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78B44052-49C0-4E16-A62F-86ED35AE75CE}" xr6:coauthVersionLast="47" xr6:coauthVersionMax="47" xr10:uidLastSave="{00000000-0000-0000-0000-000000000000}"/>
  <bookViews>
    <workbookView xWindow="-120" yWindow="-120" windowWidth="20730" windowHeight="11160" tabRatio="516" xr2:uid="{00000000-000D-0000-FFFF-FFFF00000000}"/>
  </bookViews>
  <sheets>
    <sheet name="GESTIÓN" sheetId="5" r:id="rId1"/>
    <sheet name="INVERSIÓN" sheetId="6" r:id="rId2"/>
    <sheet name="Hoja1" sheetId="16" state="hidden" r:id="rId3"/>
    <sheet name="ACTIVIDADES" sheetId="7" r:id="rId4"/>
    <sheet name="TERRITORIALIZACIÓN" sheetId="17" r:id="rId5"/>
    <sheet name="SPI" sheetId="15" r:id="rId6"/>
  </sheets>
  <externalReferences>
    <externalReference r:id="rId7"/>
    <externalReference r:id="rId8"/>
  </externalReferences>
  <definedNames>
    <definedName name="_xlnm._FilterDatabase" localSheetId="3" hidden="1">ACTIVIDADES!$A$8:$X$8</definedName>
    <definedName name="_xlnm._FilterDatabase" localSheetId="0" hidden="1">GESTIÓN!$A$12:$FC$12</definedName>
    <definedName name="_xlnm._FilterDatabase" localSheetId="1" hidden="1">INVERSIÓN!$A$9:$FB$40</definedName>
    <definedName name="_xlnm._FilterDatabase" localSheetId="5" hidden="1">SPI!$A$294:$H$336</definedName>
    <definedName name="_xlnm.Print_Area" localSheetId="3">ACTIVIDADES!$A$1:$V$54</definedName>
    <definedName name="_xlnm.Print_Area" localSheetId="0">GESTIÓN!$A$1:$FC$19</definedName>
    <definedName name="_xlnm.Print_Area" localSheetId="1">INVERSIÓN!$A$1:$FA$41</definedName>
    <definedName name="CONDICION_POBLACIONAL" localSheetId="5">[1]Variables!$C$1:$C$24</definedName>
    <definedName name="CONDICION_POBLACIONAL">[2]Variables!$C$1:$C$24</definedName>
    <definedName name="GRUPO_ETAREO" localSheetId="5">[1]Variables!$A$1:$A$8</definedName>
    <definedName name="GRUPO_ETAREO">[2]Variables!$A$1:$A$8</definedName>
    <definedName name="GRUPO_ETAREOS" localSheetId="5">#REF!</definedName>
    <definedName name="GRUPO_ETAREOS">#REF!</definedName>
    <definedName name="GRUPO_ETARIO" localSheetId="5">#REF!</definedName>
    <definedName name="GRUPO_ETARIO">#REF!</definedName>
    <definedName name="GRUPO_ETNICO" localSheetId="5">#REF!</definedName>
    <definedName name="GRUPO_ETNICO">#REF!</definedName>
    <definedName name="GRUPOETNICO" localSheetId="5">#REF!</definedName>
    <definedName name="GRUPOETNICO">#REF!</definedName>
    <definedName name="GRUPOS_ETNICOS" localSheetId="5">[1]Variables!$H$1:$H$8</definedName>
    <definedName name="GRUPOS_ETNICOS">[2]Variables!$H$1:$H$8</definedName>
    <definedName name="LOCALIDAD" localSheetId="5">#REF!</definedName>
    <definedName name="LOCALIDAD">#REF!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R11" i="6" l="1"/>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10" i="6"/>
  <c r="EV37" i="6"/>
  <c r="EU37" i="6"/>
  <c r="ET37" i="6"/>
  <c r="ES37" i="6"/>
  <c r="EV36" i="6"/>
  <c r="EU36" i="6"/>
  <c r="ET36" i="6"/>
  <c r="ES36" i="6"/>
  <c r="EV35" i="6"/>
  <c r="EU35" i="6"/>
  <c r="ET35" i="6"/>
  <c r="ES35" i="6"/>
  <c r="EV34" i="6"/>
  <c r="EU34" i="6"/>
  <c r="ET34" i="6"/>
  <c r="ES34" i="6"/>
  <c r="EV33" i="6"/>
  <c r="EU33" i="6"/>
  <c r="ET33" i="6"/>
  <c r="ES33" i="6"/>
  <c r="EV32" i="6"/>
  <c r="EU32" i="6"/>
  <c r="ET32" i="6"/>
  <c r="ES32" i="6"/>
  <c r="EV31" i="6"/>
  <c r="EU31" i="6"/>
  <c r="ET31" i="6"/>
  <c r="ES31" i="6"/>
  <c r="EV30" i="6"/>
  <c r="EU30" i="6"/>
  <c r="ET30" i="6"/>
  <c r="ES30" i="6"/>
  <c r="EV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G36" i="6"/>
  <c r="G35" i="6"/>
  <c r="G34" i="6"/>
  <c r="G32" i="6"/>
  <c r="G37" i="6" s="1"/>
  <c r="G31" i="6"/>
  <c r="G29" i="6"/>
  <c r="G28" i="6"/>
  <c r="G27" i="6"/>
  <c r="G25" i="6"/>
  <c r="G30" i="6" s="1"/>
  <c r="G24" i="6"/>
  <c r="G22" i="6"/>
  <c r="G21" i="6"/>
  <c r="G20" i="6"/>
  <c r="G18" i="6"/>
  <c r="G23" i="6" s="1"/>
  <c r="G17" i="6"/>
  <c r="G15" i="6"/>
  <c r="G14" i="6"/>
  <c r="G39" i="6" s="1"/>
  <c r="G13" i="6"/>
  <c r="G11" i="6"/>
  <c r="G38" i="6" s="1"/>
  <c r="G10" i="6"/>
  <c r="ET14" i="5"/>
  <c r="ET13" i="5"/>
  <c r="G40" i="6" l="1"/>
  <c r="G16" i="6"/>
  <c r="BF38" i="6" l="1"/>
  <c r="DN38" i="6"/>
  <c r="CE17" i="6"/>
  <c r="M173" i="15" l="1"/>
  <c r="J173" i="15"/>
  <c r="J172" i="15"/>
  <c r="M171" i="15"/>
  <c r="J171" i="15"/>
  <c r="CI13" i="5"/>
  <c r="CH13" i="5"/>
  <c r="CH14" i="5"/>
  <c r="CI14" i="5"/>
  <c r="EU14" i="5" s="1"/>
  <c r="EU13" i="5" l="1"/>
  <c r="CG35" i="6" l="1"/>
  <c r="CG34" i="6"/>
  <c r="CG33" i="6"/>
  <c r="CG32" i="6"/>
  <c r="CG31" i="6"/>
  <c r="CG28" i="6"/>
  <c r="CG27" i="6"/>
  <c r="CG26" i="6"/>
  <c r="CG25" i="6"/>
  <c r="CG24" i="6"/>
  <c r="CG21" i="6"/>
  <c r="CG20" i="6"/>
  <c r="CG19" i="6"/>
  <c r="CG18" i="6"/>
  <c r="CG17" i="6"/>
  <c r="CG14" i="6"/>
  <c r="CG13" i="6"/>
  <c r="CG12" i="6"/>
  <c r="CG11" i="6"/>
  <c r="CG10" i="6"/>
  <c r="CF35" i="6"/>
  <c r="CF34" i="6"/>
  <c r="CF33" i="6"/>
  <c r="CF31" i="6"/>
  <c r="CF28" i="6"/>
  <c r="CF27" i="6"/>
  <c r="CF24" i="6"/>
  <c r="CF20" i="6"/>
  <c r="CF17" i="6"/>
  <c r="CF14" i="6"/>
  <c r="CF13" i="6"/>
  <c r="CF12" i="6"/>
  <c r="CF11" i="6"/>
  <c r="CF10" i="6"/>
  <c r="M170" i="15" l="1"/>
  <c r="J170" i="15"/>
  <c r="J169" i="15"/>
  <c r="M168" i="15"/>
  <c r="J168" i="15"/>
  <c r="BF46" i="6" l="1"/>
  <c r="BF45" i="6"/>
  <c r="BF42" i="6"/>
  <c r="BE25" i="6" l="1"/>
  <c r="M167" i="15" l="1"/>
  <c r="J167" i="15"/>
  <c r="J166" i="15"/>
  <c r="M165" i="15"/>
  <c r="J165" i="15"/>
  <c r="CK14" i="5" l="1"/>
  <c r="CK13" i="5"/>
  <c r="CJ14" i="5"/>
  <c r="EV14" i="5" l="1"/>
  <c r="J164" i="15" l="1"/>
  <c r="J163" i="15"/>
  <c r="J162" i="15"/>
  <c r="CI20" i="6" l="1"/>
  <c r="CI21" i="6"/>
  <c r="CI34" i="6"/>
  <c r="CI10" i="6"/>
  <c r="BQ32" i="6"/>
  <c r="CC19" i="6"/>
  <c r="CF19" i="6" s="1"/>
  <c r="CC26" i="6"/>
  <c r="CF26" i="6" s="1"/>
  <c r="BQ25" i="6"/>
  <c r="CF25" i="6" s="1"/>
  <c r="BW21" i="6"/>
  <c r="CF21" i="6" s="1"/>
  <c r="M161" i="15"/>
  <c r="J161" i="15"/>
  <c r="M160" i="15"/>
  <c r="J160" i="15"/>
  <c r="M159" i="15"/>
  <c r="J159" i="15"/>
  <c r="CF32" i="6" l="1"/>
  <c r="CH32" i="6"/>
  <c r="CE10" i="6" l="1"/>
  <c r="M157" i="15" l="1"/>
  <c r="M158" i="15"/>
  <c r="J158" i="15"/>
  <c r="J157" i="15"/>
  <c r="J156" i="15"/>
  <c r="M155" i="15" l="1"/>
  <c r="J155" i="15"/>
  <c r="M154" i="15"/>
  <c r="J154" i="15"/>
  <c r="M153" i="15"/>
  <c r="J153" i="15"/>
  <c r="BR39" i="6"/>
  <c r="BR38" i="6"/>
  <c r="CJ38" i="6"/>
  <c r="CG38" i="6"/>
  <c r="BR37" i="6"/>
  <c r="BR36" i="6"/>
  <c r="BR30" i="6"/>
  <c r="BR29" i="6"/>
  <c r="BH29" i="6"/>
  <c r="BJ29" i="6"/>
  <c r="BL29" i="6"/>
  <c r="BN29" i="6"/>
  <c r="BP29" i="6"/>
  <c r="BH23" i="6"/>
  <c r="BJ23" i="6"/>
  <c r="BL23" i="6"/>
  <c r="BN23" i="6"/>
  <c r="BP23" i="6"/>
  <c r="BR23" i="6"/>
  <c r="BR22" i="6"/>
  <c r="BH22" i="6"/>
  <c r="BJ22" i="6"/>
  <c r="BL22" i="6"/>
  <c r="BN22" i="6"/>
  <c r="BP22" i="6"/>
  <c r="BH16" i="6"/>
  <c r="BJ16" i="6"/>
  <c r="BL16" i="6"/>
  <c r="BN16" i="6"/>
  <c r="BP16" i="6"/>
  <c r="BR16" i="6"/>
  <c r="BH15" i="6"/>
  <c r="BJ15" i="6"/>
  <c r="BL15" i="6"/>
  <c r="BN15" i="6"/>
  <c r="BP15" i="6"/>
  <c r="BR15" i="6"/>
  <c r="CE11" i="6"/>
  <c r="BQ37" i="6"/>
  <c r="BQ36" i="6"/>
  <c r="BG29" i="6"/>
  <c r="BI29" i="6"/>
  <c r="BK29" i="6"/>
  <c r="BM29" i="6"/>
  <c r="BO29" i="6"/>
  <c r="BQ29" i="6"/>
  <c r="BG23" i="6"/>
  <c r="BI23" i="6"/>
  <c r="BK23" i="6"/>
  <c r="BM23" i="6"/>
  <c r="BO23" i="6"/>
  <c r="BQ23" i="6"/>
  <c r="BG22" i="6"/>
  <c r="BI22" i="6"/>
  <c r="BK22" i="6"/>
  <c r="BM22" i="6"/>
  <c r="BO22" i="6"/>
  <c r="BQ22" i="6"/>
  <c r="BG16" i="6"/>
  <c r="BI16" i="6"/>
  <c r="BK16" i="6"/>
  <c r="BM16" i="6"/>
  <c r="BO16" i="6"/>
  <c r="BQ16" i="6"/>
  <c r="BG15" i="6"/>
  <c r="BI15" i="6"/>
  <c r="BK15" i="6"/>
  <c r="BM15" i="6"/>
  <c r="BO15" i="6"/>
  <c r="BQ15" i="6"/>
  <c r="CI11" i="6"/>
  <c r="CI18" i="6"/>
  <c r="CI25" i="6"/>
  <c r="CI32" i="6"/>
  <c r="CH11" i="6"/>
  <c r="CH25" i="6"/>
  <c r="H38" i="6"/>
  <c r="I38" i="6"/>
  <c r="J38" i="6"/>
  <c r="K38" i="6"/>
  <c r="L38" i="6"/>
  <c r="M38" i="6"/>
  <c r="N38" i="6"/>
  <c r="O38" i="6"/>
  <c r="P38" i="6"/>
  <c r="Q38" i="6"/>
  <c r="Q40" i="6" s="1"/>
  <c r="R38" i="6"/>
  <c r="R40" i="6" s="1"/>
  <c r="S38" i="6"/>
  <c r="S40" i="6" s="1"/>
  <c r="T38" i="6"/>
  <c r="U38" i="6"/>
  <c r="V38" i="6"/>
  <c r="W11" i="6"/>
  <c r="W38" i="6" s="1"/>
  <c r="W18" i="6"/>
  <c r="X11" i="6"/>
  <c r="X18" i="6"/>
  <c r="Y11" i="6"/>
  <c r="Y18" i="6"/>
  <c r="Z11" i="6"/>
  <c r="Z18" i="6"/>
  <c r="AA11" i="6"/>
  <c r="AA18" i="6"/>
  <c r="AB38" i="6"/>
  <c r="AC38" i="6"/>
  <c r="AD38" i="6"/>
  <c r="AE38" i="6"/>
  <c r="AF38" i="6"/>
  <c r="AG38" i="6"/>
  <c r="AG40" i="6" s="1"/>
  <c r="AH38" i="6"/>
  <c r="AH40" i="6" s="1"/>
  <c r="AI38" i="6"/>
  <c r="AJ38" i="6"/>
  <c r="AK38" i="6"/>
  <c r="AL38" i="6"/>
  <c r="AM38" i="6"/>
  <c r="AN38" i="6"/>
  <c r="AO38" i="6"/>
  <c r="AO40" i="6" s="1"/>
  <c r="AP38" i="6"/>
  <c r="AQ38" i="6"/>
  <c r="AR38" i="6"/>
  <c r="AS38" i="6"/>
  <c r="AT38" i="6"/>
  <c r="AT40" i="6" s="1"/>
  <c r="AU38" i="6"/>
  <c r="AV38" i="6"/>
  <c r="AW11" i="6"/>
  <c r="BA11" i="6" s="1"/>
  <c r="AW18" i="6"/>
  <c r="BA18" i="6" s="1"/>
  <c r="AX38" i="6"/>
  <c r="AY38" i="6"/>
  <c r="AY40" i="6" s="1"/>
  <c r="AZ38" i="6"/>
  <c r="BB11" i="6"/>
  <c r="BC11" i="6"/>
  <c r="BC18" i="6"/>
  <c r="BE11" i="6"/>
  <c r="BE18" i="6"/>
  <c r="BG38" i="6"/>
  <c r="BH38" i="6"/>
  <c r="BH40" i="6" s="1"/>
  <c r="BI38" i="6"/>
  <c r="BJ38" i="6"/>
  <c r="BK38" i="6"/>
  <c r="BL38" i="6"/>
  <c r="BM38" i="6"/>
  <c r="BM40" i="6" s="1"/>
  <c r="BN38" i="6"/>
  <c r="BO38" i="6"/>
  <c r="BP38" i="6"/>
  <c r="BP40" i="6" s="1"/>
  <c r="BQ38" i="6"/>
  <c r="BS38" i="6"/>
  <c r="BT38" i="6"/>
  <c r="BU38" i="6"/>
  <c r="BV38" i="6"/>
  <c r="BW38" i="6"/>
  <c r="BX38" i="6"/>
  <c r="BY38" i="6"/>
  <c r="BY40" i="6" s="1"/>
  <c r="BZ38" i="6"/>
  <c r="CA38" i="6"/>
  <c r="CB38" i="6"/>
  <c r="CD38" i="6"/>
  <c r="CK38" i="6"/>
  <c r="CL38" i="6"/>
  <c r="CM38" i="6"/>
  <c r="CN38" i="6"/>
  <c r="CO38" i="6"/>
  <c r="CP38" i="6"/>
  <c r="CQ38" i="6"/>
  <c r="CR38" i="6"/>
  <c r="CS38" i="6"/>
  <c r="CT38" i="6"/>
  <c r="CU38" i="6"/>
  <c r="CV38" i="6"/>
  <c r="CW38" i="6"/>
  <c r="CX38" i="6"/>
  <c r="CY38" i="6"/>
  <c r="CZ38" i="6"/>
  <c r="DA38" i="6"/>
  <c r="DB38" i="6"/>
  <c r="DC38" i="6"/>
  <c r="DD38" i="6"/>
  <c r="DD40" i="6" s="1"/>
  <c r="DE38" i="6"/>
  <c r="DF38" i="6"/>
  <c r="DG38" i="6"/>
  <c r="DH38" i="6"/>
  <c r="DI11" i="6"/>
  <c r="DI18" i="6"/>
  <c r="DJ11" i="6"/>
  <c r="DJ18" i="6"/>
  <c r="DK11" i="6"/>
  <c r="DK38" i="6" s="1"/>
  <c r="DK40" i="6" s="1"/>
  <c r="DK18" i="6"/>
  <c r="DL11" i="6"/>
  <c r="DL18" i="6"/>
  <c r="DL23" i="6" s="1"/>
  <c r="DM11" i="6"/>
  <c r="DM38" i="6" s="1"/>
  <c r="DM40" i="6" s="1"/>
  <c r="DM18" i="6"/>
  <c r="DM23" i="6" s="1"/>
  <c r="H39" i="6"/>
  <c r="I39" i="6"/>
  <c r="J39" i="6"/>
  <c r="K39" i="6"/>
  <c r="L39" i="6"/>
  <c r="M39" i="6"/>
  <c r="N39" i="6"/>
  <c r="O39" i="6"/>
  <c r="P39" i="6"/>
  <c r="Q39" i="6"/>
  <c r="R39" i="6"/>
  <c r="S39" i="6"/>
  <c r="T39" i="6"/>
  <c r="U39" i="6"/>
  <c r="V39" i="6"/>
  <c r="W14" i="6"/>
  <c r="W21" i="6"/>
  <c r="W28" i="6"/>
  <c r="W35" i="6"/>
  <c r="X14" i="6"/>
  <c r="X21" i="6"/>
  <c r="X28" i="6"/>
  <c r="X35" i="6"/>
  <c r="Y14" i="6"/>
  <c r="Y21" i="6"/>
  <c r="Y28" i="6"/>
  <c r="Y35" i="6"/>
  <c r="Z14" i="6"/>
  <c r="Z21" i="6"/>
  <c r="Z28" i="6"/>
  <c r="Z35" i="6"/>
  <c r="AA14" i="6"/>
  <c r="AA21" i="6"/>
  <c r="AA39" i="6" s="1"/>
  <c r="AA28" i="6"/>
  <c r="AA35" i="6"/>
  <c r="AA12" i="6"/>
  <c r="AB14" i="6"/>
  <c r="AB16" i="6" s="1"/>
  <c r="V19" i="6"/>
  <c r="Y19" i="6" s="1"/>
  <c r="AA25" i="6"/>
  <c r="AA26" i="6"/>
  <c r="AA32" i="6"/>
  <c r="AA46" i="6" s="1"/>
  <c r="V33" i="6"/>
  <c r="Y33" i="6" s="1"/>
  <c r="AC39" i="6"/>
  <c r="AD39" i="6"/>
  <c r="AE39" i="6"/>
  <c r="AF39" i="6"/>
  <c r="AG39" i="6"/>
  <c r="AH39" i="6"/>
  <c r="AI39" i="6"/>
  <c r="AI40" i="6" s="1"/>
  <c r="AJ39" i="6"/>
  <c r="AK39" i="6"/>
  <c r="AL39" i="6"/>
  <c r="AM39" i="6"/>
  <c r="AN39" i="6"/>
  <c r="AO21" i="6"/>
  <c r="AO39" i="6"/>
  <c r="AP39" i="6"/>
  <c r="AP40" i="6" s="1"/>
  <c r="AQ39" i="6"/>
  <c r="AR39" i="6"/>
  <c r="AS21" i="6"/>
  <c r="AS39" i="6"/>
  <c r="AS40" i="6" s="1"/>
  <c r="AT39" i="6"/>
  <c r="AU39" i="6"/>
  <c r="AV21" i="6"/>
  <c r="AV23" i="6" s="1"/>
  <c r="AW39" i="6"/>
  <c r="AX39" i="6"/>
  <c r="AY39" i="6"/>
  <c r="AZ39" i="6"/>
  <c r="BA14" i="6"/>
  <c r="BA28" i="6"/>
  <c r="BA35" i="6"/>
  <c r="BB14" i="6"/>
  <c r="BB21" i="6"/>
  <c r="BB28" i="6"/>
  <c r="BB35" i="6"/>
  <c r="BC14" i="6"/>
  <c r="BC28" i="6"/>
  <c r="BC35" i="6"/>
  <c r="BD14" i="6"/>
  <c r="BD28" i="6"/>
  <c r="BD35" i="6"/>
  <c r="BE14" i="6"/>
  <c r="BE28" i="6"/>
  <c r="BE35" i="6"/>
  <c r="BF39" i="6"/>
  <c r="BG39" i="6"/>
  <c r="BH39" i="6"/>
  <c r="BI39" i="6"/>
  <c r="BJ39" i="6"/>
  <c r="BK39" i="6"/>
  <c r="BL39" i="6"/>
  <c r="BM39" i="6"/>
  <c r="BN39" i="6"/>
  <c r="BO39" i="6"/>
  <c r="BP39" i="6"/>
  <c r="BQ39" i="6"/>
  <c r="BS39" i="6"/>
  <c r="BT39" i="6"/>
  <c r="BU39" i="6"/>
  <c r="BV39" i="6"/>
  <c r="BW39" i="6"/>
  <c r="BX39" i="6"/>
  <c r="BY39" i="6"/>
  <c r="BZ39" i="6"/>
  <c r="CA39" i="6"/>
  <c r="CB39" i="6"/>
  <c r="CC39" i="6"/>
  <c r="CD39" i="6"/>
  <c r="CE14" i="6"/>
  <c r="CE21" i="6"/>
  <c r="CE28" i="6"/>
  <c r="CE35" i="6"/>
  <c r="CF39" i="6"/>
  <c r="CG39" i="6"/>
  <c r="CH14" i="6"/>
  <c r="CH21" i="6"/>
  <c r="CH28" i="6"/>
  <c r="CH35" i="6"/>
  <c r="CI14" i="6"/>
  <c r="CI28" i="6"/>
  <c r="CI35" i="6"/>
  <c r="CK39" i="6"/>
  <c r="CL39" i="6"/>
  <c r="CM39" i="6"/>
  <c r="CM40" i="6" s="1"/>
  <c r="CN39" i="6"/>
  <c r="CO39" i="6"/>
  <c r="CP39" i="6"/>
  <c r="CQ39" i="6"/>
  <c r="CR39" i="6"/>
  <c r="CR40" i="6" s="1"/>
  <c r="CS39" i="6"/>
  <c r="CT39" i="6"/>
  <c r="CU39" i="6"/>
  <c r="CV39" i="6"/>
  <c r="CW39" i="6"/>
  <c r="CX39" i="6"/>
  <c r="CY39" i="6"/>
  <c r="CY40" i="6" s="1"/>
  <c r="CZ39" i="6"/>
  <c r="DA39" i="6"/>
  <c r="DB39" i="6"/>
  <c r="DC39" i="6"/>
  <c r="DD39" i="6"/>
  <c r="DE39" i="6"/>
  <c r="DF39" i="6"/>
  <c r="DG39" i="6"/>
  <c r="DH39" i="6"/>
  <c r="DI39" i="6"/>
  <c r="DJ39" i="6"/>
  <c r="DK39" i="6"/>
  <c r="DL39" i="6"/>
  <c r="DM39" i="6"/>
  <c r="DN39" i="6"/>
  <c r="DN40" i="6" s="1"/>
  <c r="H40" i="6"/>
  <c r="J40" i="6"/>
  <c r="AF40" i="6"/>
  <c r="AU40" i="6"/>
  <c r="BO40" i="6"/>
  <c r="CU40" i="6"/>
  <c r="AC13" i="5"/>
  <c r="Y13" i="5"/>
  <c r="BC13" i="5"/>
  <c r="AB13" i="5"/>
  <c r="BF13" i="5"/>
  <c r="CJ13" i="5"/>
  <c r="EV13" i="5" s="1"/>
  <c r="AC14" i="5"/>
  <c r="BG14" i="5"/>
  <c r="AB14" i="5"/>
  <c r="BF14" i="5"/>
  <c r="CI12" i="6"/>
  <c r="CH12" i="6"/>
  <c r="BE12" i="6"/>
  <c r="Z12" i="6"/>
  <c r="BD12" i="6"/>
  <c r="CI13" i="6"/>
  <c r="CH13" i="6"/>
  <c r="AA13" i="6"/>
  <c r="BE13" i="6"/>
  <c r="Z13" i="6"/>
  <c r="BD13" i="6"/>
  <c r="BT15" i="6"/>
  <c r="BV15" i="6"/>
  <c r="BX15" i="6"/>
  <c r="BZ15" i="6"/>
  <c r="CB15" i="6"/>
  <c r="CD15" i="6"/>
  <c r="BS15" i="6"/>
  <c r="BU15" i="6"/>
  <c r="BW15" i="6"/>
  <c r="BY15" i="6"/>
  <c r="CA15" i="6"/>
  <c r="CC15" i="6"/>
  <c r="V15" i="6"/>
  <c r="T15" i="6"/>
  <c r="R15" i="6"/>
  <c r="P15" i="6"/>
  <c r="N15" i="6"/>
  <c r="L15" i="6"/>
  <c r="AD15" i="6"/>
  <c r="AF15" i="6"/>
  <c r="AH15" i="6"/>
  <c r="AJ15" i="6"/>
  <c r="AL15" i="6"/>
  <c r="AN15" i="6"/>
  <c r="AP15" i="6"/>
  <c r="AR15" i="6"/>
  <c r="AT15" i="6"/>
  <c r="AV15" i="6"/>
  <c r="AX15" i="6"/>
  <c r="AZ15" i="6"/>
  <c r="U15" i="6"/>
  <c r="S15" i="6"/>
  <c r="Q15" i="6"/>
  <c r="O15" i="6"/>
  <c r="M15" i="6"/>
  <c r="K15" i="6"/>
  <c r="AY15" i="6"/>
  <c r="AW15" i="6"/>
  <c r="AU15" i="6"/>
  <c r="AS15" i="6"/>
  <c r="AO15" i="6"/>
  <c r="AM15" i="6"/>
  <c r="AK15" i="6"/>
  <c r="AI15" i="6"/>
  <c r="AG15" i="6"/>
  <c r="AE15" i="6"/>
  <c r="AQ15" i="6"/>
  <c r="AC15" i="6"/>
  <c r="CJ15" i="6"/>
  <c r="DN15" i="6"/>
  <c r="BT16" i="6"/>
  <c r="BV16" i="6"/>
  <c r="BX16" i="6"/>
  <c r="BZ16" i="6"/>
  <c r="CB16" i="6"/>
  <c r="CD16" i="6"/>
  <c r="BS16" i="6"/>
  <c r="BU16" i="6"/>
  <c r="BW16" i="6"/>
  <c r="BY16" i="6"/>
  <c r="CA16" i="6"/>
  <c r="CC16" i="6"/>
  <c r="V16" i="6"/>
  <c r="T16" i="6"/>
  <c r="R16" i="6"/>
  <c r="P16" i="6"/>
  <c r="N16" i="6"/>
  <c r="L16" i="6"/>
  <c r="AD16" i="6"/>
  <c r="AF16" i="6"/>
  <c r="AH16" i="6"/>
  <c r="AJ16" i="6"/>
  <c r="AL16" i="6"/>
  <c r="AN16" i="6"/>
  <c r="AP16" i="6"/>
  <c r="AR16" i="6"/>
  <c r="AT16" i="6"/>
  <c r="AV16" i="6"/>
  <c r="AX16" i="6"/>
  <c r="AZ16" i="6"/>
  <c r="U16" i="6"/>
  <c r="S16" i="6"/>
  <c r="Q16" i="6"/>
  <c r="O16" i="6"/>
  <c r="M16" i="6"/>
  <c r="K16" i="6"/>
  <c r="AY16" i="6"/>
  <c r="AU16" i="6"/>
  <c r="AS16" i="6"/>
  <c r="AO16" i="6"/>
  <c r="AM16" i="6"/>
  <c r="AK16" i="6"/>
  <c r="AI16" i="6"/>
  <c r="AG16" i="6"/>
  <c r="AE16" i="6"/>
  <c r="AQ16" i="6"/>
  <c r="AC16" i="6"/>
  <c r="CJ16" i="6"/>
  <c r="DN16" i="6"/>
  <c r="CI17" i="6"/>
  <c r="CH17" i="6"/>
  <c r="AA17" i="6"/>
  <c r="BE17" i="6"/>
  <c r="Z17" i="6"/>
  <c r="BD17" i="6"/>
  <c r="CI19" i="6"/>
  <c r="CH19" i="6"/>
  <c r="BE19" i="6"/>
  <c r="U19" i="6"/>
  <c r="Z19" i="6"/>
  <c r="BD19" i="6"/>
  <c r="CH20" i="6"/>
  <c r="AA20" i="6"/>
  <c r="BE20" i="6"/>
  <c r="Z20" i="6"/>
  <c r="BD20" i="6"/>
  <c r="BT22" i="6"/>
  <c r="BV22" i="6"/>
  <c r="BX22" i="6"/>
  <c r="BZ22" i="6"/>
  <c r="CB22" i="6"/>
  <c r="CD22" i="6"/>
  <c r="BS22" i="6"/>
  <c r="BU22" i="6"/>
  <c r="BW22" i="6"/>
  <c r="BY22" i="6"/>
  <c r="CA22" i="6"/>
  <c r="CC22" i="6"/>
  <c r="V22" i="6"/>
  <c r="T22" i="6"/>
  <c r="R22" i="6"/>
  <c r="P22" i="6"/>
  <c r="N22" i="6"/>
  <c r="L22" i="6"/>
  <c r="AD22" i="6"/>
  <c r="AF22" i="6"/>
  <c r="AH22" i="6"/>
  <c r="AJ22" i="6"/>
  <c r="AL22" i="6"/>
  <c r="AN22" i="6"/>
  <c r="AP22" i="6"/>
  <c r="AR22" i="6"/>
  <c r="AT22" i="6"/>
  <c r="AV22" i="6"/>
  <c r="AX22" i="6"/>
  <c r="AZ22" i="6"/>
  <c r="U22" i="6"/>
  <c r="S22" i="6"/>
  <c r="Q22" i="6"/>
  <c r="O22" i="6"/>
  <c r="M22" i="6"/>
  <c r="K22" i="6"/>
  <c r="AY22" i="6"/>
  <c r="AW22" i="6"/>
  <c r="AU22" i="6"/>
  <c r="AS22" i="6"/>
  <c r="AO22" i="6"/>
  <c r="AM22" i="6"/>
  <c r="AK22" i="6"/>
  <c r="AI22" i="6"/>
  <c r="AG22" i="6"/>
  <c r="AE22" i="6"/>
  <c r="AQ22" i="6"/>
  <c r="AC22" i="6"/>
  <c r="CJ22" i="6"/>
  <c r="DN22" i="6"/>
  <c r="BT23" i="6"/>
  <c r="BV23" i="6"/>
  <c r="BX23" i="6"/>
  <c r="BZ23" i="6"/>
  <c r="CB23" i="6"/>
  <c r="CD23" i="6"/>
  <c r="BS23" i="6"/>
  <c r="BU23" i="6"/>
  <c r="BW23" i="6"/>
  <c r="BY23" i="6"/>
  <c r="CA23" i="6"/>
  <c r="V23" i="6"/>
  <c r="T23" i="6"/>
  <c r="R23" i="6"/>
  <c r="P23" i="6"/>
  <c r="N23" i="6"/>
  <c r="L23" i="6"/>
  <c r="AD23" i="6"/>
  <c r="AF23" i="6"/>
  <c r="AH23" i="6"/>
  <c r="AJ23" i="6"/>
  <c r="AL23" i="6"/>
  <c r="AN23" i="6"/>
  <c r="AP23" i="6"/>
  <c r="AR23" i="6"/>
  <c r="AT23" i="6"/>
  <c r="AX23" i="6"/>
  <c r="AZ23" i="6"/>
  <c r="U23" i="6"/>
  <c r="S23" i="6"/>
  <c r="Q23" i="6"/>
  <c r="O23" i="6"/>
  <c r="M23" i="6"/>
  <c r="K23" i="6"/>
  <c r="AY23" i="6"/>
  <c r="AW23" i="6"/>
  <c r="AU23" i="6"/>
  <c r="AS23" i="6"/>
  <c r="AO23" i="6"/>
  <c r="AM23" i="6"/>
  <c r="AK23" i="6"/>
  <c r="AI23" i="6"/>
  <c r="AG23" i="6"/>
  <c r="AE23" i="6"/>
  <c r="AQ23" i="6"/>
  <c r="AC23" i="6"/>
  <c r="CJ23" i="6"/>
  <c r="DN23" i="6"/>
  <c r="CI24" i="6"/>
  <c r="CH24" i="6"/>
  <c r="AA24" i="6"/>
  <c r="BE24" i="6"/>
  <c r="Z24" i="6"/>
  <c r="BD24" i="6"/>
  <c r="Z25" i="6"/>
  <c r="AS25" i="6"/>
  <c r="BD25" i="6" s="1"/>
  <c r="CI26" i="6"/>
  <c r="CH26" i="6"/>
  <c r="BE26" i="6"/>
  <c r="W25" i="6"/>
  <c r="BD26" i="6"/>
  <c r="CI27" i="6"/>
  <c r="CH27" i="6"/>
  <c r="AA27" i="6"/>
  <c r="BE27" i="6"/>
  <c r="Z27" i="6"/>
  <c r="BD27" i="6"/>
  <c r="BT29" i="6"/>
  <c r="BV29" i="6"/>
  <c r="BX29" i="6"/>
  <c r="BZ29" i="6"/>
  <c r="CB29" i="6"/>
  <c r="CD29" i="6"/>
  <c r="BS29" i="6"/>
  <c r="BU29" i="6"/>
  <c r="BW29" i="6"/>
  <c r="BY29" i="6"/>
  <c r="CA29" i="6"/>
  <c r="CC29" i="6"/>
  <c r="V29" i="6"/>
  <c r="T29" i="6"/>
  <c r="R29" i="6"/>
  <c r="P29" i="6"/>
  <c r="N29" i="6"/>
  <c r="L29" i="6"/>
  <c r="AD29" i="6"/>
  <c r="AF29" i="6"/>
  <c r="AH29" i="6"/>
  <c r="AJ29" i="6"/>
  <c r="AL29" i="6"/>
  <c r="AN29" i="6"/>
  <c r="AP29" i="6"/>
  <c r="AR29" i="6"/>
  <c r="AT29" i="6"/>
  <c r="AV29" i="6"/>
  <c r="AX29" i="6"/>
  <c r="AZ29" i="6"/>
  <c r="U29" i="6"/>
  <c r="S29" i="6"/>
  <c r="Q29" i="6"/>
  <c r="O29" i="6"/>
  <c r="M29" i="6"/>
  <c r="K29" i="6"/>
  <c r="AY29" i="6"/>
  <c r="AW29" i="6"/>
  <c r="AU29" i="6"/>
  <c r="AS29" i="6"/>
  <c r="AO29" i="6"/>
  <c r="AM29" i="6"/>
  <c r="AK29" i="6"/>
  <c r="AI29" i="6"/>
  <c r="AG29" i="6"/>
  <c r="AE29" i="6"/>
  <c r="AQ29" i="6"/>
  <c r="AC29" i="6"/>
  <c r="CJ29" i="6"/>
  <c r="DN29" i="6"/>
  <c r="BP30" i="6"/>
  <c r="BO30" i="6"/>
  <c r="BH30" i="6"/>
  <c r="BJ30" i="6"/>
  <c r="BL30" i="6"/>
  <c r="BN30" i="6"/>
  <c r="BG30" i="6"/>
  <c r="BI30" i="6"/>
  <c r="BK30" i="6"/>
  <c r="BM30" i="6"/>
  <c r="BT30" i="6"/>
  <c r="BV30" i="6"/>
  <c r="BX30" i="6"/>
  <c r="BZ30" i="6"/>
  <c r="CB30" i="6"/>
  <c r="CD30" i="6"/>
  <c r="BQ30" i="6"/>
  <c r="BS30" i="6"/>
  <c r="BU30" i="6"/>
  <c r="BW30" i="6"/>
  <c r="BY30" i="6"/>
  <c r="CA30" i="6"/>
  <c r="CC30" i="6"/>
  <c r="V30" i="6"/>
  <c r="T30" i="6"/>
  <c r="R30" i="6"/>
  <c r="P30" i="6"/>
  <c r="N30" i="6"/>
  <c r="L30" i="6"/>
  <c r="AD30" i="6"/>
  <c r="AF30" i="6"/>
  <c r="AH30" i="6"/>
  <c r="AJ30" i="6"/>
  <c r="AL30" i="6"/>
  <c r="AN30" i="6"/>
  <c r="AP30" i="6"/>
  <c r="AR30" i="6"/>
  <c r="AT30" i="6"/>
  <c r="AV30" i="6"/>
  <c r="AX30" i="6"/>
  <c r="AZ30" i="6"/>
  <c r="U30" i="6"/>
  <c r="S30" i="6"/>
  <c r="Q30" i="6"/>
  <c r="O30" i="6"/>
  <c r="M30" i="6"/>
  <c r="K30" i="6"/>
  <c r="AY30" i="6"/>
  <c r="AW30" i="6"/>
  <c r="AU30" i="6"/>
  <c r="AO30" i="6"/>
  <c r="AM30" i="6"/>
  <c r="AK30" i="6"/>
  <c r="AI30" i="6"/>
  <c r="AG30" i="6"/>
  <c r="AE30" i="6"/>
  <c r="AQ30" i="6"/>
  <c r="AC30" i="6"/>
  <c r="DN30" i="6"/>
  <c r="CI31" i="6"/>
  <c r="CH31" i="6"/>
  <c r="AA31" i="6"/>
  <c r="BE31" i="6"/>
  <c r="Z31" i="6"/>
  <c r="BD31" i="6"/>
  <c r="BE32" i="6"/>
  <c r="BE46" i="6" s="1"/>
  <c r="Z32" i="6"/>
  <c r="AS32" i="6"/>
  <c r="BD32" i="6" s="1"/>
  <c r="CI33" i="6"/>
  <c r="CH33" i="6"/>
  <c r="BE33" i="6"/>
  <c r="U33" i="6"/>
  <c r="Z33" i="6" s="1"/>
  <c r="BD33" i="6"/>
  <c r="CH34" i="6"/>
  <c r="AA34" i="6"/>
  <c r="BE34" i="6"/>
  <c r="Z34" i="6"/>
  <c r="BD34" i="6"/>
  <c r="BP36" i="6"/>
  <c r="BO36" i="6"/>
  <c r="BH36" i="6"/>
  <c r="BJ36" i="6"/>
  <c r="BL36" i="6"/>
  <c r="BN36" i="6"/>
  <c r="BG36" i="6"/>
  <c r="BI36" i="6"/>
  <c r="BK36" i="6"/>
  <c r="BM36" i="6"/>
  <c r="BT36" i="6"/>
  <c r="BV36" i="6"/>
  <c r="BX36" i="6"/>
  <c r="BZ36" i="6"/>
  <c r="CB36" i="6"/>
  <c r="CD36" i="6"/>
  <c r="BS36" i="6"/>
  <c r="BU36" i="6"/>
  <c r="BW36" i="6"/>
  <c r="BY36" i="6"/>
  <c r="CA36" i="6"/>
  <c r="CC36" i="6"/>
  <c r="V36" i="6"/>
  <c r="T36" i="6"/>
  <c r="R36" i="6"/>
  <c r="P36" i="6"/>
  <c r="N36" i="6"/>
  <c r="L36" i="6"/>
  <c r="AD36" i="6"/>
  <c r="AF36" i="6"/>
  <c r="AH36" i="6"/>
  <c r="AJ36" i="6"/>
  <c r="AL36" i="6"/>
  <c r="AN36" i="6"/>
  <c r="AP36" i="6"/>
  <c r="AR36" i="6"/>
  <c r="AT36" i="6"/>
  <c r="AV36" i="6"/>
  <c r="AX36" i="6"/>
  <c r="AZ36" i="6"/>
  <c r="U36" i="6"/>
  <c r="S36" i="6"/>
  <c r="X36" i="6" s="1"/>
  <c r="Q36" i="6"/>
  <c r="O36" i="6"/>
  <c r="M36" i="6"/>
  <c r="K36" i="6"/>
  <c r="AY36" i="6"/>
  <c r="AW36" i="6"/>
  <c r="AU36" i="6"/>
  <c r="AS36" i="6"/>
  <c r="AO36" i="6"/>
  <c r="AM36" i="6"/>
  <c r="AK36" i="6"/>
  <c r="AI36" i="6"/>
  <c r="AG36" i="6"/>
  <c r="AE36" i="6"/>
  <c r="AQ36" i="6"/>
  <c r="AC36" i="6"/>
  <c r="CJ36" i="6"/>
  <c r="DN36" i="6"/>
  <c r="BP37" i="6"/>
  <c r="BO37" i="6"/>
  <c r="BH37" i="6"/>
  <c r="BJ37" i="6"/>
  <c r="BL37" i="6"/>
  <c r="BN37" i="6"/>
  <c r="BG37" i="6"/>
  <c r="BI37" i="6"/>
  <c r="BK37" i="6"/>
  <c r="BM37" i="6"/>
  <c r="BT37" i="6"/>
  <c r="BV37" i="6"/>
  <c r="BX37" i="6"/>
  <c r="BZ37" i="6"/>
  <c r="CB37" i="6"/>
  <c r="CD37" i="6"/>
  <c r="BS37" i="6"/>
  <c r="BU37" i="6"/>
  <c r="BW37" i="6"/>
  <c r="BY37" i="6"/>
  <c r="CA37" i="6"/>
  <c r="CC37" i="6"/>
  <c r="V37" i="6"/>
  <c r="T37" i="6"/>
  <c r="R37" i="6"/>
  <c r="P37" i="6"/>
  <c r="N37" i="6"/>
  <c r="L37" i="6"/>
  <c r="J37" i="6"/>
  <c r="AD37" i="6"/>
  <c r="AF37" i="6"/>
  <c r="AH37" i="6"/>
  <c r="AJ37" i="6"/>
  <c r="AL37" i="6"/>
  <c r="AN37" i="6"/>
  <c r="AP37" i="6"/>
  <c r="AR37" i="6"/>
  <c r="AT37" i="6"/>
  <c r="AV37" i="6"/>
  <c r="AX37" i="6"/>
  <c r="AZ37" i="6"/>
  <c r="U37" i="6"/>
  <c r="S37" i="6"/>
  <c r="Q37" i="6"/>
  <c r="O37" i="6"/>
  <c r="M37" i="6"/>
  <c r="K37" i="6"/>
  <c r="I37" i="6"/>
  <c r="AY37" i="6"/>
  <c r="AW37" i="6"/>
  <c r="AU37" i="6"/>
  <c r="AS37" i="6"/>
  <c r="AO37" i="6"/>
  <c r="AM37" i="6"/>
  <c r="AK37" i="6"/>
  <c r="AI37" i="6"/>
  <c r="AG37" i="6"/>
  <c r="AE37" i="6"/>
  <c r="AQ37" i="6"/>
  <c r="AC37" i="6"/>
  <c r="CJ37" i="6"/>
  <c r="DN37" i="6"/>
  <c r="AA10" i="6"/>
  <c r="BE10" i="6"/>
  <c r="CH10" i="6"/>
  <c r="Z10" i="6"/>
  <c r="BD10" i="6"/>
  <c r="W32" i="6"/>
  <c r="X32" i="6"/>
  <c r="X25" i="6"/>
  <c r="Y32" i="6"/>
  <c r="Y25" i="6"/>
  <c r="W12" i="6"/>
  <c r="W19" i="6"/>
  <c r="X12" i="6"/>
  <c r="X19" i="6"/>
  <c r="X33" i="6"/>
  <c r="Y12" i="6"/>
  <c r="Y26" i="6"/>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M152" i="15"/>
  <c r="J152" i="15"/>
  <c r="M151" i="15"/>
  <c r="J151" i="15"/>
  <c r="M150" i="15"/>
  <c r="J150" i="15"/>
  <c r="CH61" i="6"/>
  <c r="CH62" i="6"/>
  <c r="M149" i="15"/>
  <c r="J149" i="15"/>
  <c r="M148" i="15"/>
  <c r="J148" i="15"/>
  <c r="M147" i="15"/>
  <c r="J147" i="15"/>
  <c r="BD13" i="5"/>
  <c r="BE14" i="5"/>
  <c r="M146" i="15"/>
  <c r="J146" i="15"/>
  <c r="M145" i="15"/>
  <c r="J145" i="15"/>
  <c r="M144" i="15"/>
  <c r="J144" i="15"/>
  <c r="M139" i="15"/>
  <c r="M140" i="15"/>
  <c r="M141" i="15"/>
  <c r="M142" i="15"/>
  <c r="M143" i="15"/>
  <c r="J141" i="15"/>
  <c r="J142" i="15"/>
  <c r="J143" i="15"/>
  <c r="J140" i="15"/>
  <c r="J139" i="15"/>
  <c r="J138" i="15"/>
  <c r="CE34" i="6"/>
  <c r="CE33" i="6"/>
  <c r="CE32" i="6"/>
  <c r="CE31" i="6"/>
  <c r="CE27" i="6"/>
  <c r="CE26" i="6"/>
  <c r="CE25" i="6"/>
  <c r="CE24" i="6"/>
  <c r="CE20" i="6"/>
  <c r="CE19" i="6"/>
  <c r="CE12" i="6"/>
  <c r="CE13" i="6"/>
  <c r="BF12" i="6"/>
  <c r="BF19" i="6"/>
  <c r="BF26" i="6"/>
  <c r="BF33" i="6"/>
  <c r="CG14" i="5"/>
  <c r="CG13" i="5"/>
  <c r="H79" i="16"/>
  <c r="F81" i="16"/>
  <c r="R73" i="16"/>
  <c r="R75" i="16"/>
  <c r="G67" i="16"/>
  <c r="G68" i="16" s="1"/>
  <c r="H67" i="16"/>
  <c r="H68" i="16" s="1"/>
  <c r="I67" i="16"/>
  <c r="I68" i="16" s="1"/>
  <c r="J67" i="16"/>
  <c r="J68" i="16" s="1"/>
  <c r="F52" i="16"/>
  <c r="E65" i="16" s="1"/>
  <c r="M67" i="16"/>
  <c r="M68" i="16" s="1"/>
  <c r="N67" i="16"/>
  <c r="N68" i="16" s="1"/>
  <c r="O67" i="16"/>
  <c r="O68" i="16" s="1"/>
  <c r="P67" i="16"/>
  <c r="P68" i="16"/>
  <c r="Q67" i="16"/>
  <c r="Q68" i="16" s="1"/>
  <c r="G62" i="16"/>
  <c r="H62" i="16"/>
  <c r="I62" i="16"/>
  <c r="J62" i="16"/>
  <c r="K62" i="16"/>
  <c r="L62" i="16"/>
  <c r="M62" i="16"/>
  <c r="N62" i="16"/>
  <c r="O62" i="16"/>
  <c r="P62" i="16"/>
  <c r="Q62" i="16"/>
  <c r="F62" i="16"/>
  <c r="G43" i="16"/>
  <c r="H43" i="16"/>
  <c r="I43" i="16"/>
  <c r="J43" i="16"/>
  <c r="K43" i="16"/>
  <c r="L43" i="16"/>
  <c r="M43" i="16"/>
  <c r="N43" i="16"/>
  <c r="O43" i="16"/>
  <c r="P43" i="16"/>
  <c r="Q43" i="16"/>
  <c r="F43" i="16"/>
  <c r="R45" i="16"/>
  <c r="G54" i="16"/>
  <c r="H54" i="16"/>
  <c r="I54" i="16"/>
  <c r="J54" i="16"/>
  <c r="K54" i="16"/>
  <c r="L54" i="16"/>
  <c r="M54" i="16"/>
  <c r="N54" i="16"/>
  <c r="O54" i="16"/>
  <c r="P54" i="16"/>
  <c r="Q54" i="16"/>
  <c r="F54" i="16"/>
  <c r="G52" i="16"/>
  <c r="H52" i="16"/>
  <c r="I52" i="16"/>
  <c r="J52" i="16"/>
  <c r="K52" i="16"/>
  <c r="L52" i="16"/>
  <c r="M52" i="16"/>
  <c r="N52" i="16"/>
  <c r="O52" i="16"/>
  <c r="P52" i="16"/>
  <c r="Q52" i="16"/>
  <c r="G49" i="16"/>
  <c r="H49" i="16"/>
  <c r="I49" i="16"/>
  <c r="J49" i="16"/>
  <c r="K49" i="16"/>
  <c r="L49" i="16"/>
  <c r="M49" i="16"/>
  <c r="N49" i="16"/>
  <c r="O49" i="16"/>
  <c r="P49" i="16"/>
  <c r="Q49" i="16"/>
  <c r="F49" i="16"/>
  <c r="G46" i="16"/>
  <c r="H46" i="16"/>
  <c r="I46" i="16"/>
  <c r="J46" i="16"/>
  <c r="K46" i="16"/>
  <c r="L46" i="16"/>
  <c r="M46" i="16"/>
  <c r="N46" i="16"/>
  <c r="O46" i="16"/>
  <c r="P46" i="16"/>
  <c r="Q46" i="16"/>
  <c r="F46" i="16"/>
  <c r="C10" i="16"/>
  <c r="C17" i="16"/>
  <c r="D12" i="16" s="1"/>
  <c r="C19" i="16"/>
  <c r="C27" i="16"/>
  <c r="D20" i="16" s="1"/>
  <c r="G25" i="16"/>
  <c r="G26" i="16"/>
  <c r="H25" i="16"/>
  <c r="H26" i="16" s="1"/>
  <c r="I25" i="16"/>
  <c r="I26" i="16"/>
  <c r="J25" i="16"/>
  <c r="J26" i="16" s="1"/>
  <c r="K25" i="16"/>
  <c r="K26" i="16" s="1"/>
  <c r="L25" i="16"/>
  <c r="L26" i="16" s="1"/>
  <c r="M25" i="16"/>
  <c r="M26" i="16" s="1"/>
  <c r="N25" i="16"/>
  <c r="N26" i="16" s="1"/>
  <c r="O25" i="16"/>
  <c r="O26" i="16"/>
  <c r="P25" i="16"/>
  <c r="P26" i="16" s="1"/>
  <c r="Q25" i="16"/>
  <c r="Q26" i="16" s="1"/>
  <c r="F25" i="16"/>
  <c r="F26" i="16" s="1"/>
  <c r="L16" i="16"/>
  <c r="L17" i="16" s="1"/>
  <c r="M16" i="16"/>
  <c r="M17" i="16" s="1"/>
  <c r="M27" i="16" s="1"/>
  <c r="M29" i="16" s="1"/>
  <c r="M36" i="16" s="1"/>
  <c r="N16" i="16"/>
  <c r="N17" i="16" s="1"/>
  <c r="F16" i="16"/>
  <c r="G16" i="16"/>
  <c r="G17" i="16"/>
  <c r="G27" i="16" s="1"/>
  <c r="G29" i="16" s="1"/>
  <c r="G36" i="16" s="1"/>
  <c r="H16" i="16"/>
  <c r="H17" i="16" s="1"/>
  <c r="H27" i="16" s="1"/>
  <c r="H29" i="16" s="1"/>
  <c r="H36" i="16" s="1"/>
  <c r="I16" i="16"/>
  <c r="I17" i="16" s="1"/>
  <c r="J16" i="16"/>
  <c r="J17" i="16" s="1"/>
  <c r="J27" i="16" s="1"/>
  <c r="J29" i="16" s="1"/>
  <c r="J36" i="16" s="1"/>
  <c r="K16" i="16"/>
  <c r="O16" i="16"/>
  <c r="O17" i="16"/>
  <c r="P16" i="16"/>
  <c r="P17" i="16" s="1"/>
  <c r="P27" i="16" s="1"/>
  <c r="P29" i="16" s="1"/>
  <c r="P36" i="16" s="1"/>
  <c r="Q16" i="16"/>
  <c r="Q17" i="16" s="1"/>
  <c r="Q27" i="16" s="1"/>
  <c r="Q29" i="16" s="1"/>
  <c r="Q36" i="16" s="1"/>
  <c r="R10" i="16"/>
  <c r="G33" i="16"/>
  <c r="H33" i="16"/>
  <c r="I33" i="16"/>
  <c r="J33" i="16"/>
  <c r="K33" i="16"/>
  <c r="L33" i="16"/>
  <c r="M33" i="16"/>
  <c r="N33" i="16"/>
  <c r="O33" i="16"/>
  <c r="P33" i="16"/>
  <c r="Q33" i="16"/>
  <c r="F33" i="16"/>
  <c r="R31" i="16"/>
  <c r="R11" i="16"/>
  <c r="D18" i="16"/>
  <c r="R23" i="16"/>
  <c r="R6" i="16"/>
  <c r="R7" i="16"/>
  <c r="R8" i="16"/>
  <c r="R9" i="16"/>
  <c r="R12" i="16"/>
  <c r="R13" i="16"/>
  <c r="R14" i="16"/>
  <c r="R15" i="16"/>
  <c r="R18" i="16"/>
  <c r="R19" i="16"/>
  <c r="R20" i="16"/>
  <c r="R21" i="16"/>
  <c r="R22" i="16"/>
  <c r="R24" i="16"/>
  <c r="R5" i="16"/>
  <c r="D5" i="16"/>
  <c r="S44" i="7"/>
  <c r="S43" i="7"/>
  <c r="S42" i="7"/>
  <c r="S41" i="7"/>
  <c r="S40" i="7"/>
  <c r="S39" i="7"/>
  <c r="S38" i="7"/>
  <c r="S37" i="7"/>
  <c r="S36" i="7"/>
  <c r="S35" i="7"/>
  <c r="S34" i="7"/>
  <c r="S33" i="7"/>
  <c r="G18" i="7"/>
  <c r="S18" i="7" s="1"/>
  <c r="U17" i="7"/>
  <c r="S17" i="7"/>
  <c r="S16" i="7"/>
  <c r="U15" i="7"/>
  <c r="S15" i="7"/>
  <c r="S14" i="7"/>
  <c r="U13" i="7"/>
  <c r="S13" i="7"/>
  <c r="S12" i="7"/>
  <c r="U11" i="7"/>
  <c r="S11" i="7"/>
  <c r="S10" i="7"/>
  <c r="U9" i="7"/>
  <c r="S9" i="7"/>
  <c r="BB10" i="6"/>
  <c r="BA10" i="6"/>
  <c r="BC34" i="6"/>
  <c r="BB34" i="6"/>
  <c r="BA34" i="6"/>
  <c r="BC33" i="6"/>
  <c r="BB33" i="6"/>
  <c r="BA33" i="6"/>
  <c r="BC32" i="6"/>
  <c r="BC31" i="6"/>
  <c r="BB31" i="6"/>
  <c r="BA31" i="6"/>
  <c r="BF34" i="6" s="1"/>
  <c r="BF36" i="6" s="1"/>
  <c r="BC27" i="6"/>
  <c r="BB27" i="6"/>
  <c r="BA27" i="6"/>
  <c r="BC26" i="6"/>
  <c r="BB26" i="6"/>
  <c r="BA26" i="6"/>
  <c r="BC25" i="6"/>
  <c r="BC24" i="6"/>
  <c r="BB24" i="6"/>
  <c r="BA24" i="6"/>
  <c r="BC20" i="6"/>
  <c r="BB20" i="6"/>
  <c r="BA20" i="6"/>
  <c r="BC19" i="6"/>
  <c r="BB19" i="6"/>
  <c r="BA19" i="6"/>
  <c r="BC17" i="6"/>
  <c r="BB17" i="6"/>
  <c r="BA17" i="6"/>
  <c r="BC13" i="6"/>
  <c r="BB13" i="6"/>
  <c r="BA13" i="6"/>
  <c r="BC12" i="6"/>
  <c r="BB12" i="6"/>
  <c r="BA12" i="6"/>
  <c r="BC10" i="6"/>
  <c r="BD14" i="5"/>
  <c r="G416" i="15"/>
  <c r="G415" i="15"/>
  <c r="G414" i="15"/>
  <c r="G413" i="15"/>
  <c r="G412" i="15"/>
  <c r="G411" i="15"/>
  <c r="G410" i="15"/>
  <c r="I421" i="15"/>
  <c r="I420" i="15"/>
  <c r="I418" i="15"/>
  <c r="I417" i="15"/>
  <c r="I423" i="15"/>
  <c r="I422" i="15"/>
  <c r="M128" i="15"/>
  <c r="J128" i="15"/>
  <c r="M127" i="15"/>
  <c r="J127" i="15"/>
  <c r="M126" i="15"/>
  <c r="J126" i="15"/>
  <c r="EO32" i="6"/>
  <c r="EO35" i="6"/>
  <c r="EM37" i="6"/>
  <c r="DK32" i="6"/>
  <c r="DK37" i="6" s="1"/>
  <c r="DI37" i="6"/>
  <c r="BF37" i="6"/>
  <c r="EQ35" i="6"/>
  <c r="EQ37" i="6" s="1"/>
  <c r="EP35" i="6"/>
  <c r="EP32" i="6"/>
  <c r="EN35" i="6"/>
  <c r="EN37" i="6" s="1"/>
  <c r="EM35" i="6"/>
  <c r="EP34" i="6"/>
  <c r="EO34" i="6"/>
  <c r="EN34" i="6"/>
  <c r="EN36" i="6" s="1"/>
  <c r="EQ33" i="6"/>
  <c r="EP33" i="6"/>
  <c r="EO33" i="6"/>
  <c r="EN33" i="6"/>
  <c r="EM33" i="6"/>
  <c r="EQ32" i="6"/>
  <c r="EN32" i="6"/>
  <c r="EM32" i="6"/>
  <c r="DM32" i="6"/>
  <c r="DM37" i="6" s="1"/>
  <c r="DL32" i="6"/>
  <c r="DL37" i="6" s="1"/>
  <c r="DJ32" i="6"/>
  <c r="DJ37" i="6" s="1"/>
  <c r="DI32" i="6"/>
  <c r="EO31" i="6"/>
  <c r="EQ31" i="6" s="1"/>
  <c r="EQ36" i="6" s="1"/>
  <c r="EN31" i="6"/>
  <c r="EM31" i="6"/>
  <c r="EM36" i="6" s="1"/>
  <c r="DK31" i="6"/>
  <c r="DM31" i="6" s="1"/>
  <c r="DJ31" i="6"/>
  <c r="DI31" i="6"/>
  <c r="DL31" i="6" s="1"/>
  <c r="EM30" i="6"/>
  <c r="DI30" i="6"/>
  <c r="BF30" i="6"/>
  <c r="BF29" i="6"/>
  <c r="EQ28" i="6"/>
  <c r="EQ25" i="6"/>
  <c r="EP28" i="6"/>
  <c r="EO28" i="6"/>
  <c r="EN28" i="6"/>
  <c r="EM28" i="6"/>
  <c r="EP27" i="6"/>
  <c r="EO27" i="6"/>
  <c r="EN27" i="6"/>
  <c r="EQ26" i="6"/>
  <c r="EP26" i="6"/>
  <c r="EO26" i="6"/>
  <c r="EN26" i="6"/>
  <c r="EM26" i="6"/>
  <c r="EP25" i="6"/>
  <c r="EO25" i="6"/>
  <c r="EN25" i="6"/>
  <c r="EM25" i="6"/>
  <c r="DM25" i="6"/>
  <c r="DM30" i="6" s="1"/>
  <c r="DL25" i="6"/>
  <c r="DL30" i="6" s="1"/>
  <c r="DK25" i="6"/>
  <c r="DK30" i="6"/>
  <c r="DJ25" i="6"/>
  <c r="DJ30" i="6" s="1"/>
  <c r="DI25" i="6"/>
  <c r="EO24" i="6"/>
  <c r="EQ24" i="6" s="1"/>
  <c r="EQ29" i="6" s="1"/>
  <c r="EN24" i="6"/>
  <c r="EN29" i="6"/>
  <c r="EM24" i="6"/>
  <c r="EM29" i="6" s="1"/>
  <c r="DK24" i="6"/>
  <c r="DM24" i="6" s="1"/>
  <c r="DJ24" i="6"/>
  <c r="DI24" i="6"/>
  <c r="DL24" i="6" s="1"/>
  <c r="EM23" i="6"/>
  <c r="DI23" i="6"/>
  <c r="BF23" i="6"/>
  <c r="BF22" i="6"/>
  <c r="EQ21" i="6"/>
  <c r="EP21" i="6"/>
  <c r="EO21" i="6"/>
  <c r="EN21" i="6"/>
  <c r="EM21" i="6"/>
  <c r="EP20" i="6"/>
  <c r="EO20" i="6"/>
  <c r="EN20" i="6"/>
  <c r="EQ19" i="6"/>
  <c r="EP19" i="6"/>
  <c r="EO19" i="6"/>
  <c r="EN19" i="6"/>
  <c r="EM19" i="6"/>
  <c r="EQ18" i="6"/>
  <c r="EQ23" i="6" s="1"/>
  <c r="EP18" i="6"/>
  <c r="EO18" i="6"/>
  <c r="EN18" i="6"/>
  <c r="EM18" i="6"/>
  <c r="DK23" i="6"/>
  <c r="DJ23" i="6"/>
  <c r="EO17" i="6"/>
  <c r="EO22" i="6" s="1"/>
  <c r="EN17" i="6"/>
  <c r="EN22" i="6" s="1"/>
  <c r="EM17" i="6"/>
  <c r="EP17" i="6" s="1"/>
  <c r="DK17" i="6"/>
  <c r="DM17" i="6" s="1"/>
  <c r="DJ17" i="6"/>
  <c r="DI17" i="6"/>
  <c r="DL17" i="6" s="1"/>
  <c r="G423" i="15"/>
  <c r="G422" i="15"/>
  <c r="G421" i="15"/>
  <c r="G420" i="15"/>
  <c r="G419" i="15"/>
  <c r="G418" i="15"/>
  <c r="G417" i="15"/>
  <c r="G409" i="15"/>
  <c r="G408" i="15"/>
  <c r="G407" i="15"/>
  <c r="G406" i="15"/>
  <c r="G405" i="15"/>
  <c r="G404" i="15"/>
  <c r="G403" i="15"/>
  <c r="G402" i="15"/>
  <c r="G401" i="15"/>
  <c r="G400" i="15"/>
  <c r="G399" i="15"/>
  <c r="G398" i="15"/>
  <c r="G397" i="15"/>
  <c r="G396" i="15"/>
  <c r="G395" i="15"/>
  <c r="G394" i="15"/>
  <c r="G393" i="15"/>
  <c r="G392" i="15"/>
  <c r="G391" i="15"/>
  <c r="G390" i="15"/>
  <c r="G389" i="15"/>
  <c r="G388" i="15"/>
  <c r="G387" i="15"/>
  <c r="G386" i="15"/>
  <c r="G385" i="15"/>
  <c r="G384" i="15"/>
  <c r="G383" i="15"/>
  <c r="G382" i="15"/>
  <c r="BC14" i="5"/>
  <c r="S50" i="7"/>
  <c r="S48" i="7"/>
  <c r="S46" i="7"/>
  <c r="S32" i="7"/>
  <c r="G375" i="15"/>
  <c r="G374"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41" i="15"/>
  <c r="G340" i="15"/>
  <c r="AN43" i="6"/>
  <c r="AN42" i="6"/>
  <c r="G469" i="15"/>
  <c r="G468" i="15"/>
  <c r="G467" i="15"/>
  <c r="G466" i="15"/>
  <c r="G465" i="15"/>
  <c r="G464" i="15"/>
  <c r="G463" i="15"/>
  <c r="G462" i="15"/>
  <c r="G461" i="15"/>
  <c r="G460" i="15"/>
  <c r="G459" i="15"/>
  <c r="G458" i="15"/>
  <c r="G454" i="15"/>
  <c r="G453" i="15"/>
  <c r="G452" i="15"/>
  <c r="G451" i="15"/>
  <c r="G450" i="15"/>
  <c r="G449" i="15"/>
  <c r="G448" i="15"/>
  <c r="G447" i="15"/>
  <c r="G446" i="15"/>
  <c r="G445" i="15"/>
  <c r="G444" i="15"/>
  <c r="G443" i="15"/>
  <c r="G439" i="15"/>
  <c r="G438" i="15"/>
  <c r="G437" i="15"/>
  <c r="G436" i="15"/>
  <c r="G435" i="15"/>
  <c r="G434" i="15"/>
  <c r="G433" i="15"/>
  <c r="G432" i="15"/>
  <c r="G431" i="15"/>
  <c r="G430" i="15"/>
  <c r="G429" i="15"/>
  <c r="G428" i="15"/>
  <c r="G381" i="15"/>
  <c r="G380" i="15"/>
  <c r="G379" i="15"/>
  <c r="G378" i="15"/>
  <c r="G377" i="15"/>
  <c r="G376" i="15"/>
  <c r="G336" i="15"/>
  <c r="G329" i="15"/>
  <c r="G328" i="15"/>
  <c r="G327" i="15"/>
  <c r="F326" i="15"/>
  <c r="G326" i="15" s="1"/>
  <c r="G325" i="15"/>
  <c r="G324" i="15"/>
  <c r="G323" i="15"/>
  <c r="G322" i="15"/>
  <c r="G321" i="15"/>
  <c r="G320" i="15"/>
  <c r="F319" i="15"/>
  <c r="G319" i="15" s="1"/>
  <c r="G318" i="15"/>
  <c r="G317" i="15"/>
  <c r="G316" i="15"/>
  <c r="G315" i="15"/>
  <c r="G314" i="15"/>
  <c r="G313" i="15"/>
  <c r="F312" i="15"/>
  <c r="G312" i="15" s="1"/>
  <c r="G311" i="15"/>
  <c r="G310" i="15"/>
  <c r="G309" i="15"/>
  <c r="G308" i="15"/>
  <c r="G307" i="15"/>
  <c r="G306" i="15"/>
  <c r="F305" i="15"/>
  <c r="G305" i="15" s="1"/>
  <c r="G304" i="15"/>
  <c r="G303" i="15"/>
  <c r="G302" i="15"/>
  <c r="G301" i="15"/>
  <c r="G300" i="15"/>
  <c r="G299" i="15"/>
  <c r="F298" i="15"/>
  <c r="G298" i="15" s="1"/>
  <c r="G297" i="15"/>
  <c r="G296" i="15"/>
  <c r="G295" i="15"/>
  <c r="H231" i="15"/>
  <c r="H230" i="15"/>
  <c r="H229" i="15"/>
  <c r="H228" i="15"/>
  <c r="M203" i="15"/>
  <c r="J203" i="15"/>
  <c r="M202" i="15"/>
  <c r="J202" i="15"/>
  <c r="M201" i="15"/>
  <c r="J201" i="15"/>
  <c r="M200" i="15"/>
  <c r="J200" i="15"/>
  <c r="M199" i="15"/>
  <c r="J199" i="15"/>
  <c r="M198" i="15"/>
  <c r="J198" i="15"/>
  <c r="M197" i="15"/>
  <c r="J197" i="15"/>
  <c r="M196" i="15"/>
  <c r="J196" i="15"/>
  <c r="M195" i="15"/>
  <c r="J195" i="15"/>
  <c r="M194" i="15"/>
  <c r="J194" i="15"/>
  <c r="M193" i="15"/>
  <c r="J193" i="15"/>
  <c r="M192" i="15"/>
  <c r="J192" i="15"/>
  <c r="M188" i="15"/>
  <c r="J188" i="15"/>
  <c r="M187" i="15"/>
  <c r="J187" i="15"/>
  <c r="M186" i="15"/>
  <c r="J186" i="15"/>
  <c r="M185" i="15"/>
  <c r="J185" i="15"/>
  <c r="M184" i="15"/>
  <c r="J184" i="15"/>
  <c r="M183" i="15"/>
  <c r="J183" i="15"/>
  <c r="M182" i="15"/>
  <c r="J182" i="15"/>
  <c r="M181" i="15"/>
  <c r="J181" i="15"/>
  <c r="M180" i="15"/>
  <c r="J180" i="15"/>
  <c r="M179" i="15"/>
  <c r="J179" i="15"/>
  <c r="M178" i="15"/>
  <c r="J178" i="15"/>
  <c r="M177" i="15"/>
  <c r="J177" i="15"/>
  <c r="M164" i="15"/>
  <c r="M162" i="15"/>
  <c r="M156" i="15"/>
  <c r="M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Y14" i="5"/>
  <c r="S52" i="7"/>
  <c r="S51" i="7"/>
  <c r="S49" i="7"/>
  <c r="S47" i="7"/>
  <c r="S45" i="7"/>
  <c r="AA14" i="5"/>
  <c r="Z14" i="5"/>
  <c r="AA13" i="5"/>
  <c r="Z13" i="5"/>
  <c r="T45" i="7"/>
  <c r="AB33" i="6"/>
  <c r="AB26" i="6"/>
  <c r="AB19" i="6"/>
  <c r="AB12" i="6"/>
  <c r="S30" i="7"/>
  <c r="U29" i="7"/>
  <c r="S29" i="7"/>
  <c r="S28" i="7"/>
  <c r="U27" i="7"/>
  <c r="S27" i="7"/>
  <c r="S26" i="7"/>
  <c r="U25" i="7"/>
  <c r="S25" i="7"/>
  <c r="S24" i="7"/>
  <c r="U23" i="7"/>
  <c r="S23" i="7"/>
  <c r="S22" i="7"/>
  <c r="U21" i="7"/>
  <c r="S21" i="7"/>
  <c r="S20" i="7"/>
  <c r="U19" i="7"/>
  <c r="S19" i="7"/>
  <c r="Y31" i="6"/>
  <c r="X31" i="6"/>
  <c r="W31" i="6"/>
  <c r="Y27" i="6"/>
  <c r="X27" i="6"/>
  <c r="W27" i="6"/>
  <c r="Y24" i="6"/>
  <c r="X24" i="6"/>
  <c r="W24" i="6"/>
  <c r="Y20" i="6"/>
  <c r="X20" i="6"/>
  <c r="W20" i="6"/>
  <c r="Y17" i="6"/>
  <c r="X17" i="6"/>
  <c r="W17" i="6"/>
  <c r="AB36" i="6"/>
  <c r="AB29" i="6"/>
  <c r="AB22" i="6"/>
  <c r="DO38" i="6"/>
  <c r="DP38" i="6"/>
  <c r="DQ38" i="6"/>
  <c r="DR38" i="6"/>
  <c r="DR40" i="6" s="1"/>
  <c r="DS38" i="6"/>
  <c r="DT38" i="6"/>
  <c r="DU38" i="6"/>
  <c r="DV38" i="6"/>
  <c r="DW38" i="6"/>
  <c r="DX38" i="6"/>
  <c r="DY38" i="6"/>
  <c r="DZ38" i="6"/>
  <c r="DZ40" i="6" s="1"/>
  <c r="EA38" i="6"/>
  <c r="EA40" i="6" s="1"/>
  <c r="EB38" i="6"/>
  <c r="EC38" i="6"/>
  <c r="ED38" i="6"/>
  <c r="EE38" i="6"/>
  <c r="EF38" i="6"/>
  <c r="EG38" i="6"/>
  <c r="EH38" i="6"/>
  <c r="EH40" i="6" s="1"/>
  <c r="EI38" i="6"/>
  <c r="EJ38" i="6"/>
  <c r="EK38" i="6"/>
  <c r="EK40" i="6" s="1"/>
  <c r="EL38" i="6"/>
  <c r="DO39" i="6"/>
  <c r="DP39" i="6"/>
  <c r="DQ39" i="6"/>
  <c r="DR39" i="6"/>
  <c r="DS39" i="6"/>
  <c r="DT39" i="6"/>
  <c r="DU39" i="6"/>
  <c r="DV39" i="6"/>
  <c r="DW39" i="6"/>
  <c r="DW40" i="6" s="1"/>
  <c r="DX39" i="6"/>
  <c r="DY39" i="6"/>
  <c r="DZ39" i="6"/>
  <c r="EA39" i="6"/>
  <c r="EB39" i="6"/>
  <c r="EC39" i="6"/>
  <c r="ED39" i="6"/>
  <c r="EE39" i="6"/>
  <c r="EF39" i="6"/>
  <c r="EG39" i="6"/>
  <c r="EH39" i="6"/>
  <c r="EI39" i="6"/>
  <c r="EJ39" i="6"/>
  <c r="EK39" i="6"/>
  <c r="EL39" i="6"/>
  <c r="H30" i="6"/>
  <c r="H29" i="6"/>
  <c r="H37" i="6"/>
  <c r="H23" i="6"/>
  <c r="H22" i="6"/>
  <c r="BF15" i="6"/>
  <c r="BF16" i="6"/>
  <c r="H16" i="6"/>
  <c r="H15" i="6"/>
  <c r="AB13" i="6"/>
  <c r="AB15" i="6" s="1"/>
  <c r="Y10" i="6"/>
  <c r="W10" i="6"/>
  <c r="Y13" i="6"/>
  <c r="X13" i="6"/>
  <c r="W13" i="6"/>
  <c r="X10" i="6"/>
  <c r="DO40" i="6"/>
  <c r="EF40" i="6"/>
  <c r="DP40" i="6"/>
  <c r="EI40" i="6"/>
  <c r="DS40" i="6"/>
  <c r="EM16" i="6"/>
  <c r="EQ14" i="6"/>
  <c r="EP14" i="6"/>
  <c r="EO14" i="6"/>
  <c r="EN14" i="6"/>
  <c r="EM14" i="6"/>
  <c r="EP13" i="6"/>
  <c r="EO13" i="6"/>
  <c r="EN13" i="6"/>
  <c r="EQ12" i="6"/>
  <c r="EP12" i="6"/>
  <c r="EO12" i="6"/>
  <c r="EN12" i="6"/>
  <c r="EM12" i="6"/>
  <c r="EQ11" i="6"/>
  <c r="EP11" i="6"/>
  <c r="EP38" i="6" s="1"/>
  <c r="EO11" i="6"/>
  <c r="EN11" i="6"/>
  <c r="EN16" i="6" s="1"/>
  <c r="EM11" i="6"/>
  <c r="EO10" i="6"/>
  <c r="EQ10" i="6" s="1"/>
  <c r="EQ15" i="6"/>
  <c r="EN10" i="6"/>
  <c r="EN15" i="6" s="1"/>
  <c r="EM10" i="6"/>
  <c r="EM15" i="6" s="1"/>
  <c r="DJ10" i="6"/>
  <c r="DI10" i="6"/>
  <c r="DL10" i="6" s="1"/>
  <c r="DK10" i="6"/>
  <c r="DM10" i="6" s="1"/>
  <c r="DJ16" i="6"/>
  <c r="DI12" i="6"/>
  <c r="DJ12" i="6"/>
  <c r="DK12" i="6"/>
  <c r="DL12" i="6"/>
  <c r="DM12" i="6"/>
  <c r="DJ13" i="6"/>
  <c r="DK13" i="6"/>
  <c r="DL13" i="6"/>
  <c r="DI16" i="6"/>
  <c r="EP16" i="6"/>
  <c r="EP10" i="6"/>
  <c r="DM16" i="6"/>
  <c r="H36" i="6"/>
  <c r="Y34" i="6"/>
  <c r="X34" i="6"/>
  <c r="W34" i="6"/>
  <c r="BB25" i="6"/>
  <c r="BA32" i="6"/>
  <c r="EW14" i="5" l="1"/>
  <c r="EE40" i="6"/>
  <c r="BC36" i="6"/>
  <c r="DH40" i="6"/>
  <c r="CZ40" i="6"/>
  <c r="CD40" i="6"/>
  <c r="DK16" i="6"/>
  <c r="EG40" i="6"/>
  <c r="DQ40" i="6"/>
  <c r="EP22" i="6"/>
  <c r="EO37" i="6"/>
  <c r="Z29" i="6"/>
  <c r="BC38" i="6"/>
  <c r="AN40" i="6"/>
  <c r="Z38" i="6"/>
  <c r="EP15" i="6"/>
  <c r="EO15" i="6"/>
  <c r="DX40" i="6"/>
  <c r="T9" i="7"/>
  <c r="C30" i="16"/>
  <c r="BE21" i="6"/>
  <c r="AK40" i="6"/>
  <c r="AC40" i="6"/>
  <c r="K40" i="6"/>
  <c r="BB18" i="6"/>
  <c r="BB38" i="6" s="1"/>
  <c r="O27" i="16"/>
  <c r="O29" i="16" s="1"/>
  <c r="O36" i="16" s="1"/>
  <c r="BZ40" i="6"/>
  <c r="BI40" i="6"/>
  <c r="EN39" i="6"/>
  <c r="EO29" i="6"/>
  <c r="BC37" i="6"/>
  <c r="AA36" i="6"/>
  <c r="CE36" i="6"/>
  <c r="W30" i="6"/>
  <c r="BE29" i="6"/>
  <c r="W23" i="6"/>
  <c r="AW16" i="6"/>
  <c r="BC15" i="6"/>
  <c r="DJ38" i="6"/>
  <c r="DJ40" i="6" s="1"/>
  <c r="DC40" i="6"/>
  <c r="AJ40" i="6"/>
  <c r="X38" i="6"/>
  <c r="I40" i="6"/>
  <c r="Y36" i="6"/>
  <c r="BQ40" i="6"/>
  <c r="EM38" i="6"/>
  <c r="DT40" i="6"/>
  <c r="U53" i="7"/>
  <c r="W33" i="6"/>
  <c r="X29" i="6"/>
  <c r="BC16" i="6"/>
  <c r="AA16" i="6"/>
  <c r="Z15" i="6"/>
  <c r="AB28" i="6"/>
  <c r="AB30" i="6" s="1"/>
  <c r="BN40" i="6"/>
  <c r="AX40" i="6"/>
  <c r="P40" i="6"/>
  <c r="I27" i="16"/>
  <c r="I29" i="16" s="1"/>
  <c r="I36" i="16" s="1"/>
  <c r="AA23" i="6"/>
  <c r="Y39" i="6"/>
  <c r="T19" i="7"/>
  <c r="T53" i="7" s="1"/>
  <c r="CV40" i="6"/>
  <c r="CN40" i="6"/>
  <c r="BE38" i="6"/>
  <c r="AA38" i="6"/>
  <c r="AA40" i="6" s="1"/>
  <c r="BC29" i="6"/>
  <c r="DY40" i="6"/>
  <c r="BB36" i="6"/>
  <c r="BD36" i="6"/>
  <c r="CG22" i="6"/>
  <c r="BE16" i="6"/>
  <c r="DA40" i="6"/>
  <c r="CS40" i="6"/>
  <c r="CK40" i="6"/>
  <c r="BB32" i="6"/>
  <c r="EO30" i="6"/>
  <c r="EP37" i="6"/>
  <c r="AA37" i="6"/>
  <c r="CE37" i="6"/>
  <c r="Z30" i="6"/>
  <c r="CG29" i="6"/>
  <c r="CG16" i="6"/>
  <c r="AA33" i="6"/>
  <c r="DI38" i="6"/>
  <c r="DI40" i="6" s="1"/>
  <c r="CF16" i="6"/>
  <c r="BR40" i="6"/>
  <c r="W37" i="6"/>
  <c r="CG36" i="6"/>
  <c r="AA30" i="6"/>
  <c r="CG30" i="6"/>
  <c r="Y15" i="6"/>
  <c r="BC23" i="6"/>
  <c r="X39" i="6"/>
  <c r="DL38" i="6"/>
  <c r="DL40" i="6" s="1"/>
  <c r="V40" i="6"/>
  <c r="N40" i="6"/>
  <c r="CF15" i="6"/>
  <c r="CF29" i="6"/>
  <c r="DL16" i="6"/>
  <c r="X15" i="6"/>
  <c r="EM22" i="6"/>
  <c r="EO39" i="6"/>
  <c r="EO36" i="6"/>
  <c r="EN30" i="6"/>
  <c r="CF36" i="6"/>
  <c r="CF30" i="6"/>
  <c r="AA22" i="6"/>
  <c r="CG15" i="6"/>
  <c r="BX40" i="6"/>
  <c r="BG40" i="6"/>
  <c r="DG40" i="6"/>
  <c r="CQ40" i="6"/>
  <c r="U40" i="6"/>
  <c r="M40" i="6"/>
  <c r="CE16" i="6"/>
  <c r="W29" i="6"/>
  <c r="Z23" i="6"/>
  <c r="BW40" i="6"/>
  <c r="EP30" i="6"/>
  <c r="EQ38" i="6"/>
  <c r="CG37" i="6"/>
  <c r="BE23" i="6"/>
  <c r="Y23" i="6"/>
  <c r="CG23" i="6"/>
  <c r="W22" i="6"/>
  <c r="W15" i="6"/>
  <c r="BV40" i="6"/>
  <c r="AM40" i="6"/>
  <c r="AE40" i="6"/>
  <c r="DE40" i="6"/>
  <c r="CW40" i="6"/>
  <c r="CO40" i="6"/>
  <c r="CA40" i="6"/>
  <c r="BS40" i="6"/>
  <c r="BJ40" i="6"/>
  <c r="AW38" i="6"/>
  <c r="AW40" i="6" s="1"/>
  <c r="AQ40" i="6"/>
  <c r="BD15" i="6"/>
  <c r="EM39" i="6"/>
  <c r="BB15" i="6"/>
  <c r="DF40" i="6"/>
  <c r="CX40" i="6"/>
  <c r="CP40" i="6"/>
  <c r="BK40" i="6"/>
  <c r="BD11" i="6"/>
  <c r="AR40" i="6"/>
  <c r="T40" i="6"/>
  <c r="L40" i="6"/>
  <c r="EQ30" i="6"/>
  <c r="L27" i="16"/>
  <c r="L29" i="16" s="1"/>
  <c r="L36" i="16" s="1"/>
  <c r="CF37" i="6"/>
  <c r="DB40" i="6"/>
  <c r="CT40" i="6"/>
  <c r="CL40" i="6"/>
  <c r="AZ40" i="6"/>
  <c r="AL40" i="6"/>
  <c r="AD40" i="6"/>
  <c r="W39" i="6"/>
  <c r="W40" i="6" s="1"/>
  <c r="O40" i="6"/>
  <c r="CF22" i="6"/>
  <c r="CB40" i="6"/>
  <c r="CE30" i="6"/>
  <c r="K65" i="16"/>
  <c r="K67" i="16" s="1"/>
  <c r="K68" i="16" s="1"/>
  <c r="F65" i="16"/>
  <c r="F67" i="16" s="1"/>
  <c r="F68" i="16" s="1"/>
  <c r="L65" i="16"/>
  <c r="L67" i="16" s="1"/>
  <c r="L68" i="16" s="1"/>
  <c r="BB22" i="6"/>
  <c r="CE15" i="6"/>
  <c r="CH29" i="6"/>
  <c r="EP31" i="6"/>
  <c r="EP36" i="6" s="1"/>
  <c r="EP39" i="6"/>
  <c r="EP40" i="6" s="1"/>
  <c r="EP23" i="6"/>
  <c r="N27" i="16"/>
  <c r="N29" i="16" s="1"/>
  <c r="N36" i="16" s="1"/>
  <c r="D30" i="16"/>
  <c r="BB37" i="6"/>
  <c r="X37" i="6"/>
  <c r="BA29" i="6"/>
  <c r="BD29" i="6"/>
  <c r="Y29" i="6"/>
  <c r="BD23" i="6"/>
  <c r="Z22" i="6"/>
  <c r="BU40" i="6"/>
  <c r="BL40" i="6"/>
  <c r="BE45" i="6"/>
  <c r="BE42" i="6"/>
  <c r="CH22" i="6"/>
  <c r="EN38" i="6"/>
  <c r="EN40" i="6" s="1"/>
  <c r="EQ17" i="6"/>
  <c r="EQ22" i="6" s="1"/>
  <c r="BD37" i="6"/>
  <c r="AA29" i="6"/>
  <c r="BA25" i="6"/>
  <c r="AS30" i="6"/>
  <c r="BD22" i="6"/>
  <c r="Y38" i="6"/>
  <c r="EO23" i="6"/>
  <c r="K17" i="16"/>
  <c r="K27" i="16"/>
  <c r="K29" i="16" s="1"/>
  <c r="K36" i="16" s="1"/>
  <c r="X40" i="6"/>
  <c r="Z39" i="6"/>
  <c r="Z40" i="6" s="1"/>
  <c r="Y22" i="6"/>
  <c r="BA23" i="6"/>
  <c r="Y37" i="6"/>
  <c r="BB30" i="6"/>
  <c r="EL40" i="6"/>
  <c r="DV40" i="6"/>
  <c r="BE36" i="6"/>
  <c r="BE15" i="6"/>
  <c r="BE39" i="6"/>
  <c r="BD21" i="6"/>
  <c r="BD39" i="6" s="1"/>
  <c r="BA21" i="6"/>
  <c r="BA39" i="6" s="1"/>
  <c r="BD16" i="6"/>
  <c r="BA16" i="6"/>
  <c r="EN23" i="6"/>
  <c r="D33" i="16"/>
  <c r="D40" i="16" s="1"/>
  <c r="D34" i="16"/>
  <c r="D41" i="16" s="1"/>
  <c r="D35" i="16"/>
  <c r="D42" i="16" s="1"/>
  <c r="BB39" i="6"/>
  <c r="BA36" i="6"/>
  <c r="BE37" i="6"/>
  <c r="AA15" i="6"/>
  <c r="BA15" i="6"/>
  <c r="ED40" i="6"/>
  <c r="EQ39" i="6"/>
  <c r="EQ40" i="6" s="1"/>
  <c r="EQ16" i="6"/>
  <c r="Y30" i="6"/>
  <c r="EC40" i="6"/>
  <c r="DU40" i="6"/>
  <c r="F17" i="16"/>
  <c r="R17" i="16" s="1"/>
  <c r="CE29" i="6"/>
  <c r="BC30" i="6"/>
  <c r="W16" i="6"/>
  <c r="X16" i="6"/>
  <c r="Z16" i="6"/>
  <c r="BA38" i="6"/>
  <c r="EO38" i="6"/>
  <c r="EO40" i="6" s="1"/>
  <c r="EO16" i="6"/>
  <c r="BE22" i="6"/>
  <c r="EJ40" i="6"/>
  <c r="EB40" i="6"/>
  <c r="EP24" i="6"/>
  <c r="EP29" i="6" s="1"/>
  <c r="D32" i="16"/>
  <c r="D39" i="16" s="1"/>
  <c r="BB29" i="6"/>
  <c r="BB23" i="6"/>
  <c r="BB16" i="6"/>
  <c r="Y16" i="6"/>
  <c r="I14" i="5"/>
  <c r="EX14" i="5" s="1"/>
  <c r="W36" i="6"/>
  <c r="X23" i="6"/>
  <c r="BC22" i="6"/>
  <c r="Z37" i="6"/>
  <c r="CH37" i="6"/>
  <c r="AN13" i="5"/>
  <c r="BD18" i="6"/>
  <c r="AA45" i="6"/>
  <c r="AA42" i="6"/>
  <c r="X22" i="6"/>
  <c r="BA37" i="6"/>
  <c r="CH36" i="6"/>
  <c r="BC21" i="6"/>
  <c r="BC39" i="6" s="1"/>
  <c r="BC40" i="6" s="1"/>
  <c r="AV39" i="6"/>
  <c r="AV40" i="6" s="1"/>
  <c r="AA19" i="6"/>
  <c r="Z36" i="6"/>
  <c r="BA22" i="6"/>
  <c r="CE22" i="6"/>
  <c r="BE30" i="6"/>
  <c r="X30" i="6"/>
  <c r="BF40" i="6"/>
  <c r="CH15" i="6"/>
  <c r="CI29" i="6"/>
  <c r="CH30" i="6"/>
  <c r="CI22" i="6"/>
  <c r="CH39" i="6"/>
  <c r="CE39" i="6"/>
  <c r="CH16" i="6"/>
  <c r="CI36" i="6"/>
  <c r="CI16" i="6"/>
  <c r="CI30" i="6"/>
  <c r="CI15" i="6"/>
  <c r="CI37" i="6"/>
  <c r="CI23" i="6"/>
  <c r="CG40" i="6"/>
  <c r="CI39" i="6"/>
  <c r="BT40" i="6"/>
  <c r="CI38" i="6"/>
  <c r="Y40" i="6" l="1"/>
  <c r="U26" i="6"/>
  <c r="BD38" i="6"/>
  <c r="EM40" i="6"/>
  <c r="BB40" i="6"/>
  <c r="AB35" i="6"/>
  <c r="AB37" i="6" s="1"/>
  <c r="AB21" i="6"/>
  <c r="AB39" i="6" s="1"/>
  <c r="AB40" i="6" s="1"/>
  <c r="BA40" i="6"/>
  <c r="C37" i="16"/>
  <c r="BD40" i="6"/>
  <c r="AB23" i="6"/>
  <c r="BG13" i="5"/>
  <c r="BE13" i="5"/>
  <c r="BD30" i="6"/>
  <c r="BA30" i="6"/>
  <c r="BE40" i="6"/>
  <c r="CJ28" i="6"/>
  <c r="F27" i="16"/>
  <c r="CI40" i="6"/>
  <c r="EW13" i="5" l="1"/>
  <c r="EX13" i="5"/>
  <c r="CJ39" i="6"/>
  <c r="CJ40" i="6" s="1"/>
  <c r="X26" i="6"/>
  <c r="Z26" i="6"/>
  <c r="W26" i="6"/>
  <c r="W42" i="6" s="1"/>
  <c r="CJ30" i="6"/>
  <c r="F29" i="16"/>
  <c r="F36" i="16" s="1"/>
  <c r="R36" i="16" s="1"/>
  <c r="R27" i="16"/>
  <c r="CC23" i="6" l="1"/>
  <c r="CE23" i="6" s="1"/>
  <c r="CC38" i="6"/>
  <c r="CC40" i="6" s="1"/>
  <c r="CF18" i="6"/>
  <c r="CE18" i="6"/>
  <c r="CE38" i="6" s="1"/>
  <c r="CE40" i="6" s="1"/>
  <c r="CH18" i="6"/>
  <c r="CH38" i="6" l="1"/>
  <c r="CF23" i="6"/>
  <c r="CH23" i="6"/>
  <c r="CH40" i="6"/>
  <c r="CF38" i="6"/>
  <c r="CF4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tc={6B32BC9C-6332-40F2-BA7B-3EA5933183F4}</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CF9" authorId="1" shapeId="0" xr:uid="{6B32BC9C-6332-40F2-BA7B-3EA5933183F4}">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CADA MES</t>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Diana Alexandra Gonzalez Nieto</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1" shapeId="0" xr:uid="{6F09FF0C-D57E-41A9-A93E-8D47153F8560}">
      <text>
        <r>
          <rPr>
            <b/>
            <sz val="9"/>
            <color indexed="81"/>
            <rFont val="Tahoma"/>
            <family val="2"/>
          </rPr>
          <t>Diana Alexandra Gonzalez Nieto:</t>
        </r>
        <r>
          <rPr>
            <sz val="9"/>
            <color indexed="81"/>
            <rFont val="Tahoma"/>
            <family val="2"/>
          </rPr>
          <t xml:space="preserve">
actualizar a vigencia 2022</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421243C4-6010-40CE-81B5-43825EB5B9B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B25A425-678F-404C-82F2-C1086D002613}">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7CAB02-DDAA-4F25-80D3-0F087C89A6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AD88FD29-B26E-4C7F-88D6-F0B7D848C5E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B0C2DAF4-D509-4240-8E80-A26BB400978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AC13F7C9-E726-4972-9FCF-815F826F62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D2B239DA-9786-4789-B35E-32D1E206F8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6E015651-90CA-4AE7-88E7-83B749C1978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9FAA2B4-0BB7-4B03-BDBA-2FE3A000C8E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5DECC5D9-EBEE-4BF9-AB77-89E17DA4476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BB30C9E5-64E9-4C49-BB7C-EAB4E9F56C0A}">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B3D7E93E-A7AE-4B34-A949-2C50203DBB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D04172-3D85-4766-BD88-B16E5B22F74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98CE34-AC77-4E23-BC29-96E9D48CE89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A1019EE1-366B-42D5-882C-AE416AEA56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E646B2F4-35ED-43AA-BE10-9A3CF82ED21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36" authorId="0" shapeId="0" xr:uid="{9D4081F9-06D8-4C75-8E72-0C838B5B70C2}">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42CE331-1C52-4C8A-945B-6CEABE08E93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9" authorId="0" shapeId="0" xr:uid="{0FBAE106-1473-412B-9442-63BF957FBD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E748A667-53FC-4C75-A1BD-95CAB302F3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ED3ECC25-B1B7-40A4-8389-9EFDC8FC5B3F}">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CC42DFA9-B7D7-4DC8-A431-2AF1CDD24B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2" authorId="0" shapeId="0" xr:uid="{D948723E-F848-4C66-97B4-DE9620FEF0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357F765D-BCD7-4D5E-BA98-4DDF5524E935}">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77B10ABF-DF02-4172-8619-137ED28950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4" authorId="0" shapeId="0" xr:uid="{376C119E-3DF4-4F95-9B86-E956207C4D4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C7EE93EC-E24E-4FFD-9A77-441B099EB83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3" authorId="0" shapeId="0" xr:uid="{00000000-0006-0000-0200-000064000000}">
      <text>
        <r>
          <rPr>
            <b/>
            <sz val="9"/>
            <color indexed="81"/>
            <rFont val="Tahoma"/>
            <family val="2"/>
          </rPr>
          <t>YULIED.PENARANDA:</t>
        </r>
        <r>
          <rPr>
            <sz val="9"/>
            <color indexed="81"/>
            <rFont val="Tahoma"/>
            <family val="2"/>
          </rPr>
          <t xml:space="preserve">
La suma debe dar 100%</t>
        </r>
      </text>
    </comment>
    <comment ref="U53"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8" authorId="0" shapeId="0" xr:uid="{177BCF66-7612-4992-BBA5-20D32DF1119B}">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85EBFF9E-47BC-4FE3-9EFB-C1020E17CA27}">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EFBB313-BAC1-4164-A2C5-7C4CCB7C1534}">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26A2CCC6-1C1B-4EE6-82CB-8116ACD6E3E5}">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C8EC7E85-FF96-4E54-AF3F-2647D0A9DD3A}">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CE8E2376-FE41-40FF-B70C-3253AEF70D16}">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B5225503-D484-44ED-B178-F57062626C3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B1AD6A75-545C-462B-8FFD-0B04013EBF2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D56C4968-89FB-4BE8-801B-F5924DE7952A}">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231283E-EDA5-4064-85BA-745720C0215E}">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22AD0C0B-C662-492C-8472-37BECF4C038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3CA55434-4346-4603-ADCF-D01AF8A187AA}">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D1778EE3-A93B-43A1-B03F-F69C47D9736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3D97A1EA-B53F-411F-9FE5-EF88C6CB860E}">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2DF1613B-3881-4F1F-8870-36CA40D7557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6088D146-DF36-45F4-846E-BA580B48E1E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B61C36CE-477E-420D-AE6B-A9407C930BB2}">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FEFD45B0-6E8B-42B4-BA52-92385F6244D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79045BE5-3CA8-4688-A3B8-5B73B95289C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81722F69-8480-4461-8DB5-AAD4536F2F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D472DD9C-E98A-4502-B6AC-5624E9E0D2E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32DB937C-F000-4B79-946A-638DCC3B3CE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4727A5B8-79CE-4560-8508-9897A5CA1BE1}">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5B64615A-080E-4E3E-9F7F-C7BB9F9AB13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8D282867-FACE-4ABE-8258-F2B24640080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1016A629-9B73-4BDA-8AF4-DB915674F63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F8C407AB-1D19-484C-AC5A-DE08DED1219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699B4BC9-6B5B-482B-9413-DF264A14C4A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B13BB9F5-4532-49F7-9B65-355534A553BB}">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26DDB2AC-38E8-49E0-BB37-28003FDDDC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1486D866-2AEA-4468-B7F8-F67CF355378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3F118D4C-3D77-4730-9644-6B21AC36FAA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482BEE82-8B47-4748-8099-606798F3386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23013513-B308-4E13-A367-7D7E3F9CDC0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754685FA-215D-41A8-B7E1-236901CDFF86}">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69C1EBB9-B3CC-4CF9-806F-E46AC0A83B4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34B02D26-B137-4E56-82F5-8A1A7C9FA58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DEAEDEF5-6BB3-44C9-A40D-50B8CEF8591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153C8A7-CF36-4D47-B1A7-E27DB567194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84C6D33F-540F-400D-9010-4B4F59F9549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C57751B-0B5A-433A-959F-EE1D489B6323}">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A4CFD3D9-FAC1-4B56-81BF-E3F80BDF66D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20D1C150-9FD0-4768-ADA2-1A6671445C3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2925F637-6D42-45DA-A9DF-73139AF5A6C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CE7DE665-AD16-4BBA-A9E5-99F3AD52180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B21A00C5-7E1B-4C2C-878C-DF97D5107AC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6282B09E-9D9F-48DC-875E-17121EFEC48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22129CFB-89A8-4EBB-A955-3BF6970720B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6578A4B1-7514-45BB-84B4-F953B2E4B88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9125D959-9D75-475A-A873-245951CF13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88620CFB-7AFE-4846-9859-8E0600E8657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FC2367C-6D2A-4EDC-8F9E-264C440BAEE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C7CF34C1-EB1D-4DD8-A93A-1C47FD175012}">
      <text>
        <r>
          <rPr>
            <b/>
            <sz val="9"/>
            <color indexed="81"/>
            <rFont val="Tahoma"/>
            <family val="2"/>
          </rPr>
          <t>YULIED.PENARANDA:</t>
        </r>
        <r>
          <rPr>
            <sz val="9"/>
            <color indexed="81"/>
            <rFont val="Tahoma"/>
            <family val="2"/>
          </rPr>
          <t xml:space="preserve">
Se suma los recursos presupuestales (vigencia + reservas)</t>
        </r>
      </text>
    </comment>
    <comment ref="D50" authorId="0" shapeId="0" xr:uid="{26E97F7A-333C-47CB-B124-0FCFBEE107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1" authorId="0" shapeId="0" xr:uid="{C1250449-1021-46D6-B092-2A7A5C6CEE1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2" authorId="0" shapeId="0" xr:uid="{08920260-0172-405A-9DC5-4B6FCB6CEB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3" authorId="0" shapeId="0" xr:uid="{190FF05C-C77F-4632-A345-F855AFEF63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4" authorId="0" shapeId="0" xr:uid="{6C434B19-9804-4F09-9BA8-8FA4C5A7182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5" authorId="0" shapeId="0" xr:uid="{EAA463E7-3CBE-4C78-AA78-51610B905E1B}">
      <text>
        <r>
          <rPr>
            <b/>
            <sz val="9"/>
            <color indexed="81"/>
            <rFont val="Tahoma"/>
            <family val="2"/>
          </rPr>
          <t>YULIED.PENARANDA:</t>
        </r>
        <r>
          <rPr>
            <sz val="9"/>
            <color indexed="81"/>
            <rFont val="Tahoma"/>
            <family val="2"/>
          </rPr>
          <t xml:space="preserve">
Se suma los recursos presupuestales (vigencia + reservas)</t>
        </r>
      </text>
    </comment>
    <comment ref="D56" authorId="0" shapeId="0" xr:uid="{F1C98E10-0935-49C9-9B71-E7BEE96E323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7" authorId="0" shapeId="0" xr:uid="{B6C045D9-65D3-46CE-A8AD-8D238858AE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8" authorId="0" shapeId="0" xr:uid="{7CFAA68E-B946-43ED-B5D6-40EBB8CEEAD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9" authorId="0" shapeId="0" xr:uid="{B5CD9B74-7F8D-4CBA-A690-66A764BCDF2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0" authorId="0" shapeId="0" xr:uid="{5666D9EA-EB88-4038-BA16-8B136F64E18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1" authorId="0" shapeId="0" xr:uid="{EE3D6D17-C849-40B8-B484-333A826725B5}">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6" authorId="0" shapeId="0" xr:uid="{B60FE9D9-619B-4203-95E0-FD1F1CC477C0}">
      <text>
        <r>
          <rPr>
            <b/>
            <sz val="9"/>
            <color indexed="81"/>
            <rFont val="Tahoma"/>
            <family val="2"/>
          </rPr>
          <t>YULIED.PENARANDA:</t>
        </r>
        <r>
          <rPr>
            <sz val="9"/>
            <color indexed="81"/>
            <rFont val="Tahoma"/>
            <family val="2"/>
          </rPr>
          <t xml:space="preserve">
Vigencia a reportar</t>
        </r>
      </text>
    </comment>
    <comment ref="B176"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6"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6"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6"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6"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6"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1" authorId="0" shapeId="0" xr:uid="{71D3513D-A2AC-4065-A658-22527A6811C8}">
      <text>
        <r>
          <rPr>
            <b/>
            <sz val="9"/>
            <color indexed="81"/>
            <rFont val="Tahoma"/>
            <family val="2"/>
          </rPr>
          <t>YULIED.PENARANDA:</t>
        </r>
        <r>
          <rPr>
            <sz val="9"/>
            <color indexed="81"/>
            <rFont val="Tahoma"/>
            <family val="2"/>
          </rPr>
          <t xml:space="preserve">
Vigencia a reportar</t>
        </r>
      </text>
    </comment>
    <comment ref="B191"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1"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1"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1"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1"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1"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1"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7" authorId="0" shapeId="0" xr:uid="{24E367ED-4A02-426D-8771-A5618E8ECAD5}">
      <text>
        <r>
          <rPr>
            <b/>
            <sz val="9"/>
            <color indexed="81"/>
            <rFont val="Tahoma"/>
            <family val="2"/>
          </rPr>
          <t>YULIED.PENARANDA:</t>
        </r>
        <r>
          <rPr>
            <sz val="9"/>
            <color indexed="81"/>
            <rFont val="Tahoma"/>
            <family val="2"/>
          </rPr>
          <t xml:space="preserve">
Vigencia a reportar</t>
        </r>
      </text>
    </comment>
    <comment ref="B207"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7"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7"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33"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4" authorId="0" shapeId="0" xr:uid="{706E6405-35A4-4233-BE04-375FDA7725E0}">
      <text>
        <r>
          <rPr>
            <b/>
            <sz val="9"/>
            <color indexed="81"/>
            <rFont val="Tahoma"/>
            <family val="2"/>
          </rPr>
          <t>YULIED.PENARANDA:</t>
        </r>
        <r>
          <rPr>
            <sz val="9"/>
            <color indexed="81"/>
            <rFont val="Tahoma"/>
            <family val="2"/>
          </rPr>
          <t xml:space="preserve">
Vigencia a reportar</t>
        </r>
      </text>
    </comment>
    <comment ref="B234"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4"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4"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4"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B83E980C-9D96-4ECA-911D-5DCE6EA40F10}">
      <text>
        <r>
          <rPr>
            <b/>
            <sz val="9"/>
            <color indexed="81"/>
            <rFont val="Tahoma"/>
            <family val="2"/>
          </rPr>
          <t>YULIED.PENARANDA:</t>
        </r>
        <r>
          <rPr>
            <sz val="9"/>
            <color indexed="81"/>
            <rFont val="Tahoma"/>
            <family val="2"/>
          </rPr>
          <t xml:space="preserve">
Vigencia a reportar</t>
        </r>
      </text>
    </comment>
    <comment ref="B249"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263"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4" authorId="0" shapeId="0" xr:uid="{BB7026ED-A8D5-49AC-876C-0574E62E9F78}">
      <text>
        <r>
          <rPr>
            <b/>
            <sz val="9"/>
            <color indexed="81"/>
            <rFont val="Tahoma"/>
            <family val="2"/>
          </rPr>
          <t>YULIED.PENARANDA:</t>
        </r>
        <r>
          <rPr>
            <sz val="9"/>
            <color indexed="81"/>
            <rFont val="Tahoma"/>
            <family val="2"/>
          </rPr>
          <t xml:space="preserve">
Vigencia a reportar</t>
        </r>
      </text>
    </comment>
    <comment ref="B264"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4"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4"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4"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278"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9" authorId="0" shapeId="0" xr:uid="{63C03D81-91CB-4AA6-AFEA-6FBB43D20E13}">
      <text>
        <r>
          <rPr>
            <b/>
            <sz val="9"/>
            <color indexed="81"/>
            <rFont val="Tahoma"/>
            <family val="2"/>
          </rPr>
          <t>YULIED.PENARANDA:</t>
        </r>
        <r>
          <rPr>
            <sz val="9"/>
            <color indexed="81"/>
            <rFont val="Tahoma"/>
            <family val="2"/>
          </rPr>
          <t xml:space="preserve">
Vigencia a reportar</t>
        </r>
      </text>
    </comment>
    <comment ref="B279"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293"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4" authorId="0" shapeId="0" xr:uid="{1B5E096E-568C-46A7-8CDC-B39813341B57}">
      <text>
        <r>
          <rPr>
            <b/>
            <sz val="9"/>
            <color indexed="81"/>
            <rFont val="Tahoma"/>
            <family val="2"/>
          </rPr>
          <t>YULIED.PENARANDA:</t>
        </r>
        <r>
          <rPr>
            <sz val="9"/>
            <color indexed="81"/>
            <rFont val="Tahoma"/>
            <family val="2"/>
          </rPr>
          <t xml:space="preserve">
Vigencia a reportar</t>
        </r>
      </text>
    </comment>
    <comment ref="B294"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4"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4"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4"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9" authorId="0" shapeId="0" xr:uid="{C4DB613E-E3F8-4615-8279-859D00BDC387}">
      <text>
        <r>
          <rPr>
            <b/>
            <sz val="9"/>
            <color indexed="81"/>
            <rFont val="Tahoma"/>
            <family val="2"/>
          </rPr>
          <t>YULIED.PENARANDA:</t>
        </r>
        <r>
          <rPr>
            <sz val="9"/>
            <color indexed="81"/>
            <rFont val="Tahoma"/>
            <family val="2"/>
          </rPr>
          <t xml:space="preserve">
Vigencia a reportar</t>
        </r>
      </text>
    </comment>
    <comment ref="B339"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9"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9"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9"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7" authorId="0" shapeId="0" xr:uid="{337FB83F-C25C-4918-B436-5BB2B382B631}">
      <text>
        <r>
          <rPr>
            <b/>
            <sz val="9"/>
            <color indexed="81"/>
            <rFont val="Tahoma"/>
            <family val="2"/>
          </rPr>
          <t>YULIED.PENARANDA:</t>
        </r>
        <r>
          <rPr>
            <sz val="9"/>
            <color indexed="81"/>
            <rFont val="Tahoma"/>
            <family val="2"/>
          </rPr>
          <t xml:space="preserve">
Vigencia a reportar</t>
        </r>
      </text>
    </comment>
    <comment ref="B427"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7"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7"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7"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441"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2" authorId="0" shapeId="0" xr:uid="{B65C07F7-F843-4430-8384-3B50D52BB5DA}">
      <text>
        <r>
          <rPr>
            <b/>
            <sz val="9"/>
            <color indexed="81"/>
            <rFont val="Tahoma"/>
            <family val="2"/>
          </rPr>
          <t>YULIED.PENARANDA:</t>
        </r>
        <r>
          <rPr>
            <sz val="9"/>
            <color indexed="81"/>
            <rFont val="Tahoma"/>
            <family val="2"/>
          </rPr>
          <t xml:space="preserve">
Vigencia a reportar</t>
        </r>
      </text>
    </comment>
    <comment ref="B442"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2"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2"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2"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456"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7" authorId="0" shapeId="0" xr:uid="{F465410A-EE2F-4E04-A20E-9108FE1747F1}">
      <text>
        <r>
          <rPr>
            <b/>
            <sz val="9"/>
            <color indexed="81"/>
            <rFont val="Tahoma"/>
            <family val="2"/>
          </rPr>
          <t>YULIED.PENARANDA:</t>
        </r>
        <r>
          <rPr>
            <sz val="9"/>
            <color indexed="81"/>
            <rFont val="Tahoma"/>
            <family val="2"/>
          </rPr>
          <t xml:space="preserve">
Vigencia a reportar</t>
        </r>
      </text>
    </comment>
    <comment ref="B457"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7"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7"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7"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<sst xmlns="http://schemas.openxmlformats.org/spreadsheetml/2006/main" count="2024" uniqueCount="519">
  <si>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</si>
  <si>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</si>
  <si>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</si>
  <si>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</si>
  <si>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</si>
  <si>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</si>
  <si>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</si>
  <si>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</si>
  <si>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</si>
  <si>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</si>
  <si>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</si>
  <si>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</si>
  <si>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</si>
  <si>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</si>
  <si>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</si>
  <si>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</si>
  <si>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</si>
  <si>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</si>
  <si>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</si>
  <si>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</si>
  <si>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</si>
  <si>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</si>
  <si>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</si>
  <si>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</si>
  <si>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</si>
  <si>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</si>
  <si>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</si>
  <si>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</si>
  <si>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</si>
  <si>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</si>
  <si>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</si>
  <si>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</si>
  <si>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</si>
  <si>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</si>
  <si>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</si>
  <si>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</si>
  <si>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</si>
  <si>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</si>
  <si>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</si>
  <si>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</si>
  <si>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</si>
  <si>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</si>
  <si>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</si>
  <si>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</si>
  <si>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</si>
  <si>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</si>
  <si>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</si>
  <si>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</si>
  <si>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</si>
  <si>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</si>
  <si>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</si>
  <si>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</si>
  <si>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</si>
  <si>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</si>
  <si>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</si>
  <si>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</si>
  <si>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</si>
  <si>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</si>
  <si>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</si>
  <si>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</si>
  <si>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</si>
  <si>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</si>
  <si>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</si>
  <si>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</si>
  <si>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</si>
  <si>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</si>
  <si>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</si>
  <si>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</si>
  <si>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</si>
  <si>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</si>
  <si>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</si>
  <si>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</si>
  <si>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</si>
  <si>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</si>
  <si>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</si>
  <si>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</si>
  <si>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</si>
  <si>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</si>
  <si>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</si>
  <si>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</si>
  <si>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</si>
  <si>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</si>
  <si>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</si>
  <si>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</si>
  <si>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</si>
  <si>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</si>
  <si>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</si>
  <si>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</si>
  <si>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</si>
  <si>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</si>
  <si>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</si>
  <si>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</si>
  <si>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</si>
  <si>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</si>
  <si>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</si>
  <si>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</si>
  <si>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</si>
  <si>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</si>
  <si>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</si>
  <si>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</si>
  <si>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</si>
  <si>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</si>
  <si>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</si>
  <si>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</si>
  <si>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</si>
  <si>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</si>
  <si>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</si>
  <si>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</si>
  <si>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</si>
  <si>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</si>
  <si>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</si>
  <si>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</si>
  <si>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</si>
  <si>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</si>
  <si>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</si>
  <si>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</si>
  <si>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</si>
  <si>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</si>
  <si>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</si>
  <si>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</si>
  <si>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</si>
  <si>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</si>
  <si>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</si>
  <si>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</si>
  <si>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</si>
  <si>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</si>
  <si>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</si>
  <si>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</si>
  <si>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</si>
  <si>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</si>
  <si>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</si>
  <si>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</si>
  <si>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</si>
  <si>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</si>
  <si>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</si>
  <si>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</si>
  <si>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</si>
  <si>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</si>
  <si>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</si>
  <si>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</si>
  <si>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</si>
  <si>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</si>
  <si>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</si>
  <si>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</si>
  <si>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</si>
  <si>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</si>
  <si>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</si>
  <si>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</si>
  <si>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</si>
  <si>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</si>
  <si>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</si>
  <si>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</si>
  <si>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</si>
  <si>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</si>
  <si>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</si>
  <si>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</si>
  <si>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</si>
  <si>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</si>
  <si>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</si>
  <si>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</si>
  <si>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</si>
  <si>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</si>
  <si>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</si>
  <si>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</si>
  <si>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</si>
  <si>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</si>
  <si>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</si>
  <si>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</si>
  <si>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</si>
  <si>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</si>
  <si>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</si>
  <si>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</si>
  <si>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</si>
  <si>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</si>
  <si>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</si>
  <si>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</si>
  <si>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</si>
  <si>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</si>
  <si>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</si>
  <si>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</si>
  <si>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</si>
  <si>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</si>
  <si>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</si>
  <si>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</si>
  <si>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</si>
  <si>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</si>
  <si>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</si>
  <si>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</si>
  <si>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</si>
  <si>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</si>
  <si>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</si>
  <si>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</si>
  <si>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</si>
  <si>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</si>
  <si>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</si>
  <si>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</si>
  <si>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</si>
  <si>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</si>
  <si>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</si>
  <si>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</si>
  <si>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</si>
  <si>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</si>
  <si>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</si>
  <si>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</si>
  <si>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</si>
  <si>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</si>
  <si>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</si>
  <si>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</si>
  <si>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</si>
  <si>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</si>
  <si>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</si>
  <si>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</si>
  <si>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</si>
  <si>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</si>
  <si>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</si>
  <si>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</si>
  <si>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</si>
  <si>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</si>
  <si>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</si>
  <si>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</si>
  <si>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</si>
  <si>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</si>
  <si>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</si>
  <si>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</si>
  <si>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</si>
  <si>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</si>
  <si>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</si>
  <si>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</si>
  <si>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</si>
  <si>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</si>
  <si>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</si>
  <si>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</si>
  <si>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</si>
  <si>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</si>
  <si>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</si>
  <si>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</si>
  <si>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</si>
  <si>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</si>
  <si>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</si>
  <si>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</si>
  <si>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</si>
  <si>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</si>
  <si>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</si>
  <si>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</si>
  <si>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</si>
  <si>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</si>
  <si>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</si>
  <si>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</si>
  <si>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</si>
  <si>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</si>
  <si>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</si>
  <si>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</si>
  <si>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</si>
  <si>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</si>
  <si>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</si>
  <si>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</si>
  <si>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</si>
  <si>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</si>
  <si>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</si>
  <si>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</si>
  <si>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</si>
  <si>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</si>
  <si>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</si>
  <si>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</si>
  <si>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</si>
  <si>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</si>
  <si>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</si>
  <si>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</si>
  <si>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</si>
  <si>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</si>
  <si>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</si>
  <si>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</si>
  <si>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</si>
  <si>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</si>
  <si>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</si>
  <si>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</si>
  <si>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</si>
  <si>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</si>
  <si>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</si>
  <si>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</si>
  <si>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</si>
  <si>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</si>
  <si>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</si>
  <si>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</si>
  <si>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</si>
  <si>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</si>
  <si>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</si>
  <si>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</si>
  <si>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</si>
  <si>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</si>
  <si>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</si>
  <si>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</si>
  <si>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</si>
  <si>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</si>
  <si>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</si>
  <si>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</si>
  <si>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</si>
  <si>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</si>
  <si>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</si>
  <si>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</si>
  <si>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</si>
  <si>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</si>
  <si>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</si>
  <si>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</si>
  <si>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</si>
  <si>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X</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</si>
  <si>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</si>
  <si>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</si>
  <si>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</si>
  <si>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</si>
  <si>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</si>
  <si>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</si>
  <si>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</si>
  <si>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</si>
  <si>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</si>
  <si>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</si>
  <si>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</si>
  <si>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</si>
  <si>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</si>
  <si>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</si>
  <si>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</si>
  <si>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</si>
  <si>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</si>
  <si>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</si>
  <si>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</si>
  <si>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</si>
  <si>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</si>
  <si>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</si>
  <si>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</si>
  <si>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</si>
  <si>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</si>
  <si>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</si>
  <si>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</si>
  <si>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</si>
  <si>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</si>
  <si>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</si>
  <si>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</si>
  <si>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</si>
  <si>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</si>
  <si>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</si>
  <si>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</si>
  <si>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</si>
  <si>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</si>
  <si>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</si>
  <si>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</si>
  <si>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</si>
  <si>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</si>
  <si>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</si>
  <si>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</si>
  <si>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</si>
  <si>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</si>
  <si>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</si>
  <si>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</si>
  <si>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</si>
  <si>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</si>
  <si>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</si>
  <si>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</si>
  <si>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</si>
  <si>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</si>
  <si>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</si>
  <si>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</si>
  <si>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Ejecutar 96 actividades en materia disciplinaria y de cumplimiento y seguimiento a requisitos y/o actividades en el marco de las Leyes 1712 de 2014 y 1474 de 2011.</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</si>
  <si>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</si>
  <si>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</si>
  <si>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</si>
  <si>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</si>
  <si>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</si>
  <si>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Mejorar la efectividad y el Sistema de Control Interno de la Entidad y así asegurar el cumplimiento de los objetivos y metas de la organización, mediante la generación de  valor público a través de la ejecución diferentes roles.</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</si>
  <si>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</si>
  <si>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</si>
  <si>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</si>
  <si>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</si>
  <si>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</si>
  <si>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</si>
  <si>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</si>
  <si>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</si>
  <si>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</si>
  <si>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</si>
  <si>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</si>
  <si>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</si>
  <si>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</si>
  <si>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</si>
  <si>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</si>
  <si>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</si>
  <si>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</si>
  <si>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</si>
  <si>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</si>
  <si>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</si>
  <si>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</si>
  <si>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</si>
  <si>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</si>
  <si>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</si>
  <si>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</si>
  <si>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</si>
  <si>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</si>
  <si>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</si>
  <si>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</si>
  <si>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</si>
  <si>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</si>
  <si>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</si>
  <si>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</si>
  <si>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</si>
  <si>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</si>
  <si>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</si>
  <si>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</si>
  <si>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</si>
  <si>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</si>
  <si>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</si>
  <si>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</si>
  <si>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</si>
  <si>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</si>
  <si>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</si>
  <si>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</si>
  <si>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</si>
  <si>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</si>
  <si>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</si>
  <si>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</si>
  <si>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Porcentaje de avance en el fortalecimiento de la estructura orgánica y funcional de las entidades de sector ambiente</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</si>
  <si>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</si>
  <si>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</si>
  <si>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</si>
  <si>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</si>
  <si>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</si>
  <si>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</si>
  <si>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Ejercer el Rol de Evaluación y Seguimiento con: auditorías Internas, Informes de Ley, Seguimientos a temas especiales, planes de mejoramiento por procesos y plan suscrito ante entes de control.</t>
  </si>
  <si>
    <t>3. Ejercer el Rol Enfoque hacía la prevención, incluye las asesorías requeridas en el marco del Plan Anual de Auditoría 2022, fomentando la cultura del control.</t>
  </si>
  <si>
    <t xml:space="preserve">13. Asesorar y apoyar  como segunda línea de defensa a los procesos de la SDA frente a la implementación y mejora del Modelo Integrado de Planeación y Gestión - MIPG  </t>
  </si>
  <si>
    <t>14. Mejorar el Sistema de Gestión de Calidad</t>
  </si>
  <si>
    <t>15. Implementar las políticas de gestión y desempeño a cargo del proceso Sistema Integrado de Gestión</t>
  </si>
  <si>
    <t>16. Revisar y actualizar del Mapa y Plan de Manejo de Riesgos</t>
  </si>
  <si>
    <t>17. Realizar seguimiento al cumplimiento de los planes de mejoramiento y plan de manejo de riesgos.</t>
  </si>
  <si>
    <t>18. Asesorar y apoyar la actualización de la documentación de los sistemas y procesos de la SDA frente a la implementación y mejora del MIPG y SIG</t>
  </si>
  <si>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</si>
  <si>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</si>
  <si>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Temática</t>
  </si>
  <si>
    <t>No. Actividad</t>
  </si>
  <si>
    <t>Actividad</t>
  </si>
  <si>
    <t>Disciplinarios</t>
  </si>
  <si>
    <t>Flash Disciplinario Mensual (12 productos)</t>
  </si>
  <si>
    <t>Actividades Prevención Corrupción (julio-septiembre-noviembre)</t>
  </si>
  <si>
    <t>Cumplimiento directivas</t>
  </si>
  <si>
    <t>Audiencias</t>
  </si>
  <si>
    <t>Sustanciación</t>
  </si>
  <si>
    <t>Asesores</t>
  </si>
  <si>
    <t>Respuestas a Derechos de Petición Consejo o Congreso</t>
  </si>
  <si>
    <t>Respuestas a proposiciones</t>
  </si>
  <si>
    <t xml:space="preserve">Conceptos a proyectos de acuerdo o ley </t>
  </si>
  <si>
    <t>Participación comité de Relaciones Políticas</t>
  </si>
  <si>
    <t>Integridad</t>
  </si>
  <si>
    <t>Desarrollo de la semana de la Integridad</t>
  </si>
  <si>
    <t>Transparencia</t>
  </si>
  <si>
    <t>Revisar estado de la Publicación Ley de transparencia</t>
  </si>
  <si>
    <t xml:space="preserve">Recolección y reporte de información del Índice de transparencia. </t>
  </si>
  <si>
    <t>enero</t>
  </si>
  <si>
    <t>febrero</t>
  </si>
  <si>
    <t>marzo</t>
  </si>
  <si>
    <t>abril</t>
  </si>
  <si>
    <t>mayo</t>
  </si>
  <si>
    <t>junio</t>
  </si>
  <si>
    <t>julio</t>
  </si>
  <si>
    <t>agosto</t>
  </si>
  <si>
    <t>septiembre</t>
  </si>
  <si>
    <t>octubre</t>
  </si>
  <si>
    <t>noviembre</t>
  </si>
  <si>
    <t>diciembre</t>
  </si>
  <si>
    <t>Actividades de difusión y apropiación de la Ley de transparencia (flash, capacitaciones)</t>
  </si>
  <si>
    <t>Gestion interinstitucional (participación eventos Secretaria General, Procuraduría)</t>
  </si>
  <si>
    <t xml:space="preserve">Ejecución y seguimiento del Plan Anticorrupción y Atención al Ciudadano – PAAC </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</si>
  <si>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</si>
  <si>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21. Planear y desarrollar  la semana de la Integridad en la entidad.</t>
  </si>
  <si>
    <t>22 Apoyar a la SDA en sus relaciones y respuesta oportuna al Congreso de la República, los Organismos de Control, el Concejo de Bogotá y la Administración Distrital.</t>
  </si>
  <si>
    <t>5, PONDERACIÓN HORIZONTAL AÑO: 2022</t>
  </si>
  <si>
    <t>x</t>
  </si>
  <si>
    <t>2. Ejercer el Rol de Evaluación de la Gestión del Riesgo mediante la Evaluación del sistema de administración de riesgos de la Entidad.</t>
  </si>
  <si>
    <t xml:space="preserve">20. Ejecutar las actividades de transparencia de diulgación y fortalecimiento en el cumplimiento de las leyes y politicas de transparencia, lucha contra la corrupción y gobierno abierto. </t>
  </si>
  <si>
    <t>19. Realizar las actividades de divulgación y acciones en materia disciplinaria de la entidad.</t>
  </si>
  <si>
    <r>
      <t xml:space="preserve">REPROGRAMACIÓN </t>
    </r>
    <r>
      <rPr>
        <b/>
        <sz val="14"/>
        <rFont val="Arial"/>
        <family val="2"/>
      </rPr>
      <t>VIGENCIA 
(VALOR INICIAL)</t>
    </r>
  </si>
  <si>
    <t>Radicado No. 2021IE106063 del 31 de mayo del 2021.</t>
  </si>
  <si>
    <t>Consolidados de gestion
Encuestas
Seguimiento PQRS
Ferias de servicio
Indicadores
Correspondencia
Autoevaluación del proceso
Guia de trámites
Capacitaciones
Evidencia: 
https://drive.google.com/drive/u/0/folders/1-zeFTj1UEmzoRUYfvOWwQesPgeL-yOmJ</t>
  </si>
  <si>
    <r>
      <rPr>
        <b/>
        <sz val="11"/>
        <color theme="1"/>
        <rFont val="Arial"/>
        <family val="2"/>
      </rPr>
      <t xml:space="preserve">1. EVALUACION Y SEGUIMIENTO: </t>
    </r>
    <r>
      <rPr>
        <sz val="11"/>
        <color theme="1"/>
        <rFont val="Arial"/>
        <family val="2"/>
      </rPr>
      <t xml:space="preserve">Para noviembre se emitieron 5 informes, así:  Seguimiento a la Política Antisobrono III ciclo 2022, Seguimiento Especial Pasivos Exigibles, Reservas y Saneamiento Contable, Seguimiento a la Gestión del Comité de Conciliación y Acciones de Repetición, Auditoria interna con base en Riesgos al Proceso de Gestión de Talento Humano y el informe de Seguimiento al Cumplimiento del Decreto Distrital 371 de 2010, con lo cual se cumple la meta del rol al 100%. </t>
    </r>
    <r>
      <rPr>
        <b/>
        <sz val="11"/>
        <color theme="1"/>
        <rFont val="Arial"/>
        <family val="2"/>
      </rPr>
      <t>Sumado a la gestión de ene-oct con:</t>
    </r>
    <r>
      <rPr>
        <sz val="11"/>
        <color theme="1"/>
        <rFont val="Arial"/>
        <family val="2"/>
      </rPr>
      <t xml:space="preserve"> pormenorizado de control interno, evaluación del sistema de control interno-SCI, Evaluación del CI Contable, Evaluación de la Atención al Ciudadano y Gestión de PQRSF, Austeridad y Eficiencia en el Gasto Público IV trim 2021, III trim 2022, Normas de Derechos de Autor y Uso de Software, Seguimiento a Directrices para Prevenir Conductas Irregulares y el Informe de Seguimiento a la Eficacia del Plan de Mejoramiento Institucional; Seguimiento a la Política Anti-Soborno y  Prevención del Daño Anti-jurídico, Seguimiento a la eficacia del plan de mejoramiento por proceso, Seguimiento a Obras construidas; Monitoreo a la Política de Gestión Documental, Auditoría Interna al proceso de Gestión Contractual y Austeridad en el Gasto del TRIM I-II-2022; Auditoría interna al proceso de Gestión Ambiental y Desarrollo Rural y el de Seguimiento a la publicación de la declaración de bienes, rentas y conflictos de intereses de los servidores público; Seguimiento a los Instrumentos Técnicos y Administrativos que hacen parte del SCI SEM I-2022; evaluación independiente del SCI, Auditorías Internas a los procedimientos de Fuentes Móviles, y al proceso de Direccionamiento Estratégico, así como "Seguimiento a la Efectividad del Plan de Mejoramiento Institucional", Auditoría Interna con base en riesgos al proceso de Gestión Tecnológica y Evaluación a la Aprehensión del Código de Integridad de la SDA, Seguimiento al Plan de Sostenimiento Contable y de Cartera 2022.</t>
    </r>
  </si>
  <si>
    <r>
      <rPr>
        <b/>
        <sz val="11"/>
        <color theme="1"/>
        <rFont val="Arial"/>
        <family val="2"/>
      </rPr>
      <t>3.  ENFOQUE HACIA LA PREVENCIÓN:</t>
    </r>
    <r>
      <rPr>
        <sz val="11"/>
        <color theme="1"/>
        <rFont val="Arial"/>
        <family val="2"/>
      </rPr>
      <t xml:space="preserve"> Para los meses de </t>
    </r>
    <r>
      <rPr>
        <b/>
        <sz val="11"/>
        <color theme="1"/>
        <rFont val="Arial"/>
        <family val="2"/>
      </rPr>
      <t>enero y febrero</t>
    </r>
    <r>
      <rPr>
        <sz val="11"/>
        <color theme="1"/>
        <rFont val="Arial"/>
        <family val="2"/>
      </rPr>
      <t xml:space="preserve"> de 2022 no se programó actividad asociada a este rol; para el mes de </t>
    </r>
    <r>
      <rPr>
        <b/>
        <sz val="11"/>
        <color theme="1"/>
        <rFont val="Arial"/>
        <family val="2"/>
      </rPr>
      <t>marzo</t>
    </r>
    <r>
      <rPr>
        <sz val="11"/>
        <color theme="1"/>
        <rFont val="Arial"/>
        <family val="2"/>
      </rPr>
      <t xml:space="preserve">, aunque no estaba programado el rol, se anticipó su ejecución que estaba previsto para </t>
    </r>
    <r>
      <rPr>
        <b/>
        <sz val="11"/>
        <color theme="1"/>
        <rFont val="Arial"/>
        <family val="2"/>
      </rPr>
      <t>abril</t>
    </r>
    <r>
      <rPr>
        <sz val="11"/>
        <color theme="1"/>
        <rFont val="Arial"/>
        <family val="2"/>
      </rPr>
      <t>, con lo cual se ejecutó el 100% de esta meta. De</t>
    </r>
    <r>
      <rPr>
        <b/>
        <sz val="11"/>
        <color theme="1"/>
        <rFont val="Arial"/>
        <family val="2"/>
      </rPr>
      <t xml:space="preserve"> mayo a diciembre</t>
    </r>
    <r>
      <rPr>
        <sz val="11"/>
        <color theme="1"/>
        <rFont val="Arial"/>
        <family val="2"/>
      </rPr>
      <t xml:space="preserve"> no tiene programación.</t>
    </r>
  </si>
  <si>
    <r>
      <rPr>
        <b/>
        <sz val="11"/>
        <color theme="1"/>
        <rFont val="Arial"/>
        <family val="2"/>
      </rPr>
      <t>2. EVALUACION DE GESTON DEL RIESGO:</t>
    </r>
    <r>
      <rPr>
        <sz val="11"/>
        <color theme="1"/>
        <rFont val="Arial"/>
        <family val="2"/>
      </rPr>
      <t xml:space="preserve"> La Oficina de Control Interno, como tercera línea de defensa, priorizó, elaboró y ejecutó para </t>
    </r>
    <r>
      <rPr>
        <b/>
        <sz val="11"/>
        <color theme="1"/>
        <rFont val="Arial"/>
        <family val="2"/>
      </rPr>
      <t>el mes de enero</t>
    </r>
    <r>
      <rPr>
        <sz val="11"/>
        <color theme="1"/>
        <rFont val="Arial"/>
        <family val="2"/>
      </rPr>
      <t xml:space="preserve"> del Plan Anual de Auditoría 2022 la actividad de Evaluación y Seguimiento Plan Anticorrupción y de Atención al Ciudadano del segundo semestre de 2021, el cual contiene las acciones necesarias para evaluar la efectividad de los controles que mitigan los riesgos de gestión y de corrupción; </t>
    </r>
    <r>
      <rPr>
        <b/>
        <sz val="11"/>
        <color theme="1"/>
        <rFont val="Arial"/>
        <family val="2"/>
      </rPr>
      <t>para febrero, marzo, abril y octubre</t>
    </r>
    <r>
      <rPr>
        <sz val="11"/>
        <color theme="1"/>
        <rFont val="Arial"/>
        <family val="2"/>
      </rPr>
      <t xml:space="preserve"> no se programó actividad asociada a este rol, </t>
    </r>
    <r>
      <rPr>
        <b/>
        <sz val="11"/>
        <color theme="1"/>
        <rFont val="Arial"/>
        <family val="2"/>
      </rPr>
      <t>para mayo</t>
    </r>
    <r>
      <rPr>
        <sz val="11"/>
        <color theme="1"/>
        <rFont val="Arial"/>
        <family val="2"/>
      </rPr>
      <t xml:space="preserve"> se emitió el informe de Seguimiento a las Acciones de PAAC y Mapa de Riesgos de Corrupción y de Gestión (reporte aplicativo SUIT) del primer cuatrimestre de 2022; </t>
    </r>
    <r>
      <rPr>
        <b/>
        <sz val="11"/>
        <color theme="1"/>
        <rFont val="Arial"/>
        <family val="2"/>
      </rPr>
      <t>para junio, julio, agosto, noviembre y diciembre</t>
    </r>
    <r>
      <rPr>
        <sz val="11"/>
        <color theme="1"/>
        <rFont val="Arial"/>
        <family val="2"/>
      </rPr>
      <t xml:space="preserve"> no se programó actividad asociada a este rol; </t>
    </r>
    <r>
      <rPr>
        <b/>
        <sz val="11"/>
        <color theme="1"/>
        <rFont val="Arial"/>
        <family val="2"/>
      </rPr>
      <t>para septiembre</t>
    </r>
    <r>
      <rPr>
        <sz val="11"/>
        <color theme="1"/>
        <rFont val="Arial"/>
        <family val="2"/>
      </rPr>
      <t xml:space="preserve"> se emitió el informe de Seguimiento a las Acciones de PAAC y Mapa de Riesgos de Corrupción y de Gestión (reporte aplicativo SUIT) del segundo cuatrimestre de 2022, con lo cual, se cumple la totalidad de la meta de este rol para 2022. </t>
    </r>
  </si>
  <si>
    <r>
      <rPr>
        <b/>
        <sz val="11"/>
        <color theme="1"/>
        <rFont val="Arial"/>
        <family val="2"/>
      </rPr>
      <t>4.LIDERAZGO ESTRATEGICO:</t>
    </r>
    <r>
      <rPr>
        <sz val="11"/>
        <color theme="1"/>
        <rFont val="Arial"/>
        <family val="2"/>
      </rPr>
      <t xml:space="preserve"> La OCI como Secretario del Comité Institucional de Coordinación de Control Interno - CICCI documentó el acta de la sesión No.1 realizada el 25 </t>
    </r>
    <r>
      <rPr>
        <b/>
        <sz val="11"/>
        <color theme="1"/>
        <rFont val="Arial"/>
        <family val="2"/>
      </rPr>
      <t>de enero</t>
    </r>
    <r>
      <rPr>
        <sz val="11"/>
        <color theme="1"/>
        <rFont val="Arial"/>
        <family val="2"/>
      </rPr>
      <t xml:space="preserve">, en donde se presentó y aprobó el Plan Anual de Auditoría 2022; </t>
    </r>
    <r>
      <rPr>
        <b/>
        <sz val="11"/>
        <color theme="1"/>
        <rFont val="Arial"/>
        <family val="2"/>
      </rPr>
      <t>para febrero</t>
    </r>
    <r>
      <rPr>
        <sz val="11"/>
        <color theme="1"/>
        <rFont val="Arial"/>
        <family val="2"/>
      </rPr>
      <t xml:space="preserve"> no se programó actividad asociada a este rol; para el 22 de e presentaron resultados y avances </t>
    </r>
    <r>
      <rPr>
        <b/>
        <sz val="11"/>
        <color theme="1"/>
        <rFont val="Arial"/>
        <family val="2"/>
      </rPr>
      <t>marzo</t>
    </r>
    <r>
      <rPr>
        <sz val="11"/>
        <color theme="1"/>
        <rFont val="Arial"/>
        <family val="2"/>
      </rPr>
      <t xml:space="preserve"> se llevó a cabo la sesión No.2 del CICCI en donde se revisaron los Estados Financieros a 31-dic-2021, se expuso el Instrumento de Planificación Estratégica Cuatrienal de Auditorías Internas con base en Riesgos (2022 - 2025) y se Presentó el mapa de riesgos de gestión y corrupción institucional. Para </t>
    </r>
    <r>
      <rPr>
        <b/>
        <sz val="11"/>
        <color theme="1"/>
        <rFont val="Arial"/>
        <family val="2"/>
      </rPr>
      <t xml:space="preserve">mayo </t>
    </r>
    <r>
      <rPr>
        <sz val="11"/>
        <color theme="1"/>
        <rFont val="Arial"/>
        <family val="2"/>
      </rPr>
      <t xml:space="preserve">se llevó a cabo la sesión No.3 del CICCI, en donde se presentó el resumen de los trabajos efectuados por la OCI en el cuatrimestre ene-abr, el indicador de ejecución del Plan Anual de Auditoría al corte de abril y las 2 auditorías restantes que ejecutará la Contraloría de Bogotá D.C en el 2022; </t>
    </r>
    <r>
      <rPr>
        <b/>
        <sz val="11"/>
        <color theme="1"/>
        <rFont val="Arial"/>
        <family val="2"/>
      </rPr>
      <t>para</t>
    </r>
    <r>
      <rPr>
        <sz val="11"/>
        <color theme="1"/>
        <rFont val="Arial"/>
        <family val="2"/>
      </rPr>
      <t xml:space="preserve"> </t>
    </r>
    <r>
      <rPr>
        <b/>
        <sz val="11"/>
        <color theme="1"/>
        <rFont val="Arial"/>
        <family val="2"/>
      </rPr>
      <t>julio</t>
    </r>
    <r>
      <rPr>
        <sz val="11"/>
        <color theme="1"/>
        <rFont val="Arial"/>
        <family val="2"/>
      </rPr>
      <t xml:space="preserve"> sesión No.4 del CICCI aprobó modificación de Plan Anual de Auditoría, se presentó avance y resultados de ejecución del plan entre mayo y junio, se expuso actualización del mapa de riesgos de gestión y corrupción y se hicieron anuncios sobre el curso de integridad y el Plan de Auditoría Distrital versión 3; </t>
    </r>
    <r>
      <rPr>
        <b/>
        <sz val="11"/>
        <color theme="1"/>
        <rFont val="Arial"/>
        <family val="2"/>
      </rPr>
      <t>para abril, junio, agosto, octubre</t>
    </r>
    <r>
      <rPr>
        <sz val="11"/>
        <color theme="1"/>
        <rFont val="Arial"/>
        <family val="2"/>
      </rPr>
      <t xml:space="preserve"> no se programó actividad asociada a este rol; para </t>
    </r>
    <r>
      <rPr>
        <b/>
        <sz val="11"/>
        <color theme="1"/>
        <rFont val="Arial"/>
        <family val="2"/>
      </rPr>
      <t>septiembre</t>
    </r>
    <r>
      <rPr>
        <sz val="11"/>
        <color theme="1"/>
        <rFont val="Arial"/>
        <family val="2"/>
      </rPr>
      <t xml:space="preserve"> sesión No.5 del CICCI sobre indicador de ejecución del Plan Anual de Auditoría al corte de agosto, el estado de la Auditoría de Cumplimiento de Humedales de la CB y Planes de Mejoramiento. Para </t>
    </r>
    <r>
      <rPr>
        <b/>
        <sz val="11"/>
        <color theme="1"/>
        <rFont val="Arial"/>
        <family val="2"/>
      </rPr>
      <t>noviembre</t>
    </r>
    <r>
      <rPr>
        <sz val="11"/>
        <color theme="1"/>
        <rFont val="Arial"/>
        <family val="2"/>
      </rPr>
      <t xml:space="preserve"> sesión No.6 del CICCI, los resultados de los trabajos del Plan Anual de Auditoría entre septiembre y octubre de 2022, el estudio y aprobación de la política de administración de riesgos, la presentación y evaluación de la política de Gestión Estratégica del Talento Humano, la sustentación de los estados financieros de la Entidad al 30-sep-2022 y los resultados de la consulta a Personería sobre Planes de Mejoramiento.</t>
    </r>
  </si>
  <si>
    <t xml:space="preserve">Apoyo a procesos: https://drive.google.com/drive/u/0/folders/1zeiv05ysaFuVUqH8GgNQtVp2WwDzejuE
Isolución: 
http://190.27.245.106:8080/Isolucionsda/Documentacion/frmArticuloMenu.aspx?DocumentCreationType=
Socializaciones: https://drive.google.com/drive/u/0/folders/1eUcX_jzUhSfPRufEiN2qVNqxJUx58lsQ
Soporte Isolución: evidencias noviembre2022
</t>
  </si>
  <si>
    <t>7. LOGROS CORTE A DICIEMBRE AÑO 2022</t>
  </si>
  <si>
    <r>
      <rPr>
        <b/>
        <sz val="11"/>
        <color theme="1"/>
        <rFont val="Arial"/>
        <family val="2"/>
      </rPr>
      <t>5.RELACION ENTES EXTERNOS DE CONTROL:</t>
    </r>
    <r>
      <rPr>
        <sz val="11"/>
        <color theme="1"/>
        <rFont val="Arial"/>
        <family val="2"/>
      </rPr>
      <t xml:space="preserve"> A noviembre: se atendieron 9 requerimientos CB; la cuenta anual en el SIVICOF vigencia 2021; se apoyó 2 visitas administrativas de la CB, en desarrollo de la auditoria de regularidad PAD 2022 código 53, consolidación de la respuesta al informe preliminar de la auditoría de regularidad PAD 2022 código 53; consolidación del Plan de Mejoramiento de la Auditoría Regularidad PAD 2022 Código 53 y su transmisión en SIVICOF;  solicitud  de modificaciones al Plan de Mejoramiento PAD 2021 Código 59, y la transmisión en SIVICOF; se apoyó la respuesta sobre proyectos asociados al cumplimiento de acuerdos de paz; la gestión sobre seguimiento al POT y la EEP y respuesta proposición 364 del Concejo de Bogotá; requerimiento N°1 de la Auditoría Código 63 PAD 2022 sobre Humedales, las cartas de compromiso y de salvaguarda; respuesta a requerimiento de la Personería de Bogotá sobre hallazgo 3.1.3.2 de Auditoría de Regularidad Código 59 PAD 2021. Atención de requerimientos de Cumplimiento de Humedales; requerimiento relacionado con el Jardín Botánico, de Corredores Ambientales (Contraloría), Auditoría Código 59 PAD 2021 y Petición Ciudadana (de Personería de Bogotá), respuesta a la Contraloría sobre: solicitud de información DPC 1640-22, informe preliminar de auditoría de cumplimiento código 63 PAD 2022 y solicitud de firma de las cartas de compromiso y salvaguarda, respuesta al Concejo de Bogotá sobre cuenta anual, respuesta al derecho de petición sobre la Casa Ecológica de los Animales, se colaboró en generar respuesta sobre contactos que deberían recibir capacitación de la Contraloría de Bogotá sobre cambios en la cuenta anual e información sobre fiducias. Para diciembre, se apoyó a la SDA en la emisión de la respuesta al informe preliminar de auditoría Código 69 PAD 2022 y en el cargue de los planes de mejoramiento derivados del informe final de auditoría correspondiente en la plataforma SIVICOF.</t>
    </r>
  </si>
  <si>
    <t>Durante el mes de diciembre de 2022, se garantizó el servicio mediante el canal presencial contando con 10 puntos de atención habilitados con 1218 atenciones a ciudadanos, distribuidos así: en la sede principal se lograron 962 atenciones, en el super CADE-CAD se realizaron 58 atenciones, en super CADE Suba 31 atenciones, en CADE Engativá 18 atenciones,  en CADE Toberín 38 atenciones, en super CADE Bosa 11 atenciones, en super CADE Américas 14 atenciones, CADE Fontibón 32 atenciones, en Cade Manitas 16 atenciones, y en Cade Calle 13 con 38 atenciones (en las cuales se ofrecieron 332 asesoría técnica en los trámites y servicios ofrecidos por la SDA, 69 liquidaciones, así mismo 1601 radicaciones de documentos o solicitudes).  
Lo anterior sumado a las atenciones de lo corrido de la vigencia con corte de noviembre las cuales fueron 21.218 atenciones a través del canal presencial.</t>
  </si>
  <si>
    <t>Durante el mes de diciembre de 2022, se participó y adelantaron las gestiones y seguimientos propias de las mesas de metro, IDU, Hábitat y acueducto, así mismo se revisaron compromisos y seguimientos a los tramites de corredor verde 7ta, JBB, y Av. 68. Se hizo entrega del seguimiento a proyectos y presupuesto SEGPLAN. De enero a noviembre, se han atendido y asistido a las reuniones competencia de la SDA asignadas a la Subsecretaría. Se adelantado las gestiones con otras entidades como el IDU: Mesa de seguimiento permanente con relación al Corredor Verde Carrera Séptima 7ª, Metro de Bogotá y Comité de infraestructura (en temas varios como Regiotram, ALO NORTE, metro cable, entre otros); con SDH (Proyecto Caney Reservado), Seguimiento tramites EAAB. Se realizó socialización obras complementarias Cable Aéreo Monserrate y Obras complementarias Acceso Monserrate. Se adelantaron las justificaciones técnicas a las adiciones de OPS del proyecto, se adelantaron traslados presupuestales para dichas adiciones y demás trámites contractuales.</t>
  </si>
  <si>
    <t>Durante el mes de diciembre de 2022, se realizaron 9.266 atenciones en el canal virtual, se recibieron 4.962 solicitudes mediante el correo electrónico atencionalciudadano@ambientebogota.gov.co, 8 solicitudes al correo del defensor del ciudadano, 205 mediante el chat del canal virtual, 558 SDQS y 3533 trámites en el webfile. Así mismo, se llevó a cabo seguimiento a 1562 peticiones. Adicionalmente, la clasificación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enviadas a los líderes y enlaces de PQRF, con el propósito de minimizar las respuestas fuera de término expedidas por la Entidad.  Es así, como en dicho ejercicio se identificó que el 54% recibió respuesta dentro de los términos de ley, el 31% recibió respuesta fuera de termino, el 3% se encuentra sin respuesta fuera de termino y el 41% restante se encuentra en termino para dar respuesta en los meses de diciembre de 2022; cabe resaltar que el 95% de las peticiones registradas corresponden a los procesos misionales de la Entidad. Lo anterior sumado a la gestión de lo corrido de la vigencia 2022 con corte a noviembre con 104.116 atenciones en el canal virtual, se recibieron 54.866 solicitudes mediante el correo electrónico atencionalciudadano@ambientebogota.gov.co, 136 solicitudes al correo del defensor del ciudadano, 5984 SDQS y 37.086 tramites en el webfile. Se llevó a cabo seguimiento a 21.101 peticiones.</t>
  </si>
  <si>
    <t>Durante el mes de diciembre de 2022, se garantizó el servicio mediante el canal telefónico por medio de las 8 líneas de atención telefónicas y adicionalmente, con las líneas de atención de telefonía fija con 1680 atenciones; las cuales ofrecieron 1624 asesoría en los trámites, 80 liquidaciones y servicios ofrecidos por la SDA y 50 radicaciones de solicitudes. Lo anterior, sumado a la gestión de lo corrido de la vigencia con corte de noviembre con 28.742 atenciones las cuales ofrecieron 26.668 asesoría en los tramites, 604 liquidaciones y servicios ofrecidos por la SDA y así mismo 805 radicaciones de solicitudes, a través del canal telefónico.</t>
  </si>
  <si>
    <t>Durante el mes de diciembre de 2022, se realizó el seguimiento de las listas de chequeo, formularios y certificados de confiabilidad. Así mismo, se realizó la actualización de 52 trámites con el fin de estar actualizados y alineados con el Sistema Único de Información de Trámites – SUIT.
Sumado al seguimiento adelantado durante lo corrido de la vigencia con corte de noviembre, garantizando que a lo largo del 2022 los trámites de la entidad estén actualizados en los diferentes sistemas.</t>
  </si>
  <si>
    <t>Durante el mes de diciembre de 2022, se dio cumplimiento a la Política Pública Distrital de Servicio a la Ciudadanía mediante los indicadores de gestión, la aplicación de 1363 encuestas en los canales de atención habilitados, así: 918 encuestas en el canal telefónico obteniendo un nivel de satisfacción del 100% y 151 encuestas en el canal virtual con un 94,7% de satisfacción, y 294 en el canal presencial con promedio del 99,7%, con un total de 1363 encuestas mediante los canales de atención, obteniendo un promedio general de 98% de satisfacción. Adicional a esto, la realización de la autoevaluación mensual mes vencido, la aplicación de indicadores de gestión del proceso entre los cuales están nivel de satisfacción, nivel de gestión en los canales presencial y telefónico. Por otra parte, se logró continuar con los diez (10) los puntos de atención presencial abiertos a la ciudadanía garantizando el acceso a los servicios de la entidad mediante todos los canales de atención habilitados, fortaleciendo los canales de atención habilitados mediante ferias de servicio, implementación del chat. Lo anterior sumado a la gestión de lo corrido de la vigencia 2022 con corte a noviembre con la aplicación de 31.216 encuestas en los canales de atención habilitados obteniendo un promedio de 96% de satisfacción, por otra parte, ya se encuentra implementado y en funcionamiento el Chatbot de la entidad.</t>
  </si>
  <si>
    <t>Durante el mes de diciembre de 2022, se gestionó la entrega de 2559 documentos físicos y 2687 de correspondencia electrónica por medio del contrato con el proveedor Servicios Postales Nacionales. Sumado a la gestión de lo corrido de la vigencia 2022 con corte de noviembre con la entrega de 28.353  entregas físicas de correspondencia por medio del contrato con el proveedor Servicios Postales Nacionales y 53.876 documentos electrónicos.</t>
  </si>
  <si>
    <r>
      <t xml:space="preserve">La SDA para la vigencia 2019 obtuvo 86,1 puntos, para la vigencia 2021 fue de 95,9 puntos en el índice de desempeño institucional lo que representó un incremento de total de 9,8 Puntos, correspondiente al avance en el cuatrienio. Para la vigencia 2021 reportado en 2022, el indicador de la meta el cual se mide a través del </t>
    </r>
    <r>
      <rPr>
        <b/>
        <sz val="11"/>
        <rFont val="Calibri"/>
        <family val="2"/>
        <scheme val="minor"/>
      </rPr>
      <t>Índice de desempeño institucional FURAG dío como resultado 95,9 lo cual representa un incremento de 2 puntos</t>
    </r>
    <r>
      <rPr>
        <sz val="11"/>
        <rFont val="Calibri"/>
        <family val="2"/>
        <scheme val="minor"/>
      </rPr>
      <t xml:space="preserve">. En la </t>
    </r>
    <r>
      <rPr>
        <b/>
        <sz val="11"/>
        <rFont val="Calibri"/>
        <family val="2"/>
        <scheme val="minor"/>
      </rPr>
      <t xml:space="preserve">Política de Control Interno: </t>
    </r>
    <r>
      <rPr>
        <sz val="11"/>
        <rFont val="Calibri"/>
        <family val="2"/>
        <scheme val="minor"/>
      </rPr>
      <t xml:space="preserve">EVALUACIÓN Y SEGUIMIENTO: Treinta y ocho informes (entre enero y diciembre). EVALUACION DE GESTION DEL RIESGO:  Informe de Plan Anticorrupción y Atención al Ciudadano – PAAC del segundo cuatrimestre de 2022, sumado los informes de enero y mayo de PAAC del tercer cuatrimestre de 2021; PAAC del primer cuatrimestre de 2022 y. ENFOQUE HACIA LA PREVENCIÓN: capacitación en MIPP del IIA y Guía de auditoría DAFP; LIDERAZGO ESTRATEGICO: sexta sesión del comité CICCI; RELACION ENTES EXTERNOS DE CONTROL: Respuestas a 6 requerimientos CB. Atención la Auditoria de Regularidad código 53 PAD 2021, Auditoría de Humedales (Código 63 PAD 2022), Plan de Mejoramiento PAD 2021 Código 59.  </t>
    </r>
    <r>
      <rPr>
        <b/>
        <sz val="11"/>
        <rFont val="Calibri"/>
        <family val="2"/>
        <scheme val="minor"/>
      </rPr>
      <t>Política de Atención al ciudadano:</t>
    </r>
    <r>
      <rPr>
        <sz val="11"/>
        <rFont val="Calibri"/>
        <family val="2"/>
        <scheme val="minor"/>
      </rPr>
      <t xml:space="preserve"> En diciembre se realizaron 12.164 atenciones y la generación de indicadores, se aplicaron 1.363 encuestas obteniendo un nivel de satisfacción de 98% promedio, así mismo, se realizaron todas las actividades del proceso: correspondencia, seguimiento PQRS, defensor del ciudadano y canales de atención . Sumado a las atenciones de lo corrido de la vigencia a corte de noviembre con 154.076 Atenciones y 184.449 atenciones del cuatrienio.. Política de Fortalecimiento Organizacional y simplificación de procesos. Socializaron los resultados FURAG, Plan de Adecuación y Sostenibilidad, procesos los lineamientos del SIG.</t>
    </r>
  </si>
  <si>
    <t xml:space="preserve">Durante la vigencia 2022  a corte a diciembre se han  atendido 29.683 ciudadanos desagregadas del siguiente modo: - 10.028 Personas Juridicas,  19.655 Personas naturales (9.136 Hombres y 10.519 mujeres). </t>
  </si>
  <si>
    <t xml:space="preserve">Durante la vigencia 2022 a corte a diciembre,  se han atendido 8030 ciudadanos desagregadas del siguiente modo: 3213- Personas Juridicas,  4817 Personas naturales (2878 Hombres y 1939 mujeres). </t>
  </si>
  <si>
    <t xml:space="preserve">Durante  la vigencia 2022 a corte a diciembre, se han atendido 8596 ciudadanos desagregadas del siguiente modo: 3452- Personas Juridicas,  5144 Personas naturales (3185 Hombres y 1959 mujeres). </t>
  </si>
  <si>
    <t xml:space="preserve">Durante la vigencia 2022 a corte a diciembre, se han atendido 6398 ciudadanos desagregadas del siguiente modo: 2673- Personas Juridicas,  3725 Personas naturales (1830 Hombres y 1895 mujeres). </t>
  </si>
  <si>
    <t>149 respondieron no saben no responden a Localidad durante lo corrido de  la vigencia 2022   y .
113.382 Atendidos por canal Virtual  en lo corrido de la vigencia 2022 a corte de diciembre.</t>
  </si>
  <si>
    <t>Durante el mes de diciembre de 2022, se llevó a cabo el monitoreo a las acciones formuladas en PAyS, se realizó el informe de resultado al cumplimiento y se presentó a comité. Esto sumado a la gestión del mes de febrero a noviembre donde se dio inicio al reporte FURAG en el aplicativo de la función pública según la asignación de preguntas teniendo en cuenta los lideres de las políticas del MIPG, se realizó el registro en el aplicativo del DAFP la información del FURAG y se convocaron las mesas de trabajo con los procesos para la formulación de las acciones de mejora del MIPG, se llevaron a cabo las mesas de trabajo con los lideres de política para la formulación de actividades para el plan de acción del MIPG 2022, Se consolido el PAyS-MIPG, se envió con la citación al comité para ser presentado para aprobación en la sesión, se presentó el PAyS a CIGD para su aprobación, se socializaron los lineamientos para el seguimiento del PAyS y se socializaron los resultados FURAG a los procesos de la SDA, se realizó la actualización del PAyS teniendo en cuenta los resultados FURAG, se socializaron los resultados FURAG al CIGD, se presentó la actualización del PAyS al CIGD para su aprobación, se monitoreo el cumplimiento de las acciones del PAyS-MIPG, se realizó la publicación y socialización del PAyS aprobado a los procesos y en la página Web. se llevó a cabo el monitoreo a las acciones formuladas en PAyS, se realizó el informe de resultado al cumplimiento y se presentó a comité.</t>
  </si>
  <si>
    <t>Durante el mes de diciembre de 2022, se realizó la socialización del Instructivo para la elaboración, actualización y control de la documentación del SIG. Esto sumado a la gestión a noviembre donde se avanzó en la actualización del instructivo que hace parte del procedimiento de "Elaboración, actualización y control de la documentación del SIG"  se socializó y asesoró a los procesos en la implementación del procedimiento de Control y salidas no Conformes, se revisó la documentación del SIG y se realizaron los cambios sugeridos por los profesionales al instructivo del proceso, se llevaron a cabo las mesas de trabajo con los procesos misionales para la implementación del procedimiento de salidas no conformes. se continuo con la asesoría a los procesos para la implementación del procedimiento de “Salidas no conformes”. Se realizó reunión para apoyar el diligenciamiento del anexo 3 “Control del producto y servicio no conforme”, se realizó mesa de trabajo para socializar la adopción del procedimiento,  “Operación del Modelo Integrado de Planeación y Gestión – MIPG” y los cambios en el procedimiento “Elaboración, actualización y control de la documentación del Sistema Integrado de Gestión” además del apoyo a los procesos en el diligenciamiento del formato “Control del producto y servicio no conforme”, se realizó la socialización de la metodología para el seguimiento a riesgos en el nuevo módulo de Isolución y las fechas acordadas con la OCI, se apoyó a los procesos mediante mesas de trabajo para tomar acciones de mejora según recomendaciones de la segunda línea de defensa, se realizó reunión con los enlaces de los procesos para hacer un repaso y fortalecer los conocimientos, aspectos a tener en cuenta y responsabilidades frente al Sistema Integrado de Gestión. Por otro lado, se trabajó con los procesos misionales la consolidación de trámites y servicios para la elaboración del portafolio de la SDA se actualizó y aprobó el instructivo documental.</t>
  </si>
  <si>
    <t>Durante el mes de diciembre de 2022, se realizó el reporte de cierre a la ejecución y cumplimiento de las acciones formuladas para las políticas a cargo de la Subsecretaria General ejecutadas por el proceso SIG. Esto sumado a la gestión del mes de junio, julio, septiembre y noviembre donde se realizó el reporte de avance al cumplimiento de las acciones formuladas para las políticas a cargo de la Subsecretaria General ejecutadas por el proceso SIG.</t>
  </si>
  <si>
    <t>Durante el mes de diciembre de 2022, Se realizó la consolidación  del mapa de riesgos y plan de manejo de riesgos actualizado con los procesos en mesas de trabajo para presentar al Comité Institucional de Coordinación de Control Interno CICCI para su aprobación. Esto sumado a la gestión del mes de septiembre y noviembre donde se realizó la actualización de la documentación relacionada con la gestión del riesgo, se modificó el procedimiento, formato y política de administración del riesgo, se realizó la socialización de la política administración de riesgos y la metodología para el reporte del tercer cuatrimestre en el aplicativo Isolución, se realizaron las mesas de trabajo para la actualización del mapa de riesgos 2023 y formulación del plan de manejo por proceso.</t>
  </si>
  <si>
    <t>Durante el mes de  diciembre de 2022, se realizó monitoreo al cumplimiento del plan de manejo de  riesgos en Isolución, se realizó el informe de cumplimiento a riesgos, plan de mejoramiento e indicadores para alta dirección y se realizaron las respectivas observaciones y recomendaciones a cada uno de los procesos de la SDA. Esto sumado a lo ejecutado en el mes de marzo, agosto y septiembre donde se comunicó   a los procesos la metodología para el reporte de plan de manejo de  riesgos,   plan de mejoramiento e indicadores mediante memorando,  se envió memorando con los lineamientos para el reporte de riesgos correspondiente al segundo cuatrimestre, además se incluyó en el memorando de socialización del PAyS la metodología para su seguimiento, se realizó monitoreo al cumplimiento del plan de manejo de  riesgos en Isolución, se realizó el informe de cumplimiento a riesgos, plan de mejoramiento e indicadores para alta dirección y se realizaron mesas de trabajo con todos los procesos para las respectivas observaciones y recomendaciones.</t>
  </si>
  <si>
    <t>Durante el mes de diciembre de 2022, se apoyó a los procesos en la elaboración y actualización de sus documentos, se dio trámite a las solicitudes documentales, se realizó la aprobación en el aplicativo Isolución y se realizaron las respectivas socializaciones, se gestionaron las reactivaciones de usuarios con los roles y responsabilidades dentro del aplicativo Isolución y se gestionó el soporte para el adecuado funcionamiento del aplicativo. Esto sumado a la gestión del mes de enero, febrero, marzo, abril, mayo, junio, julio, agosto, septiembre, octubre y noviembre, donde se asesoró y apoyó la actualización de la documentación de los sistemas y procesos de la SDA frente a la implementación y mejora del MIPG y SIG, se dio trámite a las solicitudes documentales, se realizó la aprobación en el aplicativo Isolución, se realizaron las respectivas socializaciones se gestionaron las reactivaciones de usuarios con los roles y responsabilidades dentro del aplicativo Isolución y se gestionó el soporte para el adecuado funcionamiento del aplicativo con el proveedor.</t>
  </si>
  <si>
    <t>Durante el mes de diciembre de 2022, se socializó el flash disciplinario del mes sobre “Directiva 006 de 2022”, la que relaciona otros tipos disciplinarios asociados a actos de corrupción, como faltas relacionadas con la contratación pública, intervención en política y otras. Se sustanciaron, revisaron y proyectaron 6 autos entre ellos 3 autos de aperturas preliminares 1 Auto acumulación 1 auto de cierre de investigación 1 auto de remisión por competencia a Procuraduría. Así mismo se solicitaron pruebas en 11 expedientes. Se realizó revisión física e incorporación de pruebas en los expedientes activos de los años 2020- 2022. Acta No.11 de Auto Evaluación del mes de noviembre de gestión Disciplinaria. Se efectúo seguimiento a las labores documentales del FUID del año 2017. Se realizó digitalización de 10 expedientes 2020. Se actualizó base de procesos Disciplinarios activos de 2021 y 2022 efectuándose las anotaciones de los expedientes archivados, y los aperturados en cada expediente quedando debidamente actualizada a 30 de diciembre de 2022. Realice toma física para verificación de riesgos disciplinarios y de inventario de expedientes a fecha 30 de diciembre 2022, quedando el cierre de este mes con 64 expedientes activos así:  de años 2020 (2), año 2021 (2) y año 2022 (60) para un total de 64. Lo anterior sumado a la gestión de enero a noviembre, con 11 flash, diez actas de auto Evaluación seguimiento a las labores documentales FUID del año 2017 y la digitalización de expedientes 2020.</t>
  </si>
  <si>
    <t>Durante el mes de diciembre, expide la RESOLUCIÓN No. 05466 “POR MEDIO DE LA CUAL SE ACTUALIZA Y MODIFICA LA RESOLUCIÓN 03149 DE 2015 “POR MEDIO DE LA CUAL SE ADOPTA EL ESQUEMA DE PUBLICACIÓN DE INFORMACIÓN DE LA SECRETARÍA DISTRITAL DE AMBIENTE, ORDENADO POR LA LEY 1712 DE 2014”. 2022EE326724 del 20 de diciembre de 2022. Se adelanta revisión de la matriz ITA y del Esquema de Publicación en cumplimiento de la Resolución 1519 de 2020. Adicionalmente con la información de seguimiento se responde ITA en la procuraduría el 27 de octubre y se responde auditoría 2022ER316463 Reporte de Auditoría ITA 0998 para el Periodo 2022 con oficio 2022EE3310005. Se adelanta el reporte cuatrimestral a OCI del avance en las actividades de PAAC mediante memorando 2022IE335909 del 29 de diciembre. Sumado a los avances a noviembre, se realizó dos Boucher informativos del menú “atención al ciudadano” Resolución 1519 del 2020 y la matriz ITA, actualización de contenidos en el sitio web en el botón de transparencia. Se realizó reunión de seguimiento final sobre la implementación de “menú participa”, se revisó tablas de retención documental, caracterización de activos de información e índice de información clasificada y reservada con el proceso de atención al ciudadano, seguimiento y aprobación de la estructura del nuevo menú participa ANEXO 2 RESOLUCIÓN 1519. Se elaboró una guía de consulta paso a paso para acceder al numeral 3.5. FORMATOS O MODELOS DE CONTRATOS del botón de transparencia, seguimiento y cumplimiento Art. 8 Decreto 189 de 2020. Se completa el diligenciamiento, del aplicativo Índice de Transparencia y Acceso a la información ITA de la Procuraduría general.</t>
  </si>
  <si>
    <t>Durante el mes de diciembre no se tiene programación. Esto sumado a la gestión a noviembre, donde se realizó  la preparación de la semana de la integridad el 13-08-2022 con el grupo de gestores éticos, donde se plantearon ideas de participación, actividades y se definió el cronograma para el mes de octubre, se realizó reunión el 26-09-2022 para definir la programación final  y preparación del 02 al 07 de octubre y se remitío por correo institucional a todo el personal correo infromativo sobre "Socialización 2022IE250833- Invitación a participar en la Semana de la integridad 2022"; y el mes de octubre de 2022, se llevó a cabo la Semana de la integridad 2022 del 3 al 7 de Octubre del año en curso.</t>
  </si>
  <si>
    <t>Durante el mes de diciembre de 2022, se atendieron 44 derechos de petición provenientes del Concejo de Bogotá, relacionados con: Publicidad exterior visual, Silvicultura, Ruido, residuos hospitalarios, humedales, corredores ambientales, entre otros; se dio respuesta a 13 proposiciones, asociadas a los tema: Casa Ecológica, Desbordamiento Río Molinos, Bares Modelia, Arbolado urbano, entre otros y se emitió 1 pronunciamiento frente a un proyecto de acuerdo asociado al tema: impacto uso herbicidas.
Esto sumado a la gestión de enero de 2022 donde se atendieron 19 derechos de petición del Concejo y el Congreso, 9 proposiciones del Concejo de Bogotá y se conceptualizaron 2 proyectos de acuerdo y de ley, febrero de 2022, donde se atendieron 32 derechos de petición, 5 proposiciones y analizó y conceptuó 15 proyectos; marzo de 2022 donde se atendieron 19 derechos de petición, 9 proposiciones y analizó y conceptuó 4 proyectos, abril donde se atendieron 15 derechos de petición, 15 proposiciones y 8 proyectos de Acuerdo; mayo donde se atendieron 25 derechos de petición, 11 proposiciones y 12 proyectos de Acuerdo, junio donde se tramitaron 40 derechos de petición, 7 proposiciones y 1 proyecto de Acuerdo, julio donde se atendieron 27 derechos de petición, 5 proposiciones y 4 proyectos de Acuerdo y de Ley; agosto donde se tramitaron 29 derechos de petición, 8 proposiciones y 11 proyectos de Acuerdo; septiembre donde se tramitaron 27 derechos de petición, 1 proposición y 8 proyectos de Acuerdo; octubre donde se tramitaron 28 derechos de petición, 12 proposiciones y 1 proyecto de Acuerdo y noviembre donde se tramitaron 34 derechos de petición, 9 proposiciones y 7 proyectos de Acuerdo". Consolidado enero a diciembre: 61 proposiciones, 177 derechos de petición y 46 conceptos de proyectos normativos.</t>
  </si>
  <si>
    <t>DERECHOS DE PETICIÓN:  5695795, 5696239, 5696247, 5702770, 5696358, 5697708, 5697713, 5700810, 5701505, 5702794, 5708077, 5708296, 5708612, 5695711, 5710178, 5704637, 5713857, 5712476, 5712488, 5712712, 5713522, 5715561, 5715790, 5718889, 5714732, 5712239, 5722952, 5722371, 5722976, 5720030, 5716161, 5723456, 5721077, 5726121, 5728842, 5732982, 5734826, 5737370, 5735987, 5733909, 5740710, 5739981, 5740047, 5746520.
PROPOSICIONES:  5703850, 5702865, 5708641, 5708258, 5711504, 5722885, 5725623, 5736499, 5736632, 5736623, 5736862, 5739288, 5739845.
PROYECTO DE ACUERDO: 5726207</t>
  </si>
  <si>
    <t>EVALUACION Y SEGUIMIENTO: Enero 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Febrero: emisión de los siguientes 6 informes: a) Evaluación del Sistema de Control Interno Contable 2021 mediante correo del 10 de febrero de 2022 a la Subdirección Financiera; b)
 Forest 2022IE38902 del 28 -feb-2022  Evaluación de la Atención al Ciudadano y Gestión de PQRSF; c) Forest 2022IE38607 del 28-feb-2022 Seguimiento a Directrices para Prevenir Conductas Irregulares (incumplimiento manual de funciones, pérdida de bienes, etc); d) Forest 2022IE32435 del 21-feb-2022 Austeridad y Eficiencia en el Gasto Público IV Trim 2021; e) Forest 2022IE39320 del 28-feb-2022 Cumplimiento de las normas de Derechos de autor y uso de software vigencia 2021 y f) Forest 2022IE23426 del 10-feb-2022 Seguimiento sobre el estado de las acciones del Plan de Mejoramiento suscrito ante Contraloría de Bogotá a 31-dic-2021 ; Marzo se emitieron los siguientes 3 informes: Forest 2022IE67783 del 28-mar-2022 Seguimiento a la Política Anti-Soborno; Forest 2022IE68892 del 29-mar-2022 Seguimiento a la eficacia del plan de mejoramiento por proceso Auditorías Internas, y Forest 2022IE71200 del 31-mar-2022 Seguimiento a Obras construidas en el marco de contratos y/o convenios suscritos por la SDA así como el avance en la incorporación de las mismas a las Propiedades, Planta y Equipo del DADEP. Abril se emitieron 3 informes, así: Forest 2022IE95813 del 27-abr-2022 Monitoreo a la Política de Gestión Documental; 2022IE98071 del 28-abr-2022 Austeridad del Gasto del I Trim de 2022 y el IE202299232 del 29-abr-2022 Auditoría Interna al Proceso de Gestión Contractual; en Mayo se emitieron 2 informes, así: Forest 2022IE131266 Auditoría Interna al proceso de Gestión Ambiental y Desarrollo Rural, y 2022IE131146 Seguimiento a la Declaración de Bienes, Rentas y Conflictos de Intereses de los Servidores Públicos y Contratistas; en Junio se emitió 1 informe Forest 2022IE162119 del 30-jun-2022; en Julio se emitieron 4 informes, así: Forest 2022IE187465 del 26-jul-2022 Seguimiento Política Anti-Soborno; 2022IE190583 del 27-jul-2022 Atención al Ciudadano y atención de PQRSF; 2022IE192183 del 28-jul-2022 Austeridad del Gasto II Trim 2022; y 2022IE193613 del 30-jul-2022   Informe evaluacion SCI primer semestre 2022; en Agosto se emitieron 3 informes así: Forest 2022IE213337 del 23-ago-2022 Seguimiento a la Efectividad Plan de Mejoramiento Institucional Contraloría de Bogotá; 2022IE219323 del 28-ago-2022 Auditoría Interna al proceso de Direccionamiento Estratégico y 2022IE222688 del 31-ago-2022 Auditoría Interna a los Procedimientos de Fuentes Móviles de los procesos “Evaluación, Control y Seguimiento” y “Metrología, Monitoreo y Modelación”; en Septiembre se emitieron 2 informes así: Forest 2022IE251511 Auditoría Interna al Proceso de Gestión Tecnológica y 2022IE252372 Evaluación a la Aprehensión del Código de Integridad; en octubre se emitieron 6 informes así: 2022IE276259 del 26-oct-2022 Evaluación de la efectividad de las acciones del plan de mejoramiento por proceso de la SDA, 2022IE278800 del 28-oct-2022 Austeridad y Eficiencia en el Gasto Público III trim 2022, 2022IE273641 del 24-oct-2022 Seguimiento al Plan de Sostenimiento Contable y de Cartera 2022, 2022IE279041 del 28-oct-2022 Seguimiento a la Implementación de la Política de Prevención del Daño Anti-jurídico y la política de defensa judicial, 2022IE281460 del 31-oct-2022 Seguimiento a la publicación de la declaración de bienes, rentas y conflictos de intereses de los servidores públicos y contratistas Ciclo II 2022 y 2022IE282742 del 31-oct-2022 Seguimiento a Indicadores de Gestión; en noviembre se emitieron 5 informes, así: 2022IE300778 del 21-nov-2022 Seguimiento a la Política Antisobrono III ciclo 2022; 2022IE308474 del 29-nov-2022 Seguimiento Especial Pasivos Exigibles, Reservas y Saneamiento Contable; 2022IE307745 del 28-nov-2022 Seguimiento a la Gestión del Comité de Conciliación y Acciones de Repetición; 2022IE308245 del 29-nov-2022 Auditoria interna con base en Riesgos al Proceso de Gestión de Talento Humano y el informe de Seguimiento al Cumplimiento del Decreto Distrital 371 de 2010. GESTIÓN DE RIESGOS: Enero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Febrero, Marzo y Abril: no se programó; en Mayo se emitió el informe Forest 2022IE113525 de Seguimiento a las Acciones del Plan Anticorrupción y de Atención al Ciudadano (PAAC) y Mapa de Riesgos Institucional (Corrupción y Gestión); en Junio, Julio y Agosto no se programó; en septiembre se emitió el informe Forest 2022IE235194 de Seguimiento a las Acciones del Plan Anticorrupción y de Atención al Ciudadano (PAAC), registro en SUIT y Mapa de Riesgos Institucional (Corrupción y Gestión), con lo cual se cumplió la meta.
ENFOQUE HACIA LA PREVENCIÓN: Enero y Febrero: No se programó, Marzo, no se programó, pero se anticipó ejecución de capacitación de abril en MIPP del IIA y Guía de auditoría DAFP), grabada en Meet el 30-mar-2022, se cumplió 100% la meta.
LIDERAZGO ESTRATÉGICO: Acta CICCI No. 1 del 25 de enero 2022; febrero: no se programó; Marzo: Acta CICCI del 22 de marzo de 2022; Abril: no se programó; Mayo: Acta CICCI N°3 del 17 de mayo de 2022: Junio: no se programó; Julio: Acta CICCI N° 4 del 15 de julio de 2022; Agosto: no se programó; Septiembre: Acta CICCI N°5 del 30 de septiembre de 2022; Octubre: no se programó; Noviembre: Acta CICCI N°6 del 30 de noviembre de 2022, con lo cual se cumple la meta de este rol. 
RELACION ENTES EXTERNOS DE CONTROL: Enero Solicitud No. 2022ER01185 del 5-ene-2022 con respuesta No. 2022EE09394 del 20-ene-2022, con alcances  2022EE12548 y 2022EE15212 del 26-ene y 31-ene-2022 respectivamente; Febrero: Solicitudes Forest con sendas respuestas en desarrollo de auditoría regularidad código 53 PAD 2022, así: 2022ER22131 del 8-feb-2021 - 2022EE29032 del 16-feb- 2022;  2022ER24489 del 8-feb-2021 - 2022EE28972 del 16-feb-2022; 2022ER25401 del 14-feb-2021 - 2022EE28972 del 16-feb-2022; Marzo Atención de los siguientes 5 requerimientos Forest:2022EE43601 del 03-mar-2022, 2022EE55547 y 2022EE55552 del 15-mar-2022; 2022EE57543 del 17-mar-2022 y 2022EE59434 del 18-mar-2022; Abril: respuesta al informe preliminar de Auditoría de Regularidad Código 53 PAD 2022 por Forest 2022EE86377 del 19-abr-2022; Mayo: Certificados SIVICOF del 10 de mayo de 2022 de transmisión del Plan de Mejoramiento de la Auditoría de Regularidad PAD 2022 Código 53, y del 25 de mayo de 2022 sobre modificación del Plan de Mejoramiento PAD 2021 Código 59, acompañado de Forest 2022EE112134 y respuesta Contraloría 2-2022-10771; Respuesta a solicitud sobre proyectos relacionados con Acuerdo de Paz en Forest 2022EE106184; en Junio: correos electrónicos del 9 y 16 de junio sobre asignación preliminar de responsabilidades de respuesta al requerimiento de la Veduría Distrital y gestión de respuesta respectivamente; en Julio: respuesta Forest 2022EE176619 del 15-jul-2022 a la Personería de Bogotá y Respuesta OCI al proceso Forest 5542160 al Concejo de Bogotá; en Agosto: Carta de compromiso Forest 2022EE216499 del 25-ago-2022; Carta de Salvaguarda: 2022EE209713; Respuesta a requerimiento de información 1 por Forest 2022EE209870; correo electrónico del 9-ago-2022 a las Subdirecciones Financiera y Contractual sobre requerimiento de Fiducias de la Contraloría de Bogotá; Envío de información de reunión de presentación Auditoría Código 63 PAD 2022 a la Contraloría de Bogotá en correo del 18-ago-2022; apoyo en solicitud de información de la Contraloría de Bogotá en correo del 23-ago-2022 a la Subdirección Contractual; Coordinación de respuesta a Requerimiento 2 de la Contraloría de Bogotá en mail del 30-ago-2022; en Septiembre: respuestas Forest 2022EE225390 del 14-sep-2022, Forest 2022EE241938 y 2022EE242649 del 21-sep-2022; Forest 2022EE234494 del 13-sep-2022; correos electrónicos del 2 y 5-sep-2022 para responder solicitud a la Personería de Bogotá; del 7-sep-2022 para responder a la Contraloría de Bogotá requerimiento Fiducias; del 16-sep-2022 Requerimiento Contraloría Bogotá Proyecto MEBOG; en Octubre, respuesta a Personería de Bogotá D.C. 2022EE278673 del 28-oct-2022; Respuestas a Contraloría de Bogotá D.C. sobre DPC 1640-22 con Forest 2022EE257373 del 5-oct-2022; a Informe preliminar de Auditoría Código 63 PAD 2022 con Forest 2022EE255568 y respuesta a solicitud Auditoría Código 69 PAD 2022 con Forest 2022EE274908; en Noviembre: respuestas a Contraloría en el marco de la auditoría Código 69 PAD 2022, así: 2022EE293681, 2022EE304659, 2022EE306113, 2022EE309259, 2022EE293681, 2022EE302426, 2022EE302431, sobre la cuenta anual: 2022EE298808; En Diciembre: respuesta al informe preliminar de auditoría Código 69 PAD 2022 en Forest 2022EE321601 y certificado de transmisión SIVICOF de los Planes de Mejoramiento asociados el 23 de diciembre de 2022.</t>
  </si>
  <si>
    <r>
      <t xml:space="preserve">Para un acumulado del </t>
    </r>
    <r>
      <rPr>
        <b/>
        <sz val="11"/>
        <rFont val="Calibri"/>
        <family val="2"/>
        <scheme val="minor"/>
      </rPr>
      <t>Cuatrienio de 60,46%</t>
    </r>
    <r>
      <rPr>
        <sz val="11"/>
        <rFont val="Calibri"/>
        <family val="2"/>
        <scheme val="minor"/>
      </rPr>
      <t>, acumulado v</t>
    </r>
    <r>
      <rPr>
        <b/>
        <sz val="11"/>
        <rFont val="Calibri"/>
        <family val="2"/>
        <scheme val="minor"/>
      </rPr>
      <t>igencia 26%</t>
    </r>
    <r>
      <rPr>
        <sz val="11"/>
        <rFont val="Calibri"/>
        <family val="2"/>
        <scheme val="minor"/>
      </rPr>
      <t xml:space="preserve"> y para </t>
    </r>
    <r>
      <rPr>
        <b/>
        <sz val="11"/>
        <rFont val="Calibri"/>
        <family val="2"/>
        <scheme val="minor"/>
      </rPr>
      <t>diciembre 2022 de 2,10%</t>
    </r>
    <r>
      <rPr>
        <sz val="11"/>
        <rFont val="Calibri"/>
        <family val="2"/>
        <scheme val="minor"/>
      </rPr>
      <t>. Durante el mes de diciembre de 2022 se han logrado los siguientes avances: 
DISCIPLINARIOS: Se sustanciaron, revisaron y proyectaron 8 autos entre ellos 5 autos de aperturas preliminares 2 Investigación Disciplinaria 1 Auto acumulación y solicitaron pruebas en 12 expedientes. TRANSPARENCIA: Se continúo se continúa con la socialización respecto de la nueva estructura del menú “atención al ciudadano”. GESTIÓN:  Se atendieron 44 derechos de petición provenientes del Concejo de Bogotá, se dio respuesta a 13 proposición, y conceptuó 1 proyectos de acuerdo. 
Esto sumado a la gestión de enero a octubre de 2022 donde se atendieron 295 derechos de petición del Concejo de Bogotá y el Congreso de la República, 82 proposiciones del Concejo de Bogotá y se conceptualizaron 69 proyectos de acuerdo y de ley. Se ha realizó revisión física e incorporación de pruebas en los expedientes activos del año 2019, 2020 y 2021. Se actualizó base de procesos Disciplinarios activos de 2019, 2020, 2021 y, 2022. Se ha socializado un flash mensual de Disciplinarios.</t>
    </r>
  </si>
  <si>
    <r>
      <rPr>
        <b/>
        <sz val="11"/>
        <rFont val="Calibri"/>
        <family val="2"/>
        <scheme val="minor"/>
      </rPr>
      <t>Acumulado del Cuatrienio de 7 puntos. Acumulado anual 2 y 0,20 puntos en el mes diciembre</t>
    </r>
    <r>
      <rPr>
        <sz val="11"/>
        <rFont val="Calibri"/>
        <family val="2"/>
        <scheme val="minor"/>
      </rPr>
      <t>. EVALUACIÓN Y SEGUIMIENTO: Treinta y ocho informes (ene-nov) EVALUACION DE GESTION DEL RIESGO: De enero y mayo de PAAC del tercer cuatrimestre de 2021 y primer cuatrimestre de 2022, y septiembre informe de Plan Anticorrupción y Atención al Ciudadano – PAAC del segundo cuatrimestre de 2022. ENFOQUE HACIA LA PREVENCIÓN: A marzo con la capacitación en MIPP del IIA y Guía de auditoría DAFP; LIDERAZGO ESTRATEGICO: La sesión No.1 de enero, sesión No.2 de marzo, sesión No.3 de mayo y sesión No.4 de julio;  en septiembre la sesión No.5 del CICCI, donde se presentó el resumen de los trabajos efectuados por la OCI entre julio y agosto de 2022, el indicador de ejecución del Plan Anual de Auditoría al corte de agosto, el estado de la Auditoría de Cumplimiento de Humedales de la Contraloría de Bogotá, Noviembre la sesión No.6 del CICCI sobrel Plan Anual de Auditoría, la política de administración de riesgos, la política de Gestión Estratégica del Talento Humano, los estados financieros sep-2022 y los resultados de  Planes de Mejoramiento; RELACION ENTES EXTERNOS DE CONTROL: Para diciembre respuesta al informe preliminar de auditoría Código 69 PAD 2022 y la transmisión en SIVICOF del Plan de mejoramiento. Sumado a la atención de requerimientos, apoyó a visitas administrativas, gestión al informe preliminar de la auditoria y consolidación del Plan de Mejoramiento, modificaciones al Plan, consolidación a requerimiento de la Personería de Bogotá y apoyo requerimiento Auditoría de Humedales, trámite de solicitudes de información de la Contraloría dentro de la Auditoría de Humedales, así como de la Personería de Bogotá. Planes de Mejoramiento, respuesta a la Contraloría sobre: solicitud de información DPC 1640-22, informe preliminar de auditoría de cumplimiento código 63 PAD 2022 y solicitud de información Auditoría de Cumplimiento Código 69 PAD 2022.</t>
    </r>
  </si>
  <si>
    <r>
      <rPr>
        <b/>
        <sz val="11"/>
        <rFont val="Calibri"/>
        <family val="2"/>
        <scheme val="minor"/>
      </rPr>
      <t>Para un acumulado del Cuatrienio de 100,25 y un acumulado en la vigencia de 35 y para el mes de diciembre de 3,87</t>
    </r>
    <r>
      <rPr>
        <sz val="11"/>
        <rFont val="Calibri"/>
        <family val="2"/>
        <scheme val="minor"/>
      </rPr>
      <t xml:space="preserve">, para el mes de diciembre se realizó: Monitorear el cumplimiento de las acciones del Plan de adecuación y sostenibilidad MIPG, Asesorar mediante mesas de trabajo o comunicaciones oficiales la implementación de lineamientos del Sistema de Gestión de Calidad, Informe de resultados al cumplimiento de las acciones del Plan de adecuación y sostenibilidad MIPG, Presentación de avance al cumplimiento de las acciones del Plan de adecuación y sostenibilidad MIPG al Comité Institucional de Gestión y Desempeño, Reportar  el cierre de las actividades con corte 20 de diciembre  a cargo del proceso Sistema Integrado de Gestión, Consolidar y presentar  el mapa de riesgos y plan de manejo de riesgos al Comité Institucional o de Coordinación de Control Interno CICCI, Realizar seguimiento al cumplimiento de los planes de mejoramiento y plan de manejo de riesgos e indicadores, asesoraría y apoyó  en la actualización de la documentación de los sistemas y procesos de la SDA. Gestiones con el IDU: Mesa de seguimiento permanente con relación al Corredor Verde Carrera Séptima 7ª, Metro de Bogotá y Comité de infraestructura (en temas varios como Regiotram, ALO NORTE, metro cable, entre otros); con SDH (Proyecto Caney Reservado), Seguimiento tramites EAAB. Revisión y actualización del mapa de riesgos, diligenciamiento del FURAG y, mejora del Sistema de Gestión de Calidad. Se realizó socialización obras complementarias Cable Aéreo Monserrate y Obras complementarias Acceso Monserrate. </t>
    </r>
  </si>
  <si>
    <r>
      <rPr>
        <b/>
        <sz val="11"/>
        <rFont val="Calibri"/>
        <family val="2"/>
        <scheme val="minor"/>
      </rPr>
      <t xml:space="preserve">Para un acumulado del Cuatrienio de 58 acumulado vigencia 24,88 y para diciembre 2022 de 2,02. </t>
    </r>
    <r>
      <rPr>
        <sz val="11"/>
        <rFont val="Calibri"/>
        <family val="2"/>
        <scheme val="minor"/>
      </rPr>
      <t>Durante el mes de diciembre de 2022 se han logrado los siguientes avances: DISCIPLINARIOS: Se sustanciaron, revisaron y proyectaron 6 autos y se solicitaron pruebas en 11 expedientes. TRANSPARENCIA: expide la RESOLUCIÓN No. 05466 “POR MEDIO DE LA CUAL SE ACTUALIZA Y MODIFICA LA RESOLUCIÓN 03149 DE 2015 “POR MEDIO DE LA CUAL SE ADOPTA EL ESQUEMA DE PUBLICACIÓN DE INFORMACIÓN DE LA SECRETARÍA DISTRITAL DE AMBIENTE, ORDENADO POR LA LEY 1712 DE 2014”. GESTIÓN:  Se atendieron 34 derechos de petición provenientes del Concejo de Bogotá, se dio respuesta a 9 proposición, y conceptuó 7 proyectos de acuerdo. 
Esto sumado a la gestión de enero a octubre de 2022 donde se atendieron 261 derechos de petición del Concejo de Bogotá y el Congreso de la República, 73 proposiciones del Concejo de Bogotá y se conceptualizaron 62 proyectos de acuerdo y de ley. Se ha realizó revisión física e incorporación de pruebas en los expedientes activos del año 2019, 2020 y 2021. Se actualizó base de procesos Disciplinarios activos de 2019, 2020, 2021 y, 2022. Se ha socializado un flash mensual de Disciplinarios.</t>
    </r>
  </si>
  <si>
    <r>
      <t xml:space="preserve">EVALUACION Y SEGUIMIENTO: </t>
    </r>
    <r>
      <rPr>
        <b/>
        <sz val="11"/>
        <rFont val="Calibri"/>
        <family val="2"/>
        <scheme val="minor"/>
      </rPr>
      <t xml:space="preserve">Enero </t>
    </r>
    <r>
      <rPr>
        <sz val="11"/>
        <rFont val="Calibri"/>
        <family val="2"/>
        <scheme val="minor"/>
      </rPr>
      <t xml:space="preserve">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t>
    </r>
    <r>
      <rPr>
        <b/>
        <sz val="11"/>
        <rFont val="Calibri"/>
        <family val="2"/>
        <scheme val="minor"/>
      </rPr>
      <t>Febrero:</t>
    </r>
    <r>
      <rPr>
        <sz val="11"/>
        <rFont val="Calibri"/>
        <family val="2"/>
        <scheme val="minor"/>
      </rPr>
      <t xml:space="preserve"> emisión de los siguientes 6 informes: a) Evaluación del Sistema de Control Interno Contable 2021 mediante correo del 10 de febrero de 2022 a la Subdirección Financiera; b)
 Forest 2022IE38902 del 28 -feb-2022  Evaluación de la Atención al Ciudadano y Gestión de PQRSF; c) Forest 2022IE38607 del 28-feb-2022 Seguimiento a Directrices para Prevenir Conductas Irregulares (incumplimiento manual de funciones, pérdida de bienes, etc); d) Forest 2022IE32435 del 21-feb-2022 Austeridad y Eficiencia en el Gasto Público IV Trim 2021; e) Forest 2022IE39320 del 28-feb-2022 Cumplimiento de las normas de Derechos de autor y uso de software vigencia 2021 y f) Forest 2022IE23426 del 10-feb-2022 Seguimiento sobre el estado de las acciones del Plan de Mejoramiento suscrito ante Contraloría de Bogotá a 31-dic-2021 ; </t>
    </r>
    <r>
      <rPr>
        <b/>
        <sz val="11"/>
        <rFont val="Calibri"/>
        <family val="2"/>
        <scheme val="minor"/>
      </rPr>
      <t>Marzo</t>
    </r>
    <r>
      <rPr>
        <sz val="11"/>
        <rFont val="Calibri"/>
        <family val="2"/>
        <scheme val="minor"/>
      </rPr>
      <t xml:space="preserve"> se emitieron los siguientes 3 informes: Forest 2022IE67783 del 28-mar-2022 Seguimiento a la Política Anti-Soborno; Forest 2022IE68892 del 29-mar-2022 Seguimiento a la eficacia del plan de mejoramiento por proceso Auditorías Internas, y Forest 2022IE71200 del 31-mar-2022 Seguimiento a Obras construidas en el marco de contratos y/o convenios suscritos por la SDA así como el avance en la incorporación de las mismas a las Propiedades, Planta y Equipo del DADEP. </t>
    </r>
    <r>
      <rPr>
        <b/>
        <sz val="11"/>
        <rFont val="Calibri"/>
        <family val="2"/>
        <scheme val="minor"/>
      </rPr>
      <t>Abril</t>
    </r>
    <r>
      <rPr>
        <sz val="11"/>
        <rFont val="Calibri"/>
        <family val="2"/>
        <scheme val="minor"/>
      </rPr>
      <t xml:space="preserve"> se emitieron 3 informes, así: Forest 2022IE95813 del 27-abr-2022 Monitoreo a la Política de Gestión Documental; 2022IE98071 del 28-abr-2022 Austeridad del Gasto del I Trim de 2022 y el IE202299232 del 29-abr-2022 Auditoría Interna al Proceso de Gestión Contractual; en </t>
    </r>
    <r>
      <rPr>
        <b/>
        <sz val="11"/>
        <rFont val="Calibri"/>
        <family val="2"/>
        <scheme val="minor"/>
      </rPr>
      <t xml:space="preserve">Mayo </t>
    </r>
    <r>
      <rPr>
        <sz val="11"/>
        <rFont val="Calibri"/>
        <family val="2"/>
        <scheme val="minor"/>
      </rPr>
      <t xml:space="preserve">se emitieron 2 informes, así: Forest 2022IE131266 Auditoría Interna al proceso de Gestión Ambiental y Desarrollo Rural, y 2022IE131146 Seguimiento a la Declaración de Bienes, Rentas y Conflictos de Intereses de los Servidores Públicos y Contratistas; </t>
    </r>
    <r>
      <rPr>
        <b/>
        <sz val="11"/>
        <rFont val="Calibri"/>
        <family val="2"/>
        <scheme val="minor"/>
      </rPr>
      <t>en Junio</t>
    </r>
    <r>
      <rPr>
        <sz val="11"/>
        <rFont val="Calibri"/>
        <family val="2"/>
        <scheme val="minor"/>
      </rPr>
      <t xml:space="preserve"> se emitió 1 informe Forest 2022IE162119 del 30-jun-2022; </t>
    </r>
    <r>
      <rPr>
        <b/>
        <sz val="11"/>
        <rFont val="Calibri"/>
        <family val="2"/>
        <scheme val="minor"/>
      </rPr>
      <t>en Julio</t>
    </r>
    <r>
      <rPr>
        <sz val="11"/>
        <rFont val="Calibri"/>
        <family val="2"/>
        <scheme val="minor"/>
      </rPr>
      <t xml:space="preserve"> se emitieron 4 informes, así: Forest 2022IE187465 del 26-jul-2022 Seguimiento Política Anti-Soborno; 2022IE190583 del 27-jul-2022 Atención al Ciudadano y atención de PQRSF; 2022IE192183 del 28-jul-2022 Austeridad del Gasto II Trim 2022; y 2022IE193613 del 30-jul-2022   Informe evaluacion SCI primer semestre 2022; </t>
    </r>
    <r>
      <rPr>
        <b/>
        <sz val="11"/>
        <rFont val="Calibri"/>
        <family val="2"/>
        <scheme val="minor"/>
      </rPr>
      <t>en Agosto</t>
    </r>
    <r>
      <rPr>
        <sz val="11"/>
        <rFont val="Calibri"/>
        <family val="2"/>
        <scheme val="minor"/>
      </rPr>
      <t xml:space="preserve"> se emitieron 3 informes así: Forest 2022IE213337 del 23-ago-2022 Seguimiento a la Efectividad Plan de Mejoramiento Institucional Contraloría de Bogotá; 2022IE219323 del 28-ago-2022 Auditoría Interna al proceso de Direccionamiento Estratégico y 2022IE222688 del 31-ago-2022 Auditoría Interna a los Procedimientos de Fuentes Móviles de los procesos “Evaluación, Control y Seguimiento” y “Metrología, Monitoreo y Modelación”; </t>
    </r>
    <r>
      <rPr>
        <b/>
        <sz val="11"/>
        <rFont val="Calibri"/>
        <family val="2"/>
        <scheme val="minor"/>
      </rPr>
      <t>en Septiembre</t>
    </r>
    <r>
      <rPr>
        <sz val="11"/>
        <rFont val="Calibri"/>
        <family val="2"/>
        <scheme val="minor"/>
      </rPr>
      <t xml:space="preserve"> se emitieron 2 informes así: Forest 2022IE251511 Auditoría Interna al Proceso de Gestión Tecnológica y 2022IE252372 Evaluación a la Aprehensión del Código de Integridad; </t>
    </r>
    <r>
      <rPr>
        <b/>
        <sz val="11"/>
        <rFont val="Calibri"/>
        <family val="2"/>
        <scheme val="minor"/>
      </rPr>
      <t>en octubre</t>
    </r>
    <r>
      <rPr>
        <sz val="11"/>
        <rFont val="Calibri"/>
        <family val="2"/>
        <scheme val="minor"/>
      </rPr>
      <t xml:space="preserve"> se emitieron 6 informes así: 2022IE276259 del 26-oct-2022 Evaluación de la efectividad de las acciones del plan de mejoramiento por proceso de la SDA, 2022IE278800 del 28-oct-2022 Austeridad y Eficiencia en el Gasto Público III trim 2022, 2022IE273641 del 24-oct-2022 Seguimiento al Plan de Sostenimiento Contable y de Cartera 2022, 2022IE279041 del 28-oct-2022 Seguimiento a la Implementación de la Política de Prevención del Daño Anti-jurídico y la política de defensa judicial, 2022IE281460 del 31-oct-2022 Seguimiento a la publicación de la declaración de bienes, rentas y conflictos de intereses de los servidores públicos y contratistas Ciclo II 2022 y 2022IE282742 del 31-oct-2022 Seguimiento a Indicadores de Gestión; </t>
    </r>
    <r>
      <rPr>
        <b/>
        <sz val="11"/>
        <rFont val="Calibri"/>
        <family val="2"/>
        <scheme val="minor"/>
      </rPr>
      <t>en noviembre</t>
    </r>
    <r>
      <rPr>
        <sz val="11"/>
        <rFont val="Calibri"/>
        <family val="2"/>
        <scheme val="minor"/>
      </rPr>
      <t xml:space="preserve"> se emitieron 5 informes, así: 2022IE300778 del 21-nov-2022 Seguimiento a la Política Antisobrono III ciclo 2022; 2022IE308474 del 29-nov-2022 Seguimiento Especial Pasivos Exigibles, Reservas y Saneamiento Contable; 2022IE307745 del 28-nov-2022 Seguimiento a la Gestión del Comité de Conciliación y Acciones de Repetición; 2022IE308245 del 29-nov-2022 Auditoria interna con base en Riesgos al Proceso de Gestión de Talento Humano y el informe de Seguimiento al Cumplimiento del Decreto Distrital 371 de 2010. GESTIÓN DE RIESGOS: </t>
    </r>
    <r>
      <rPr>
        <b/>
        <sz val="11"/>
        <rFont val="Calibri"/>
        <family val="2"/>
        <scheme val="minor"/>
      </rPr>
      <t>Enero</t>
    </r>
    <r>
      <rPr>
        <sz val="11"/>
        <rFont val="Calibri"/>
        <family val="2"/>
        <scheme val="minor"/>
      </rPr>
      <t xml:space="preserve">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t>
    </r>
    <r>
      <rPr>
        <b/>
        <sz val="11"/>
        <rFont val="Calibri"/>
        <family val="2"/>
        <scheme val="minor"/>
      </rPr>
      <t>Febrero, Marzo y Abril</t>
    </r>
    <r>
      <rPr>
        <sz val="11"/>
        <rFont val="Calibri"/>
        <family val="2"/>
        <scheme val="minor"/>
      </rPr>
      <t xml:space="preserve">: no se programó; en </t>
    </r>
    <r>
      <rPr>
        <b/>
        <sz val="11"/>
        <rFont val="Calibri"/>
        <family val="2"/>
        <scheme val="minor"/>
      </rPr>
      <t>Mayo</t>
    </r>
    <r>
      <rPr>
        <sz val="11"/>
        <rFont val="Calibri"/>
        <family val="2"/>
        <scheme val="minor"/>
      </rPr>
      <t xml:space="preserve"> se emitió el informe Forest 2022IE113525 de Seguimiento a las Acciones del Plan Anticorrupción y de Atención al Ciudadano (PAAC) y Mapa de Riesgos Institucional (Corrupción y Gestión); </t>
    </r>
    <r>
      <rPr>
        <b/>
        <sz val="11"/>
        <rFont val="Calibri"/>
        <family val="2"/>
        <scheme val="minor"/>
      </rPr>
      <t>en Junio, Julio y Agosto</t>
    </r>
    <r>
      <rPr>
        <sz val="11"/>
        <rFont val="Calibri"/>
        <family val="2"/>
        <scheme val="minor"/>
      </rPr>
      <t xml:space="preserve"> no se programó; </t>
    </r>
    <r>
      <rPr>
        <b/>
        <sz val="11"/>
        <rFont val="Calibri"/>
        <family val="2"/>
        <scheme val="minor"/>
      </rPr>
      <t>en septiembre</t>
    </r>
    <r>
      <rPr>
        <sz val="11"/>
        <rFont val="Calibri"/>
        <family val="2"/>
        <scheme val="minor"/>
      </rPr>
      <t xml:space="preserve"> se emitió el informe Forest 2022IE235194 de Seguimiento a las Acciones del Plan Anticorrupción y de Atención al Ciudadano (PAAC), registro en SUIT y Mapa de Riesgos Institucional (Corrupción y Gestión), con lo cual se cumplió la meta.
ENFOQUE HACIA LA PREVENCIÓN: </t>
    </r>
    <r>
      <rPr>
        <b/>
        <sz val="11"/>
        <rFont val="Calibri"/>
        <family val="2"/>
        <scheme val="minor"/>
      </rPr>
      <t>Enero y Febrero:</t>
    </r>
    <r>
      <rPr>
        <sz val="11"/>
        <rFont val="Calibri"/>
        <family val="2"/>
        <scheme val="minor"/>
      </rPr>
      <t xml:space="preserve"> No se programó, </t>
    </r>
    <r>
      <rPr>
        <b/>
        <sz val="11"/>
        <rFont val="Calibri"/>
        <family val="2"/>
        <scheme val="minor"/>
      </rPr>
      <t>Marzo</t>
    </r>
    <r>
      <rPr>
        <sz val="11"/>
        <rFont val="Calibri"/>
        <family val="2"/>
        <scheme val="minor"/>
      </rPr>
      <t>, no se programó, pero se anticipó ejecución de capacitación de</t>
    </r>
    <r>
      <rPr>
        <b/>
        <sz val="11"/>
        <rFont val="Calibri"/>
        <family val="2"/>
        <scheme val="minor"/>
      </rPr>
      <t xml:space="preserve"> abril </t>
    </r>
    <r>
      <rPr>
        <sz val="11"/>
        <rFont val="Calibri"/>
        <family val="2"/>
        <scheme val="minor"/>
      </rPr>
      <t xml:space="preserve">en MIPP del IIA y Guía de auditoría DAFP), grabada en Meet el 30-mar-2022, se cumplió 100% la meta.
LIDERAZGO ESTRATÉGICO: Acta CICCI No. 1 del 25 de enero 2022; </t>
    </r>
    <r>
      <rPr>
        <b/>
        <sz val="11"/>
        <rFont val="Calibri"/>
        <family val="2"/>
        <scheme val="minor"/>
      </rPr>
      <t>febrero</t>
    </r>
    <r>
      <rPr>
        <sz val="11"/>
        <rFont val="Calibri"/>
        <family val="2"/>
        <scheme val="minor"/>
      </rPr>
      <t xml:space="preserve">: no se programó; </t>
    </r>
    <r>
      <rPr>
        <b/>
        <sz val="11"/>
        <rFont val="Calibri"/>
        <family val="2"/>
        <scheme val="minor"/>
      </rPr>
      <t xml:space="preserve">Marzo: </t>
    </r>
    <r>
      <rPr>
        <sz val="11"/>
        <rFont val="Calibri"/>
        <family val="2"/>
        <scheme val="minor"/>
      </rPr>
      <t xml:space="preserve">Acta CICCI del 22 de marzo de 2022; </t>
    </r>
    <r>
      <rPr>
        <b/>
        <sz val="11"/>
        <rFont val="Calibri"/>
        <family val="2"/>
        <scheme val="minor"/>
      </rPr>
      <t>Abril</t>
    </r>
    <r>
      <rPr>
        <sz val="11"/>
        <rFont val="Calibri"/>
        <family val="2"/>
        <scheme val="minor"/>
      </rPr>
      <t xml:space="preserve">: no se programó; </t>
    </r>
    <r>
      <rPr>
        <b/>
        <sz val="11"/>
        <rFont val="Calibri"/>
        <family val="2"/>
        <scheme val="minor"/>
      </rPr>
      <t>Mayo:</t>
    </r>
    <r>
      <rPr>
        <sz val="11"/>
        <rFont val="Calibri"/>
        <family val="2"/>
        <scheme val="minor"/>
      </rPr>
      <t xml:space="preserve"> Acta CICCI N°3 del 17 de mayo de 2022: </t>
    </r>
    <r>
      <rPr>
        <b/>
        <sz val="11"/>
        <rFont val="Calibri"/>
        <family val="2"/>
        <scheme val="minor"/>
      </rPr>
      <t>Junio</t>
    </r>
    <r>
      <rPr>
        <sz val="11"/>
        <rFont val="Calibri"/>
        <family val="2"/>
        <scheme val="minor"/>
      </rPr>
      <t xml:space="preserve">: no se programó; </t>
    </r>
    <r>
      <rPr>
        <b/>
        <sz val="11"/>
        <rFont val="Calibri"/>
        <family val="2"/>
        <scheme val="minor"/>
      </rPr>
      <t>Julio</t>
    </r>
    <r>
      <rPr>
        <sz val="11"/>
        <rFont val="Calibri"/>
        <family val="2"/>
        <scheme val="minor"/>
      </rPr>
      <t xml:space="preserve">: Acta CICCI N° 4 del 15 de julio de 2022; </t>
    </r>
    <r>
      <rPr>
        <b/>
        <sz val="11"/>
        <rFont val="Calibri"/>
        <family val="2"/>
        <scheme val="minor"/>
      </rPr>
      <t>Agosto</t>
    </r>
    <r>
      <rPr>
        <sz val="11"/>
        <rFont val="Calibri"/>
        <family val="2"/>
        <scheme val="minor"/>
      </rPr>
      <t xml:space="preserve">: no se programó; </t>
    </r>
    <r>
      <rPr>
        <b/>
        <sz val="11"/>
        <rFont val="Calibri"/>
        <family val="2"/>
        <scheme val="minor"/>
      </rPr>
      <t xml:space="preserve">Septiembre: </t>
    </r>
    <r>
      <rPr>
        <sz val="11"/>
        <rFont val="Calibri"/>
        <family val="2"/>
        <scheme val="minor"/>
      </rPr>
      <t xml:space="preserve">Acta CICCI N°5 del 30 de septiembre de 2022; </t>
    </r>
    <r>
      <rPr>
        <b/>
        <sz val="11"/>
        <rFont val="Calibri"/>
        <family val="2"/>
        <scheme val="minor"/>
      </rPr>
      <t>Octubre</t>
    </r>
    <r>
      <rPr>
        <sz val="11"/>
        <rFont val="Calibri"/>
        <family val="2"/>
        <scheme val="minor"/>
      </rPr>
      <t xml:space="preserve">: no se programó; </t>
    </r>
    <r>
      <rPr>
        <b/>
        <sz val="11"/>
        <rFont val="Calibri"/>
        <family val="2"/>
        <scheme val="minor"/>
      </rPr>
      <t>Noviembre</t>
    </r>
    <r>
      <rPr>
        <sz val="11"/>
        <rFont val="Calibri"/>
        <family val="2"/>
        <scheme val="minor"/>
      </rPr>
      <t xml:space="preserve">: Acta CICCI N°6 del 30 de noviembre de 2022, con lo cual se cumple la meta de este rol. 
RELACION ENTES EXTERNOS DE CONTROL: </t>
    </r>
    <r>
      <rPr>
        <b/>
        <sz val="11"/>
        <rFont val="Calibri"/>
        <family val="2"/>
        <scheme val="minor"/>
      </rPr>
      <t>Enero</t>
    </r>
    <r>
      <rPr>
        <sz val="11"/>
        <rFont val="Calibri"/>
        <family val="2"/>
        <scheme val="minor"/>
      </rPr>
      <t xml:space="preserve"> Solicitud No. 2022ER01185 del 5-ene-2022 con respuesta No. 2022EE09394 del 20-ene-2022, con alcances  2022EE12548 y 2022EE15212 del 26-ene y 31-ene-2022 respectivamente; </t>
    </r>
    <r>
      <rPr>
        <b/>
        <sz val="11"/>
        <rFont val="Calibri"/>
        <family val="2"/>
        <scheme val="minor"/>
      </rPr>
      <t>Febrero</t>
    </r>
    <r>
      <rPr>
        <sz val="11"/>
        <rFont val="Calibri"/>
        <family val="2"/>
        <scheme val="minor"/>
      </rPr>
      <t xml:space="preserve">: Solicitudes Forest con sendas respuestas en desarrollo de auditoría regularidad código 53 PAD 2022, así: 2022ER22131 del 8-feb-2021 - 2022EE29032 del 16-feb- 2022;  2022ER24489 del 8-feb-2021 - 2022EE28972 del 16-feb-2022; 2022ER25401 del 14-feb-2021 - 2022EE28972 del 16-feb-2022; </t>
    </r>
    <r>
      <rPr>
        <b/>
        <sz val="11"/>
        <rFont val="Calibri"/>
        <family val="2"/>
        <scheme val="minor"/>
      </rPr>
      <t xml:space="preserve">Marzo </t>
    </r>
    <r>
      <rPr>
        <sz val="11"/>
        <rFont val="Calibri"/>
        <family val="2"/>
        <scheme val="minor"/>
      </rPr>
      <t xml:space="preserve">Atención de los siguientes 5 requerimientos Forest:2022EE43601 del 03-mar-2022, 2022EE55547 y 2022EE55552 del 15-mar-2022; 2022EE57543 del 17-mar-2022 y 2022EE59434 del 18-mar-2022; </t>
    </r>
    <r>
      <rPr>
        <b/>
        <sz val="11"/>
        <rFont val="Calibri"/>
        <family val="2"/>
        <scheme val="minor"/>
      </rPr>
      <t>Abril:</t>
    </r>
    <r>
      <rPr>
        <sz val="11"/>
        <rFont val="Calibri"/>
        <family val="2"/>
        <scheme val="minor"/>
      </rPr>
      <t xml:space="preserve"> respuesta al informe preliminar de Auditoría de Regularidad Código 53 PAD 2022 por Forest 2022EE86377 del 19-abr-2022; </t>
    </r>
    <r>
      <rPr>
        <b/>
        <sz val="11"/>
        <rFont val="Calibri"/>
        <family val="2"/>
        <scheme val="minor"/>
      </rPr>
      <t>Mayo</t>
    </r>
    <r>
      <rPr>
        <sz val="11"/>
        <rFont val="Calibri"/>
        <family val="2"/>
        <scheme val="minor"/>
      </rPr>
      <t xml:space="preserve">: Certificados SIVICOF del 10 de mayo de 2022 de transmisión del Plan de Mejoramiento de la Auditoría de Regularidad PAD 2022 Código 53, y del 25 de mayo de 2022 sobre modificación del Plan de Mejoramiento PAD 2021 Código 59, acompañado de Forest 2022EE112134 y respuesta Contraloría 2-2022-10771; Respuesta a solicitud sobre proyectos relacionados con Acuerdo de Paz en Forest 2022EE106184; </t>
    </r>
    <r>
      <rPr>
        <b/>
        <sz val="11"/>
        <rFont val="Calibri"/>
        <family val="2"/>
        <scheme val="minor"/>
      </rPr>
      <t>en Junio</t>
    </r>
    <r>
      <rPr>
        <sz val="11"/>
        <rFont val="Calibri"/>
        <family val="2"/>
        <scheme val="minor"/>
      </rPr>
      <t xml:space="preserve">: correos electrónicos del 9 y 16 de junio sobre asignación preliminar de responsabilidades de respuesta al requerimiento de la Veduría Distrital y gestión de respuesta respectivamente; </t>
    </r>
    <r>
      <rPr>
        <b/>
        <sz val="11"/>
        <rFont val="Calibri"/>
        <family val="2"/>
        <scheme val="minor"/>
      </rPr>
      <t>en Julio</t>
    </r>
    <r>
      <rPr>
        <sz val="11"/>
        <rFont val="Calibri"/>
        <family val="2"/>
        <scheme val="minor"/>
      </rPr>
      <t xml:space="preserve">: respuesta Forest 2022EE176619 del 15-jul-2022 a la Personería de Bogotá y Respuesta OCI al proceso Forest 5542160 al Concejo de Bogotá; </t>
    </r>
    <r>
      <rPr>
        <b/>
        <sz val="11"/>
        <rFont val="Calibri"/>
        <family val="2"/>
        <scheme val="minor"/>
      </rPr>
      <t>en Agosto</t>
    </r>
    <r>
      <rPr>
        <sz val="11"/>
        <rFont val="Calibri"/>
        <family val="2"/>
        <scheme val="minor"/>
      </rPr>
      <t xml:space="preserve">: Carta de compromiso Forest 2022EE216499 del 25-ago-2022; Carta de Salvaguarda: 2022EE209713; Respuesta a requerimiento de información 1 por Forest 2022EE209870; correo electrónico del 9-ago-2022 a las Subdirecciones Financiera y Contractual sobre requerimiento de Fiducias de la Contraloría de Bogotá; Envío de información de reunión de presentación Auditoría Código 63 PAD 2022 a la Contraloría de Bogotá en correo del 18-ago-2022; apoyo en solicitud de información de la Contraloría de Bogotá en correo del 23-ago-2022 a la Subdirección Contractual; Coordinación de respuesta a Requerimiento 2 de la Contraloría de Bogotá en mail del 30-ago-2022; </t>
    </r>
    <r>
      <rPr>
        <b/>
        <sz val="11"/>
        <rFont val="Calibri"/>
        <family val="2"/>
        <scheme val="minor"/>
      </rPr>
      <t>en Septiembre</t>
    </r>
    <r>
      <rPr>
        <sz val="11"/>
        <rFont val="Calibri"/>
        <family val="2"/>
        <scheme val="minor"/>
      </rPr>
      <t xml:space="preserve">: respuestas Forest 2022EE225390 del 14-sep-2022, Forest 2022EE241938 y 2022EE242649 del 21-sep-2022; Forest 2022EE234494 del 13-sep-2022; correos electrónicos del 2 y 5-sep-2022 para responder solicitud a la Personería de Bogotá; del 7-sep-2022 para responder a la Contraloría de Bogotá requerimiento Fiducias; del 16-sep-2022 Requerimiento Contraloría Bogotá Proyecto MEBOG; </t>
    </r>
    <r>
      <rPr>
        <b/>
        <sz val="11"/>
        <rFont val="Calibri"/>
        <family val="2"/>
        <scheme val="minor"/>
      </rPr>
      <t xml:space="preserve">en Octubre, </t>
    </r>
    <r>
      <rPr>
        <sz val="11"/>
        <rFont val="Calibri"/>
        <family val="2"/>
        <scheme val="minor"/>
      </rPr>
      <t xml:space="preserve">respuesta a Personería de Bogotá D.C. 2022EE278673 del 28-oct-2022; Respuestas a Contraloría de Bogotá D.C. sobre DPC 1640-22 con Forest 2022EE257373 del 5-oct-2022; a Informe preliminar de Auditoría Código 63 PAD 2022 con Forest 2022EE255568 y respuesta a solicitud Auditoría Código 69 PAD 2022 con Forest 2022EE274908; </t>
    </r>
    <r>
      <rPr>
        <b/>
        <sz val="11"/>
        <rFont val="Calibri"/>
        <family val="2"/>
        <scheme val="minor"/>
      </rPr>
      <t>en Noviembre</t>
    </r>
    <r>
      <rPr>
        <sz val="11"/>
        <rFont val="Calibri"/>
        <family val="2"/>
        <scheme val="minor"/>
      </rPr>
      <t>: respuestas a Contraloría en el marco de la auditoría Código 69 PAD 2022, así: 2022EE293681, 2022EE304659, 2022EE306113, 2022EE309259, 2022EE293681, 2022EE302426, 2022EE302431, sobre la cuenta anual: 2022EE298808;</t>
    </r>
    <r>
      <rPr>
        <b/>
        <sz val="11"/>
        <rFont val="Calibri"/>
        <family val="2"/>
        <scheme val="minor"/>
      </rPr>
      <t xml:space="preserve"> En Diciembre:</t>
    </r>
    <r>
      <rPr>
        <sz val="11"/>
        <rFont val="Calibri"/>
        <family val="2"/>
        <scheme val="minor"/>
      </rPr>
      <t xml:space="preserve"> respuesta al informe preliminar de auditoría Código 69 PAD 2022 en Forest 2022EE321601 y certificado de transmisión SIVICOF de los Planes de Mejoramiento asociados el 23 de diciembre de 2022.</t>
    </r>
  </si>
  <si>
    <r>
      <rPr>
        <b/>
        <sz val="11"/>
        <rFont val="Calibri"/>
        <family val="2"/>
        <scheme val="minor"/>
      </rPr>
      <t xml:space="preserve">Para un acumulado del Cuatrienio de 350.689 atenciones y un acumulado en la vigencia 2022 de 166.240 atenciones. </t>
    </r>
    <r>
      <rPr>
        <sz val="11"/>
        <rFont val="Calibri"/>
        <family val="2"/>
        <scheme val="minor"/>
      </rPr>
      <t>Con un avance en diciembre de 2022 de 12.164 atenciones, así: 1.680 canal telefónico, 9.266 canal virtual y 1218 en el canal presencial (58 Super CADECAD 30, 31 en el SuperCADE Suba, 11 en el SuperCADE Bosa, 14 en el SuperCADE Américas, 38 en el CADEToberín, 32 en el CADEFontibón, 18 en el CADEEngativá, 16 en CADE Manitas, 38 en CADE Calle 13 y 962 en la Sede Principal). Adicionalmente, por correspondencia se gestionaron 2559 documentos físicos y/o respuestas emitidas por la entidad a las solicitudes de la ciudadanía y electrónicos 2687. Por otra parte, se ha dado cumplimiento al modelo de servicio y la Política Pública Distrital de Servicio a la Ciudadanía mediante la aplicación de encuestas, se aplicaron 1363 encuestas con un nivel de satisfacción promedio de 98 % en este periodo y se han estimado indicadores.  Así también,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cumplimento de la meta. Por otra parte, se está fortaleciendo el canal virtual mediante la implementación del Chat para la página web la cual durante el mes de diciembre se realizaron 205 atenciones por este medio.</t>
    </r>
  </si>
  <si>
    <t>1, 5. PROGRAMACIÓN INICIAL AÑO 2021</t>
  </si>
  <si>
    <t>CORTE A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</si>
</sst>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240A]\ * #,##0_-;\-[$$-240A]\ * #,##0_-;_-[$$-240A]\ * &quot;-&quot;??_-;_-@_-"/>
    <numFmt numFmtId="188" formatCode="_-[$$-240A]\ * #,##0.00_-;\-[$$-240A]\ * #,##0.00_-;_-[$$-240A]\ * &quot;-&quot;??_-;_-@_-"/>
    <numFmt numFmtId="189" formatCode="#,##0.000;\-#,##0.000"/>
    <numFmt numFmtId="190" formatCode="_-* #,##0.0000\ _€_-;\-* #,##0.0000\ _€_-;_-* &quot;-&quot;??\ _€_-;_-@_-"/>
    <numFmt numFmtId="191" formatCode="_-* #,##0_-;\-* #,##0_-;_-* &quot;-&quot;????_-;_-@_-"/>
    <numFmt numFmtId="192" formatCode="_-* #,##0.000\ _€_-;\-* #,##0.000\ _€_-;_-* &quot;-&quot;??\ _€_-;_-@_-"/>
    <numFmt numFmtId="195" formatCode="_-&quot;$&quot;\ * #,##0_-;\-&quot;$&quot;\ * #,##0_-;_-&quot;$&quot;\ * &quot;-&quot;_-;_-@_-"/>
    <numFmt numFmtId="196" formatCode="_-* #,##0_-;\-* #,##0_-;_-* &quot;-&quot;_-;_-@_-"/>
    <numFmt numFmtId="197" formatCode="_-&quot;$&quot;\ * #,##0.00_-;\-&quot;$&quot;\ * #,##0.00_-;_-&quot;$&quot;\ * &quot;-&quot;??_-;_-@_-"/>
    <numFmt numFmtId="198" formatCode="_-* #,##0.00_-;\-* #,##0.00_-;_-* &quot;-&quot;??_-;_-@_-"/>
  </numFmts>
  <fonts count="9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10"/>
      <name val="Calibri"/>
      <family val="2"/>
    </font>
    <font>
      <sz val="11"/>
      <color rgb="FF000000"/>
      <name val="Calibri"/>
      <family val="2"/>
      <charset val="1"/>
    </font>
    <font>
      <sz val="12"/>
      <name val="Calibri"/>
      <family val="2"/>
    </font>
    <font>
      <b/>
      <sz val="11"/>
      <color rgb="FFFF0000"/>
      <name val="Times New Roman"/>
      <family val="1"/>
    </font>
    <font>
      <sz val="12"/>
      <color rgb="FFFF0000"/>
      <name val="Times New Roman"/>
      <family val="1"/>
    </font>
    <font>
      <b/>
      <sz val="12"/>
      <color rgb="FFFF0000"/>
      <name val="Times New Roman"/>
      <family val="1"/>
    </font>
    <font>
      <sz val="8"/>
      <name val="Calibri"/>
      <family val="2"/>
      <scheme val="minor"/>
    </font>
    <font>
      <b/>
      <sz val="11"/>
      <name val="Times New Roman"/>
      <family val="1"/>
    </font>
    <font>
      <b/>
      <sz val="11"/>
      <name val="Calibri"/>
      <family val="2"/>
      <scheme val="minor"/>
    </font>
    <font>
      <u/>
      <sz val="11"/>
      <color theme="10"/>
      <name val="Calibri"/>
      <family val="2"/>
      <scheme val="minor"/>
    </font>
    <font>
      <b/>
      <sz val="11"/>
      <color theme="0"/>
      <name val="Calibri"/>
      <family val="2"/>
      <scheme val="minor"/>
    </font>
    <font>
      <sz val="14"/>
      <color theme="0"/>
      <name val="Arial"/>
      <family val="2"/>
    </font>
    <font>
      <sz val="12"/>
      <color theme="0"/>
      <name val="Arial"/>
      <family val="2"/>
    </font>
    <font>
      <sz val="9"/>
      <color theme="0"/>
      <name val="Arial"/>
      <family val="2"/>
    </font>
    <font>
      <i/>
      <sz val="12"/>
      <name val="Arial"/>
      <family val="2"/>
    </font>
    <font>
      <sz val="14"/>
      <name val="Calibri"/>
      <family val="2"/>
      <scheme val="minor"/>
    </font>
    <font>
      <b/>
      <sz val="18"/>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rgb="FFFFFF00"/>
        <bgColor indexed="64"/>
      </patternFill>
    </fill>
    <fill>
      <patternFill patternType="solid">
        <fgColor theme="6" tint="0.39997558519241921"/>
        <bgColor rgb="FF3AEE3A"/>
      </patternFill>
    </fill>
    <fill>
      <patternFill patternType="solid">
        <fgColor theme="0" tint="-0.249977111117893"/>
        <bgColor indexed="64"/>
      </patternFill>
    </fill>
    <fill>
      <patternFill patternType="solid">
        <fgColor rgb="FFDBDBDB"/>
        <bgColor rgb="FFD9D9D9"/>
      </patternFill>
    </fill>
    <fill>
      <patternFill patternType="solid">
        <fgColor rgb="FF538135"/>
        <bgColor indexed="64"/>
      </patternFill>
    </fill>
    <fill>
      <patternFill patternType="solid">
        <fgColor rgb="FFDDEBF7"/>
        <bgColor indexed="64"/>
      </patternFill>
    </fill>
    <fill>
      <patternFill patternType="solid">
        <fgColor theme="4"/>
        <bgColor indexed="64"/>
      </patternFill>
    </fill>
    <fill>
      <patternFill patternType="solid">
        <fgColor theme="5" tint="0.79998168889431442"/>
        <bgColor indexed="64"/>
      </patternFill>
    </fill>
    <fill>
      <patternFill patternType="solid">
        <fgColor rgb="FFFFCCCC"/>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s>
  <cellStyleXfs count="7209">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2" fillId="9" borderId="0" applyNumberFormat="0" applyBorder="0" applyAlignment="0" applyProtection="0"/>
    <xf numFmtId="0" fontId="20" fillId="0" borderId="0"/>
    <xf numFmtId="0" fontId="4" fillId="0" borderId="0"/>
    <xf numFmtId="0" fontId="40" fillId="0" borderId="0"/>
    <xf numFmtId="0" fontId="34" fillId="0" borderId="0"/>
    <xf numFmtId="0" fontId="34" fillId="0" borderId="0"/>
    <xf numFmtId="0" fontId="40" fillId="0" borderId="0"/>
    <xf numFmtId="0" fontId="4" fillId="0" borderId="0"/>
    <xf numFmtId="0" fontId="20"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5" fillId="0" borderId="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1" fillId="0" borderId="0" applyFont="0" applyFill="0" applyBorder="0" applyAlignment="0" applyProtection="0"/>
    <xf numFmtId="0" fontId="78" fillId="29" borderId="0" applyBorder="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6" fillId="0" borderId="0" applyNumberForma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1"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5"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6"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4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35" fillId="0" borderId="0" applyFont="0" applyFill="0" applyBorder="0" applyAlignment="0" applyProtection="0"/>
    <xf numFmtId="198" fontId="35"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20" fillId="0" borderId="0" applyFont="0" applyFill="0" applyBorder="0" applyAlignment="0" applyProtection="0"/>
    <xf numFmtId="198" fontId="20"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8" fontId="1" fillId="0" borderId="0" applyFont="0" applyFill="0" applyBorder="0" applyAlignment="0" applyProtection="0"/>
    <xf numFmtId="195" fontId="20"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8" fontId="20" fillId="0" borderId="0" applyFont="0" applyFill="0" applyBorder="0" applyAlignment="0" applyProtection="0"/>
    <xf numFmtId="198" fontId="26"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xf numFmtId="197" fontId="20" fillId="0" borderId="0" applyFont="0" applyFill="0" applyBorder="0" applyAlignment="0" applyProtection="0"/>
  </cellStyleXfs>
  <cellXfs count="1118">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2" fillId="0" borderId="0" xfId="0" applyFont="1" applyAlignment="1">
      <alignment horizontal="center" vertical="center"/>
    </xf>
    <xf numFmtId="0" fontId="28" fillId="0" borderId="0" xfId="0" applyFont="1"/>
    <xf numFmtId="0" fontId="30" fillId="0" borderId="0" xfId="0" applyFont="1"/>
    <xf numFmtId="0" fontId="23"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10" fontId="3" fillId="2" borderId="0" xfId="16" applyNumberFormat="1" applyFont="1" applyFill="1" applyAlignment="1">
      <alignment vertical="center"/>
    </xf>
    <xf numFmtId="180"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0" fontId="2" fillId="16" borderId="4" xfId="16" applyFont="1" applyFill="1" applyBorder="1" applyAlignment="1">
      <alignment horizontal="center" vertical="center" wrapText="1"/>
    </xf>
    <xf numFmtId="0" fontId="24" fillId="15" borderId="0" xfId="0" applyFont="1" applyFill="1" applyAlignment="1" applyProtection="1">
      <alignment horizontal="center"/>
      <protection locked="0"/>
    </xf>
    <xf numFmtId="0" fontId="57" fillId="17" borderId="18" xfId="0" applyFont="1" applyFill="1" applyBorder="1" applyAlignment="1">
      <alignment horizontal="center" vertical="center"/>
    </xf>
    <xf numFmtId="0" fontId="57" fillId="18" borderId="1" xfId="2866" applyFont="1" applyFill="1" applyBorder="1" applyAlignment="1">
      <alignment horizontal="center" vertical="center" wrapText="1"/>
    </xf>
    <xf numFmtId="0" fontId="57" fillId="18" borderId="11" xfId="2866" applyFont="1" applyFill="1" applyBorder="1" applyAlignment="1">
      <alignment horizontal="center" vertical="center" wrapText="1"/>
    </xf>
    <xf numFmtId="0" fontId="58"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4" xfId="0" applyBorder="1"/>
    <xf numFmtId="0" fontId="57" fillId="18" borderId="1" xfId="2866" applyFont="1" applyFill="1" applyBorder="1" applyAlignment="1">
      <alignment horizontal="center" vertical="top" wrapText="1"/>
    </xf>
    <xf numFmtId="0" fontId="0" fillId="0" borderId="12" xfId="0" applyBorder="1"/>
    <xf numFmtId="0" fontId="57" fillId="18" borderId="4" xfId="2866" applyFont="1" applyFill="1" applyBorder="1" applyAlignment="1">
      <alignment horizontal="center" vertical="center" wrapText="1"/>
    </xf>
    <xf numFmtId="0" fontId="57" fillId="18" borderId="12" xfId="2866" applyFont="1" applyFill="1" applyBorder="1" applyAlignment="1">
      <alignment horizontal="center" vertical="center" wrapText="1"/>
    </xf>
    <xf numFmtId="0" fontId="58" fillId="0" borderId="1" xfId="0" applyFont="1" applyBorder="1"/>
    <xf numFmtId="0" fontId="58" fillId="0" borderId="11" xfId="0" applyFont="1" applyBorder="1"/>
    <xf numFmtId="0" fontId="58"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5" fillId="16" borderId="1" xfId="0" applyFont="1" applyFill="1" applyBorder="1" applyAlignment="1">
      <alignment horizontal="center" vertical="center" wrapText="1"/>
    </xf>
    <xf numFmtId="42" fontId="5" fillId="0" borderId="0" xfId="2865" applyFont="1" applyFill="1" applyAlignment="1">
      <alignment horizontal="center"/>
    </xf>
    <xf numFmtId="0" fontId="57" fillId="17" borderId="20" xfId="0" applyFont="1" applyFill="1" applyBorder="1" applyAlignment="1">
      <alignment horizontal="center" vertical="center"/>
    </xf>
    <xf numFmtId="0" fontId="57" fillId="18" borderId="2" xfId="2866" applyFont="1" applyFill="1" applyBorder="1" applyAlignment="1">
      <alignment horizontal="center" vertical="center" wrapText="1"/>
    </xf>
    <xf numFmtId="0" fontId="57" fillId="18" borderId="19" xfId="2866" applyFont="1" applyFill="1" applyBorder="1" applyAlignment="1">
      <alignment horizontal="center" vertical="center" wrapText="1"/>
    </xf>
    <xf numFmtId="0" fontId="58" fillId="0" borderId="17" xfId="0" applyFont="1" applyBorder="1"/>
    <xf numFmtId="0" fontId="58" fillId="0" borderId="3" xfId="0" applyFont="1" applyBorder="1"/>
    <xf numFmtId="0" fontId="58" fillId="0" borderId="10" xfId="0" applyFont="1" applyBorder="1"/>
    <xf numFmtId="180" fontId="5" fillId="0" borderId="0" xfId="0" applyNumberFormat="1" applyFont="1" applyAlignment="1">
      <alignment horizontal="center"/>
    </xf>
    <xf numFmtId="0" fontId="29" fillId="3" borderId="12" xfId="0" applyFont="1" applyFill="1" applyBorder="1" applyAlignment="1">
      <alignment horizontal="center" vertical="top" wrapText="1"/>
    </xf>
    <xf numFmtId="0" fontId="2" fillId="16" borderId="46" xfId="16"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181" fontId="0" fillId="0" borderId="0" xfId="0" applyNumberFormat="1" applyAlignment="1">
      <alignment horizontal="center" vertical="center"/>
    </xf>
    <xf numFmtId="181" fontId="23" fillId="0" borderId="0" xfId="0" applyNumberFormat="1" applyFont="1" applyAlignment="1">
      <alignment horizontal="center" vertical="center"/>
    </xf>
    <xf numFmtId="181" fontId="0" fillId="0" borderId="0" xfId="0" applyNumberFormat="1" applyAlignment="1">
      <alignment horizontal="center"/>
    </xf>
    <xf numFmtId="2" fontId="0" fillId="0" borderId="0" xfId="0" applyNumberFormat="1" applyAlignment="1">
      <alignment horizontal="center"/>
    </xf>
    <xf numFmtId="43" fontId="60" fillId="0" borderId="0" xfId="0" applyNumberFormat="1" applyFont="1"/>
    <xf numFmtId="180" fontId="0" fillId="0" borderId="0" xfId="0" applyNumberFormat="1" applyAlignment="1">
      <alignment horizontal="center" vertical="center"/>
    </xf>
    <xf numFmtId="10" fontId="2" fillId="16" borderId="36" xfId="21" applyNumberFormat="1" applyFont="1" applyFill="1" applyBorder="1" applyAlignment="1">
      <alignment horizontal="center" vertical="center" wrapText="1"/>
    </xf>
    <xf numFmtId="41" fontId="0" fillId="0" borderId="0" xfId="0" applyNumberFormat="1" applyAlignment="1">
      <alignment horizontal="center"/>
    </xf>
    <xf numFmtId="181" fontId="5" fillId="0" borderId="0" xfId="0" applyNumberFormat="1" applyFont="1" applyAlignment="1">
      <alignment horizontal="center"/>
    </xf>
    <xf numFmtId="43" fontId="5" fillId="0" borderId="0" xfId="0" applyNumberFormat="1" applyFont="1" applyAlignment="1">
      <alignment horizontal="center"/>
    </xf>
    <xf numFmtId="169" fontId="5" fillId="0" borderId="0" xfId="3" applyFont="1" applyFill="1" applyBorder="1" applyAlignment="1">
      <alignment horizontal="center"/>
    </xf>
    <xf numFmtId="43" fontId="0" fillId="0" borderId="0" xfId="0" applyNumberFormat="1" applyAlignment="1">
      <alignment horizontal="center"/>
    </xf>
    <xf numFmtId="0" fontId="5" fillId="21" borderId="51" xfId="0" applyFont="1" applyFill="1" applyBorder="1" applyAlignment="1">
      <alignment horizontal="center" vertical="center" wrapText="1"/>
    </xf>
    <xf numFmtId="0" fontId="5" fillId="16" borderId="51"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62" xfId="0" applyFont="1" applyFill="1" applyBorder="1" applyAlignment="1">
      <alignment horizontal="center" vertical="center" wrapText="1"/>
    </xf>
    <xf numFmtId="0" fontId="11" fillId="19" borderId="67"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6" borderId="52" xfId="0" applyFont="1" applyFill="1" applyBorder="1" applyAlignment="1">
      <alignment horizontal="center" vertical="center" wrapText="1"/>
    </xf>
    <xf numFmtId="0" fontId="11" fillId="19" borderId="74" xfId="0" applyFont="1" applyFill="1" applyBorder="1" applyAlignment="1">
      <alignment horizontal="center" vertical="center" wrapText="1"/>
    </xf>
    <xf numFmtId="0" fontId="5" fillId="16" borderId="72" xfId="0" applyFont="1" applyFill="1" applyBorder="1" applyAlignment="1">
      <alignment vertical="center" wrapText="1"/>
    </xf>
    <xf numFmtId="0" fontId="5" fillId="16" borderId="51" xfId="0" applyFont="1" applyFill="1" applyBorder="1" applyAlignment="1">
      <alignment vertical="center" wrapText="1"/>
    </xf>
    <xf numFmtId="0" fontId="5" fillId="16" borderId="72" xfId="0" applyFont="1" applyFill="1" applyBorder="1" applyAlignment="1">
      <alignment horizontal="center" vertical="center" wrapText="1"/>
    </xf>
    <xf numFmtId="0" fontId="5" fillId="17" borderId="59"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5" fillId="16" borderId="74" xfId="0" applyFont="1" applyFill="1" applyBorder="1" applyAlignment="1">
      <alignment horizontal="center" vertical="center" wrapText="1"/>
    </xf>
    <xf numFmtId="0" fontId="11" fillId="20" borderId="73" xfId="0" applyFont="1" applyFill="1" applyBorder="1" applyAlignment="1">
      <alignment horizontal="center" vertical="center" wrapText="1"/>
    </xf>
    <xf numFmtId="3" fontId="18" fillId="0" borderId="2" xfId="1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8"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3" fillId="0" borderId="0" xfId="0" applyFont="1" applyAlignment="1">
      <alignment horizontal="center" vertical="center"/>
    </xf>
    <xf numFmtId="0" fontId="59" fillId="0" borderId="0" xfId="0" applyFont="1" applyAlignment="1">
      <alignment vertical="top" wrapText="1"/>
    </xf>
    <xf numFmtId="182" fontId="62" fillId="0" borderId="0" xfId="0" applyNumberFormat="1" applyFont="1" applyAlignment="1">
      <alignment horizontal="center" vertical="center" wrapText="1"/>
    </xf>
    <xf numFmtId="2" fontId="61" fillId="0" borderId="0" xfId="0" applyNumberFormat="1" applyFont="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16" borderId="74" xfId="0" applyFont="1" applyFill="1" applyBorder="1" applyAlignment="1">
      <alignment horizontal="center" vertical="center" wrapText="1"/>
    </xf>
    <xf numFmtId="0" fontId="11" fillId="19" borderId="73" xfId="0" applyFont="1" applyFill="1" applyBorder="1" applyAlignment="1">
      <alignment horizontal="center" vertical="center" wrapText="1"/>
    </xf>
    <xf numFmtId="0" fontId="11" fillId="16" borderId="73"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2" xfId="0" applyFont="1" applyFill="1" applyBorder="1" applyAlignment="1">
      <alignment horizontal="center" vertical="center" wrapText="1"/>
    </xf>
    <xf numFmtId="42" fontId="62" fillId="0" borderId="1" xfId="2865" applyFont="1" applyFill="1" applyBorder="1" applyAlignment="1">
      <alignment horizontal="center" vertical="center" wrapText="1"/>
    </xf>
    <xf numFmtId="180" fontId="62" fillId="0" borderId="11" xfId="9" applyNumberFormat="1" applyFont="1" applyFill="1" applyBorder="1" applyAlignment="1">
      <alignment horizontal="center" vertical="center"/>
    </xf>
    <xf numFmtId="182" fontId="62" fillId="0" borderId="1" xfId="10" applyNumberFormat="1" applyFont="1" applyFill="1" applyBorder="1" applyAlignment="1">
      <alignment horizontal="center" vertical="center" wrapText="1"/>
    </xf>
    <xf numFmtId="4" fontId="62" fillId="0" borderId="2" xfId="10" applyNumberFormat="1" applyFont="1" applyFill="1" applyBorder="1" applyAlignment="1">
      <alignment horizontal="center" vertical="center" wrapText="1"/>
    </xf>
    <xf numFmtId="4" fontId="62" fillId="0" borderId="53" xfId="10" applyNumberFormat="1" applyFont="1" applyFill="1" applyBorder="1" applyAlignment="1">
      <alignment horizontal="center" vertical="center" wrapText="1"/>
    </xf>
    <xf numFmtId="182" fontId="62" fillId="0" borderId="2" xfId="10" applyNumberFormat="1" applyFont="1" applyFill="1" applyBorder="1" applyAlignment="1">
      <alignment horizontal="center" vertical="center" wrapText="1"/>
    </xf>
    <xf numFmtId="3" fontId="62" fillId="0" borderId="2" xfId="10" applyNumberFormat="1" applyFont="1" applyFill="1" applyBorder="1" applyAlignment="1">
      <alignment horizontal="center" vertical="center" wrapText="1"/>
    </xf>
    <xf numFmtId="4" fontId="62" fillId="0" borderId="19" xfId="10" applyNumberFormat="1" applyFont="1" applyFill="1" applyBorder="1" applyAlignment="1">
      <alignment horizontal="center" vertical="center" wrapText="1"/>
    </xf>
    <xf numFmtId="0" fontId="11" fillId="19" borderId="49" xfId="0" applyFont="1" applyFill="1" applyBorder="1" applyAlignment="1">
      <alignment horizontal="center" vertical="center" wrapText="1"/>
    </xf>
    <xf numFmtId="42" fontId="62" fillId="0" borderId="18" xfId="2865" applyFont="1" applyFill="1" applyBorder="1" applyAlignment="1">
      <alignment horizontal="center" vertical="center" wrapText="1"/>
    </xf>
    <xf numFmtId="182" fontId="62" fillId="0" borderId="18" xfId="10" applyNumberFormat="1" applyFont="1" applyFill="1" applyBorder="1" applyAlignment="1">
      <alignment horizontal="center" vertical="center" wrapText="1"/>
    </xf>
    <xf numFmtId="0" fontId="5" fillId="16" borderId="59" xfId="0" applyFont="1" applyFill="1" applyBorder="1" applyAlignment="1">
      <alignment horizontal="center" vertical="center" wrapText="1"/>
    </xf>
    <xf numFmtId="0" fontId="10" fillId="16" borderId="51" xfId="0" applyFont="1" applyFill="1" applyBorder="1" applyAlignment="1">
      <alignment horizontal="center" vertical="center" wrapText="1"/>
    </xf>
    <xf numFmtId="0" fontId="11" fillId="16" borderId="51" xfId="0" applyFont="1" applyFill="1" applyBorder="1" applyAlignment="1">
      <alignment horizontal="center" vertical="center" wrapText="1"/>
    </xf>
    <xf numFmtId="172" fontId="77" fillId="23" borderId="5" xfId="0" applyNumberFormat="1" applyFont="1" applyFill="1" applyBorder="1" applyAlignment="1">
      <alignment vertical="center"/>
    </xf>
    <xf numFmtId="172" fontId="77" fillId="24" borderId="1" xfId="0" applyNumberFormat="1" applyFont="1" applyFill="1" applyBorder="1" applyAlignment="1">
      <alignment vertical="center"/>
    </xf>
    <xf numFmtId="172" fontId="77" fillId="23" borderId="3" xfId="0" applyNumberFormat="1" applyFont="1" applyFill="1" applyBorder="1" applyAlignment="1">
      <alignment vertical="center"/>
    </xf>
    <xf numFmtId="172" fontId="77" fillId="24" borderId="4" xfId="0" applyNumberFormat="1" applyFont="1" applyFill="1" applyBorder="1" applyAlignment="1">
      <alignment vertical="center"/>
    </xf>
    <xf numFmtId="0" fontId="0" fillId="0" borderId="0" xfId="0" applyAlignment="1">
      <alignment vertical="center" wrapText="1"/>
    </xf>
    <xf numFmtId="37" fontId="19" fillId="25" borderId="75" xfId="10" applyNumberFormat="1" applyFont="1" applyFill="1" applyBorder="1" applyAlignment="1">
      <alignment horizontal="center" vertical="center"/>
    </xf>
    <xf numFmtId="39" fontId="61"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10" fontId="63" fillId="0" borderId="0" xfId="0" applyNumberFormat="1" applyFont="1" applyAlignment="1">
      <alignment horizontal="center" vertical="center"/>
    </xf>
    <xf numFmtId="0" fontId="5" fillId="16" borderId="67" xfId="0" applyFont="1" applyFill="1" applyBorder="1" applyAlignment="1">
      <alignment horizontal="center" vertical="center" wrapText="1"/>
    </xf>
    <xf numFmtId="0" fontId="5" fillId="21" borderId="35" xfId="0" applyFont="1" applyFill="1" applyBorder="1" applyAlignment="1">
      <alignment horizontal="center" vertical="center" wrapText="1"/>
    </xf>
    <xf numFmtId="0" fontId="5" fillId="17"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5" fillId="16" borderId="35" xfId="0" applyFont="1" applyFill="1" applyBorder="1" applyAlignment="1">
      <alignment horizontal="center" vertical="center" wrapText="1"/>
    </xf>
    <xf numFmtId="0" fontId="27" fillId="0" borderId="0" xfId="0" applyFont="1" applyAlignment="1">
      <alignment vertical="center" wrapText="1"/>
    </xf>
    <xf numFmtId="0" fontId="49" fillId="0" borderId="0" xfId="0" applyFont="1" applyAlignment="1">
      <alignment vertical="center" wrapText="1"/>
    </xf>
    <xf numFmtId="0" fontId="0" fillId="0" borderId="3" xfId="0" applyBorder="1"/>
    <xf numFmtId="8" fontId="0" fillId="0" borderId="3" xfId="0" applyNumberFormat="1" applyBorder="1"/>
    <xf numFmtId="44" fontId="0" fillId="0" borderId="3" xfId="3090" applyFont="1" applyBorder="1"/>
    <xf numFmtId="10" fontId="0" fillId="0" borderId="10" xfId="24" applyNumberFormat="1" applyFont="1" applyBorder="1"/>
    <xf numFmtId="8" fontId="0" fillId="0" borderId="1" xfId="0" applyNumberFormat="1" applyBorder="1"/>
    <xf numFmtId="44" fontId="0" fillId="0" borderId="1" xfId="3090" applyFont="1" applyBorder="1"/>
    <xf numFmtId="10" fontId="0" fillId="0" borderId="11" xfId="24" applyNumberFormat="1" applyFont="1" applyBorder="1"/>
    <xf numFmtId="0" fontId="58" fillId="25" borderId="64" xfId="0" applyFont="1" applyFill="1" applyBorder="1"/>
    <xf numFmtId="0" fontId="0" fillId="25" borderId="4" xfId="0" applyFill="1" applyBorder="1"/>
    <xf numFmtId="44" fontId="0" fillId="25" borderId="4" xfId="3090" applyFont="1" applyFill="1" applyBorder="1"/>
    <xf numFmtId="10" fontId="0" fillId="25" borderId="12" xfId="24" applyNumberFormat="1" applyFont="1" applyFill="1" applyBorder="1"/>
    <xf numFmtId="10" fontId="0" fillId="0" borderId="1" xfId="24" applyNumberFormat="1" applyFont="1" applyBorder="1"/>
    <xf numFmtId="0" fontId="57" fillId="27" borderId="11" xfId="2866" applyFont="1" applyFill="1" applyBorder="1" applyAlignment="1">
      <alignment horizontal="center" vertical="center" wrapText="1"/>
    </xf>
    <xf numFmtId="6" fontId="58" fillId="0" borderId="3" xfId="0" applyNumberFormat="1" applyFont="1" applyBorder="1"/>
    <xf numFmtId="6" fontId="58" fillId="0" borderId="1" xfId="0" applyNumberFormat="1" applyFont="1" applyBorder="1"/>
    <xf numFmtId="0" fontId="58" fillId="0" borderId="1" xfId="0" applyFont="1" applyBorder="1" applyAlignment="1">
      <alignment horizontal="left" vertical="center"/>
    </xf>
    <xf numFmtId="0" fontId="58" fillId="0" borderId="4" xfId="0" applyFont="1" applyBorder="1" applyAlignment="1">
      <alignment vertical="center"/>
    </xf>
    <xf numFmtId="0" fontId="58" fillId="0" borderId="4" xfId="0" applyFont="1" applyBorder="1" applyAlignment="1">
      <alignment horizontal="left" vertical="center"/>
    </xf>
    <xf numFmtId="0" fontId="58" fillId="0" borderId="12" xfId="0" applyFont="1" applyBorder="1"/>
    <xf numFmtId="0" fontId="58" fillId="3" borderId="1" xfId="0" applyFont="1" applyFill="1" applyBorder="1"/>
    <xf numFmtId="10" fontId="58" fillId="3" borderId="1" xfId="24" applyNumberFormat="1" applyFont="1" applyFill="1" applyBorder="1"/>
    <xf numFmtId="0" fontId="58" fillId="3" borderId="11" xfId="0" applyFont="1" applyFill="1" applyBorder="1"/>
    <xf numFmtId="9" fontId="58" fillId="0" borderId="1" xfId="24" applyFont="1" applyBorder="1"/>
    <xf numFmtId="9" fontId="58" fillId="3" borderId="1" xfId="0" applyNumberFormat="1" applyFont="1" applyFill="1" applyBorder="1"/>
    <xf numFmtId="9" fontId="58" fillId="3" borderId="1" xfId="24" applyFont="1" applyFill="1" applyBorder="1"/>
    <xf numFmtId="0" fontId="58" fillId="3" borderId="19" xfId="0" applyFont="1" applyFill="1" applyBorder="1"/>
    <xf numFmtId="0" fontId="58" fillId="3" borderId="2" xfId="0" applyFont="1" applyFill="1" applyBorder="1"/>
    <xf numFmtId="0" fontId="58" fillId="0" borderId="2" xfId="0" applyFont="1" applyBorder="1"/>
    <xf numFmtId="0" fontId="58" fillId="0" borderId="19" xfId="0" applyFont="1" applyBorder="1"/>
    <xf numFmtId="0" fontId="58" fillId="0" borderId="0" xfId="0" applyFont="1" applyAlignment="1">
      <alignment horizontal="left" vertical="center"/>
    </xf>
    <xf numFmtId="0" fontId="58" fillId="0" borderId="0" xfId="0" applyFont="1"/>
    <xf numFmtId="10" fontId="0" fillId="0" borderId="0" xfId="21" applyNumberFormat="1" applyFont="1" applyBorder="1"/>
    <xf numFmtId="10" fontId="0" fillId="0" borderId="0" xfId="0" applyNumberFormat="1" applyAlignment="1">
      <alignment horizontal="center"/>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172" fontId="79" fillId="23" borderId="3" xfId="0" applyNumberFormat="1" applyFont="1" applyFill="1" applyBorder="1" applyAlignment="1">
      <alignment vertical="center"/>
    </xf>
    <xf numFmtId="172" fontId="79" fillId="24" borderId="4" xfId="0" applyNumberFormat="1" applyFont="1" applyFill="1" applyBorder="1" applyAlignment="1">
      <alignment vertical="center"/>
    </xf>
    <xf numFmtId="10" fontId="79" fillId="23" borderId="3" xfId="0" applyNumberFormat="1" applyFont="1" applyFill="1" applyBorder="1" applyAlignment="1">
      <alignment vertical="center"/>
    </xf>
    <xf numFmtId="0" fontId="80" fillId="30" borderId="73" xfId="0" applyFont="1" applyFill="1" applyBorder="1" applyAlignment="1">
      <alignment horizontal="center" vertical="center"/>
    </xf>
    <xf numFmtId="0" fontId="80" fillId="30" borderId="49" xfId="0" applyFont="1" applyFill="1" applyBorder="1" applyAlignment="1">
      <alignment horizontal="center" vertical="center"/>
    </xf>
    <xf numFmtId="0" fontId="81" fillId="0" borderId="60" xfId="0" applyFont="1" applyBorder="1" applyAlignment="1">
      <alignment horizontal="justify" vertical="center"/>
    </xf>
    <xf numFmtId="0" fontId="81" fillId="0" borderId="39" xfId="0" applyFont="1" applyBorder="1" applyAlignment="1">
      <alignment horizontal="justify" vertical="center"/>
    </xf>
    <xf numFmtId="0" fontId="81" fillId="0" borderId="71" xfId="0" applyFont="1" applyBorder="1" applyAlignment="1">
      <alignment horizontal="justify" vertical="center"/>
    </xf>
    <xf numFmtId="0" fontId="81" fillId="0" borderId="29" xfId="0" applyFont="1" applyBorder="1" applyAlignment="1">
      <alignment horizontal="justify" vertical="center"/>
    </xf>
    <xf numFmtId="0" fontId="82" fillId="31" borderId="29" xfId="0" applyFont="1" applyFill="1" applyBorder="1" applyAlignment="1">
      <alignment horizontal="justify" vertical="center"/>
    </xf>
    <xf numFmtId="169" fontId="0" fillId="0" borderId="0" xfId="3" applyFont="1"/>
    <xf numFmtId="0" fontId="84" fillId="26" borderId="49" xfId="0" applyFont="1" applyFill="1" applyBorder="1" applyAlignment="1">
      <alignment horizontal="center" vertical="center"/>
    </xf>
    <xf numFmtId="0" fontId="84" fillId="26" borderId="27" xfId="0" applyFont="1" applyFill="1" applyBorder="1" applyAlignment="1">
      <alignment horizontal="center" vertical="center"/>
    </xf>
    <xf numFmtId="0" fontId="80" fillId="30" borderId="38" xfId="0" applyFont="1" applyFill="1" applyBorder="1" applyAlignment="1">
      <alignment horizontal="center" vertical="center"/>
    </xf>
    <xf numFmtId="0" fontId="81" fillId="0" borderId="0" xfId="0" applyFont="1" applyAlignment="1">
      <alignment horizontal="justify" vertical="center"/>
    </xf>
    <xf numFmtId="0" fontId="0" fillId="26" borderId="0" xfId="0" applyFill="1" applyAlignment="1">
      <alignment horizontal="center"/>
    </xf>
    <xf numFmtId="9" fontId="81" fillId="0" borderId="29" xfId="21" applyFont="1" applyBorder="1" applyAlignment="1">
      <alignment horizontal="center" vertical="center"/>
    </xf>
    <xf numFmtId="9" fontId="0" fillId="0" borderId="0" xfId="0" applyNumberFormat="1"/>
    <xf numFmtId="9" fontId="0" fillId="0" borderId="1" xfId="21" applyFont="1" applyBorder="1"/>
    <xf numFmtId="9" fontId="81" fillId="0" borderId="0" xfId="21" applyFont="1" applyBorder="1" applyAlignment="1">
      <alignment horizontal="center" vertical="center"/>
    </xf>
    <xf numFmtId="10" fontId="0" fillId="0" borderId="0" xfId="21" applyNumberFormat="1" applyFont="1"/>
    <xf numFmtId="2" fontId="0" fillId="0" borderId="0" xfId="0" applyNumberFormat="1"/>
    <xf numFmtId="9" fontId="0" fillId="0" borderId="0" xfId="21" applyFont="1"/>
    <xf numFmtId="3" fontId="0" fillId="0" borderId="0" xfId="0" applyNumberFormat="1"/>
    <xf numFmtId="42" fontId="4" fillId="0" borderId="1" xfId="2865" applyFont="1" applyFill="1" applyBorder="1" applyAlignment="1">
      <alignment horizontal="center" vertical="center" wrapText="1"/>
    </xf>
    <xf numFmtId="42" fontId="2" fillId="0" borderId="1" xfId="2865" applyFont="1" applyFill="1" applyBorder="1" applyAlignment="1">
      <alignment horizontal="center" vertical="center" wrapText="1"/>
    </xf>
    <xf numFmtId="172" fontId="0" fillId="0" borderId="0" xfId="21" applyNumberFormat="1" applyFont="1"/>
    <xf numFmtId="188" fontId="0" fillId="0" borderId="0" xfId="9" applyNumberFormat="1" applyFont="1"/>
    <xf numFmtId="188" fontId="0" fillId="0" borderId="0" xfId="0" applyNumberFormat="1"/>
    <xf numFmtId="188" fontId="20" fillId="0" borderId="0" xfId="9" applyNumberFormat="1" applyFont="1"/>
    <xf numFmtId="175" fontId="0" fillId="0" borderId="0" xfId="3" applyNumberFormat="1" applyFont="1"/>
    <xf numFmtId="10" fontId="4" fillId="0" borderId="1" xfId="24" applyNumberFormat="1" applyFont="1" applyFill="1" applyBorder="1" applyAlignment="1">
      <alignment horizontal="center" vertical="center"/>
    </xf>
    <xf numFmtId="169" fontId="5" fillId="0" borderId="0" xfId="3" applyFont="1" applyFill="1" applyAlignment="1"/>
    <xf numFmtId="0" fontId="0" fillId="0" borderId="11" xfId="0" applyBorder="1" applyAlignment="1">
      <alignment horizontal="center"/>
    </xf>
    <xf numFmtId="9" fontId="0" fillId="0" borderId="11" xfId="21" applyFont="1" applyBorder="1" applyAlignment="1">
      <alignment horizontal="center"/>
    </xf>
    <xf numFmtId="8" fontId="0" fillId="0" borderId="5" xfId="0" applyNumberFormat="1" applyBorder="1"/>
    <xf numFmtId="0" fontId="36" fillId="0" borderId="0" xfId="0" applyFont="1"/>
    <xf numFmtId="180" fontId="36" fillId="0" borderId="0" xfId="0" applyNumberFormat="1" applyFont="1"/>
    <xf numFmtId="10" fontId="88" fillId="0" borderId="37" xfId="21" applyNumberFormat="1" applyFont="1" applyFill="1" applyBorder="1" applyAlignment="1">
      <alignment vertical="center"/>
    </xf>
    <xf numFmtId="3" fontId="36" fillId="0" borderId="0" xfId="0" applyNumberFormat="1" applyFont="1"/>
    <xf numFmtId="181" fontId="36" fillId="0" borderId="0" xfId="0" applyNumberFormat="1" applyFont="1"/>
    <xf numFmtId="0" fontId="89" fillId="0" borderId="0" xfId="0" applyFont="1" applyAlignment="1">
      <alignment horizontal="center"/>
    </xf>
    <xf numFmtId="0" fontId="87" fillId="0" borderId="61" xfId="0" applyFont="1" applyBorder="1" applyAlignment="1">
      <alignment vertical="center" wrapText="1"/>
    </xf>
    <xf numFmtId="0" fontId="87" fillId="0" borderId="0" xfId="0" applyFont="1" applyAlignment="1">
      <alignment vertical="center" wrapText="1"/>
    </xf>
    <xf numFmtId="181" fontId="87" fillId="0" borderId="0" xfId="0" applyNumberFormat="1" applyFont="1" applyAlignment="1">
      <alignment vertical="center" wrapText="1"/>
    </xf>
    <xf numFmtId="181" fontId="89" fillId="0" borderId="0" xfId="0" applyNumberFormat="1" applyFont="1" applyAlignment="1">
      <alignment horizontal="center"/>
    </xf>
    <xf numFmtId="181" fontId="90" fillId="0" borderId="0" xfId="0" applyNumberFormat="1" applyFont="1" applyAlignment="1">
      <alignment horizontal="center" vertical="center"/>
    </xf>
    <xf numFmtId="169" fontId="89" fillId="0" borderId="0" xfId="3" applyFont="1" applyFill="1" applyBorder="1" applyAlignment="1">
      <alignment horizontal="center"/>
    </xf>
    <xf numFmtId="169" fontId="89" fillId="0" borderId="0" xfId="0" applyNumberFormat="1" applyFont="1" applyAlignment="1">
      <alignment horizontal="center"/>
    </xf>
    <xf numFmtId="42" fontId="89" fillId="0" borderId="0" xfId="2865" applyFont="1" applyFill="1" applyAlignment="1">
      <alignment horizontal="center"/>
    </xf>
    <xf numFmtId="9" fontId="77" fillId="23" borderId="5" xfId="0" applyNumberFormat="1" applyFont="1" applyFill="1" applyBorder="1" applyAlignment="1">
      <alignment vertical="center"/>
    </xf>
    <xf numFmtId="10" fontId="5" fillId="0" borderId="66" xfId="21" applyNumberFormat="1" applyFont="1" applyFill="1" applyBorder="1" applyAlignment="1">
      <alignment horizontal="center" vertical="center" wrapText="1"/>
    </xf>
    <xf numFmtId="9" fontId="5" fillId="0" borderId="0" xfId="21" applyFont="1" applyFill="1" applyBorder="1" applyAlignment="1">
      <alignment horizontal="center"/>
    </xf>
    <xf numFmtId="169" fontId="5" fillId="0" borderId="0" xfId="0" applyNumberFormat="1" applyFont="1" applyAlignment="1">
      <alignment horizontal="center"/>
    </xf>
    <xf numFmtId="0" fontId="27" fillId="0" borderId="0" xfId="0" applyFont="1"/>
    <xf numFmtId="0" fontId="27" fillId="0" borderId="0" xfId="0" applyFont="1" applyAlignment="1">
      <alignment horizontal="center"/>
    </xf>
    <xf numFmtId="169" fontId="5" fillId="0" borderId="0" xfId="3" applyFont="1" applyFill="1" applyBorder="1" applyAlignment="1"/>
    <xf numFmtId="175" fontId="5" fillId="0" borderId="0" xfId="3" applyNumberFormat="1" applyFont="1" applyFill="1" applyBorder="1" applyAlignment="1">
      <alignment horizontal="center"/>
    </xf>
    <xf numFmtId="190" fontId="5" fillId="0" borderId="0" xfId="3" applyNumberFormat="1" applyFont="1" applyFill="1" applyBorder="1" applyAlignment="1">
      <alignment horizontal="center"/>
    </xf>
    <xf numFmtId="9" fontId="5" fillId="0" borderId="0" xfId="21" applyFont="1" applyFill="1" applyAlignment="1">
      <alignment horizontal="center"/>
    </xf>
    <xf numFmtId="175" fontId="5" fillId="0" borderId="0" xfId="3" applyNumberFormat="1" applyFont="1" applyFill="1" applyAlignment="1">
      <alignment horizontal="center"/>
    </xf>
    <xf numFmtId="172" fontId="5" fillId="0" borderId="0" xfId="21" applyNumberFormat="1" applyFont="1" applyFill="1" applyAlignment="1">
      <alignment horizontal="center"/>
    </xf>
    <xf numFmtId="169" fontId="5" fillId="0" borderId="0" xfId="3" applyFont="1" applyFill="1" applyAlignment="1">
      <alignment horizontal="center"/>
    </xf>
    <xf numFmtId="175" fontId="5" fillId="0" borderId="0" xfId="0" applyNumberFormat="1" applyFont="1" applyAlignment="1">
      <alignment horizontal="center"/>
    </xf>
    <xf numFmtId="0" fontId="55" fillId="0" borderId="1" xfId="0" applyFont="1" applyBorder="1" applyAlignment="1">
      <alignment horizontal="center" vertical="center" wrapText="1"/>
    </xf>
    <xf numFmtId="10" fontId="0" fillId="0" borderId="1" xfId="21" applyNumberFormat="1" applyFont="1" applyFill="1" applyBorder="1"/>
    <xf numFmtId="0" fontId="57" fillId="0" borderId="11" xfId="2866" applyFont="1" applyBorder="1" applyAlignment="1">
      <alignment horizontal="center" vertical="center" wrapText="1"/>
    </xf>
    <xf numFmtId="9" fontId="58" fillId="0" borderId="1" xfId="24" applyFont="1" applyFill="1" applyBorder="1"/>
    <xf numFmtId="9" fontId="55" fillId="0" borderId="1" xfId="0" applyNumberFormat="1" applyFont="1" applyBorder="1" applyAlignment="1">
      <alignment horizontal="center" vertical="center" wrapText="1"/>
    </xf>
    <xf numFmtId="9" fontId="55" fillId="0" borderId="1" xfId="21" applyFont="1" applyFill="1" applyBorder="1" applyAlignment="1">
      <alignment horizontal="center" vertical="center" wrapText="1"/>
    </xf>
    <xf numFmtId="0" fontId="0" fillId="0" borderId="11" xfId="0" applyBorder="1" applyAlignment="1">
      <alignment wrapText="1"/>
    </xf>
    <xf numFmtId="9" fontId="55" fillId="0" borderId="1" xfId="24" applyFont="1" applyFill="1" applyBorder="1" applyAlignment="1">
      <alignment horizontal="center" vertical="center" wrapText="1"/>
    </xf>
    <xf numFmtId="6" fontId="58" fillId="0" borderId="4" xfId="0" applyNumberFormat="1" applyFont="1" applyBorder="1"/>
    <xf numFmtId="10" fontId="4" fillId="16" borderId="2" xfId="16" applyNumberFormat="1" applyFill="1" applyBorder="1" applyAlignment="1">
      <alignment horizontal="center" vertical="center" wrapText="1"/>
    </xf>
    <xf numFmtId="10" fontId="26" fillId="0" borderId="1" xfId="24" applyNumberFormat="1" applyFont="1" applyFill="1" applyBorder="1" applyAlignment="1">
      <alignment horizontal="center" vertical="center" wrapText="1"/>
    </xf>
    <xf numFmtId="172" fontId="4" fillId="0" borderId="1" xfId="24" applyNumberFormat="1" applyFont="1" applyFill="1" applyBorder="1" applyAlignment="1">
      <alignment horizontal="center" vertical="center"/>
    </xf>
    <xf numFmtId="180" fontId="62" fillId="0" borderId="1" xfId="2865" applyNumberFormat="1" applyFont="1" applyFill="1" applyBorder="1" applyAlignment="1">
      <alignment horizontal="center" vertical="center" wrapText="1"/>
    </xf>
    <xf numFmtId="181" fontId="62" fillId="0" borderId="1" xfId="2865" applyNumberFormat="1" applyFont="1" applyFill="1" applyBorder="1" applyAlignment="1">
      <alignment horizontal="center" vertical="center" wrapText="1"/>
    </xf>
    <xf numFmtId="0" fontId="17" fillId="16" borderId="56" xfId="0" applyFont="1" applyFill="1" applyBorder="1" applyAlignment="1" applyProtection="1">
      <alignment horizontal="left" vertical="center" wrapText="1"/>
      <protection locked="0"/>
    </xf>
    <xf numFmtId="181" fontId="17" fillId="17" borderId="77" xfId="0" applyNumberFormat="1" applyFont="1" applyFill="1" applyBorder="1" applyAlignment="1" applyProtection="1">
      <alignment horizontal="center" vertical="center" wrapText="1"/>
      <protection locked="0"/>
    </xf>
    <xf numFmtId="181" fontId="4" fillId="20" borderId="77" xfId="0" applyNumberFormat="1" applyFont="1" applyFill="1" applyBorder="1" applyAlignment="1" applyProtection="1">
      <alignment horizontal="center" vertical="center" wrapText="1"/>
      <protection locked="0"/>
    </xf>
    <xf numFmtId="0" fontId="17" fillId="16" borderId="77" xfId="0" applyFont="1" applyFill="1" applyBorder="1" applyAlignment="1" applyProtection="1">
      <alignment horizontal="left" vertical="center" wrapText="1"/>
      <protection locked="0"/>
    </xf>
    <xf numFmtId="181" fontId="17" fillId="17" borderId="57" xfId="0" applyNumberFormat="1" applyFont="1" applyFill="1" applyBorder="1" applyAlignment="1" applyProtection="1">
      <alignment horizontal="left" vertical="center" wrapText="1"/>
      <protection locked="0"/>
    </xf>
    <xf numFmtId="0" fontId="17" fillId="16" borderId="41" xfId="0" applyFont="1" applyFill="1" applyBorder="1" applyAlignment="1" applyProtection="1">
      <alignment horizontal="left" vertical="center" wrapText="1"/>
      <protection locked="0"/>
    </xf>
    <xf numFmtId="181" fontId="17" fillId="16" borderId="56" xfId="0" applyNumberFormat="1" applyFont="1" applyFill="1" applyBorder="1" applyAlignment="1" applyProtection="1">
      <alignment horizontal="center" vertical="top" wrapText="1"/>
      <protection locked="0"/>
    </xf>
    <xf numFmtId="181" fontId="17" fillId="16" borderId="44" xfId="0" applyNumberFormat="1" applyFont="1" applyFill="1" applyBorder="1" applyAlignment="1" applyProtection="1">
      <alignment horizontal="center" vertical="top" wrapText="1"/>
      <protection locked="0"/>
    </xf>
    <xf numFmtId="3" fontId="18" fillId="0" borderId="55" xfId="10" applyNumberFormat="1" applyFont="1" applyFill="1" applyBorder="1" applyAlignment="1">
      <alignment horizontal="center" vertical="center" wrapText="1"/>
    </xf>
    <xf numFmtId="2" fontId="62" fillId="0" borderId="1" xfId="21" applyNumberFormat="1" applyFont="1" applyFill="1" applyBorder="1" applyAlignment="1">
      <alignment horizontal="center" vertical="center" wrapText="1"/>
    </xf>
    <xf numFmtId="180" fontId="62" fillId="0" borderId="1" xfId="10" applyNumberFormat="1" applyFont="1" applyFill="1" applyBorder="1" applyAlignment="1">
      <alignment horizontal="center" vertical="center"/>
    </xf>
    <xf numFmtId="180" fontId="62" fillId="0" borderId="1" xfId="9" applyNumberFormat="1" applyFont="1" applyFill="1" applyBorder="1" applyAlignment="1">
      <alignment horizontal="center" vertical="center"/>
    </xf>
    <xf numFmtId="188" fontId="62" fillId="0" borderId="1" xfId="9" applyNumberFormat="1" applyFont="1" applyFill="1" applyBorder="1" applyAlignment="1">
      <alignment horizontal="center" vertical="center" wrapText="1"/>
    </xf>
    <xf numFmtId="180" fontId="62" fillId="0" borderId="1" xfId="21" applyNumberFormat="1" applyFont="1" applyFill="1" applyBorder="1" applyAlignment="1">
      <alignment horizontal="center" vertical="center" wrapText="1"/>
    </xf>
    <xf numFmtId="169" fontId="62" fillId="0" borderId="1" xfId="2867" applyFont="1" applyFill="1" applyBorder="1" applyAlignment="1">
      <alignment horizontal="center" vertical="center" wrapText="1"/>
    </xf>
    <xf numFmtId="4" fontId="62" fillId="0" borderId="1" xfId="10" applyNumberFormat="1" applyFont="1" applyFill="1" applyBorder="1" applyAlignment="1">
      <alignment horizontal="center" vertical="center" wrapText="1"/>
    </xf>
    <xf numFmtId="9" fontId="62" fillId="0" borderId="1" xfId="21" applyFont="1" applyFill="1" applyBorder="1" applyAlignment="1">
      <alignment horizontal="center" vertical="center" wrapText="1"/>
    </xf>
    <xf numFmtId="180" fontId="62" fillId="28" borderId="17" xfId="10" applyNumberFormat="1" applyFont="1" applyFill="1" applyBorder="1" applyAlignment="1">
      <alignment horizontal="center" vertical="center" wrapText="1"/>
    </xf>
    <xf numFmtId="180" fontId="62" fillId="28" borderId="18" xfId="10" applyNumberFormat="1" applyFont="1" applyFill="1" applyBorder="1" applyAlignment="1">
      <alignment horizontal="center" vertical="center" wrapText="1"/>
    </xf>
    <xf numFmtId="180" fontId="62" fillId="28" borderId="64" xfId="0" applyNumberFormat="1" applyFont="1" applyFill="1" applyBorder="1" applyAlignment="1">
      <alignment horizontal="center" vertical="center" wrapText="1"/>
    </xf>
    <xf numFmtId="169" fontId="62" fillId="0" borderId="2" xfId="2867" applyFont="1" applyFill="1" applyBorder="1" applyAlignment="1">
      <alignment horizontal="center" vertical="center" wrapText="1"/>
    </xf>
    <xf numFmtId="2" fontId="62" fillId="0" borderId="2" xfId="21" applyNumberFormat="1" applyFont="1" applyFill="1" applyBorder="1" applyAlignment="1">
      <alignment horizontal="center" vertical="center" wrapText="1"/>
    </xf>
    <xf numFmtId="180" fontId="62" fillId="4" borderId="72" xfId="10" applyNumberFormat="1" applyFont="1" applyFill="1" applyBorder="1" applyAlignment="1">
      <alignment horizontal="center" vertical="center" wrapText="1"/>
    </xf>
    <xf numFmtId="180" fontId="62" fillId="4" borderId="51" xfId="10" applyNumberFormat="1" applyFont="1" applyFill="1" applyBorder="1" applyAlignment="1">
      <alignment horizontal="center" vertical="center" wrapText="1"/>
    </xf>
    <xf numFmtId="180" fontId="62" fillId="4" borderId="51" xfId="2865" applyNumberFormat="1" applyFont="1" applyFill="1" applyBorder="1" applyAlignment="1">
      <alignment horizontal="center" vertical="center" wrapText="1"/>
    </xf>
    <xf numFmtId="187" fontId="62" fillId="4" borderId="51" xfId="9" applyNumberFormat="1" applyFont="1" applyFill="1" applyBorder="1" applyAlignment="1">
      <alignment horizontal="center" vertical="center" wrapText="1"/>
    </xf>
    <xf numFmtId="3" fontId="62" fillId="4" borderId="51" xfId="0" applyNumberFormat="1" applyFont="1" applyFill="1" applyBorder="1" applyAlignment="1">
      <alignment horizontal="center" vertical="center" wrapText="1"/>
    </xf>
    <xf numFmtId="3" fontId="62" fillId="4" borderId="52" xfId="0" applyNumberFormat="1" applyFont="1" applyFill="1" applyBorder="1" applyAlignment="1">
      <alignment horizontal="center" vertical="center" wrapText="1"/>
    </xf>
    <xf numFmtId="175" fontId="62" fillId="0" borderId="2" xfId="3" applyNumberFormat="1" applyFont="1" applyFill="1" applyBorder="1" applyAlignment="1">
      <alignment horizontal="center" vertical="center" wrapText="1"/>
    </xf>
    <xf numFmtId="181" fontId="62" fillId="4" borderId="51" xfId="10" applyNumberFormat="1" applyFont="1" applyFill="1" applyBorder="1" applyAlignment="1">
      <alignment horizontal="center" vertical="center" wrapText="1"/>
    </xf>
    <xf numFmtId="9" fontId="5" fillId="0" borderId="73" xfId="21" applyFont="1" applyFill="1" applyBorder="1" applyAlignment="1">
      <alignment vertical="center" wrapText="1"/>
    </xf>
    <xf numFmtId="10" fontId="5" fillId="0" borderId="73" xfId="21" applyNumberFormat="1" applyFont="1" applyFill="1" applyBorder="1" applyAlignment="1">
      <alignment vertical="center" wrapText="1"/>
    </xf>
    <xf numFmtId="183" fontId="5" fillId="0" borderId="65" xfId="5" applyNumberFormat="1" applyFont="1" applyFill="1" applyBorder="1" applyAlignment="1">
      <alignment vertical="center"/>
    </xf>
    <xf numFmtId="169" fontId="5" fillId="0" borderId="17" xfId="5" applyFont="1" applyFill="1" applyBorder="1" applyAlignment="1">
      <alignment vertical="center"/>
    </xf>
    <xf numFmtId="169" fontId="5" fillId="0" borderId="3" xfId="5" applyFont="1" applyFill="1" applyBorder="1" applyAlignment="1">
      <alignment vertical="center"/>
    </xf>
    <xf numFmtId="179" fontId="5" fillId="0" borderId="3" xfId="3" applyNumberFormat="1" applyFont="1" applyFill="1" applyBorder="1" applyAlignment="1">
      <alignment horizontal="center" vertical="center"/>
    </xf>
    <xf numFmtId="169" fontId="5" fillId="0" borderId="25" xfId="3" applyFont="1" applyFill="1" applyBorder="1" applyAlignment="1">
      <alignment vertical="center"/>
    </xf>
    <xf numFmtId="178" fontId="5" fillId="0" borderId="3" xfId="3" applyNumberFormat="1" applyFont="1" applyFill="1" applyBorder="1" applyAlignment="1">
      <alignment horizontal="center" vertical="center"/>
    </xf>
    <xf numFmtId="10" fontId="5" fillId="0" borderId="65" xfId="21" applyNumberFormat="1" applyFont="1" applyFill="1" applyBorder="1" applyAlignment="1">
      <alignment vertical="center"/>
    </xf>
    <xf numFmtId="179" fontId="5" fillId="0" borderId="4" xfId="3" applyNumberFormat="1" applyFont="1" applyFill="1" applyBorder="1" applyAlignment="1">
      <alignment vertical="center"/>
    </xf>
    <xf numFmtId="10" fontId="5" fillId="0" borderId="4" xfId="21" applyNumberFormat="1" applyFont="1" applyFill="1" applyBorder="1" applyAlignment="1">
      <alignment vertical="center"/>
    </xf>
    <xf numFmtId="10" fontId="5" fillId="0" borderId="4" xfId="21" applyNumberFormat="1" applyFont="1" applyFill="1" applyBorder="1" applyAlignment="1">
      <alignment horizontal="center" vertical="center"/>
    </xf>
    <xf numFmtId="169" fontId="91" fillId="0" borderId="10" xfId="5" applyFont="1" applyFill="1" applyBorder="1" applyAlignment="1">
      <alignment vertical="center"/>
    </xf>
    <xf numFmtId="2" fontId="5" fillId="0" borderId="66" xfId="21" applyNumberFormat="1" applyFont="1" applyFill="1" applyBorder="1" applyAlignment="1">
      <alignment horizontal="center" vertical="center" wrapText="1"/>
    </xf>
    <xf numFmtId="2" fontId="5" fillId="0" borderId="33" xfId="21" applyNumberFormat="1" applyFont="1" applyFill="1" applyBorder="1" applyAlignment="1">
      <alignment horizontal="center" vertical="center" wrapText="1"/>
    </xf>
    <xf numFmtId="169" fontId="5" fillId="0" borderId="25" xfId="3" applyFont="1" applyFill="1" applyBorder="1" applyAlignment="1">
      <alignment horizontal="center" vertical="center"/>
    </xf>
    <xf numFmtId="10" fontId="5" fillId="0" borderId="12" xfId="24" applyNumberFormat="1" applyFont="1" applyFill="1" applyBorder="1" applyAlignment="1">
      <alignment horizontal="center" vertical="center"/>
    </xf>
    <xf numFmtId="10" fontId="5" fillId="0" borderId="33" xfId="21" applyNumberFormat="1" applyFont="1" applyFill="1" applyBorder="1" applyAlignment="1">
      <alignment horizontal="center" vertical="center" wrapText="1"/>
    </xf>
    <xf numFmtId="0" fontId="2" fillId="2" borderId="0" xfId="16" applyFont="1" applyFill="1" applyAlignment="1">
      <alignment vertical="center"/>
    </xf>
    <xf numFmtId="175" fontId="0" fillId="0" borderId="0" xfId="3" applyNumberFormat="1" applyFont="1" applyFill="1" applyAlignment="1">
      <alignment horizontal="center" vertical="center"/>
    </xf>
    <xf numFmtId="10" fontId="5" fillId="0" borderId="73" xfId="21" applyNumberFormat="1" applyFont="1" applyFill="1" applyBorder="1" applyAlignment="1">
      <alignment horizontal="center" vertical="center" wrapText="1"/>
    </xf>
    <xf numFmtId="10" fontId="5" fillId="0" borderId="59" xfId="21" applyNumberFormat="1" applyFont="1" applyFill="1" applyBorder="1" applyAlignment="1">
      <alignment vertical="center"/>
    </xf>
    <xf numFmtId="10" fontId="5" fillId="0" borderId="49" xfId="21" applyNumberFormat="1" applyFont="1" applyFill="1" applyBorder="1" applyAlignment="1">
      <alignment horizontal="center" vertical="center" wrapText="1"/>
    </xf>
    <xf numFmtId="10" fontId="5" fillId="0" borderId="72" xfId="21" applyNumberFormat="1" applyFont="1" applyFill="1" applyBorder="1" applyAlignment="1">
      <alignment horizontal="center" vertical="center"/>
    </xf>
    <xf numFmtId="9" fontId="59" fillId="0" borderId="59" xfId="21" applyFont="1" applyFill="1" applyBorder="1" applyAlignment="1">
      <alignment horizontal="center" vertical="center"/>
    </xf>
    <xf numFmtId="169" fontId="4" fillId="2" borderId="0" xfId="3" applyFont="1" applyFill="1" applyAlignment="1">
      <alignment vertical="center"/>
    </xf>
    <xf numFmtId="169" fontId="0" fillId="0" borderId="0" xfId="3" applyFont="1" applyFill="1" applyAlignment="1">
      <alignment horizontal="center" vertical="center"/>
    </xf>
    <xf numFmtId="10" fontId="77" fillId="23" borderId="3" xfId="0" applyNumberFormat="1" applyFont="1" applyFill="1" applyBorder="1" applyAlignment="1">
      <alignment vertical="center"/>
    </xf>
    <xf numFmtId="0" fontId="58" fillId="0" borderId="5" xfId="0" applyFont="1" applyBorder="1"/>
    <xf numFmtId="0" fontId="55" fillId="0" borderId="5" xfId="0" applyFont="1" applyBorder="1" applyAlignment="1">
      <alignment horizontal="center" vertical="center" wrapText="1"/>
    </xf>
    <xf numFmtId="10" fontId="0" fillId="0" borderId="5" xfId="21" applyNumberFormat="1" applyFont="1" applyFill="1" applyBorder="1"/>
    <xf numFmtId="0" fontId="57" fillId="0" borderId="21" xfId="2866" applyFont="1" applyBorder="1" applyAlignment="1">
      <alignment horizontal="center" vertical="center" wrapText="1"/>
    </xf>
    <xf numFmtId="10" fontId="0" fillId="0" borderId="4" xfId="21" applyNumberFormat="1" applyFont="1" applyFill="1" applyBorder="1"/>
    <xf numFmtId="0" fontId="0" fillId="0" borderId="1" xfId="0" applyBorder="1" applyAlignment="1">
      <alignment horizontal="center"/>
    </xf>
    <xf numFmtId="0" fontId="0" fillId="0" borderId="4" xfId="0" applyBorder="1" applyAlignment="1">
      <alignment horizontal="center"/>
    </xf>
    <xf numFmtId="0" fontId="55" fillId="0" borderId="4" xfId="0" applyFont="1" applyBorder="1" applyAlignment="1">
      <alignment horizontal="center" vertical="center" wrapText="1"/>
    </xf>
    <xf numFmtId="0" fontId="57" fillId="0" borderId="12" xfId="2866" applyFont="1" applyBorder="1" applyAlignment="1">
      <alignment horizontal="center" vertical="center" wrapText="1"/>
    </xf>
    <xf numFmtId="169" fontId="62" fillId="0" borderId="1" xfId="3" applyFont="1" applyFill="1" applyBorder="1" applyAlignment="1">
      <alignment horizontal="center" vertical="center" wrapText="1"/>
    </xf>
    <xf numFmtId="8" fontId="5" fillId="0" borderId="0" xfId="0" applyNumberFormat="1" applyFont="1" applyAlignment="1">
      <alignment horizontal="center"/>
    </xf>
    <xf numFmtId="42" fontId="89" fillId="0" borderId="0" xfId="0" applyNumberFormat="1" applyFont="1" applyAlignment="1">
      <alignment horizontal="center"/>
    </xf>
    <xf numFmtId="9" fontId="89" fillId="0" borderId="0" xfId="21" applyFont="1" applyFill="1" applyBorder="1" applyAlignment="1">
      <alignment horizontal="center"/>
    </xf>
    <xf numFmtId="169" fontId="89" fillId="0" borderId="0" xfId="3" applyFont="1" applyFill="1" applyBorder="1" applyAlignment="1"/>
    <xf numFmtId="175" fontId="89" fillId="0" borderId="0" xfId="3" applyNumberFormat="1" applyFont="1" applyFill="1" applyBorder="1" applyAlignment="1">
      <alignment horizontal="center"/>
    </xf>
    <xf numFmtId="188" fontId="92" fillId="0" borderId="0" xfId="0" applyNumberFormat="1" applyFont="1"/>
    <xf numFmtId="188" fontId="27" fillId="0" borderId="0" xfId="0" applyNumberFormat="1" applyFont="1"/>
    <xf numFmtId="180" fontId="27" fillId="0" borderId="0" xfId="0" applyNumberFormat="1" applyFont="1"/>
    <xf numFmtId="42" fontId="5" fillId="0" borderId="0" xfId="0" applyNumberFormat="1" applyFont="1" applyAlignment="1">
      <alignment horizontal="center"/>
    </xf>
    <xf numFmtId="188" fontId="5" fillId="0" borderId="0" xfId="0" applyNumberFormat="1" applyFont="1" applyAlignment="1">
      <alignment horizontal="center"/>
    </xf>
    <xf numFmtId="180" fontId="27" fillId="0" borderId="0" xfId="0" applyNumberFormat="1" applyFont="1" applyAlignment="1">
      <alignment horizontal="center"/>
    </xf>
    <xf numFmtId="169" fontId="27" fillId="0" borderId="0" xfId="3" applyFont="1"/>
    <xf numFmtId="175" fontId="5" fillId="0" borderId="0" xfId="3" applyNumberFormat="1" applyFont="1" applyAlignment="1">
      <alignment horizontal="right"/>
    </xf>
    <xf numFmtId="175" fontId="5" fillId="0" borderId="0" xfId="3" applyNumberFormat="1" applyFont="1" applyAlignment="1">
      <alignment horizontal="center"/>
    </xf>
    <xf numFmtId="169" fontId="5" fillId="0" borderId="0" xfId="3" applyFont="1" applyAlignment="1">
      <alignment horizontal="center"/>
    </xf>
    <xf numFmtId="0" fontId="10" fillId="20" borderId="50" xfId="0" applyFont="1" applyFill="1" applyBorder="1" applyAlignment="1">
      <alignment horizontal="center" vertical="center" wrapText="1"/>
    </xf>
    <xf numFmtId="10" fontId="5" fillId="0" borderId="4" xfId="0" applyNumberFormat="1" applyFont="1" applyFill="1" applyBorder="1" applyAlignment="1">
      <alignment horizontal="center" vertical="center"/>
    </xf>
    <xf numFmtId="9" fontId="59" fillId="0" borderId="35" xfId="24" applyFont="1" applyFill="1" applyBorder="1" applyAlignment="1">
      <alignment horizontal="center" vertical="center"/>
    </xf>
    <xf numFmtId="10" fontId="59" fillId="0" borderId="35" xfId="24" applyNumberFormat="1" applyFont="1" applyFill="1" applyBorder="1" applyAlignment="1">
      <alignment horizontal="center" vertical="center" wrapText="1"/>
    </xf>
    <xf numFmtId="10" fontId="59" fillId="0" borderId="62" xfId="24" applyNumberFormat="1" applyFont="1" applyFill="1" applyBorder="1" applyAlignment="1">
      <alignment horizontal="center" vertical="center" wrapText="1"/>
    </xf>
    <xf numFmtId="9" fontId="59" fillId="0" borderId="51" xfId="24" applyFont="1" applyFill="1" applyBorder="1" applyAlignment="1">
      <alignment horizontal="center" vertical="center"/>
    </xf>
    <xf numFmtId="10" fontId="59" fillId="0" borderId="51" xfId="24" applyNumberFormat="1" applyFont="1" applyFill="1" applyBorder="1" applyAlignment="1">
      <alignment horizontal="center" vertical="center" wrapText="1"/>
    </xf>
    <xf numFmtId="10" fontId="59" fillId="0" borderId="52" xfId="24"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62" fillId="0" borderId="36" xfId="0" applyFont="1" applyFill="1" applyBorder="1" applyAlignment="1">
      <alignment horizontal="justify" vertical="center" wrapText="1"/>
    </xf>
    <xf numFmtId="0" fontId="5" fillId="0" borderId="36"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33" xfId="0" applyNumberFormat="1" applyFont="1" applyFill="1" applyBorder="1" applyAlignment="1">
      <alignment horizontal="center" vertical="center" wrapText="1"/>
    </xf>
    <xf numFmtId="4" fontId="5" fillId="0" borderId="66" xfId="0" applyNumberFormat="1" applyFont="1" applyFill="1" applyBorder="1" applyAlignment="1">
      <alignment horizontal="center" vertical="center" wrapText="1"/>
    </xf>
    <xf numFmtId="169" fontId="5" fillId="0" borderId="35" xfId="0" applyNumberFormat="1" applyFont="1" applyFill="1" applyBorder="1" applyAlignment="1">
      <alignment horizontal="center" vertical="center" wrapText="1"/>
    </xf>
    <xf numFmtId="169" fontId="5" fillId="0" borderId="35" xfId="3" applyFont="1" applyFill="1" applyBorder="1" applyAlignment="1">
      <alignment horizontal="center" vertical="center"/>
    </xf>
    <xf numFmtId="169" fontId="5" fillId="0" borderId="67" xfId="0" applyNumberFormat="1" applyFont="1" applyFill="1" applyBorder="1" applyAlignment="1">
      <alignment horizontal="center" vertical="center" wrapText="1"/>
    </xf>
    <xf numFmtId="169" fontId="5" fillId="0" borderId="73" xfId="0" applyNumberFormat="1" applyFont="1" applyFill="1" applyBorder="1" applyAlignment="1">
      <alignment vertical="center" wrapText="1"/>
    </xf>
    <xf numFmtId="169" fontId="5" fillId="0" borderId="59" xfId="0" applyNumberFormat="1" applyFont="1" applyFill="1" applyBorder="1" applyAlignment="1">
      <alignment horizontal="center" vertical="center" wrapText="1"/>
    </xf>
    <xf numFmtId="169" fontId="5" fillId="0" borderId="74" xfId="0" applyNumberFormat="1" applyFont="1" applyFill="1" applyBorder="1" applyAlignment="1">
      <alignment horizontal="center" vertical="center" wrapText="1"/>
    </xf>
    <xf numFmtId="169" fontId="5" fillId="0" borderId="73" xfId="0" applyNumberFormat="1" applyFont="1" applyFill="1" applyBorder="1" applyAlignment="1">
      <alignment horizontal="center" vertical="center" wrapText="1"/>
    </xf>
    <xf numFmtId="3" fontId="5" fillId="0" borderId="51" xfId="0" applyNumberFormat="1" applyFont="1" applyFill="1" applyBorder="1" applyAlignment="1">
      <alignment horizontal="center" vertical="center" wrapText="1"/>
    </xf>
    <xf numFmtId="3" fontId="5" fillId="0" borderId="74"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49" xfId="0" applyNumberFormat="1" applyFont="1" applyFill="1" applyBorder="1" applyAlignment="1">
      <alignment horizontal="center" vertical="center" wrapText="1"/>
    </xf>
    <xf numFmtId="0" fontId="27" fillId="0" borderId="59" xfId="0" applyFont="1" applyFill="1" applyBorder="1" applyAlignment="1">
      <alignment horizontal="justify" vertical="top" wrapText="1"/>
    </xf>
    <xf numFmtId="0" fontId="3" fillId="0" borderId="51" xfId="0" applyFont="1" applyFill="1" applyBorder="1" applyAlignment="1">
      <alignment horizontal="center" vertical="center" wrapText="1"/>
    </xf>
    <xf numFmtId="0" fontId="3" fillId="0" borderId="51" xfId="0" applyFont="1" applyFill="1" applyBorder="1" applyAlignment="1">
      <alignment horizontal="justify" vertical="center" wrapText="1"/>
    </xf>
    <xf numFmtId="0" fontId="27" fillId="0" borderId="52" xfId="3924" applyFont="1" applyFill="1" applyBorder="1" applyAlignment="1">
      <alignment horizontal="justify" vertical="center" wrapText="1"/>
    </xf>
    <xf numFmtId="0" fontId="5" fillId="0" borderId="4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6" xfId="0" applyFont="1" applyFill="1" applyBorder="1" applyAlignment="1">
      <alignment vertical="center"/>
    </xf>
    <xf numFmtId="10" fontId="5" fillId="0" borderId="64" xfId="0" applyNumberFormat="1" applyFont="1" applyFill="1" applyBorder="1" applyAlignment="1">
      <alignment horizontal="center" vertical="center"/>
    </xf>
    <xf numFmtId="10" fontId="5" fillId="0" borderId="51" xfId="21" applyNumberFormat="1" applyFont="1" applyFill="1" applyBorder="1" applyAlignment="1">
      <alignment horizontal="center" vertical="center" wrapText="1"/>
    </xf>
    <xf numFmtId="10" fontId="5" fillId="0" borderId="74"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59" xfId="21" applyNumberFormat="1" applyFont="1" applyFill="1" applyBorder="1" applyAlignment="1">
      <alignment horizontal="center" vertical="center"/>
    </xf>
    <xf numFmtId="10" fontId="5" fillId="0" borderId="59" xfId="21" applyNumberFormat="1" applyFont="1" applyFill="1" applyBorder="1" applyAlignment="1">
      <alignment horizontal="center" vertical="center" wrapText="1"/>
    </xf>
    <xf numFmtId="4" fontId="5" fillId="0" borderId="51" xfId="0" applyNumberFormat="1" applyFont="1" applyFill="1" applyBorder="1" applyAlignment="1">
      <alignment horizontal="center" vertical="center" wrapText="1"/>
    </xf>
    <xf numFmtId="0" fontId="27" fillId="0" borderId="72" xfId="0" applyFont="1" applyFill="1" applyBorder="1" applyAlignment="1">
      <alignment horizontal="justify" vertical="top" wrapText="1"/>
    </xf>
    <xf numFmtId="3" fontId="17" fillId="0" borderId="37"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182" fontId="10" fillId="0" borderId="16" xfId="0" applyNumberFormat="1" applyFont="1" applyFill="1" applyBorder="1" applyAlignment="1">
      <alignment horizontal="center" vertical="center" wrapText="1"/>
    </xf>
    <xf numFmtId="182" fontId="10" fillId="0" borderId="17" xfId="0" applyNumberFormat="1" applyFont="1" applyFill="1" applyBorder="1" applyAlignment="1">
      <alignment horizontal="center" vertical="center" wrapText="1"/>
    </xf>
    <xf numFmtId="182" fontId="10" fillId="0" borderId="3" xfId="0" applyNumberFormat="1" applyFont="1" applyFill="1" applyBorder="1" applyAlignment="1">
      <alignment horizontal="center" vertical="center" wrapText="1"/>
    </xf>
    <xf numFmtId="182" fontId="65" fillId="0" borderId="10" xfId="0" applyNumberFormat="1" applyFont="1" applyFill="1" applyBorder="1" applyAlignment="1">
      <alignment horizontal="center" vertical="center" wrapText="1"/>
    </xf>
    <xf numFmtId="187" fontId="62" fillId="0" borderId="1" xfId="9" applyNumberFormat="1"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3" fontId="65" fillId="0" borderId="8"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1" fontId="62" fillId="0" borderId="1" xfId="0" applyNumberFormat="1" applyFont="1" applyFill="1" applyBorder="1" applyAlignment="1">
      <alignment horizontal="center" vertical="center"/>
    </xf>
    <xf numFmtId="1" fontId="62" fillId="0" borderId="11" xfId="0" applyNumberFormat="1" applyFont="1" applyFill="1" applyBorder="1" applyAlignment="1">
      <alignment horizontal="center" vertical="center"/>
    </xf>
    <xf numFmtId="182" fontId="62" fillId="0" borderId="1" xfId="0" applyNumberFormat="1" applyFont="1" applyFill="1" applyBorder="1" applyAlignment="1">
      <alignment horizontal="center" vertical="center" wrapText="1"/>
    </xf>
    <xf numFmtId="180" fontId="62" fillId="0" borderId="1" xfId="0" applyNumberFormat="1" applyFont="1" applyFill="1" applyBorder="1" applyAlignment="1">
      <alignment horizontal="center" vertical="center"/>
    </xf>
    <xf numFmtId="3" fontId="62" fillId="0" borderId="8" xfId="0" applyNumberFormat="1" applyFont="1" applyFill="1" applyBorder="1" applyAlignment="1">
      <alignment horizontal="center" vertical="center" wrapText="1"/>
    </xf>
    <xf numFmtId="182" fontId="62" fillId="0" borderId="2" xfId="0" applyNumberFormat="1" applyFont="1" applyFill="1" applyBorder="1" applyAlignment="1">
      <alignment horizontal="center" vertical="center" wrapText="1"/>
    </xf>
    <xf numFmtId="4" fontId="62" fillId="0" borderId="2" xfId="0" applyNumberFormat="1" applyFont="1" applyFill="1" applyBorder="1" applyAlignment="1">
      <alignment horizontal="center" vertical="center" wrapText="1"/>
    </xf>
    <xf numFmtId="182" fontId="62" fillId="0" borderId="20" xfId="0" applyNumberFormat="1" applyFont="1" applyFill="1" applyBorder="1" applyAlignment="1">
      <alignment horizontal="center" vertical="center" wrapText="1"/>
    </xf>
    <xf numFmtId="3" fontId="62" fillId="0" borderId="2" xfId="0" applyNumberFormat="1" applyFont="1" applyFill="1" applyBorder="1" applyAlignment="1">
      <alignment horizontal="center" vertical="center" wrapText="1"/>
    </xf>
    <xf numFmtId="180" fontId="5" fillId="0" borderId="59" xfId="10" applyNumberFormat="1" applyFont="1" applyFill="1" applyBorder="1" applyAlignment="1">
      <alignment horizontal="center" vertical="center" wrapText="1"/>
    </xf>
    <xf numFmtId="180" fontId="5" fillId="0" borderId="51" xfId="10" applyNumberFormat="1" applyFont="1" applyFill="1" applyBorder="1" applyAlignment="1">
      <alignment horizontal="center" vertical="center" wrapText="1"/>
    </xf>
    <xf numFmtId="180" fontId="5" fillId="0" borderId="74" xfId="10" applyNumberFormat="1" applyFont="1" applyFill="1" applyBorder="1" applyAlignment="1">
      <alignment horizontal="center" vertical="center" wrapText="1"/>
    </xf>
    <xf numFmtId="180" fontId="11" fillId="0" borderId="34" xfId="0" applyNumberFormat="1" applyFont="1" applyFill="1" applyBorder="1" applyAlignment="1">
      <alignment horizontal="center" vertical="center" wrapText="1"/>
    </xf>
    <xf numFmtId="180" fontId="11" fillId="0" borderId="36" xfId="0" applyNumberFormat="1" applyFont="1" applyFill="1" applyBorder="1" applyAlignment="1">
      <alignment horizontal="center" vertical="center" wrapText="1"/>
    </xf>
    <xf numFmtId="180" fontId="11" fillId="0" borderId="65" xfId="0" applyNumberFormat="1" applyFont="1" applyFill="1" applyBorder="1" applyAlignment="1">
      <alignment horizontal="center" vertical="center" wrapText="1"/>
    </xf>
    <xf numFmtId="182" fontId="62" fillId="0" borderId="3" xfId="0"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9" fontId="59" fillId="0" borderId="1" xfId="24" applyFont="1" applyFill="1" applyBorder="1" applyAlignment="1">
      <alignment horizontal="center" vertical="center"/>
    </xf>
    <xf numFmtId="10" fontId="59" fillId="0" borderId="1"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xf>
    <xf numFmtId="37" fontId="62" fillId="0" borderId="1" xfId="10" applyNumberFormat="1" applyFont="1" applyFill="1" applyBorder="1" applyAlignment="1">
      <alignment horizontal="center" vertical="center"/>
    </xf>
    <xf numFmtId="181" fontId="62" fillId="0" borderId="1" xfId="2865" applyNumberFormat="1" applyFont="1" applyFill="1" applyBorder="1" applyAlignment="1">
      <alignment horizontal="center" vertical="center"/>
    </xf>
    <xf numFmtId="0" fontId="62" fillId="0" borderId="1" xfId="0" applyFont="1" applyFill="1" applyBorder="1" applyAlignment="1">
      <alignment horizontal="center" vertical="center"/>
    </xf>
    <xf numFmtId="181" fontId="62" fillId="0" borderId="1" xfId="9" applyNumberFormat="1" applyFont="1" applyFill="1" applyBorder="1" applyAlignment="1">
      <alignment horizontal="center" vertical="center"/>
    </xf>
    <xf numFmtId="181" fontId="17" fillId="0" borderId="7" xfId="9" applyNumberFormat="1" applyFont="1" applyFill="1" applyBorder="1" applyAlignment="1">
      <alignment horizontal="center" vertical="center"/>
    </xf>
    <xf numFmtId="181" fontId="17" fillId="0" borderId="1" xfId="9" applyNumberFormat="1" applyFont="1" applyFill="1" applyBorder="1" applyAlignment="1">
      <alignment horizontal="center" vertical="center"/>
    </xf>
    <xf numFmtId="0" fontId="62" fillId="0" borderId="1" xfId="0" applyFont="1" applyFill="1" applyBorder="1" applyAlignment="1">
      <alignment horizontal="right" vertical="center"/>
    </xf>
    <xf numFmtId="175" fontId="62" fillId="0" borderId="1" xfId="5" applyNumberFormat="1" applyFont="1" applyFill="1" applyBorder="1" applyAlignment="1">
      <alignment horizontal="center" vertical="center"/>
    </xf>
    <xf numFmtId="175" fontId="62" fillId="0" borderId="1" xfId="3" applyNumberFormat="1" applyFont="1" applyFill="1" applyBorder="1" applyAlignment="1">
      <alignment horizontal="center" vertical="center"/>
    </xf>
    <xf numFmtId="180" fontId="62" fillId="0" borderId="1" xfId="0" applyNumberFormat="1" applyFont="1" applyFill="1" applyBorder="1" applyAlignment="1">
      <alignment horizontal="right" vertical="center"/>
    </xf>
    <xf numFmtId="185" fontId="62" fillId="0" borderId="1" xfId="0" applyNumberFormat="1" applyFont="1" applyFill="1" applyBorder="1" applyAlignment="1">
      <alignment horizontal="center" vertical="center"/>
    </xf>
    <xf numFmtId="179" fontId="62" fillId="0" borderId="1" xfId="0" applyNumberFormat="1" applyFont="1" applyFill="1" applyBorder="1" applyAlignment="1">
      <alignment horizontal="center" vertical="center"/>
    </xf>
    <xf numFmtId="3" fontId="62" fillId="0" borderId="1" xfId="0" applyNumberFormat="1" applyFont="1" applyFill="1" applyBorder="1" applyAlignment="1">
      <alignment horizontal="center" vertical="center"/>
    </xf>
    <xf numFmtId="43" fontId="62" fillId="0" borderId="1" xfId="0" applyNumberFormat="1" applyFont="1" applyFill="1" applyBorder="1" applyAlignment="1">
      <alignment horizontal="right" vertical="center"/>
    </xf>
    <xf numFmtId="1" fontId="17" fillId="0" borderId="7"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 fontId="62" fillId="0" borderId="8" xfId="0" applyNumberFormat="1" applyFont="1" applyFill="1" applyBorder="1" applyAlignment="1">
      <alignment horizontal="center" vertical="center"/>
    </xf>
    <xf numFmtId="181" fontId="62" fillId="0" borderId="1" xfId="0" applyNumberFormat="1" applyFont="1" applyFill="1" applyBorder="1" applyAlignment="1">
      <alignment horizontal="center" vertical="center"/>
    </xf>
    <xf numFmtId="183" fontId="62" fillId="0" borderId="1" xfId="5" applyNumberFormat="1" applyFont="1" applyFill="1" applyBorder="1" applyAlignment="1">
      <alignment horizontal="center" vertical="center"/>
    </xf>
    <xf numFmtId="0" fontId="62" fillId="0" borderId="1" xfId="0" applyFont="1" applyFill="1" applyBorder="1" applyAlignment="1">
      <alignment horizontal="center" vertical="center" wrapText="1"/>
    </xf>
    <xf numFmtId="181" fontId="17" fillId="0" borderId="7" xfId="0"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37" fontId="62" fillId="0" borderId="2" xfId="10" applyNumberFormat="1" applyFont="1" applyFill="1" applyBorder="1" applyAlignment="1">
      <alignment horizontal="center" vertical="center"/>
    </xf>
    <xf numFmtId="184" fontId="62" fillId="0" borderId="2" xfId="10" applyNumberFormat="1" applyFont="1" applyFill="1" applyBorder="1" applyAlignment="1">
      <alignment horizontal="center" vertical="center"/>
    </xf>
    <xf numFmtId="9" fontId="59" fillId="0" borderId="2" xfId="24" applyFont="1" applyFill="1" applyBorder="1" applyAlignment="1">
      <alignment horizontal="center" vertical="center"/>
    </xf>
    <xf numFmtId="10" fontId="59" fillId="0" borderId="2" xfId="24"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xf>
    <xf numFmtId="180" fontId="62" fillId="0" borderId="1" xfId="10" applyNumberFormat="1" applyFont="1" applyFill="1" applyBorder="1" applyAlignment="1">
      <alignment horizontal="center" vertical="center" wrapText="1"/>
    </xf>
    <xf numFmtId="186" fontId="62" fillId="0" borderId="1" xfId="0" applyNumberFormat="1" applyFont="1" applyFill="1" applyBorder="1" applyAlignment="1">
      <alignment horizontal="right" vertical="center"/>
    </xf>
    <xf numFmtId="0" fontId="62" fillId="0" borderId="2" xfId="0" applyFont="1" applyFill="1" applyBorder="1" applyAlignment="1">
      <alignment horizontal="center" vertical="center"/>
    </xf>
    <xf numFmtId="181" fontId="62" fillId="0" borderId="1" xfId="10" applyNumberFormat="1" applyFont="1" applyFill="1" applyBorder="1" applyAlignment="1">
      <alignment horizontal="center" vertical="center"/>
    </xf>
    <xf numFmtId="180" fontId="62" fillId="0" borderId="1" xfId="10" applyNumberFormat="1" applyFont="1" applyFill="1" applyBorder="1" applyAlignment="1">
      <alignment vertical="center" wrapText="1"/>
    </xf>
    <xf numFmtId="181" fontId="62" fillId="0" borderId="1" xfId="10" applyNumberFormat="1" applyFont="1" applyFill="1" applyBorder="1" applyAlignment="1">
      <alignment vertical="center" wrapText="1"/>
    </xf>
    <xf numFmtId="37" fontId="62" fillId="0" borderId="1" xfId="9" applyNumberFormat="1" applyFont="1" applyFill="1" applyBorder="1" applyAlignment="1">
      <alignment horizontal="center" vertical="center"/>
    </xf>
    <xf numFmtId="37" fontId="62" fillId="0" borderId="2" xfId="9" applyNumberFormat="1" applyFont="1" applyFill="1" applyBorder="1" applyAlignment="1">
      <alignment horizontal="center" vertical="center"/>
    </xf>
    <xf numFmtId="178" fontId="62" fillId="0" borderId="1" xfId="0" applyNumberFormat="1" applyFont="1" applyFill="1" applyBorder="1" applyAlignment="1">
      <alignment horizontal="center" vertical="center"/>
    </xf>
    <xf numFmtId="4" fontId="62" fillId="0" borderId="1" xfId="0" applyNumberFormat="1" applyFont="1" applyFill="1" applyBorder="1" applyAlignment="1">
      <alignment horizontal="center" vertical="center"/>
    </xf>
    <xf numFmtId="2" fontId="62" fillId="0" borderId="1" xfId="0" applyNumberFormat="1" applyFont="1" applyFill="1" applyBorder="1" applyAlignment="1">
      <alignment horizontal="center" vertical="center"/>
    </xf>
    <xf numFmtId="181" fontId="5" fillId="0" borderId="59" xfId="9" applyNumberFormat="1" applyFont="1" applyFill="1" applyBorder="1" applyAlignment="1">
      <alignment horizontal="center" vertical="center"/>
    </xf>
    <xf numFmtId="181" fontId="5" fillId="0" borderId="51" xfId="9" applyNumberFormat="1" applyFont="1" applyFill="1" applyBorder="1" applyAlignment="1">
      <alignment horizontal="center" vertical="center"/>
    </xf>
    <xf numFmtId="181" fontId="5" fillId="0" borderId="74" xfId="9" applyNumberFormat="1" applyFont="1" applyFill="1" applyBorder="1" applyAlignment="1">
      <alignment horizontal="center" vertical="center"/>
    </xf>
    <xf numFmtId="9" fontId="59" fillId="0" borderId="22" xfId="21" applyFont="1" applyFill="1" applyBorder="1" applyAlignment="1">
      <alignment horizontal="center" vertical="center"/>
    </xf>
    <xf numFmtId="181" fontId="62" fillId="4" borderId="51" xfId="9" applyNumberFormat="1" applyFont="1" applyFill="1" applyBorder="1" applyAlignment="1">
      <alignment horizontal="center" vertical="center"/>
    </xf>
    <xf numFmtId="180" fontId="62" fillId="4" borderId="51" xfId="9" applyNumberFormat="1" applyFont="1" applyFill="1" applyBorder="1" applyAlignment="1">
      <alignment horizontal="center" vertical="center"/>
    </xf>
    <xf numFmtId="180" fontId="62" fillId="4" borderId="51" xfId="10" applyNumberFormat="1" applyFont="1" applyFill="1" applyBorder="1" applyAlignment="1">
      <alignment horizontal="center" vertical="center"/>
    </xf>
    <xf numFmtId="3" fontId="62" fillId="4" borderId="51" xfId="9" applyNumberFormat="1" applyFont="1" applyFill="1" applyBorder="1" applyAlignment="1">
      <alignment horizontal="center" vertical="center"/>
    </xf>
    <xf numFmtId="181" fontId="18" fillId="4" borderId="59" xfId="9" applyNumberFormat="1" applyFont="1" applyFill="1" applyBorder="1" applyAlignment="1">
      <alignment horizontal="center" vertical="center"/>
    </xf>
    <xf numFmtId="181" fontId="18" fillId="4" borderId="51" xfId="9" applyNumberFormat="1" applyFont="1" applyFill="1" applyBorder="1" applyAlignment="1">
      <alignment horizontal="center" vertical="center"/>
    </xf>
    <xf numFmtId="180" fontId="62" fillId="4" borderId="52" xfId="9" applyNumberFormat="1" applyFont="1" applyFill="1" applyBorder="1" applyAlignment="1">
      <alignment horizontal="center" vertical="center"/>
    </xf>
    <xf numFmtId="9" fontId="59" fillId="4" borderId="51" xfId="21" applyFont="1" applyFill="1" applyBorder="1" applyAlignment="1">
      <alignment horizontal="center" vertical="center"/>
    </xf>
    <xf numFmtId="9" fontId="59" fillId="4" borderId="51" xfId="24" applyFont="1" applyFill="1" applyBorder="1" applyAlignment="1">
      <alignment horizontal="center" vertical="center"/>
    </xf>
    <xf numFmtId="10" fontId="59" fillId="4" borderId="51" xfId="24" applyNumberFormat="1" applyFont="1" applyFill="1" applyBorder="1" applyAlignment="1">
      <alignment horizontal="center" vertical="center" wrapText="1"/>
    </xf>
    <xf numFmtId="10" fontId="5" fillId="4" borderId="51" xfId="24" applyNumberFormat="1" applyFont="1" applyFill="1" applyBorder="1" applyAlignment="1">
      <alignment horizontal="center" vertical="center"/>
    </xf>
    <xf numFmtId="10" fontId="5" fillId="4" borderId="52" xfId="24" applyNumberFormat="1" applyFont="1" applyFill="1" applyBorder="1" applyAlignment="1">
      <alignment horizontal="center" vertical="center"/>
    </xf>
    <xf numFmtId="180" fontId="62" fillId="4" borderId="51" xfId="0" applyNumberFormat="1" applyFont="1" applyFill="1" applyBorder="1" applyAlignment="1">
      <alignment horizontal="center" vertical="center"/>
    </xf>
    <xf numFmtId="180" fontId="62" fillId="28" borderId="40" xfId="10" applyNumberFormat="1" applyFont="1" applyFill="1" applyBorder="1" applyAlignment="1">
      <alignment horizontal="center" vertical="center" wrapText="1"/>
    </xf>
    <xf numFmtId="4" fontId="62" fillId="0" borderId="17" xfId="0" applyNumberFormat="1" applyFont="1" applyFill="1" applyBorder="1" applyAlignment="1">
      <alignment horizontal="center" vertical="center" wrapText="1"/>
    </xf>
    <xf numFmtId="37" fontId="62" fillId="0" borderId="3" xfId="9" applyNumberFormat="1" applyFont="1" applyFill="1" applyBorder="1" applyAlignment="1">
      <alignment horizontal="center" vertical="center"/>
    </xf>
    <xf numFmtId="39" fontId="62" fillId="0" borderId="3" xfId="9" applyNumberFormat="1" applyFont="1" applyFill="1" applyBorder="1" applyAlignment="1">
      <alignment horizontal="center" vertical="center"/>
    </xf>
    <xf numFmtId="39" fontId="62" fillId="0" borderId="3" xfId="0" applyNumberFormat="1" applyFont="1" applyFill="1" applyBorder="1" applyAlignment="1">
      <alignment horizontal="center" vertical="center" wrapText="1"/>
    </xf>
    <xf numFmtId="39" fontId="62" fillId="0" borderId="3" xfId="10" applyNumberFormat="1" applyFont="1" applyFill="1" applyBorder="1" applyAlignment="1">
      <alignment horizontal="center" vertical="center"/>
    </xf>
    <xf numFmtId="3" fontId="62" fillId="0" borderId="3" xfId="0" applyNumberFormat="1" applyFont="1" applyFill="1" applyBorder="1" applyAlignment="1">
      <alignment horizontal="center" vertical="center" wrapText="1"/>
    </xf>
    <xf numFmtId="4" fontId="62" fillId="0" borderId="3" xfId="0" applyNumberFormat="1" applyFont="1" applyFill="1" applyBorder="1" applyAlignment="1">
      <alignment horizontal="center" vertical="center" wrapText="1"/>
    </xf>
    <xf numFmtId="0" fontId="62" fillId="0" borderId="3" xfId="0" applyFont="1" applyFill="1" applyBorder="1" applyAlignment="1">
      <alignment horizontal="center" vertical="center"/>
    </xf>
    <xf numFmtId="0" fontId="62" fillId="0" borderId="3" xfId="0" applyFont="1" applyFill="1" applyBorder="1" applyAlignment="1">
      <alignment horizontal="center"/>
    </xf>
    <xf numFmtId="2" fontId="62" fillId="0" borderId="3" xfId="21" applyNumberFormat="1" applyFont="1" applyFill="1" applyBorder="1" applyAlignment="1">
      <alignment horizontal="center" vertical="center" wrapText="1"/>
    </xf>
    <xf numFmtId="9" fontId="59" fillId="0" borderId="3" xfId="21" applyFont="1" applyFill="1" applyBorder="1" applyAlignment="1">
      <alignment horizontal="center" vertical="center"/>
    </xf>
    <xf numFmtId="9" fontId="59" fillId="0" borderId="3" xfId="24" applyFont="1" applyFill="1" applyBorder="1" applyAlignment="1">
      <alignment horizontal="center" vertical="center"/>
    </xf>
    <xf numFmtId="10" fontId="59" fillId="0" borderId="3" xfId="24" applyNumberFormat="1" applyFont="1" applyFill="1" applyBorder="1" applyAlignment="1">
      <alignment horizontal="center" vertical="center" wrapText="1"/>
    </xf>
    <xf numFmtId="10" fontId="5" fillId="0" borderId="3" xfId="24" applyNumberFormat="1" applyFont="1" applyFill="1" applyBorder="1" applyAlignment="1">
      <alignment horizontal="center" vertical="center"/>
    </xf>
    <xf numFmtId="3" fontId="62" fillId="0" borderId="18" xfId="0" applyNumberFormat="1" applyFont="1" applyFill="1" applyBorder="1" applyAlignment="1">
      <alignment horizontal="center" vertical="center" wrapText="1"/>
    </xf>
    <xf numFmtId="182" fontId="62" fillId="0" borderId="18" xfId="0" applyNumberFormat="1" applyFont="1" applyFill="1" applyBorder="1" applyAlignment="1">
      <alignment horizontal="center" vertical="center" wrapText="1"/>
    </xf>
    <xf numFmtId="4" fontId="62" fillId="0" borderId="18" xfId="0" applyNumberFormat="1" applyFont="1" applyFill="1" applyBorder="1" applyAlignment="1">
      <alignment horizontal="center" vertical="center" wrapText="1"/>
    </xf>
    <xf numFmtId="184" fontId="62" fillId="0" borderId="3" xfId="9" applyNumberFormat="1" applyFont="1" applyFill="1" applyBorder="1" applyAlignment="1">
      <alignment horizontal="center" vertical="center"/>
    </xf>
    <xf numFmtId="184" fontId="62" fillId="0" borderId="3" xfId="10" applyNumberFormat="1" applyFont="1" applyFill="1" applyBorder="1" applyAlignment="1">
      <alignment horizontal="center" vertical="center"/>
    </xf>
    <xf numFmtId="4" fontId="62" fillId="0" borderId="20" xfId="0" applyNumberFormat="1" applyFont="1" applyFill="1" applyBorder="1" applyAlignment="1">
      <alignment horizontal="center" vertical="center" wrapText="1"/>
    </xf>
    <xf numFmtId="182" fontId="62" fillId="0" borderId="17" xfId="0" applyNumberFormat="1" applyFont="1" applyFill="1" applyBorder="1" applyAlignment="1">
      <alignment horizontal="center" vertical="center" wrapText="1"/>
    </xf>
    <xf numFmtId="183" fontId="62" fillId="0" borderId="3" xfId="5" applyNumberFormat="1" applyFont="1" applyFill="1" applyBorder="1" applyAlignment="1">
      <alignment horizontal="center" vertical="center"/>
    </xf>
    <xf numFmtId="175" fontId="62" fillId="0" borderId="3" xfId="5" applyNumberFormat="1" applyFont="1" applyFill="1" applyBorder="1" applyAlignment="1">
      <alignment horizontal="center" vertical="center"/>
    </xf>
    <xf numFmtId="175" fontId="62" fillId="0" borderId="3" xfId="0" applyNumberFormat="1" applyFont="1" applyFill="1" applyBorder="1" applyAlignment="1">
      <alignment horizontal="center" vertical="center" wrapText="1"/>
    </xf>
    <xf numFmtId="169" fontId="62" fillId="0" borderId="3" xfId="3" applyFont="1" applyFill="1" applyBorder="1" applyAlignment="1">
      <alignment horizontal="center" vertical="center" wrapText="1"/>
    </xf>
    <xf numFmtId="175" fontId="62" fillId="0" borderId="3" xfId="3" applyNumberFormat="1" applyFont="1" applyFill="1" applyBorder="1" applyAlignment="1">
      <alignment horizontal="center" vertical="center" wrapText="1"/>
    </xf>
    <xf numFmtId="0" fontId="62" fillId="17" borderId="25" xfId="0" applyFont="1" applyFill="1" applyBorder="1" applyAlignment="1">
      <alignment horizontal="center" vertical="center" wrapText="1"/>
    </xf>
    <xf numFmtId="0" fontId="62" fillId="21" borderId="35" xfId="0" applyFont="1" applyFill="1" applyBorder="1" applyAlignment="1">
      <alignment horizontal="center" vertical="center" wrapText="1"/>
    </xf>
    <xf numFmtId="0" fontId="62" fillId="16" borderId="35" xfId="0" applyFont="1" applyFill="1" applyBorder="1" applyAlignment="1">
      <alignment horizontal="center" vertical="center" wrapText="1"/>
    </xf>
    <xf numFmtId="0" fontId="62" fillId="16" borderId="67" xfId="0" applyFont="1" applyFill="1" applyBorder="1" applyAlignment="1">
      <alignment horizontal="center" vertical="center" wrapText="1"/>
    </xf>
    <xf numFmtId="0" fontId="10" fillId="19" borderId="50"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2" fillId="20" borderId="25" xfId="0" applyFont="1" applyFill="1" applyBorder="1" applyAlignment="1">
      <alignment horizontal="center" vertical="center" wrapText="1"/>
    </xf>
    <xf numFmtId="0" fontId="10" fillId="20" borderId="62"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6" borderId="62" xfId="0" applyFont="1" applyFill="1" applyBorder="1" applyAlignment="1">
      <alignment horizontal="center" vertical="center" wrapText="1"/>
    </xf>
    <xf numFmtId="0" fontId="10" fillId="19" borderId="67" xfId="0" applyFont="1" applyFill="1" applyBorder="1" applyAlignment="1">
      <alignment horizontal="center" vertical="center" wrapText="1"/>
    </xf>
    <xf numFmtId="0" fontId="62" fillId="17" borderId="38"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11" fillId="20" borderId="62" xfId="0" applyFont="1" applyFill="1" applyBorder="1" applyAlignment="1">
      <alignment horizontal="center" vertical="center" wrapText="1"/>
    </xf>
    <xf numFmtId="175" fontId="62" fillId="0" borderId="3" xfId="3" applyNumberFormat="1" applyFont="1" applyFill="1" applyBorder="1" applyAlignment="1">
      <alignment horizontal="center" vertical="center"/>
    </xf>
    <xf numFmtId="0" fontId="62" fillId="0" borderId="3" xfId="0" applyFont="1" applyFill="1" applyBorder="1" applyAlignment="1">
      <alignment horizontal="center" vertical="center" wrapText="1"/>
    </xf>
    <xf numFmtId="182" fontId="62" fillId="0" borderId="3" xfId="10" applyNumberFormat="1" applyFont="1" applyFill="1" applyBorder="1" applyAlignment="1">
      <alignment horizontal="center" vertical="center" wrapText="1"/>
    </xf>
    <xf numFmtId="10" fontId="26" fillId="0" borderId="1" xfId="16" applyNumberFormat="1" applyFont="1" applyFill="1" applyBorder="1" applyAlignment="1">
      <alignment horizontal="center" vertical="center" wrapText="1"/>
    </xf>
    <xf numFmtId="0" fontId="78" fillId="0" borderId="1" xfId="3372" applyFill="1" applyBorder="1" applyAlignment="1" applyProtection="1">
      <alignment horizontal="center" vertical="center"/>
    </xf>
    <xf numFmtId="10" fontId="4" fillId="0" borderId="1" xfId="0" applyNumberFormat="1" applyFont="1" applyFill="1" applyBorder="1" applyAlignment="1">
      <alignment horizontal="center" vertical="center"/>
    </xf>
    <xf numFmtId="172" fontId="4" fillId="0" borderId="1" xfId="0" applyNumberFormat="1" applyFont="1" applyFill="1" applyBorder="1" applyAlignment="1">
      <alignment horizontal="center" vertical="center"/>
    </xf>
    <xf numFmtId="9" fontId="26" fillId="0" borderId="1" xfId="16" applyNumberFormat="1" applyFont="1" applyFill="1" applyBorder="1" applyAlignment="1">
      <alignment horizontal="center" vertical="center" wrapText="1"/>
    </xf>
    <xf numFmtId="10" fontId="26" fillId="0" borderId="5" xfId="16" applyNumberFormat="1" applyFont="1" applyFill="1" applyBorder="1" applyAlignment="1">
      <alignment horizontal="center" vertical="center" wrapText="1"/>
    </xf>
    <xf numFmtId="10" fontId="34" fillId="0" borderId="1" xfId="16" applyNumberFormat="1" applyFont="1" applyFill="1" applyBorder="1" applyAlignment="1">
      <alignment horizontal="center" vertical="center" wrapText="1"/>
    </xf>
    <xf numFmtId="10" fontId="4" fillId="0" borderId="1" xfId="16" applyNumberFormat="1" applyFill="1" applyBorder="1" applyAlignment="1">
      <alignment horizontal="center" vertical="center"/>
    </xf>
    <xf numFmtId="10" fontId="4" fillId="0" borderId="1" xfId="16" applyNumberFormat="1" applyFill="1" applyBorder="1" applyAlignment="1">
      <alignment horizontal="center" vertical="center" wrapText="1"/>
    </xf>
    <xf numFmtId="172" fontId="76" fillId="23" borderId="37" xfId="0" applyNumberFormat="1" applyFont="1" applyFill="1" applyBorder="1" applyAlignment="1">
      <alignment vertical="center"/>
    </xf>
    <xf numFmtId="172" fontId="76" fillId="24" borderId="55" xfId="0" applyNumberFormat="1" applyFont="1" applyFill="1" applyBorder="1" applyAlignment="1">
      <alignment vertical="center"/>
    </xf>
    <xf numFmtId="172" fontId="76" fillId="24" borderId="45" xfId="0" applyNumberFormat="1" applyFont="1" applyFill="1" applyBorder="1" applyAlignment="1">
      <alignment vertical="center"/>
    </xf>
    <xf numFmtId="172" fontId="76" fillId="24" borderId="7" xfId="0" applyNumberFormat="1" applyFont="1" applyFill="1" applyBorder="1" applyAlignment="1">
      <alignment vertical="center"/>
    </xf>
    <xf numFmtId="172" fontId="76" fillId="23" borderId="43" xfId="0" applyNumberFormat="1" applyFont="1" applyFill="1" applyBorder="1" applyAlignment="1">
      <alignment vertical="center"/>
    </xf>
    <xf numFmtId="0" fontId="15" fillId="16" borderId="2" xfId="16" applyFont="1" applyFill="1" applyBorder="1" applyAlignment="1">
      <alignment horizontal="center" vertical="center" textRotation="90" wrapText="1"/>
    </xf>
    <xf numFmtId="10" fontId="4" fillId="0" borderId="1" xfId="16" applyNumberFormat="1" applyFont="1" applyFill="1" applyBorder="1" applyAlignment="1">
      <alignment horizontal="center" vertical="center" wrapText="1"/>
    </xf>
    <xf numFmtId="10" fontId="4" fillId="0" borderId="1" xfId="24" applyNumberFormat="1" applyFont="1" applyFill="1" applyBorder="1" applyAlignment="1">
      <alignment horizontal="center"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22" borderId="50" xfId="0" applyFont="1" applyFill="1" applyBorder="1" applyAlignment="1">
      <alignment horizontal="center" vertical="center" wrapText="1"/>
    </xf>
    <xf numFmtId="0" fontId="10" fillId="22" borderId="60" xfId="0" applyFont="1" applyFill="1" applyBorder="1" applyAlignment="1">
      <alignment horizontal="center" vertical="center" wrapText="1"/>
    </xf>
    <xf numFmtId="0" fontId="10" fillId="22" borderId="71" xfId="0" applyFont="1" applyFill="1" applyBorder="1" applyAlignment="1">
      <alignment horizontal="center" vertical="center" wrapText="1"/>
    </xf>
    <xf numFmtId="0" fontId="65" fillId="16" borderId="47" xfId="0" applyFont="1" applyFill="1" applyBorder="1" applyAlignment="1">
      <alignment horizontal="center" vertical="center" wrapText="1"/>
    </xf>
    <xf numFmtId="0" fontId="65" fillId="16" borderId="48" xfId="0" applyFont="1" applyFill="1" applyBorder="1" applyAlignment="1">
      <alignment horizontal="center" vertical="center" wrapText="1"/>
    </xf>
    <xf numFmtId="0" fontId="65" fillId="16" borderId="49"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65" fillId="20" borderId="47" xfId="0" applyFont="1" applyFill="1" applyBorder="1" applyAlignment="1">
      <alignment horizontal="center" vertical="center"/>
    </xf>
    <xf numFmtId="0" fontId="65" fillId="20" borderId="48" xfId="0" applyFont="1" applyFill="1" applyBorder="1" applyAlignment="1">
      <alignment horizontal="center" vertical="center"/>
    </xf>
    <xf numFmtId="0" fontId="65" fillId="20" borderId="49" xfId="0" applyFont="1" applyFill="1" applyBorder="1" applyAlignment="1">
      <alignment horizontal="center" vertical="center"/>
    </xf>
    <xf numFmtId="0" fontId="10" fillId="16" borderId="4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9" xfId="0" applyFont="1" applyBorder="1" applyAlignment="1">
      <alignment horizontal="center"/>
    </xf>
    <xf numFmtId="0" fontId="70" fillId="16" borderId="32" xfId="0" applyFont="1" applyFill="1" applyBorder="1" applyAlignment="1">
      <alignment horizontal="center" vertical="center" wrapText="1"/>
    </xf>
    <xf numFmtId="0" fontId="70" fillId="16" borderId="33" xfId="0" applyFont="1" applyFill="1" applyBorder="1" applyAlignment="1">
      <alignment horizontal="center" vertical="center" wrapText="1"/>
    </xf>
    <xf numFmtId="0" fontId="72" fillId="16" borderId="30" xfId="0" applyFont="1" applyFill="1" applyBorder="1" applyAlignment="1">
      <alignment horizontal="center"/>
    </xf>
    <xf numFmtId="0" fontId="29" fillId="3" borderId="48" xfId="0" applyFont="1" applyFill="1" applyBorder="1" applyAlignment="1">
      <alignmen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60"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11" fillId="20" borderId="60" xfId="0" applyFont="1" applyFill="1" applyBorder="1" applyAlignment="1">
      <alignment horizontal="center" vertical="center" wrapText="1"/>
    </xf>
    <xf numFmtId="0" fontId="11" fillId="20" borderId="7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7" fillId="0" borderId="35"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27" fillId="0" borderId="3" xfId="0" applyFont="1" applyFill="1" applyBorder="1" applyAlignment="1">
      <alignment horizontal="justify" vertical="top" wrapText="1"/>
    </xf>
    <xf numFmtId="0" fontId="27" fillId="0" borderId="1" xfId="0" applyFont="1" applyFill="1" applyBorder="1" applyAlignment="1">
      <alignment horizontal="justify" vertical="top" wrapText="1"/>
    </xf>
    <xf numFmtId="0" fontId="27" fillId="0" borderId="45" xfId="0" applyFont="1" applyFill="1" applyBorder="1" applyAlignment="1">
      <alignment horizontal="justify" vertical="top" wrapText="1"/>
    </xf>
    <xf numFmtId="0" fontId="27" fillId="0" borderId="38" xfId="0" applyFont="1" applyFill="1" applyBorder="1" applyAlignment="1">
      <alignment horizontal="justify" vertical="top" wrapText="1"/>
    </xf>
    <xf numFmtId="0" fontId="27" fillId="0" borderId="27" xfId="0" applyFont="1" applyFill="1" applyBorder="1" applyAlignment="1">
      <alignment horizontal="justify" vertical="top" wrapText="1"/>
    </xf>
    <xf numFmtId="0" fontId="27" fillId="0" borderId="39" xfId="0" applyFont="1" applyFill="1" applyBorder="1" applyAlignment="1">
      <alignment horizontal="justify" vertical="top"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65" fillId="20" borderId="23" xfId="0" applyFont="1" applyFill="1" applyBorder="1" applyAlignment="1">
      <alignment horizontal="center" vertical="center" wrapText="1"/>
    </xf>
    <xf numFmtId="0" fontId="65" fillId="20" borderId="26"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0" borderId="60" xfId="0" applyFont="1" applyFill="1" applyBorder="1" applyAlignment="1">
      <alignment horizontal="center" vertical="center" wrapText="1"/>
    </xf>
    <xf numFmtId="0" fontId="65" fillId="20" borderId="23" xfId="0" applyFont="1" applyFill="1" applyBorder="1" applyAlignment="1">
      <alignment horizontal="center" vertical="center"/>
    </xf>
    <xf numFmtId="0" fontId="65" fillId="20" borderId="24" xfId="0" applyFont="1" applyFill="1" applyBorder="1" applyAlignment="1">
      <alignment horizontal="center" vertical="center"/>
    </xf>
    <xf numFmtId="0" fontId="65" fillId="20" borderId="38"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65" fillId="16" borderId="23" xfId="0" applyFont="1" applyFill="1" applyBorder="1" applyAlignment="1">
      <alignment horizontal="center" vertical="center" wrapText="1"/>
    </xf>
    <xf numFmtId="0" fontId="65" fillId="16" borderId="24" xfId="0" applyFont="1" applyFill="1" applyBorder="1" applyAlignment="1">
      <alignment horizontal="center" vertical="center" wrapText="1"/>
    </xf>
    <xf numFmtId="0" fontId="65" fillId="16" borderId="38" xfId="0" applyFont="1" applyFill="1" applyBorder="1" applyAlignment="1">
      <alignment horizontal="center" vertical="center" wrapText="1"/>
    </xf>
    <xf numFmtId="0" fontId="65" fillId="16" borderId="28" xfId="0" applyFont="1" applyFill="1" applyBorder="1" applyAlignment="1">
      <alignment horizontal="center" vertical="center" wrapText="1"/>
    </xf>
    <xf numFmtId="0" fontId="65" fillId="16" borderId="29" xfId="0" applyFont="1" applyFill="1" applyBorder="1" applyAlignment="1">
      <alignment horizontal="center" vertical="center" wrapText="1"/>
    </xf>
    <xf numFmtId="0" fontId="65" fillId="16" borderId="27" xfId="0" applyFont="1" applyFill="1" applyBorder="1" applyAlignment="1">
      <alignment horizontal="center" vertical="center" wrapText="1"/>
    </xf>
    <xf numFmtId="0" fontId="71" fillId="16" borderId="6" xfId="0" applyFont="1" applyFill="1" applyBorder="1" applyAlignment="1">
      <alignment horizontal="center" vertical="center" wrapText="1"/>
    </xf>
    <xf numFmtId="0" fontId="71" fillId="16" borderId="54" xfId="0" applyFont="1" applyFill="1" applyBorder="1" applyAlignment="1">
      <alignment horizontal="center" vertical="center" wrapText="1"/>
    </xf>
    <xf numFmtId="0" fontId="71" fillId="16" borderId="58" xfId="0" applyFont="1" applyFill="1" applyBorder="1" applyAlignment="1">
      <alignment horizontal="center" vertical="center" wrapText="1"/>
    </xf>
    <xf numFmtId="0" fontId="29" fillId="0" borderId="47" xfId="0" applyFont="1" applyBorder="1" applyAlignment="1">
      <alignment horizontal="left" vertical="center"/>
    </xf>
    <xf numFmtId="0" fontId="29" fillId="0" borderId="48" xfId="0" applyFont="1" applyBorder="1" applyAlignment="1">
      <alignment horizontal="left" vertical="center"/>
    </xf>
    <xf numFmtId="0" fontId="29" fillId="0" borderId="49" xfId="0" applyFont="1" applyBorder="1" applyAlignment="1">
      <alignment horizontal="lef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65" fillId="20" borderId="14" xfId="0" applyFont="1" applyFill="1" applyBorder="1" applyAlignment="1">
      <alignment horizontal="center" vertical="center"/>
    </xf>
    <xf numFmtId="0" fontId="65" fillId="20" borderId="43" xfId="0" applyFont="1" applyFill="1" applyBorder="1" applyAlignment="1">
      <alignment horizontal="center" vertical="center"/>
    </xf>
    <xf numFmtId="0" fontId="65" fillId="20" borderId="5" xfId="0" applyFont="1" applyFill="1" applyBorder="1" applyAlignment="1">
      <alignment horizontal="center" vertical="center"/>
    </xf>
    <xf numFmtId="0" fontId="65" fillId="20" borderId="26" xfId="0" applyFont="1" applyFill="1" applyBorder="1" applyAlignment="1">
      <alignment horizontal="center" vertical="center"/>
    </xf>
    <xf numFmtId="0" fontId="65" fillId="20" borderId="0" xfId="0" applyFont="1" applyFill="1" applyAlignment="1">
      <alignment horizontal="center" vertical="center"/>
    </xf>
    <xf numFmtId="0" fontId="65" fillId="16" borderId="24" xfId="0" applyFont="1" applyFill="1" applyBorder="1" applyAlignment="1">
      <alignment horizontal="center" vertical="center"/>
    </xf>
    <xf numFmtId="0" fontId="65" fillId="16" borderId="48" xfId="0" applyFont="1" applyFill="1" applyBorder="1" applyAlignment="1">
      <alignment horizontal="center" vertical="center"/>
    </xf>
    <xf numFmtId="3" fontId="3" fillId="0" borderId="60" xfId="0" applyNumberFormat="1" applyFont="1" applyBorder="1" applyAlignment="1">
      <alignment horizontal="center" vertical="center" wrapText="1"/>
    </xf>
    <xf numFmtId="3" fontId="3" fillId="0" borderId="71"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0" xfId="0" applyFont="1" applyBorder="1" applyAlignment="1">
      <alignment horizontal="center" vertical="center" wrapText="1"/>
    </xf>
    <xf numFmtId="0" fontId="62" fillId="0" borderId="53" xfId="0" applyFont="1" applyBorder="1" applyAlignment="1">
      <alignment horizontal="left" vertical="center" wrapText="1"/>
    </xf>
    <xf numFmtId="0" fontId="62" fillId="0" borderId="61" xfId="0" applyFont="1" applyBorder="1" applyAlignment="1">
      <alignment horizontal="left" vertical="center" wrapText="1"/>
    </xf>
    <xf numFmtId="0" fontId="62" fillId="0" borderId="65" xfId="0" applyFont="1" applyBorder="1" applyAlignment="1">
      <alignment horizontal="left" vertical="center" wrapText="1"/>
    </xf>
    <xf numFmtId="0" fontId="5" fillId="0" borderId="18"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0" xfId="0" applyFont="1" applyBorder="1" applyAlignment="1">
      <alignment horizontal="center" vertical="center" wrapText="1"/>
    </xf>
    <xf numFmtId="0" fontId="62" fillId="0" borderId="42" xfId="0" applyFont="1" applyBorder="1" applyAlignment="1">
      <alignment horizontal="justify" vertical="center" wrapText="1"/>
    </xf>
    <xf numFmtId="0" fontId="62" fillId="0" borderId="8" xfId="0" applyFont="1" applyBorder="1" applyAlignment="1">
      <alignment horizontal="justify" vertical="center" wrapText="1"/>
    </xf>
    <xf numFmtId="3" fontId="3" fillId="0" borderId="50" xfId="0" applyNumberFormat="1" applyFont="1" applyBorder="1" applyAlignment="1">
      <alignment horizontal="center" vertical="center" wrapText="1"/>
    </xf>
    <xf numFmtId="181" fontId="3" fillId="16" borderId="26" xfId="0" applyNumberFormat="1" applyFont="1" applyFill="1" applyBorder="1" applyAlignment="1" applyProtection="1">
      <alignment horizontal="center" vertical="center" wrapText="1"/>
      <protection locked="0"/>
    </xf>
    <xf numFmtId="181" fontId="3" fillId="16" borderId="0" xfId="0" applyNumberFormat="1" applyFont="1" applyFill="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181" fontId="3" fillId="16" borderId="29" xfId="0" applyNumberFormat="1" applyFont="1" applyFill="1" applyBorder="1" applyAlignment="1" applyProtection="1">
      <alignment horizontal="center" vertical="center" wrapText="1"/>
      <protection locked="0"/>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9" fontId="93" fillId="16" borderId="23" xfId="21" applyFont="1" applyFill="1" applyBorder="1" applyAlignment="1">
      <alignment horizontal="center" vertical="center"/>
    </xf>
    <xf numFmtId="9" fontId="93" fillId="16" borderId="24" xfId="21" applyFont="1" applyFill="1" applyBorder="1" applyAlignment="1">
      <alignment horizontal="center" vertical="center"/>
    </xf>
    <xf numFmtId="9" fontId="93" fillId="16" borderId="38" xfId="21" applyFont="1" applyFill="1" applyBorder="1" applyAlignment="1">
      <alignment horizontal="center" vertical="center"/>
    </xf>
    <xf numFmtId="9" fontId="93" fillId="16" borderId="26" xfId="21" applyFont="1" applyFill="1" applyBorder="1" applyAlignment="1">
      <alignment horizontal="center" vertical="center"/>
    </xf>
    <xf numFmtId="9" fontId="93" fillId="16" borderId="0" xfId="21" applyFont="1" applyFill="1" applyBorder="1" applyAlignment="1">
      <alignment horizontal="center" vertical="center"/>
    </xf>
    <xf numFmtId="9" fontId="93" fillId="16" borderId="27" xfId="21" applyFont="1" applyFill="1" applyBorder="1" applyAlignment="1">
      <alignment horizontal="center" vertical="center"/>
    </xf>
    <xf numFmtId="9" fontId="93" fillId="16" borderId="28" xfId="21" applyFont="1" applyFill="1" applyBorder="1" applyAlignment="1">
      <alignment horizontal="center" vertical="center"/>
    </xf>
    <xf numFmtId="9" fontId="93" fillId="16" borderId="29" xfId="21" applyFont="1" applyFill="1" applyBorder="1" applyAlignment="1">
      <alignment horizontal="center" vertical="center"/>
    </xf>
    <xf numFmtId="9" fontId="93" fillId="16" borderId="39" xfId="21" applyFont="1" applyFill="1" applyBorder="1" applyAlignment="1">
      <alignment horizontal="center" vertical="center"/>
    </xf>
    <xf numFmtId="181" fontId="36" fillId="0" borderId="61" xfId="0" applyNumberFormat="1" applyFont="1" applyBorder="1" applyAlignment="1">
      <alignment horizontal="left" vertical="center"/>
    </xf>
    <xf numFmtId="181" fontId="36" fillId="0" borderId="0" xfId="0" applyNumberFormat="1" applyFont="1" applyAlignment="1">
      <alignment horizontal="left" vertical="center"/>
    </xf>
    <xf numFmtId="0" fontId="81" fillId="0" borderId="50" xfId="0" applyFont="1" applyBorder="1" applyAlignment="1">
      <alignment horizontal="justify" vertical="center"/>
    </xf>
    <xf numFmtId="0" fontId="81" fillId="0" borderId="60" xfId="0" applyFont="1" applyBorder="1" applyAlignment="1">
      <alignment horizontal="justify" vertical="center"/>
    </xf>
    <xf numFmtId="0" fontId="81" fillId="0" borderId="71" xfId="0" applyFont="1" applyBorder="1" applyAlignment="1">
      <alignment horizontal="justify" vertical="center"/>
    </xf>
    <xf numFmtId="0" fontId="81" fillId="32" borderId="50" xfId="0" applyFont="1" applyFill="1" applyBorder="1" applyAlignment="1">
      <alignment horizontal="justify" vertical="center"/>
    </xf>
    <xf numFmtId="0" fontId="81" fillId="32" borderId="60" xfId="0" applyFont="1" applyFill="1" applyBorder="1" applyAlignment="1">
      <alignment horizontal="justify" vertical="center"/>
    </xf>
    <xf numFmtId="0" fontId="81" fillId="32" borderId="71" xfId="0" applyFont="1" applyFill="1" applyBorder="1" applyAlignment="1">
      <alignment horizontal="justify" vertical="center"/>
    </xf>
    <xf numFmtId="10" fontId="81" fillId="0" borderId="1" xfId="21" applyNumberFormat="1" applyFont="1" applyBorder="1" applyAlignment="1">
      <alignment horizontal="center" vertical="center"/>
    </xf>
    <xf numFmtId="9" fontId="81" fillId="0" borderId="1" xfId="21" applyFont="1" applyBorder="1" applyAlignment="1">
      <alignment horizontal="center" vertical="center"/>
    </xf>
    <xf numFmtId="0" fontId="4" fillId="0" borderId="1" xfId="16"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 fillId="0" borderId="1" xfId="16" applyFill="1" applyBorder="1" applyAlignment="1">
      <alignment horizontal="justify" vertical="center" wrapText="1"/>
    </xf>
    <xf numFmtId="0" fontId="15" fillId="0" borderId="1" xfId="0" applyFont="1" applyFill="1" applyBorder="1" applyAlignment="1" applyProtection="1">
      <alignment horizontal="center" vertical="center" wrapText="1"/>
      <protection locked="0"/>
    </xf>
    <xf numFmtId="0" fontId="4" fillId="0" borderId="1" xfId="16" applyBorder="1" applyAlignment="1">
      <alignment horizontal="justify" vertical="center" wrapText="1"/>
    </xf>
    <xf numFmtId="10" fontId="4" fillId="0" borderId="2"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69" fillId="16" borderId="17" xfId="0" applyFont="1" applyFill="1" applyBorder="1" applyAlignment="1">
      <alignment horizontal="center" vertical="center" wrapText="1"/>
    </xf>
    <xf numFmtId="0" fontId="69" fillId="16" borderId="3" xfId="0" applyFont="1" applyFill="1" applyBorder="1" applyAlignment="1">
      <alignment horizontal="center" vertical="center" wrapText="1"/>
    </xf>
    <xf numFmtId="0" fontId="69" fillId="16" borderId="10" xfId="0" applyFont="1" applyFill="1" applyBorder="1" applyAlignment="1">
      <alignment horizontal="center" vertical="center" wrapText="1"/>
    </xf>
    <xf numFmtId="0" fontId="74" fillId="16" borderId="18" xfId="0" applyFont="1" applyFill="1" applyBorder="1" applyAlignment="1">
      <alignment horizontal="left" vertical="center" wrapText="1"/>
    </xf>
    <xf numFmtId="0" fontId="74" fillId="16" borderId="1" xfId="0" applyFont="1" applyFill="1" applyBorder="1" applyAlignment="1">
      <alignment horizontal="left" vertical="center" wrapText="1"/>
    </xf>
    <xf numFmtId="0" fontId="74" fillId="16" borderId="11" xfId="0" applyFont="1" applyFill="1" applyBorder="1" applyAlignment="1">
      <alignment horizontal="left" vertical="center" wrapText="1"/>
    </xf>
    <xf numFmtId="0" fontId="2" fillId="16" borderId="35" xfId="16" applyFont="1" applyFill="1" applyBorder="1" applyAlignment="1">
      <alignment horizontal="center" vertical="center" wrapText="1"/>
    </xf>
    <xf numFmtId="0" fontId="2" fillId="16" borderId="22"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44"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2" fillId="16" borderId="23" xfId="16" applyFont="1" applyFill="1" applyBorder="1" applyAlignment="1">
      <alignment horizontal="center" vertical="center" wrapText="1"/>
    </xf>
    <xf numFmtId="0" fontId="2" fillId="16" borderId="26"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2" xfId="16" applyFont="1" applyFill="1" applyBorder="1" applyAlignment="1">
      <alignment horizontal="center" vertical="center" wrapText="1"/>
    </xf>
    <xf numFmtId="0" fontId="29" fillId="3" borderId="44"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58" fillId="0" borderId="62" xfId="0" applyFont="1" applyFill="1" applyBorder="1" applyAlignment="1">
      <alignment horizontal="justify" vertical="top" wrapText="1"/>
    </xf>
    <xf numFmtId="0" fontId="58" fillId="0" borderId="21" xfId="0" applyFont="1" applyFill="1" applyBorder="1" applyAlignment="1">
      <alignment horizontal="justify" vertical="top" wrapText="1"/>
    </xf>
    <xf numFmtId="0" fontId="58" fillId="0" borderId="63" xfId="0" applyFont="1" applyFill="1" applyBorder="1" applyAlignment="1">
      <alignment horizontal="justify" vertical="top" wrapText="1"/>
    </xf>
    <xf numFmtId="0" fontId="3" fillId="0" borderId="62" xfId="0" applyFont="1" applyFill="1" applyBorder="1" applyAlignment="1">
      <alignment horizontal="justify" vertical="top" wrapText="1"/>
    </xf>
    <xf numFmtId="0" fontId="58" fillId="0" borderId="46" xfId="0" applyFont="1" applyFill="1" applyBorder="1" applyAlignment="1">
      <alignment horizontal="justify" vertical="top" wrapText="1"/>
    </xf>
    <xf numFmtId="10" fontId="4" fillId="0" borderId="1" xfId="0" applyNumberFormat="1" applyFont="1" applyFill="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protection locked="0"/>
    </xf>
    <xf numFmtId="10" fontId="5" fillId="0" borderId="2" xfId="0" applyNumberFormat="1" applyFont="1" applyFill="1" applyBorder="1" applyAlignment="1" applyProtection="1">
      <alignment horizontal="center" vertical="center" wrapText="1"/>
      <protection locked="0"/>
    </xf>
    <xf numFmtId="10" fontId="5" fillId="0" borderId="5" xfId="0" applyNumberFormat="1" applyFont="1" applyFill="1" applyBorder="1" applyAlignment="1" applyProtection="1">
      <alignment horizontal="center" vertical="center" wrapText="1"/>
      <protection locked="0"/>
    </xf>
    <xf numFmtId="0" fontId="2" fillId="16" borderId="15" xfId="16" applyFont="1" applyFill="1" applyBorder="1" applyAlignment="1">
      <alignment horizontal="center" vertical="center" wrapText="1"/>
    </xf>
    <xf numFmtId="0" fontId="2" fillId="16" borderId="36" xfId="16" applyFont="1" applyFill="1" applyBorder="1" applyAlignment="1">
      <alignment horizontal="center" vertical="center" wrapText="1"/>
    </xf>
    <xf numFmtId="0" fontId="4" fillId="0" borderId="1" xfId="16" applyFill="1" applyBorder="1" applyAlignment="1">
      <alignment horizontal="center" vertical="center" wrapText="1"/>
    </xf>
    <xf numFmtId="10" fontId="4" fillId="0" borderId="35" xfId="0" applyNumberFormat="1" applyFont="1" applyFill="1" applyBorder="1" applyAlignment="1" applyProtection="1">
      <alignment horizontal="center" vertical="center" wrapText="1"/>
      <protection locked="0"/>
    </xf>
    <xf numFmtId="10" fontId="5" fillId="0" borderId="3" xfId="0" applyNumberFormat="1" applyFont="1" applyFill="1" applyBorder="1" applyAlignment="1" applyProtection="1">
      <alignment horizontal="center" vertical="center" wrapText="1"/>
      <protection locked="0"/>
    </xf>
    <xf numFmtId="10" fontId="5" fillId="0"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10" fontId="11" fillId="0" borderId="37" xfId="0" applyNumberFormat="1" applyFont="1" applyFill="1" applyBorder="1" applyAlignment="1" applyProtection="1">
      <alignment horizontal="center" vertical="center" wrapText="1"/>
      <protection locked="0"/>
    </xf>
    <xf numFmtId="10" fontId="11" fillId="0" borderId="7"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2" fillId="0" borderId="4" xfId="0" applyNumberFormat="1" applyFont="1" applyFill="1" applyBorder="1" applyAlignment="1" applyProtection="1">
      <alignment horizontal="center" vertical="center" wrapText="1"/>
      <protection locked="0"/>
    </xf>
    <xf numFmtId="0" fontId="3" fillId="0" borderId="46" xfId="0" applyFont="1" applyFill="1" applyBorder="1" applyAlignment="1">
      <alignment horizontal="justify" vertical="top" wrapText="1"/>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10" fontId="2" fillId="0" borderId="3" xfId="0" applyNumberFormat="1" applyFont="1" applyFill="1" applyBorder="1" applyAlignment="1" applyProtection="1">
      <alignment horizontal="center" vertical="center" wrapText="1"/>
      <protection locked="0"/>
    </xf>
    <xf numFmtId="10" fontId="4" fillId="0" borderId="36" xfId="0" applyNumberFormat="1" applyFont="1" applyFill="1" applyBorder="1" applyAlignment="1" applyProtection="1">
      <alignment horizontal="center" vertical="center" wrapText="1"/>
      <protection locked="0"/>
    </xf>
    <xf numFmtId="10" fontId="2" fillId="0" borderId="35" xfId="0" applyNumberFormat="1" applyFont="1" applyFill="1" applyBorder="1" applyAlignment="1" applyProtection="1">
      <alignment horizontal="center" vertical="center" wrapText="1"/>
      <protection locked="0"/>
    </xf>
    <xf numFmtId="10" fontId="2" fillId="0" borderId="22" xfId="0" applyNumberFormat="1" applyFont="1" applyFill="1" applyBorder="1" applyAlignment="1" applyProtection="1">
      <alignment horizontal="center" vertical="center" wrapText="1"/>
      <protection locked="0"/>
    </xf>
    <xf numFmtId="10" fontId="2" fillId="0" borderId="36" xfId="0" applyNumberFormat="1" applyFont="1" applyFill="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vertical="center" wrapText="1"/>
    </xf>
    <xf numFmtId="0" fontId="17" fillId="0" borderId="22" xfId="0" applyFont="1" applyBorder="1" applyAlignment="1">
      <alignment vertical="center" wrapText="1"/>
    </xf>
    <xf numFmtId="0" fontId="17" fillId="0" borderId="5" xfId="0" applyFont="1" applyBorder="1" applyAlignment="1">
      <alignment vertical="center" wrapText="1"/>
    </xf>
    <xf numFmtId="0" fontId="17" fillId="0" borderId="29" xfId="0" applyFont="1" applyBorder="1" applyAlignment="1">
      <alignment horizontal="center" vertical="center" wrapText="1"/>
    </xf>
    <xf numFmtId="3" fontId="17" fillId="0" borderId="18"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2" fillId="0" borderId="66" xfId="0" applyNumberFormat="1" applyFont="1" applyBorder="1" applyAlignment="1">
      <alignment horizontal="center" vertical="center" wrapText="1"/>
    </xf>
    <xf numFmtId="3" fontId="2" fillId="0" borderId="68" xfId="0" applyNumberFormat="1" applyFont="1" applyBorder="1" applyAlignment="1">
      <alignment horizontal="center" vertical="center" wrapText="1"/>
    </xf>
    <xf numFmtId="3" fontId="2" fillId="0" borderId="70" xfId="0" applyNumberFormat="1" applyFont="1" applyBorder="1" applyAlignment="1">
      <alignment horizontal="center" vertical="center" wrapText="1"/>
    </xf>
    <xf numFmtId="0" fontId="17" fillId="0" borderId="18" xfId="0" applyFont="1" applyBorder="1" applyAlignment="1">
      <alignment vertical="center" wrapText="1"/>
    </xf>
    <xf numFmtId="169" fontId="17" fillId="0" borderId="35" xfId="2867" applyFont="1" applyFill="1" applyBorder="1" applyAlignment="1">
      <alignment horizontal="center" vertical="center" wrapText="1"/>
    </xf>
    <xf numFmtId="169" fontId="17" fillId="0" borderId="22" xfId="2867" applyFont="1" applyFill="1" applyBorder="1" applyAlignment="1">
      <alignment horizontal="center" vertical="center" wrapText="1"/>
    </xf>
    <xf numFmtId="0" fontId="8" fillId="0" borderId="35"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0" fontId="17" fillId="0" borderId="5" xfId="0" applyFont="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175" fontId="17" fillId="0" borderId="1" xfId="2867" applyNumberFormat="1" applyFont="1" applyFill="1" applyBorder="1" applyAlignment="1">
      <alignment horizontal="center" vertical="center" wrapText="1"/>
    </xf>
    <xf numFmtId="175" fontId="17" fillId="0" borderId="1" xfId="2867" applyNumberFormat="1" applyFont="1" applyFill="1" applyBorder="1" applyAlignment="1">
      <alignment horizontal="center" vertical="center"/>
    </xf>
    <xf numFmtId="0" fontId="17" fillId="0" borderId="8" xfId="0" applyFont="1" applyBorder="1" applyAlignment="1">
      <alignment vertical="center" wrapText="1"/>
    </xf>
    <xf numFmtId="3" fontId="17" fillId="0" borderId="2" xfId="0" applyNumberFormat="1" applyFont="1" applyBorder="1" applyAlignment="1">
      <alignment horizontal="center" vertical="center" wrapText="1"/>
    </xf>
    <xf numFmtId="175" fontId="17" fillId="0" borderId="2" xfId="2867" applyNumberFormat="1" applyFont="1" applyFill="1" applyBorder="1" applyAlignment="1">
      <alignment horizontal="center" vertical="center"/>
    </xf>
    <xf numFmtId="175" fontId="17" fillId="0" borderId="22" xfId="2867" applyNumberFormat="1" applyFont="1" applyFill="1" applyBorder="1" applyAlignment="1">
      <alignment horizontal="center" vertical="center"/>
    </xf>
    <xf numFmtId="175" fontId="17" fillId="0" borderId="5" xfId="2867" applyNumberFormat="1" applyFont="1" applyFill="1" applyBorder="1" applyAlignment="1">
      <alignment horizontal="center" vertical="center"/>
    </xf>
    <xf numFmtId="4" fontId="17" fillId="0" borderId="50" xfId="0" applyNumberFormat="1" applyFont="1" applyBorder="1" applyAlignment="1">
      <alignment horizontal="center" vertical="center" wrapText="1"/>
    </xf>
    <xf numFmtId="4" fontId="17" fillId="0" borderId="60" xfId="0" applyNumberFormat="1" applyFont="1" applyBorder="1" applyAlignment="1">
      <alignment horizontal="center" vertical="center" wrapText="1"/>
    </xf>
    <xf numFmtId="4" fontId="17" fillId="0" borderId="71" xfId="0" applyNumberFormat="1" applyFont="1" applyBorder="1" applyAlignment="1">
      <alignment horizontal="center" vertical="center" wrapText="1"/>
    </xf>
    <xf numFmtId="0" fontId="17"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38" xfId="0" applyFont="1" applyBorder="1" applyAlignment="1">
      <alignment horizontal="left" vertical="center"/>
    </xf>
    <xf numFmtId="0" fontId="10" fillId="0" borderId="49" xfId="0" applyFont="1" applyBorder="1" applyAlignment="1">
      <alignment horizontal="left" vertical="center" wrapText="1"/>
    </xf>
    <xf numFmtId="0" fontId="10" fillId="0" borderId="59"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31" fillId="0" borderId="28" xfId="19" applyFont="1" applyBorder="1" applyAlignment="1">
      <alignment horizontal="left" vertical="center" wrapText="1"/>
    </xf>
    <xf numFmtId="0" fontId="31" fillId="0" borderId="29" xfId="19" applyFont="1" applyBorder="1" applyAlignment="1">
      <alignment horizontal="left" vertical="center" wrapText="1"/>
    </xf>
    <xf numFmtId="0" fontId="31" fillId="0" borderId="39" xfId="19" applyFont="1" applyBorder="1" applyAlignment="1">
      <alignment horizontal="left" vertical="center" wrapText="1"/>
    </xf>
    <xf numFmtId="0" fontId="11" fillId="0" borderId="59"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31" fillId="0" borderId="49" xfId="19" applyFont="1" applyBorder="1" applyAlignment="1">
      <alignment horizontal="center"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0" borderId="59"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3" fontId="2" fillId="0" borderId="50" xfId="0" applyNumberFormat="1" applyFont="1" applyBorder="1" applyAlignment="1">
      <alignment horizontal="center" vertical="center" wrapText="1"/>
    </xf>
    <xf numFmtId="3" fontId="2" fillId="0" borderId="60" xfId="0" applyNumberFormat="1" applyFont="1" applyBorder="1" applyAlignment="1">
      <alignment horizontal="center" vertical="center" wrapText="1"/>
    </xf>
    <xf numFmtId="3" fontId="2" fillId="0" borderId="71"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4" fontId="17" fillId="0" borderId="7" xfId="0" applyNumberFormat="1" applyFont="1" applyBorder="1" applyAlignment="1">
      <alignment horizontal="center" vertical="center" wrapText="1"/>
    </xf>
    <xf numFmtId="4" fontId="17" fillId="0" borderId="66" xfId="0" applyNumberFormat="1" applyFont="1" applyBorder="1" applyAlignment="1">
      <alignment horizontal="center" vertical="center" wrapText="1"/>
    </xf>
    <xf numFmtId="4" fontId="17" fillId="0" borderId="68" xfId="0" applyNumberFormat="1" applyFont="1" applyBorder="1" applyAlignment="1">
      <alignment horizontal="center" vertical="center" wrapText="1"/>
    </xf>
    <xf numFmtId="4" fontId="17" fillId="0" borderId="70" xfId="0" applyNumberFormat="1" applyFont="1" applyBorder="1" applyAlignment="1">
      <alignment horizontal="center" vertical="center" wrapText="1"/>
    </xf>
    <xf numFmtId="0" fontId="15" fillId="0" borderId="1" xfId="0" applyFont="1" applyBorder="1" applyAlignment="1">
      <alignment horizontal="center" vertical="center" wrapText="1"/>
    </xf>
    <xf numFmtId="3" fontId="2" fillId="0" borderId="76" xfId="0" applyNumberFormat="1" applyFont="1" applyBorder="1" applyAlignment="1">
      <alignment horizontal="center" vertical="center" wrapText="1"/>
    </xf>
    <xf numFmtId="175" fontId="17" fillId="0" borderId="2" xfId="2867" applyNumberFormat="1" applyFont="1" applyFill="1" applyBorder="1" applyAlignment="1">
      <alignment horizontal="center" vertical="center" wrapText="1"/>
    </xf>
    <xf numFmtId="175" fontId="17" fillId="0" borderId="22" xfId="2867" applyNumberFormat="1" applyFont="1" applyFill="1" applyBorder="1" applyAlignment="1">
      <alignment horizontal="center" vertical="center" wrapText="1"/>
    </xf>
    <xf numFmtId="175" fontId="17" fillId="0" borderId="5" xfId="2867" applyNumberFormat="1" applyFont="1" applyFill="1" applyBorder="1" applyAlignment="1">
      <alignment horizontal="center" vertical="center" wrapText="1"/>
    </xf>
    <xf numFmtId="169" fontId="17" fillId="0" borderId="5" xfId="2867"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40" xfId="0" applyBorder="1" applyAlignment="1">
      <alignment horizontal="left" vertical="center"/>
    </xf>
    <xf numFmtId="0" fontId="10" fillId="2" borderId="47" xfId="0" applyFont="1" applyFill="1" applyBorder="1" applyAlignment="1">
      <alignment vertical="top"/>
    </xf>
    <xf numFmtId="0" fontId="10" fillId="2" borderId="48" xfId="0" applyFont="1" applyFill="1" applyBorder="1" applyAlignment="1">
      <alignment vertical="top"/>
    </xf>
    <xf numFmtId="0" fontId="10" fillId="2" borderId="59" xfId="0" applyFont="1" applyFill="1" applyBorder="1" applyAlignment="1">
      <alignment vertical="top"/>
    </xf>
    <xf numFmtId="0" fontId="10" fillId="2" borderId="47" xfId="0" applyFont="1" applyFill="1" applyBorder="1" applyAlignment="1">
      <alignment vertical="top" wrapText="1"/>
    </xf>
    <xf numFmtId="0" fontId="10" fillId="2" borderId="48" xfId="0" applyFont="1" applyFill="1" applyBorder="1" applyAlignment="1">
      <alignment vertical="top" wrapText="1"/>
    </xf>
    <xf numFmtId="0" fontId="10" fillId="2" borderId="59" xfId="0" applyFont="1" applyFill="1" applyBorder="1" applyAlignment="1">
      <alignment vertical="top" wrapText="1"/>
    </xf>
    <xf numFmtId="0" fontId="58" fillId="0" borderId="14" xfId="0" applyFont="1" applyBorder="1" applyAlignment="1">
      <alignment horizontal="left" vertical="center"/>
    </xf>
    <xf numFmtId="0" fontId="58" fillId="0" borderId="15" xfId="0" applyFont="1" applyBorder="1" applyAlignment="1">
      <alignment horizontal="left" vertical="center"/>
    </xf>
    <xf numFmtId="0" fontId="56" fillId="17" borderId="41" xfId="0" applyFont="1" applyFill="1" applyBorder="1" applyAlignment="1">
      <alignment horizontal="center"/>
    </xf>
    <xf numFmtId="0" fontId="56" fillId="17" borderId="32" xfId="0" applyFont="1" applyFill="1" applyBorder="1" applyAlignment="1">
      <alignment horizontal="center"/>
    </xf>
    <xf numFmtId="0" fontId="56" fillId="17" borderId="33" xfId="0" applyFont="1" applyFill="1" applyBorder="1" applyAlignment="1">
      <alignment horizontal="center"/>
    </xf>
    <xf numFmtId="0" fontId="58" fillId="0" borderId="20" xfId="0" applyFont="1" applyBorder="1" applyAlignment="1">
      <alignment horizontal="left" vertical="center"/>
    </xf>
    <xf numFmtId="0" fontId="58" fillId="0" borderId="40" xfId="0" applyFont="1" applyBorder="1" applyAlignment="1">
      <alignment horizontal="left" vertical="center"/>
    </xf>
    <xf numFmtId="0" fontId="58" fillId="0" borderId="18" xfId="0" applyFont="1" applyBorder="1" applyAlignment="1">
      <alignment horizontal="center" vertical="center"/>
    </xf>
    <xf numFmtId="0" fontId="58" fillId="0" borderId="1" xfId="0" applyFont="1" applyBorder="1" applyAlignment="1">
      <alignment horizontal="left" vertical="center"/>
    </xf>
    <xf numFmtId="0" fontId="58" fillId="0" borderId="18" xfId="0" applyFont="1" applyBorder="1" applyAlignment="1">
      <alignment horizontal="left" vertical="center"/>
    </xf>
    <xf numFmtId="0" fontId="58" fillId="0" borderId="64" xfId="0" applyFont="1" applyBorder="1" applyAlignment="1">
      <alignment horizontal="left" vertical="center"/>
    </xf>
    <xf numFmtId="0" fontId="58" fillId="0" borderId="20" xfId="0" applyFont="1" applyBorder="1" applyAlignment="1">
      <alignment horizontal="center" vertical="center"/>
    </xf>
    <xf numFmtId="0" fontId="58" fillId="0" borderId="14" xfId="0" applyFont="1" applyBorder="1" applyAlignment="1">
      <alignment horizontal="center" vertical="center"/>
    </xf>
    <xf numFmtId="0" fontId="58" fillId="0" borderId="40" xfId="0" applyFont="1" applyBorder="1" applyAlignment="1">
      <alignment horizontal="center" vertical="center"/>
    </xf>
    <xf numFmtId="0" fontId="58" fillId="0" borderId="2" xfId="0" applyFont="1" applyBorder="1" applyAlignment="1">
      <alignment horizontal="left" vertical="center"/>
    </xf>
    <xf numFmtId="0" fontId="58" fillId="0" borderId="22" xfId="0" applyFont="1" applyBorder="1" applyAlignment="1">
      <alignment horizontal="left" vertical="center"/>
    </xf>
    <xf numFmtId="0" fontId="58" fillId="0" borderId="5" xfId="0" applyFont="1" applyBorder="1" applyAlignment="1">
      <alignment horizontal="left" vertical="center"/>
    </xf>
    <xf numFmtId="0" fontId="56" fillId="17" borderId="41" xfId="0" applyFont="1" applyFill="1" applyBorder="1" applyAlignment="1">
      <alignment horizontal="center" vertical="center"/>
    </xf>
    <xf numFmtId="0" fontId="56" fillId="17" borderId="32" xfId="0" applyFont="1" applyFill="1" applyBorder="1" applyAlignment="1">
      <alignment horizontal="center" vertical="center"/>
    </xf>
    <xf numFmtId="0" fontId="56" fillId="17" borderId="33" xfId="0" applyFont="1" applyFill="1" applyBorder="1" applyAlignment="1">
      <alignment horizontal="center" vertical="center"/>
    </xf>
    <xf numFmtId="0" fontId="58" fillId="0" borderId="13" xfId="0" applyFont="1" applyBorder="1" applyAlignment="1">
      <alignment horizontal="center" vertical="center"/>
    </xf>
    <xf numFmtId="0" fontId="58" fillId="0" borderId="35" xfId="0" applyFont="1" applyBorder="1" applyAlignment="1">
      <alignment horizontal="left" vertical="center"/>
    </xf>
    <xf numFmtId="0" fontId="58" fillId="0" borderId="55" xfId="0" applyFont="1" applyBorder="1" applyAlignment="1">
      <alignment horizontal="left" vertical="center"/>
    </xf>
    <xf numFmtId="0" fontId="58" fillId="0" borderId="9" xfId="0" applyFont="1" applyBorder="1" applyAlignment="1">
      <alignment horizontal="left" vertical="center"/>
    </xf>
    <xf numFmtId="0" fontId="58" fillId="0" borderId="43" xfId="0" applyFont="1" applyBorder="1" applyAlignment="1">
      <alignment horizontal="left" vertical="center"/>
    </xf>
    <xf numFmtId="0" fontId="52" fillId="16" borderId="17" xfId="0" applyFont="1" applyFill="1" applyBorder="1" applyAlignment="1">
      <alignment horizontal="center" vertical="center"/>
    </xf>
    <xf numFmtId="0" fontId="52" fillId="16" borderId="3" xfId="0" applyFont="1" applyFill="1" applyBorder="1" applyAlignment="1">
      <alignment horizontal="center" vertical="center"/>
    </xf>
    <xf numFmtId="0" fontId="52" fillId="16" borderId="10" xfId="0" applyFont="1" applyFill="1" applyBorder="1" applyAlignment="1">
      <alignment horizontal="center" vertical="center"/>
    </xf>
    <xf numFmtId="0" fontId="53" fillId="16" borderId="18" xfId="0" applyFont="1" applyFill="1" applyBorder="1" applyAlignment="1">
      <alignment horizontal="center" vertical="center" wrapText="1"/>
    </xf>
    <xf numFmtId="0" fontId="53" fillId="16" borderId="1" xfId="0" applyFont="1" applyFill="1" applyBorder="1" applyAlignment="1">
      <alignment horizontal="center" vertical="center"/>
    </xf>
    <xf numFmtId="0" fontId="53" fillId="16" borderId="2" xfId="0" applyFont="1" applyFill="1" applyBorder="1" applyAlignment="1">
      <alignment horizontal="center" vertical="center"/>
    </xf>
    <xf numFmtId="0" fontId="53" fillId="16" borderId="19" xfId="0" applyFont="1" applyFill="1" applyBorder="1" applyAlignment="1">
      <alignment horizontal="center" vertical="center"/>
    </xf>
    <xf numFmtId="0" fontId="54" fillId="0" borderId="44" xfId="0" applyFont="1" applyBorder="1" applyAlignment="1">
      <alignment horizontal="center"/>
    </xf>
    <xf numFmtId="0" fontId="54"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55" fillId="16" borderId="23" xfId="0" applyFont="1" applyFill="1" applyBorder="1" applyAlignment="1">
      <alignment horizontal="left" vertical="center"/>
    </xf>
    <xf numFmtId="0" fontId="55" fillId="16" borderId="38" xfId="0" applyFont="1" applyFill="1" applyBorder="1" applyAlignment="1">
      <alignment horizontal="left" vertical="center"/>
    </xf>
    <xf numFmtId="0" fontId="56" fillId="17" borderId="17" xfId="0" applyFont="1" applyFill="1" applyBorder="1" applyAlignment="1">
      <alignment horizontal="center" vertical="center"/>
    </xf>
    <xf numFmtId="0" fontId="56" fillId="17" borderId="3" xfId="0" applyFont="1" applyFill="1" applyBorder="1" applyAlignment="1">
      <alignment horizontal="center" vertical="center"/>
    </xf>
    <xf numFmtId="0" fontId="56" fillId="17" borderId="10" xfId="0" applyFont="1" applyFill="1" applyBorder="1" applyAlignment="1">
      <alignment horizontal="center" vertical="center"/>
    </xf>
    <xf numFmtId="0" fontId="55" fillId="16" borderId="47" xfId="0" applyFont="1" applyFill="1" applyBorder="1" applyAlignment="1">
      <alignment horizontal="left" vertical="center"/>
    </xf>
    <xf numFmtId="0" fontId="55" fillId="16" borderId="49" xfId="0" applyFont="1" applyFill="1" applyBorder="1" applyAlignment="1">
      <alignment horizontal="left" vertical="center"/>
    </xf>
    <xf numFmtId="37" fontId="10" fillId="0" borderId="76" xfId="10" applyNumberFormat="1" applyFont="1" applyFill="1" applyBorder="1" applyAlignment="1">
      <alignment horizontal="center" vertical="center"/>
    </xf>
    <xf numFmtId="37" fontId="10" fillId="0" borderId="44" xfId="10" applyNumberFormat="1" applyFont="1" applyFill="1" applyBorder="1" applyAlignment="1">
      <alignment horizontal="center" vertical="center"/>
    </xf>
    <xf numFmtId="37" fontId="10" fillId="0" borderId="64" xfId="10" applyNumberFormat="1" applyFont="1" applyFill="1" applyBorder="1" applyAlignment="1">
      <alignment horizontal="center" vertical="center"/>
    </xf>
    <xf numFmtId="0" fontId="62" fillId="0" borderId="78" xfId="0" applyFont="1" applyBorder="1" applyAlignment="1">
      <alignment horizontal="center" vertical="center"/>
    </xf>
    <xf numFmtId="0" fontId="62" fillId="0" borderId="68" xfId="0" applyFont="1" applyBorder="1" applyAlignment="1">
      <alignment horizontal="center" vertical="center"/>
    </xf>
    <xf numFmtId="0" fontId="2" fillId="16" borderId="12"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20" borderId="47" xfId="0" applyFont="1" applyFill="1" applyBorder="1" applyAlignment="1">
      <alignment horizontal="center" vertical="center" wrapText="1"/>
    </xf>
    <xf numFmtId="0" fontId="2" fillId="16" borderId="49"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62" fillId="0" borderId="10" xfId="0" applyFont="1" applyBorder="1" applyAlignment="1">
      <alignment horizontal="center" vertical="center"/>
    </xf>
    <xf numFmtId="0" fontId="45" fillId="4" borderId="1" xfId="0" applyFont="1" applyFill="1" applyBorder="1" applyAlignment="1">
      <alignment horizontal="center" vertical="center" wrapText="1"/>
    </xf>
    <xf numFmtId="0" fontId="45" fillId="4" borderId="7" xfId="0" applyFont="1" applyFill="1" applyBorder="1" applyAlignment="1">
      <alignment horizontal="center" vertical="center"/>
    </xf>
    <xf numFmtId="0" fontId="45" fillId="4" borderId="6" xfId="0" applyFont="1" applyFill="1" applyBorder="1" applyAlignment="1">
      <alignment horizontal="center" vertical="center"/>
    </xf>
    <xf numFmtId="0" fontId="45" fillId="4" borderId="8" xfId="0" applyFont="1" applyFill="1" applyBorder="1" applyAlignment="1">
      <alignment horizontal="center" vertical="center"/>
    </xf>
    <xf numFmtId="0" fontId="45" fillId="4" borderId="1" xfId="0" applyFont="1" applyFill="1" applyBorder="1" applyAlignment="1">
      <alignment horizontal="center" vertical="center"/>
    </xf>
    <xf numFmtId="180" fontId="2" fillId="16" borderId="12" xfId="0" applyNumberFormat="1" applyFont="1" applyFill="1" applyBorder="1" applyAlignment="1">
      <alignment vertical="center" wrapText="1"/>
    </xf>
    <xf numFmtId="180" fontId="2" fillId="16" borderId="4" xfId="0" applyNumberFormat="1" applyFont="1" applyFill="1" applyBorder="1" applyAlignment="1">
      <alignment vertical="center" wrapText="1"/>
    </xf>
    <xf numFmtId="180" fontId="18" fillId="16" borderId="4" xfId="0" applyNumberFormat="1" applyFont="1" applyFill="1" applyBorder="1" applyAlignment="1">
      <alignment horizontal="center" vertical="center" wrapText="1"/>
    </xf>
    <xf numFmtId="180" fontId="10" fillId="16" borderId="4"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64" xfId="0" applyFont="1" applyFill="1" applyBorder="1" applyAlignment="1">
      <alignment horizontal="center" vertical="center" wrapText="1"/>
    </xf>
    <xf numFmtId="0" fontId="2" fillId="16" borderId="11" xfId="0" applyFont="1" applyFill="1" applyBorder="1" applyAlignment="1">
      <alignment vertical="center" wrapText="1"/>
    </xf>
    <xf numFmtId="0" fontId="2" fillId="16" borderId="1" xfId="0" applyFont="1" applyFill="1" applyBorder="1" applyAlignment="1">
      <alignment vertical="center" wrapText="1"/>
    </xf>
    <xf numFmtId="195" fontId="18" fillId="16" borderId="1" xfId="0" applyNumberFormat="1" applyFont="1" applyFill="1" applyBorder="1" applyAlignment="1">
      <alignment horizontal="center" vertical="center" wrapText="1"/>
    </xf>
    <xf numFmtId="195" fontId="10" fillId="16" borderId="1" xfId="0" applyNumberFormat="1" applyFont="1" applyFill="1" applyBorder="1" applyAlignment="1">
      <alignment horizontal="center" vertical="center" wrapText="1"/>
    </xf>
    <xf numFmtId="180" fontId="2" fillId="16" borderId="11" xfId="0" applyNumberFormat="1" applyFont="1" applyFill="1" applyBorder="1" applyAlignment="1">
      <alignment vertical="center" wrapText="1"/>
    </xf>
    <xf numFmtId="180" fontId="2" fillId="16" borderId="1" xfId="0" applyNumberFormat="1" applyFont="1" applyFill="1" applyBorder="1" applyAlignment="1">
      <alignment vertical="center" wrapText="1"/>
    </xf>
    <xf numFmtId="180" fontId="18" fillId="16" borderId="1" xfId="0" applyNumberFormat="1" applyFont="1" applyFill="1" applyBorder="1" applyAlignment="1">
      <alignment horizontal="center" vertical="center" wrapText="1"/>
    </xf>
    <xf numFmtId="180" fontId="10" fillId="16" borderId="1" xfId="0" applyNumberFormat="1" applyFont="1" applyFill="1" applyBorder="1" applyAlignment="1">
      <alignment horizontal="center" vertical="center" wrapText="1"/>
    </xf>
    <xf numFmtId="180" fontId="10" fillId="16" borderId="5" xfId="0" applyNumberFormat="1"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8" xfId="0" applyFont="1" applyFill="1" applyBorder="1" applyAlignment="1">
      <alignment horizontal="center" vertical="center" wrapText="1"/>
    </xf>
    <xf numFmtId="180" fontId="18" fillId="16" borderId="4" xfId="0" applyNumberFormat="1" applyFont="1" applyFill="1" applyBorder="1" applyAlignment="1">
      <alignment horizontal="left" vertical="center" wrapText="1"/>
    </xf>
    <xf numFmtId="0" fontId="18" fillId="16" borderId="1" xfId="0" applyFont="1" applyFill="1" applyBorder="1" applyAlignment="1">
      <alignment horizontal="left" vertical="center" wrapText="1"/>
    </xf>
    <xf numFmtId="180" fontId="18" fillId="16" borderId="1" xfId="0" applyNumberFormat="1" applyFont="1" applyFill="1" applyBorder="1" applyAlignment="1">
      <alignment horizontal="left" vertical="center" wrapText="1"/>
    </xf>
    <xf numFmtId="0" fontId="16" fillId="17" borderId="44" xfId="0" applyFont="1" applyFill="1" applyBorder="1" applyAlignment="1" applyProtection="1">
      <alignment horizontal="left" vertical="center" wrapText="1"/>
      <protection locked="0"/>
    </xf>
    <xf numFmtId="0" fontId="16" fillId="17" borderId="77" xfId="0" applyFont="1" applyFill="1" applyBorder="1" applyAlignment="1" applyProtection="1">
      <alignment horizontal="left" vertical="center" wrapText="1"/>
      <protection locked="0"/>
    </xf>
    <xf numFmtId="0" fontId="16" fillId="16" borderId="77" xfId="0" applyFont="1" applyFill="1" applyBorder="1" applyAlignment="1" applyProtection="1">
      <alignment horizontal="left" vertical="center" wrapText="1"/>
      <protection locked="0"/>
    </xf>
    <xf numFmtId="0" fontId="17" fillId="0" borderId="0" xfId="0" applyFont="1" applyBorder="1" applyAlignment="1">
      <alignment horizontal="center" vertical="center" wrapText="1"/>
    </xf>
    <xf numFmtId="169" fontId="0" fillId="0" borderId="11" xfId="2867" applyFont="1" applyBorder="1"/>
    <xf numFmtId="3" fontId="17" fillId="0" borderId="0" xfId="0" applyNumberFormat="1" applyFont="1" applyBorder="1" applyAlignment="1">
      <alignment horizontal="center" vertical="center" wrapText="1"/>
    </xf>
    <xf numFmtId="0" fontId="17" fillId="0" borderId="0" xfId="0" applyFont="1" applyBorder="1" applyAlignment="1">
      <alignment wrapText="1"/>
    </xf>
    <xf numFmtId="0" fontId="0" fillId="0" borderId="21" xfId="0" applyBorder="1" applyAlignment="1">
      <alignment horizontal="center"/>
    </xf>
    <xf numFmtId="0" fontId="0" fillId="0" borderId="63" xfId="0" applyBorder="1" applyAlignment="1">
      <alignment horizontal="center"/>
    </xf>
    <xf numFmtId="0" fontId="0" fillId="0" borderId="19" xfId="0" applyBorder="1" applyAlignment="1">
      <alignment horizontal="center"/>
    </xf>
    <xf numFmtId="0" fontId="18" fillId="0" borderId="11" xfId="0" applyFont="1" applyBorder="1" applyAlignment="1">
      <alignment vertical="center" wrapText="1"/>
    </xf>
    <xf numFmtId="198" fontId="18" fillId="0" borderId="10" xfId="0" applyNumberFormat="1" applyFont="1" applyBorder="1" applyAlignment="1">
      <alignment vertical="center" wrapText="1"/>
    </xf>
    <xf numFmtId="198" fontId="17" fillId="0" borderId="16" xfId="0" applyNumberFormat="1" applyFont="1" applyBorder="1" applyAlignment="1">
      <alignment vertical="center" wrapText="1"/>
    </xf>
    <xf numFmtId="0" fontId="17" fillId="0" borderId="17" xfId="0" applyFont="1" applyBorder="1" applyAlignment="1">
      <alignment vertical="center" wrapText="1"/>
    </xf>
    <xf numFmtId="0" fontId="16" fillId="16" borderId="3" xfId="0" applyFont="1" applyFill="1" applyBorder="1" applyAlignment="1" applyProtection="1">
      <alignment horizontal="left" vertical="center" wrapText="1"/>
      <protection locked="0"/>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3" fontId="17" fillId="0" borderId="17" xfId="0" applyNumberFormat="1" applyFont="1" applyBorder="1" applyAlignment="1">
      <alignment horizontal="center" vertical="center"/>
    </xf>
    <xf numFmtId="0" fontId="69" fillId="16" borderId="2" xfId="0" applyFont="1" applyFill="1" applyBorder="1" applyAlignment="1">
      <alignment horizontal="center" vertical="center" wrapText="1"/>
    </xf>
    <xf numFmtId="0" fontId="75" fillId="16" borderId="1" xfId="0" applyFont="1" applyFill="1" applyBorder="1" applyAlignment="1">
      <alignment horizontal="center" vertical="center"/>
    </xf>
    <xf numFmtId="0" fontId="16" fillId="16" borderId="1" xfId="0" applyFont="1" applyFill="1" applyBorder="1" applyAlignment="1" applyProtection="1">
      <alignment horizontal="left" vertical="center" wrapText="1"/>
      <protection locked="0"/>
    </xf>
    <xf numFmtId="181" fontId="16" fillId="17" borderId="1" xfId="0" applyNumberFormat="1" applyFont="1" applyFill="1" applyBorder="1" applyAlignment="1" applyProtection="1">
      <alignment horizontal="left" vertical="center" wrapText="1"/>
      <protection locked="0"/>
    </xf>
    <xf numFmtId="175" fontId="62" fillId="34" borderId="1" xfId="2867" applyNumberFormat="1" applyFont="1" applyFill="1" applyBorder="1" applyAlignment="1">
      <alignment horizontal="center" vertical="center"/>
    </xf>
    <xf numFmtId="2" fontId="10" fillId="0" borderId="79" xfId="0" applyNumberFormat="1" applyFont="1" applyBorder="1" applyAlignment="1">
      <alignment horizontal="center" vertical="center"/>
    </xf>
    <xf numFmtId="2" fontId="62" fillId="0" borderId="79" xfId="0" applyNumberFormat="1" applyFont="1" applyBorder="1" applyAlignment="1">
      <alignment horizontal="center" vertical="center"/>
    </xf>
    <xf numFmtId="175" fontId="62" fillId="33" borderId="1" xfId="2867" applyNumberFormat="1" applyFont="1" applyFill="1" applyBorder="1" applyAlignment="1">
      <alignment horizontal="center" vertical="center"/>
    </xf>
    <xf numFmtId="2" fontId="62" fillId="0" borderId="33" xfId="0" applyNumberFormat="1" applyFont="1" applyBorder="1" applyAlignment="1">
      <alignment horizontal="center" vertical="center"/>
    </xf>
    <xf numFmtId="37" fontId="10" fillId="0" borderId="31" xfId="10" applyNumberFormat="1" applyFont="1" applyFill="1" applyBorder="1" applyAlignment="1">
      <alignment horizontal="center" vertical="center"/>
    </xf>
    <xf numFmtId="37" fontId="10" fillId="0" borderId="71" xfId="10" applyNumberFormat="1" applyFont="1" applyFill="1" applyBorder="1" applyAlignment="1">
      <alignment horizontal="center" vertical="center"/>
    </xf>
    <xf numFmtId="37" fontId="10" fillId="0" borderId="78" xfId="10" applyNumberFormat="1" applyFont="1" applyFill="1" applyBorder="1" applyAlignment="1">
      <alignment horizontal="center" vertical="center"/>
    </xf>
    <xf numFmtId="37" fontId="10" fillId="0" borderId="75" xfId="10" applyNumberFormat="1" applyFont="1" applyFill="1" applyBorder="1" applyAlignment="1">
      <alignment horizontal="center" vertical="center"/>
    </xf>
    <xf numFmtId="37" fontId="10" fillId="0" borderId="77" xfId="10" applyNumberFormat="1" applyFont="1" applyFill="1" applyBorder="1" applyAlignment="1">
      <alignment horizontal="center" vertical="center"/>
    </xf>
    <xf numFmtId="37" fontId="10" fillId="0" borderId="33" xfId="10" applyNumberFormat="1" applyFont="1" applyFill="1" applyBorder="1" applyAlignment="1">
      <alignment horizontal="center" vertical="center"/>
    </xf>
    <xf numFmtId="37" fontId="10" fillId="0" borderId="66" xfId="10" applyNumberFormat="1" applyFont="1" applyFill="1" applyBorder="1" applyAlignment="1">
      <alignment horizontal="center" vertical="center"/>
    </xf>
    <xf numFmtId="37" fontId="10" fillId="0" borderId="57" xfId="10" applyNumberFormat="1" applyFont="1" applyFill="1" applyBorder="1" applyAlignment="1">
      <alignment horizontal="center" vertical="center"/>
    </xf>
    <xf numFmtId="37" fontId="10" fillId="0" borderId="20" xfId="10" applyNumberFormat="1" applyFont="1" applyFill="1" applyBorder="1" applyAlignment="1">
      <alignment horizontal="center" vertical="center"/>
    </xf>
    <xf numFmtId="37" fontId="10" fillId="0" borderId="12" xfId="10" applyNumberFormat="1" applyFont="1" applyFill="1" applyBorder="1" applyAlignment="1">
      <alignment horizontal="center" vertical="center"/>
    </xf>
    <xf numFmtId="37" fontId="10" fillId="0" borderId="4" xfId="10" applyNumberFormat="1" applyFont="1" applyFill="1" applyBorder="1" applyAlignment="1">
      <alignment horizontal="center" vertical="center"/>
    </xf>
    <xf numFmtId="4" fontId="10" fillId="0" borderId="68" xfId="0" applyNumberFormat="1" applyFont="1" applyBorder="1" applyAlignment="1">
      <alignment horizontal="center" vertical="center"/>
    </xf>
    <xf numFmtId="37" fontId="62" fillId="0" borderId="11" xfId="10" applyNumberFormat="1" applyFont="1" applyFill="1" applyBorder="1" applyAlignment="1">
      <alignment horizontal="center" vertical="center"/>
    </xf>
    <xf numFmtId="37" fontId="62" fillId="0" borderId="78" xfId="10" applyNumberFormat="1" applyFont="1" applyFill="1" applyBorder="1" applyAlignment="1">
      <alignment horizontal="center" vertical="center"/>
    </xf>
    <xf numFmtId="0" fontId="62" fillId="0" borderId="11" xfId="0" applyFont="1" applyBorder="1" applyAlignment="1">
      <alignment horizontal="center" vertical="center"/>
    </xf>
    <xf numFmtId="175" fontId="62" fillId="0" borderId="1" xfId="2867" applyNumberFormat="1" applyFont="1" applyBorder="1" applyAlignment="1">
      <alignment horizontal="center" vertical="center"/>
    </xf>
    <xf numFmtId="37" fontId="62" fillId="0" borderId="68" xfId="10" applyNumberFormat="1" applyFont="1" applyFill="1" applyBorder="1" applyAlignment="1">
      <alignment horizontal="center" vertical="center"/>
    </xf>
    <xf numFmtId="0" fontId="62" fillId="0" borderId="1" xfId="0" applyFont="1" applyBorder="1" applyAlignment="1">
      <alignment horizontal="center" vertical="center"/>
    </xf>
    <xf numFmtId="0" fontId="62" fillId="0" borderId="33" xfId="0" applyFont="1" applyBorder="1" applyAlignment="1">
      <alignment horizontal="center" vertical="center"/>
    </xf>
    <xf numFmtId="0" fontId="62" fillId="0" borderId="66" xfId="0" applyFont="1" applyBorder="1" applyAlignment="1">
      <alignment horizontal="center" vertical="center"/>
    </xf>
    <xf numFmtId="0" fontId="62" fillId="0" borderId="3" xfId="0" applyFont="1" applyBorder="1" applyAlignment="1">
      <alignment horizontal="center" vertical="center"/>
    </xf>
    <xf numFmtId="0" fontId="2" fillId="16" borderId="69" xfId="0" applyFont="1" applyFill="1" applyBorder="1" applyAlignment="1">
      <alignment horizontal="center" vertical="top" wrapText="1"/>
    </xf>
    <xf numFmtId="0" fontId="2" fillId="16" borderId="4" xfId="0" applyFont="1" applyFill="1" applyBorder="1" applyAlignment="1">
      <alignment horizontal="center" vertical="top" wrapText="1"/>
    </xf>
    <xf numFmtId="0" fontId="2" fillId="16" borderId="64" xfId="0" applyFont="1" applyFill="1" applyBorder="1" applyAlignment="1">
      <alignment horizontal="center" vertical="center" wrapText="1"/>
    </xf>
    <xf numFmtId="0" fontId="2" fillId="16" borderId="36" xfId="0" applyFont="1" applyFill="1" applyBorder="1" applyAlignment="1">
      <alignment horizontal="center" vertical="top" wrapText="1"/>
    </xf>
    <xf numFmtId="0" fontId="2" fillId="16" borderId="36" xfId="0" applyFont="1" applyFill="1" applyBorder="1" applyAlignment="1">
      <alignment horizontal="center" vertical="center" wrapText="1"/>
    </xf>
    <xf numFmtId="0" fontId="4" fillId="16" borderId="36" xfId="16" applyFill="1" applyBorder="1" applyAlignment="1">
      <alignment horizontal="center" vertical="center" wrapText="1"/>
    </xf>
    <xf numFmtId="0" fontId="2" fillId="16" borderId="46" xfId="0" applyFont="1" applyFill="1" applyBorder="1" applyAlignment="1">
      <alignment horizontal="center" vertical="center" wrapText="1"/>
    </xf>
    <xf numFmtId="10" fontId="4" fillId="16" borderId="36" xfId="16" applyNumberForma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65" xfId="0" applyFont="1" applyFill="1" applyBorder="1" applyAlignment="1">
      <alignment vertical="center" wrapText="1"/>
    </xf>
    <xf numFmtId="0" fontId="2" fillId="16" borderId="36" xfId="19" applyFont="1" applyFill="1" applyBorder="1" applyAlignment="1">
      <alignment vertical="center" wrapText="1"/>
    </xf>
    <xf numFmtId="0" fontId="2" fillId="16" borderId="36" xfId="0" applyFont="1" applyFill="1" applyBorder="1" applyAlignment="1">
      <alignment vertical="center" wrapText="1"/>
    </xf>
    <xf numFmtId="0" fontId="2" fillId="16" borderId="15" xfId="0" applyFont="1" applyFill="1" applyBorder="1" applyAlignment="1">
      <alignment vertical="center" wrapText="1"/>
    </xf>
    <xf numFmtId="0" fontId="2" fillId="16" borderId="10"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47" xfId="0" applyFont="1" applyFill="1" applyBorder="1" applyAlignment="1">
      <alignment horizontal="center" vertical="center" wrapText="1"/>
    </xf>
    <xf numFmtId="198" fontId="17" fillId="0" borderId="8" xfId="0" applyNumberFormat="1" applyFont="1" applyBorder="1" applyAlignment="1">
      <alignment vertical="center" wrapText="1"/>
    </xf>
    <xf numFmtId="0" fontId="2" fillId="16" borderId="4" xfId="0" applyFont="1" applyFill="1" applyBorder="1" applyAlignment="1">
      <alignment horizontal="center" vertical="center" wrapText="1"/>
    </xf>
    <xf numFmtId="0" fontId="2" fillId="20" borderId="49" xfId="0" applyFont="1" applyFill="1" applyBorder="1" applyAlignment="1">
      <alignment horizontal="center" vertical="center" wrapText="1"/>
    </xf>
    <xf numFmtId="0" fontId="2" fillId="20" borderId="48" xfId="0" applyFont="1" applyFill="1" applyBorder="1" applyAlignment="1">
      <alignment horizontal="center" vertical="center" wrapText="1"/>
    </xf>
    <xf numFmtId="0" fontId="0" fillId="0" borderId="0" xfId="0"/>
    <xf numFmtId="0" fontId="0" fillId="0" borderId="11" xfId="0" applyBorder="1"/>
    <xf numFmtId="169" fontId="0" fillId="0" borderId="0" xfId="2867" applyFont="1"/>
    <xf numFmtId="10" fontId="0" fillId="0" borderId="0" xfId="24" applyNumberFormat="1" applyFont="1"/>
    <xf numFmtId="175" fontId="0" fillId="0" borderId="0" xfId="2867" applyNumberFormat="1" applyFont="1"/>
    <xf numFmtId="2" fontId="62" fillId="0" borderId="66" xfId="24" applyNumberFormat="1" applyFont="1" applyFill="1" applyBorder="1" applyAlignment="1">
      <alignment horizontal="center" vertical="center" wrapText="1"/>
    </xf>
    <xf numFmtId="188" fontId="62" fillId="0" borderId="68" xfId="5020" applyNumberFormat="1" applyFont="1" applyFill="1" applyBorder="1" applyAlignment="1">
      <alignment horizontal="center" vertical="center" wrapText="1"/>
    </xf>
    <xf numFmtId="2" fontId="62" fillId="0" borderId="68" xfId="24" applyNumberFormat="1" applyFont="1" applyFill="1" applyBorder="1" applyAlignment="1">
      <alignment horizontal="center" vertical="center" wrapText="1"/>
    </xf>
    <xf numFmtId="169" fontId="5" fillId="0" borderId="0" xfId="2867" applyFont="1" applyFill="1" applyAlignment="1"/>
    <xf numFmtId="169" fontId="62" fillId="0" borderId="66" xfId="2867" applyFont="1" applyFill="1" applyBorder="1" applyAlignment="1">
      <alignment horizontal="center" vertical="center" wrapText="1"/>
    </xf>
    <xf numFmtId="187" fontId="62" fillId="0" borderId="68" xfId="5020" applyNumberFormat="1" applyFont="1" applyFill="1" applyBorder="1" applyAlignment="1">
      <alignment horizontal="center" vertical="center" wrapText="1"/>
    </xf>
    <xf numFmtId="2" fontId="10" fillId="0" borderId="68" xfId="24" applyNumberFormat="1" applyFont="1" applyFill="1" applyBorder="1" applyAlignment="1">
      <alignment horizontal="center" vertical="center" wrapText="1"/>
    </xf>
    <xf numFmtId="187" fontId="10" fillId="0" borderId="44" xfId="5020" applyNumberFormat="1" applyFont="1" applyFill="1" applyBorder="1" applyAlignment="1">
      <alignment horizontal="center" vertical="center" wrapText="1"/>
    </xf>
    <xf numFmtId="187" fontId="10" fillId="0" borderId="70" xfId="5020" applyNumberFormat="1" applyFont="1" applyFill="1" applyBorder="1" applyAlignment="1">
      <alignment horizontal="center" vertical="center" wrapText="1"/>
    </xf>
    <xf numFmtId="182" fontId="10" fillId="0" borderId="40" xfId="0" applyNumberFormat="1" applyFont="1" applyBorder="1" applyAlignment="1">
      <alignment horizontal="center" vertical="center" wrapText="1"/>
    </xf>
    <xf numFmtId="175" fontId="10" fillId="0" borderId="17" xfId="2867" applyNumberFormat="1" applyFont="1" applyFill="1" applyBorder="1" applyAlignment="1">
      <alignment horizontal="center" vertical="center" wrapText="1"/>
    </xf>
    <xf numFmtId="175" fontId="10" fillId="0" borderId="3" xfId="2867" applyNumberFormat="1" applyFont="1" applyFill="1" applyBorder="1" applyAlignment="1">
      <alignment horizontal="center" vertical="center" wrapText="1"/>
    </xf>
    <xf numFmtId="175" fontId="10" fillId="0" borderId="10" xfId="2867" applyNumberFormat="1" applyFont="1" applyFill="1" applyBorder="1" applyAlignment="1">
      <alignment horizontal="center" vertical="center" wrapText="1"/>
    </xf>
    <xf numFmtId="175" fontId="10" fillId="0" borderId="66" xfId="2867" applyNumberFormat="1" applyFont="1" applyFill="1" applyBorder="1" applyAlignment="1">
      <alignment vertical="center" wrapText="1"/>
    </xf>
    <xf numFmtId="187" fontId="10" fillId="0" borderId="18" xfId="5020" applyNumberFormat="1" applyFont="1" applyFill="1" applyBorder="1" applyAlignment="1">
      <alignment horizontal="center" vertical="center" wrapText="1"/>
    </xf>
    <xf numFmtId="187" fontId="10" fillId="0" borderId="1" xfId="5020" applyNumberFormat="1" applyFont="1" applyFill="1" applyBorder="1" applyAlignment="1">
      <alignment horizontal="center" vertical="center" wrapText="1"/>
    </xf>
    <xf numFmtId="187" fontId="10" fillId="0" borderId="11" xfId="5020" applyNumberFormat="1" applyFont="1" applyFill="1" applyBorder="1" applyAlignment="1">
      <alignment horizontal="center" vertical="center" wrapText="1"/>
    </xf>
    <xf numFmtId="187" fontId="10" fillId="0" borderId="68" xfId="5020" applyNumberFormat="1" applyFont="1" applyFill="1" applyBorder="1" applyAlignment="1">
      <alignment vertical="center" wrapText="1"/>
    </xf>
    <xf numFmtId="1" fontId="10" fillId="0" borderId="18" xfId="2867" applyNumberFormat="1" applyFont="1" applyFill="1" applyBorder="1" applyAlignment="1">
      <alignment horizontal="center" vertical="center" wrapText="1"/>
    </xf>
    <xf numFmtId="1" fontId="10" fillId="0" borderId="1" xfId="2867" applyNumberFormat="1" applyFont="1" applyFill="1" applyBorder="1" applyAlignment="1">
      <alignment horizontal="center" vertical="center" wrapText="1"/>
    </xf>
    <xf numFmtId="1" fontId="10" fillId="0" borderId="11" xfId="2867" applyNumberFormat="1" applyFont="1" applyFill="1" applyBorder="1" applyAlignment="1">
      <alignment horizontal="center" vertical="center" wrapText="1"/>
    </xf>
    <xf numFmtId="1" fontId="10" fillId="0" borderId="68" xfId="2867" applyNumberFormat="1" applyFont="1" applyFill="1" applyBorder="1" applyAlignment="1">
      <alignment vertical="center" wrapText="1"/>
    </xf>
    <xf numFmtId="187" fontId="10" fillId="0" borderId="64" xfId="5020" applyNumberFormat="1" applyFont="1" applyFill="1" applyBorder="1" applyAlignment="1">
      <alignment horizontal="center" vertical="center" wrapText="1"/>
    </xf>
    <xf numFmtId="187" fontId="10" fillId="0" borderId="4" xfId="5020" applyNumberFormat="1" applyFont="1" applyFill="1" applyBorder="1" applyAlignment="1">
      <alignment horizontal="center" vertical="center" wrapText="1"/>
    </xf>
    <xf numFmtId="187" fontId="10" fillId="0" borderId="12" xfId="5020" applyNumberFormat="1" applyFont="1" applyFill="1" applyBorder="1" applyAlignment="1">
      <alignment horizontal="center" vertical="center" wrapText="1"/>
    </xf>
    <xf numFmtId="187" fontId="10" fillId="0" borderId="70" xfId="5020" applyNumberFormat="1" applyFont="1" applyFill="1" applyBorder="1" applyAlignment="1">
      <alignment vertical="center" wrapText="1"/>
    </xf>
    <xf numFmtId="169" fontId="10" fillId="0" borderId="68" xfId="2867" applyFont="1" applyFill="1" applyBorder="1" applyAlignment="1">
      <alignment horizontal="center" vertical="center" wrapText="1"/>
    </xf>
    <xf numFmtId="188" fontId="62" fillId="0" borderId="1" xfId="5020" applyNumberFormat="1" applyFont="1" applyFill="1" applyBorder="1" applyAlignment="1">
      <alignment horizontal="center" vertical="center" wrapText="1"/>
    </xf>
    <xf numFmtId="175" fontId="62" fillId="0" borderId="5" xfId="2867" applyNumberFormat="1" applyFont="1" applyFill="1" applyBorder="1" applyAlignment="1">
      <alignment horizontal="center" vertical="center" wrapText="1"/>
    </xf>
    <xf numFmtId="10" fontId="44" fillId="0" borderId="0" xfId="24" applyNumberFormat="1" applyFont="1" applyFill="1"/>
    <xf numFmtId="178" fontId="5" fillId="0" borderId="0" xfId="0" applyNumberFormat="1" applyFont="1" applyAlignment="1">
      <alignment horizontal="center"/>
    </xf>
    <xf numFmtId="198" fontId="44" fillId="0" borderId="0" xfId="0" applyNumberFormat="1" applyFont="1"/>
    <xf numFmtId="0" fontId="25" fillId="0" borderId="0" xfId="0" applyFont="1" applyAlignment="1" applyProtection="1">
      <alignment horizontal="center"/>
      <protection locked="0"/>
    </xf>
    <xf numFmtId="0" fontId="24" fillId="0" borderId="0" xfId="0" applyFont="1" applyAlignment="1" applyProtection="1">
      <alignment horizontal="center"/>
      <protection locked="0"/>
    </xf>
    <xf numFmtId="0" fontId="24" fillId="0" borderId="0" xfId="0" applyFont="1" applyProtection="1">
      <protection locked="0"/>
    </xf>
    <xf numFmtId="181" fontId="44" fillId="0" borderId="0" xfId="0" applyNumberFormat="1" applyFont="1" applyAlignment="1">
      <alignment horizontal="center" vertical="center"/>
    </xf>
    <xf numFmtId="0" fontId="45" fillId="0" borderId="0" xfId="0" applyFont="1"/>
    <xf numFmtId="0" fontId="44" fillId="0" borderId="0" xfId="0" applyFont="1" applyAlignment="1">
      <alignment horizontal="center"/>
    </xf>
    <xf numFmtId="0" fontId="44" fillId="0" borderId="0" xfId="0" applyFont="1" applyAlignment="1">
      <alignment horizontal="center" vertical="center"/>
    </xf>
    <xf numFmtId="4" fontId="44" fillId="0" borderId="0" xfId="0" applyNumberFormat="1" applyFont="1" applyAlignment="1">
      <alignment horizontal="center"/>
    </xf>
    <xf numFmtId="4" fontId="44" fillId="0" borderId="0" xfId="0" applyNumberFormat="1" applyFont="1"/>
    <xf numFmtId="0" fontId="44" fillId="0" borderId="0" xfId="0" applyFont="1"/>
    <xf numFmtId="0" fontId="17" fillId="0" borderId="29" xfId="0" applyFont="1" applyBorder="1" applyAlignment="1">
      <alignment wrapText="1"/>
    </xf>
    <xf numFmtId="0" fontId="17" fillId="0" borderId="28" xfId="0" applyFont="1" applyBorder="1" applyAlignment="1">
      <alignment wrapText="1"/>
    </xf>
    <xf numFmtId="0" fontId="17" fillId="0" borderId="26" xfId="0" applyFont="1" applyBorder="1" applyAlignment="1">
      <alignment wrapText="1"/>
    </xf>
    <xf numFmtId="181" fontId="0" fillId="0" borderId="0" xfId="0" applyNumberFormat="1"/>
    <xf numFmtId="0" fontId="21" fillId="0" borderId="0" xfId="0" applyFont="1"/>
    <xf numFmtId="0" fontId="44" fillId="0" borderId="1" xfId="0" applyFont="1" applyBorder="1" applyAlignment="1">
      <alignment horizontal="center" vertical="center"/>
    </xf>
    <xf numFmtId="3" fontId="62" fillId="0" borderId="66" xfId="0" applyNumberFormat="1" applyFont="1" applyBorder="1" applyAlignment="1">
      <alignment horizontal="center" vertical="center" wrapText="1"/>
    </xf>
    <xf numFmtId="3" fontId="62" fillId="0" borderId="68" xfId="0" applyNumberFormat="1" applyFont="1" applyBorder="1" applyAlignment="1">
      <alignment horizontal="center" vertical="center"/>
    </xf>
    <xf numFmtId="4" fontId="62" fillId="0" borderId="68" xfId="0" applyNumberFormat="1" applyFont="1" applyBorder="1" applyAlignment="1">
      <alignment horizontal="center" vertical="center"/>
    </xf>
    <xf numFmtId="182" fontId="10" fillId="0" borderId="1" xfId="0" applyNumberFormat="1" applyFont="1" applyBorder="1" applyAlignment="1">
      <alignment horizontal="center" vertical="center" wrapText="1"/>
    </xf>
    <xf numFmtId="39" fontId="62" fillId="0" borderId="66" xfId="0" applyNumberFormat="1" applyFont="1" applyBorder="1" applyAlignment="1">
      <alignment horizontal="center" vertical="center"/>
    </xf>
    <xf numFmtId="37" fontId="62" fillId="0" borderId="66" xfId="0" applyNumberFormat="1" applyFont="1" applyBorder="1" applyAlignment="1">
      <alignment horizontal="center" vertical="center" wrapText="1"/>
    </xf>
    <xf numFmtId="3" fontId="62" fillId="0" borderId="33" xfId="0" applyNumberFormat="1" applyFont="1" applyBorder="1" applyAlignment="1">
      <alignment horizontal="center" vertical="center" wrapText="1"/>
    </xf>
    <xf numFmtId="39" fontId="62" fillId="0" borderId="68" xfId="0" applyNumberFormat="1" applyFont="1" applyBorder="1" applyAlignment="1">
      <alignment horizontal="center" vertical="center"/>
    </xf>
    <xf numFmtId="37" fontId="62" fillId="0" borderId="68" xfId="0" applyNumberFormat="1" applyFont="1" applyBorder="1" applyAlignment="1">
      <alignment horizontal="center" vertical="center"/>
    </xf>
    <xf numFmtId="37" fontId="10" fillId="0" borderId="68" xfId="0" applyNumberFormat="1" applyFont="1" applyBorder="1" applyAlignment="1">
      <alignment horizontal="center" vertical="center"/>
    </xf>
    <xf numFmtId="37" fontId="62" fillId="0" borderId="68" xfId="0" applyNumberFormat="1" applyFont="1" applyBorder="1" applyAlignment="1">
      <alignment horizontal="center" vertical="center" wrapText="1"/>
    </xf>
    <xf numFmtId="3" fontId="62" fillId="0" borderId="78" xfId="0" applyNumberFormat="1" applyFont="1" applyBorder="1" applyAlignment="1">
      <alignment horizontal="center" vertical="center"/>
    </xf>
    <xf numFmtId="37" fontId="10" fillId="0" borderId="75" xfId="0" applyNumberFormat="1" applyFont="1" applyBorder="1" applyAlignment="1">
      <alignment horizontal="center" vertical="center" wrapText="1"/>
    </xf>
    <xf numFmtId="3" fontId="10" fillId="0" borderId="68" xfId="0" applyNumberFormat="1" applyFont="1" applyBorder="1" applyAlignment="1">
      <alignment horizontal="center" vertical="center"/>
    </xf>
    <xf numFmtId="3" fontId="10" fillId="0" borderId="70" xfId="0" applyNumberFormat="1" applyFont="1" applyBorder="1" applyAlignment="1">
      <alignment horizontal="center" vertical="center" wrapText="1"/>
    </xf>
    <xf numFmtId="189" fontId="62" fillId="0" borderId="66" xfId="0" applyNumberFormat="1" applyFont="1" applyBorder="1" applyAlignment="1">
      <alignment horizontal="center" vertical="center"/>
    </xf>
    <xf numFmtId="189" fontId="62" fillId="0" borderId="68" xfId="0" applyNumberFormat="1" applyFont="1" applyBorder="1" applyAlignment="1">
      <alignment horizontal="center" vertical="center"/>
    </xf>
    <xf numFmtId="4" fontId="62" fillId="0" borderId="10" xfId="0" applyNumberFormat="1" applyFont="1" applyBorder="1" applyAlignment="1">
      <alignment horizontal="center" vertical="center" wrapText="1"/>
    </xf>
    <xf numFmtId="4" fontId="62" fillId="0" borderId="21" xfId="0" applyNumberFormat="1" applyFont="1" applyBorder="1" applyAlignment="1">
      <alignment horizontal="center" vertical="center" wrapText="1"/>
    </xf>
    <xf numFmtId="4" fontId="62" fillId="0" borderId="46" xfId="0" applyNumberFormat="1" applyFont="1" applyBorder="1" applyAlignment="1">
      <alignment horizontal="center" vertical="center" wrapText="1"/>
    </xf>
    <xf numFmtId="169" fontId="44" fillId="0" borderId="0" xfId="2867" applyFont="1" applyFill="1"/>
    <xf numFmtId="1" fontId="44" fillId="0" borderId="0" xfId="0" applyNumberFormat="1" applyFont="1"/>
    <xf numFmtId="37" fontId="62" fillId="0" borderId="66" xfId="0" applyNumberFormat="1" applyFont="1" applyBorder="1" applyAlignment="1">
      <alignment horizontal="center" vertical="center"/>
    </xf>
    <xf numFmtId="3" fontId="10" fillId="0" borderId="40" xfId="0" applyNumberFormat="1" applyFont="1" applyBorder="1" applyAlignment="1">
      <alignment horizontal="center" vertical="center" wrapText="1"/>
    </xf>
    <xf numFmtId="37" fontId="10" fillId="0" borderId="40" xfId="0" applyNumberFormat="1" applyFont="1" applyBorder="1" applyAlignment="1">
      <alignment horizontal="center" vertical="center" wrapText="1"/>
    </xf>
    <xf numFmtId="175" fontId="0" fillId="0" borderId="0" xfId="0" applyNumberFormat="1"/>
    <xf numFmtId="191" fontId="44" fillId="0" borderId="0" xfId="0" applyNumberFormat="1" applyFont="1"/>
    <xf numFmtId="187" fontId="10" fillId="0" borderId="70" xfId="10" applyNumberFormat="1" applyFont="1" applyFill="1" applyBorder="1" applyAlignment="1">
      <alignment horizontal="center" vertical="center" wrapText="1"/>
    </xf>
    <xf numFmtId="39" fontId="62" fillId="0" borderId="0" xfId="0" applyNumberFormat="1" applyFont="1" applyAlignment="1">
      <alignment horizontal="center" vertical="center"/>
    </xf>
    <xf numFmtId="175" fontId="0" fillId="0" borderId="0" xfId="0" applyNumberFormat="1" applyAlignment="1">
      <alignment horizontal="center" vertical="center"/>
    </xf>
    <xf numFmtId="192" fontId="0" fillId="0" borderId="0" xfId="2867" applyNumberFormat="1" applyFont="1"/>
    <xf numFmtId="2" fontId="62" fillId="0" borderId="41" xfId="24" applyNumberFormat="1" applyFont="1" applyFill="1" applyBorder="1" applyAlignment="1">
      <alignment horizontal="center" vertical="center" wrapText="1"/>
    </xf>
    <xf numFmtId="188" fontId="62" fillId="0" borderId="77" xfId="5020" applyNumberFormat="1" applyFont="1" applyFill="1" applyBorder="1" applyAlignment="1">
      <alignment horizontal="center" vertical="center" wrapText="1"/>
    </xf>
    <xf numFmtId="2" fontId="62" fillId="0" borderId="77" xfId="24" applyNumberFormat="1" applyFont="1" applyFill="1" applyBorder="1" applyAlignment="1">
      <alignment horizontal="center" vertical="center" wrapText="1"/>
    </xf>
    <xf numFmtId="2" fontId="10" fillId="0" borderId="77" xfId="24" applyNumberFormat="1" applyFont="1" applyFill="1" applyBorder="1" applyAlignment="1">
      <alignment horizontal="center" vertical="center" wrapText="1"/>
    </xf>
    <xf numFmtId="39" fontId="62" fillId="0" borderId="41" xfId="0" applyNumberFormat="1" applyFont="1" applyBorder="1" applyAlignment="1">
      <alignment horizontal="center" vertical="center"/>
    </xf>
    <xf numFmtId="39" fontId="62" fillId="0" borderId="77" xfId="0" applyNumberFormat="1" applyFont="1" applyBorder="1" applyAlignment="1">
      <alignment horizontal="center" vertical="center"/>
    </xf>
    <xf numFmtId="182" fontId="10" fillId="0" borderId="56" xfId="0" applyNumberFormat="1" applyFont="1" applyBorder="1" applyAlignment="1">
      <alignment horizontal="center" vertical="center" wrapText="1"/>
    </xf>
    <xf numFmtId="189" fontId="62" fillId="0" borderId="41" xfId="0" applyNumberFormat="1" applyFont="1" applyBorder="1" applyAlignment="1">
      <alignment horizontal="center" vertical="center"/>
    </xf>
    <xf numFmtId="189" fontId="62" fillId="0" borderId="77" xfId="0" applyNumberFormat="1" applyFont="1" applyBorder="1" applyAlignment="1">
      <alignment horizontal="center" vertical="center"/>
    </xf>
    <xf numFmtId="175" fontId="10" fillId="0" borderId="16" xfId="2867" applyNumberFormat="1" applyFont="1" applyFill="1" applyBorder="1" applyAlignment="1">
      <alignment horizontal="center" vertical="center" wrapText="1"/>
    </xf>
    <xf numFmtId="187" fontId="10" fillId="0" borderId="8" xfId="5020" applyNumberFormat="1" applyFont="1" applyFill="1" applyBorder="1" applyAlignment="1">
      <alignment horizontal="center" vertical="center" wrapText="1"/>
    </xf>
    <xf numFmtId="1" fontId="10" fillId="0" borderId="8" xfId="2867" applyNumberFormat="1" applyFont="1" applyFill="1" applyBorder="1" applyAlignment="1">
      <alignment horizontal="center" vertical="center" wrapText="1"/>
    </xf>
    <xf numFmtId="187" fontId="10" fillId="0" borderId="69" xfId="5020" applyNumberFormat="1" applyFont="1" applyFill="1" applyBorder="1" applyAlignment="1">
      <alignment horizontal="center" vertical="center" wrapText="1"/>
    </xf>
    <xf numFmtId="169" fontId="62" fillId="0" borderId="41" xfId="2867" applyFont="1" applyFill="1" applyBorder="1" applyAlignment="1">
      <alignment horizontal="center" vertical="center" wrapText="1"/>
    </xf>
    <xf numFmtId="187" fontId="62" fillId="0" borderId="77" xfId="5020" applyNumberFormat="1" applyFont="1" applyFill="1" applyBorder="1" applyAlignment="1">
      <alignment horizontal="center" vertical="center" wrapText="1"/>
    </xf>
    <xf numFmtId="169" fontId="10" fillId="0" borderId="77" xfId="2867" applyFont="1" applyFill="1" applyBorder="1" applyAlignment="1">
      <alignment horizontal="center" vertical="center" wrapText="1"/>
    </xf>
    <xf numFmtId="182" fontId="10" fillId="0" borderId="11" xfId="0" applyNumberFormat="1" applyFont="1" applyBorder="1" applyAlignment="1">
      <alignment horizontal="center" vertical="center" wrapText="1"/>
    </xf>
    <xf numFmtId="175" fontId="10" fillId="0" borderId="66" xfId="2867" applyNumberFormat="1" applyFont="1" applyFill="1" applyBorder="1" applyAlignment="1">
      <alignment horizontal="center" vertical="center" wrapText="1"/>
    </xf>
    <xf numFmtId="187" fontId="10" fillId="0" borderId="68" xfId="5020" applyNumberFormat="1" applyFont="1" applyFill="1" applyBorder="1" applyAlignment="1">
      <alignment horizontal="center" vertical="center" wrapText="1"/>
    </xf>
    <xf numFmtId="1" fontId="10" fillId="0" borderId="68" xfId="2867" applyNumberFormat="1" applyFont="1" applyFill="1" applyBorder="1" applyAlignment="1">
      <alignment horizontal="center" vertical="center" wrapText="1"/>
    </xf>
    <xf numFmtId="37" fontId="62" fillId="33" borderId="68" xfId="0" applyNumberFormat="1" applyFont="1" applyFill="1" applyBorder="1" applyAlignment="1">
      <alignment horizontal="center" vertical="center"/>
    </xf>
    <xf numFmtId="187" fontId="62" fillId="34" borderId="68" xfId="502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cellXfs>
  <cellStyles count="720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10" xfId="5022" xr:uid="{55051A24-236C-4352-9A4E-02435842FE8F}"/>
    <cellStyle name="Comma [0] 2" xfId="71" xr:uid="{00000000-0005-0000-0000-00002D000000}"/>
    <cellStyle name="Comma [0] 2 10" xfId="5023" xr:uid="{EE494E55-2FF2-448C-ACB2-098B577AB1BD}"/>
    <cellStyle name="Comma [0] 2 2" xfId="72" xr:uid="{00000000-0005-0000-0000-00002E000000}"/>
    <cellStyle name="Comma [0] 2 2 2" xfId="73" xr:uid="{00000000-0005-0000-0000-00002F000000}"/>
    <cellStyle name="Comma [0] 2 2 2 2" xfId="2926" xr:uid="{5E63F66C-9283-4E81-B03B-35730724A2A0}"/>
    <cellStyle name="Comma [0] 2 2 2 2 2" xfId="3038" xr:uid="{BA83F20F-8F6C-4BB2-80FA-21FBD6B38901}"/>
    <cellStyle name="Comma [0] 2 2 2 2 2 2" xfId="3314" xr:uid="{F6AAA881-7F32-4010-8670-60439DC86CBD}"/>
    <cellStyle name="Comma [0] 2 2 2 2 2 2 2" xfId="3867" xr:uid="{07739147-EADA-4020-8763-A2446332FCA9}"/>
    <cellStyle name="Comma [0] 2 2 2 2 2 2 2 2" xfId="4963" xr:uid="{A3A42301-D1CB-4918-894E-6039B0EE4F8F}"/>
    <cellStyle name="Comma [0] 2 2 2 2 2 2 2 2 2" xfId="7152" xr:uid="{D57EA13A-6FDF-4C9C-8CB3-B823DC9CCCAB}"/>
    <cellStyle name="Comma [0] 2 2 2 2 2 2 2 3" xfId="6058" xr:uid="{008A4B04-3535-48A3-AFBA-C008003911C3}"/>
    <cellStyle name="Comma [0] 2 2 2 2 2 2 3" xfId="4415" xr:uid="{0A1DA973-BBB4-49E7-9666-294A312BFB6B}"/>
    <cellStyle name="Comma [0] 2 2 2 2 2 2 3 2" xfId="6604" xr:uid="{59A58709-890E-436E-A4BC-7F3DE5EE642C}"/>
    <cellStyle name="Comma [0] 2 2 2 2 2 2 4" xfId="5510" xr:uid="{12393914-F1D4-4D1B-8052-9D81C6E44BCC}"/>
    <cellStyle name="Comma [0] 2 2 2 2 2 3" xfId="3593" xr:uid="{0FC51777-6259-4BFD-90F0-AB8E9CD18CF9}"/>
    <cellStyle name="Comma [0] 2 2 2 2 2 3 2" xfId="4689" xr:uid="{B84117C7-A593-4047-A4B0-CC4B077EAB37}"/>
    <cellStyle name="Comma [0] 2 2 2 2 2 3 2 2" xfId="6878" xr:uid="{276604FA-00F6-4710-BA8C-C2B253BC7346}"/>
    <cellStyle name="Comma [0] 2 2 2 2 2 3 3" xfId="5784" xr:uid="{DCFC8BB6-6868-424A-A676-2681E1B9705F}"/>
    <cellStyle name="Comma [0] 2 2 2 2 2 4" xfId="4141" xr:uid="{A2B52000-AFB6-4EEF-B0FC-5D0E1F352FEE}"/>
    <cellStyle name="Comma [0] 2 2 2 2 2 4 2" xfId="6330" xr:uid="{DF8F713F-7613-4BC0-8496-63F8CCFBF186}"/>
    <cellStyle name="Comma [0] 2 2 2 2 2 5" xfId="5236" xr:uid="{A84560DE-913B-489A-AD82-0C62551C1663}"/>
    <cellStyle name="Comma [0] 2 2 2 2 3" xfId="3202" xr:uid="{BF7F2589-C769-435A-9900-D6FE77ADDED4}"/>
    <cellStyle name="Comma [0] 2 2 2 2 3 2" xfId="3755" xr:uid="{8EFCB3DD-501A-42D1-A4A9-841FA8F8FC2E}"/>
    <cellStyle name="Comma [0] 2 2 2 2 3 2 2" xfId="4851" xr:uid="{DBF60F2E-6B26-478E-ABD3-F01F00678FCD}"/>
    <cellStyle name="Comma [0] 2 2 2 2 3 2 2 2" xfId="7040" xr:uid="{A6E34C8B-1AA9-4F95-B881-D27297D25DF3}"/>
    <cellStyle name="Comma [0] 2 2 2 2 3 2 3" xfId="5946" xr:uid="{84177267-785A-44D4-8FBF-64A71A4A852F}"/>
    <cellStyle name="Comma [0] 2 2 2 2 3 3" xfId="4303" xr:uid="{4C789806-99A6-442D-ABE6-7346EE03A045}"/>
    <cellStyle name="Comma [0] 2 2 2 2 3 3 2" xfId="6492" xr:uid="{46458529-308A-49B0-8E2C-442D03BB61F6}"/>
    <cellStyle name="Comma [0] 2 2 2 2 3 4" xfId="5398" xr:uid="{9C42FE46-3B4E-4B94-BF82-FB50B7DA68D5}"/>
    <cellStyle name="Comma [0] 2 2 2 2 4" xfId="3481" xr:uid="{D0127010-5B95-4A59-8778-C84E9CF05C75}"/>
    <cellStyle name="Comma [0] 2 2 2 2 4 2" xfId="4577" xr:uid="{9A5BE018-B589-4957-A1AB-C7A7E7AECF79}"/>
    <cellStyle name="Comma [0] 2 2 2 2 4 2 2" xfId="6766" xr:uid="{2C9F4E3E-8E80-4927-A84E-32D6C09ABBF7}"/>
    <cellStyle name="Comma [0] 2 2 2 2 4 3" xfId="5672" xr:uid="{BF7E0430-39CD-4AC9-88DE-504A8B1559C1}"/>
    <cellStyle name="Comma [0] 2 2 2 2 5" xfId="4029" xr:uid="{D0779A2F-699D-40E2-8F39-65A66D1C95C9}"/>
    <cellStyle name="Comma [0] 2 2 2 2 5 2" xfId="6218" xr:uid="{E8E02EB9-85C9-4A74-B373-B9B0ECF9183F}"/>
    <cellStyle name="Comma [0] 2 2 2 2 6" xfId="5124" xr:uid="{1124DA6C-23C1-4B89-92B1-35748B50242D}"/>
    <cellStyle name="Comma [0] 2 2 2 3" xfId="2985" xr:uid="{8CECCCA3-BC7C-42AB-A564-CB8FBA777C80}"/>
    <cellStyle name="Comma [0] 2 2 2 3 2" xfId="3261" xr:uid="{7EE1BFC6-DD26-415F-8A5F-817AD817EEE1}"/>
    <cellStyle name="Comma [0] 2 2 2 3 2 2" xfId="3814" xr:uid="{7468E540-138F-4F12-AF2D-08ABDA57E49D}"/>
    <cellStyle name="Comma [0] 2 2 2 3 2 2 2" xfId="4910" xr:uid="{4B3B1FE5-4D53-4AE2-B4E7-D6B2B6FAC1DE}"/>
    <cellStyle name="Comma [0] 2 2 2 3 2 2 2 2" xfId="7099" xr:uid="{F12C64AC-52A0-44F2-92D7-E24E8F6E1602}"/>
    <cellStyle name="Comma [0] 2 2 2 3 2 2 3" xfId="6005" xr:uid="{E7A95507-74FB-4780-8770-13AE7D99A166}"/>
    <cellStyle name="Comma [0] 2 2 2 3 2 3" xfId="4362" xr:uid="{9FFFADC9-2563-4AC5-9A04-529AC7831B5D}"/>
    <cellStyle name="Comma [0] 2 2 2 3 2 3 2" xfId="6551" xr:uid="{8939EBFF-00B8-49E5-803B-A3A7A022BB2F}"/>
    <cellStyle name="Comma [0] 2 2 2 3 2 4" xfId="5457" xr:uid="{45DBB392-832D-474D-8A63-1491D79989BC}"/>
    <cellStyle name="Comma [0] 2 2 2 3 3" xfId="3540" xr:uid="{46F56201-C764-42D1-B9E2-EDD860981385}"/>
    <cellStyle name="Comma [0] 2 2 2 3 3 2" xfId="4636" xr:uid="{15205A51-8DA9-4484-8919-29D73435BEE2}"/>
    <cellStyle name="Comma [0] 2 2 2 3 3 2 2" xfId="6825" xr:uid="{1F3D2229-2FE1-4EEF-85A6-EC3826BC38B7}"/>
    <cellStyle name="Comma [0] 2 2 2 3 3 3" xfId="5731" xr:uid="{BAC52EA2-FCAA-401E-9187-4BDBC857CC3C}"/>
    <cellStyle name="Comma [0] 2 2 2 3 4" xfId="4088" xr:uid="{85D08875-86FE-4852-BE99-75C9665A20A6}"/>
    <cellStyle name="Comma [0] 2 2 2 3 4 2" xfId="6277" xr:uid="{5EC7BEC1-4D94-4D8B-8BBA-289F5CAB9A94}"/>
    <cellStyle name="Comma [0] 2 2 2 3 5" xfId="5183" xr:uid="{BEBD1F62-D68F-455A-8673-ED866A822A06}"/>
    <cellStyle name="Comma [0] 2 2 2 4" xfId="2872" xr:uid="{C85D6AEF-7CD2-4483-92A6-78B9B301F43B}"/>
    <cellStyle name="Comma [0] 2 2 2 4 2" xfId="3151" xr:uid="{396385D8-27C7-448A-8CAA-26B63C91A562}"/>
    <cellStyle name="Comma [0] 2 2 2 4 2 2" xfId="3704" xr:uid="{2F2C5395-1496-4A4B-9C65-72429AD7402B}"/>
    <cellStyle name="Comma [0] 2 2 2 4 2 2 2" xfId="4800" xr:uid="{A1218F27-94AB-4171-92B7-E9AD00F6C2C6}"/>
    <cellStyle name="Comma [0] 2 2 2 4 2 2 2 2" xfId="6989" xr:uid="{FCE0A71C-EC1B-461C-A343-E471F9ED794D}"/>
    <cellStyle name="Comma [0] 2 2 2 4 2 2 3" xfId="5895" xr:uid="{DC643FAE-2757-4421-A651-82363A9A10DD}"/>
    <cellStyle name="Comma [0] 2 2 2 4 2 3" xfId="4252" xr:uid="{7F38F625-4AD9-44CC-8ECD-89AC4CA9A6B6}"/>
    <cellStyle name="Comma [0] 2 2 2 4 2 3 2" xfId="6441" xr:uid="{7A89DB7E-610F-4E60-AF37-500F4E170547}"/>
    <cellStyle name="Comma [0] 2 2 2 4 2 4" xfId="5347" xr:uid="{9163F053-4D74-4806-828F-04AAD918C19D}"/>
    <cellStyle name="Comma [0] 2 2 2 4 3" xfId="3430" xr:uid="{66009DFD-4062-4786-93A1-15B0334C414A}"/>
    <cellStyle name="Comma [0] 2 2 2 4 3 2" xfId="4526" xr:uid="{F94D86A7-0ACB-45AA-8E87-F62CB27FB91A}"/>
    <cellStyle name="Comma [0] 2 2 2 4 3 2 2" xfId="6715" xr:uid="{A0E383BB-7F70-4CA5-80BA-EE35796A543C}"/>
    <cellStyle name="Comma [0] 2 2 2 4 3 3" xfId="5621" xr:uid="{80904A54-C184-4656-BEB7-FB7EB3F9BDAB}"/>
    <cellStyle name="Comma [0] 2 2 2 4 4" xfId="3978" xr:uid="{38CB12E1-5F8A-4BE1-9B60-5B4D563D71D8}"/>
    <cellStyle name="Comma [0] 2 2 2 4 4 2" xfId="6167" xr:uid="{EEE51854-8612-4F82-8680-A26BC83B9EFA}"/>
    <cellStyle name="Comma [0] 2 2 2 4 5" xfId="5073" xr:uid="{B2BECC56-BD2E-418F-B1D8-8455F93E1B5E}"/>
    <cellStyle name="Comma [0] 2 2 2 5" xfId="3101" xr:uid="{9FC4BF8B-7A9D-40E2-B154-F7C21F422380}"/>
    <cellStyle name="Comma [0] 2 2 2 5 2" xfId="3655" xr:uid="{2AB46AAC-0EFC-44F9-B2F8-3DE18271FE1C}"/>
    <cellStyle name="Comma [0] 2 2 2 5 2 2" xfId="4751" xr:uid="{4C295F57-0973-49B6-B9EE-D3C0FEC6DBA5}"/>
    <cellStyle name="Comma [0] 2 2 2 5 2 2 2" xfId="6940" xr:uid="{F9933C8D-20F7-420C-8F93-8265E5E0FB92}"/>
    <cellStyle name="Comma [0] 2 2 2 5 2 3" xfId="5846" xr:uid="{B0ADCAC5-62EF-4A9F-ADAF-B6E619E21A36}"/>
    <cellStyle name="Comma [0] 2 2 2 5 3" xfId="4203" xr:uid="{F32F89BF-7906-413D-91E4-C2C79A94AFD6}"/>
    <cellStyle name="Comma [0] 2 2 2 5 3 2" xfId="6392" xr:uid="{CC46E77A-AD91-4C2C-B61A-C70F7BE731D8}"/>
    <cellStyle name="Comma [0] 2 2 2 5 4" xfId="5298" xr:uid="{092A53E9-AE50-4434-86CF-853CB76962A0}"/>
    <cellStyle name="Comma [0] 2 2 2 6" xfId="3380" xr:uid="{18C7EF35-9201-46C4-932A-F2F7A3751170}"/>
    <cellStyle name="Comma [0] 2 2 2 6 2" xfId="4477" xr:uid="{46DE402F-E900-49A9-AC74-08EFD2F2C7F8}"/>
    <cellStyle name="Comma [0] 2 2 2 6 2 2" xfId="6666" xr:uid="{51ED1224-7DF1-4B80-9596-5557617B4621}"/>
    <cellStyle name="Comma [0] 2 2 2 6 3" xfId="5572" xr:uid="{2C8985CE-C5E5-4679-AB68-FB213703515B}"/>
    <cellStyle name="Comma [0] 2 2 2 7" xfId="3930" xr:uid="{62DAA7A2-D125-4960-AE47-9490AACFCAA4}"/>
    <cellStyle name="Comma [0] 2 2 2 7 2" xfId="6119" xr:uid="{E614C764-60EC-4EA1-A1A0-49B258DC53FE}"/>
    <cellStyle name="Comma [0] 2 2 2 8" xfId="5025" xr:uid="{61BF5D16-8A1F-437E-85B6-F51B367DDE98}"/>
    <cellStyle name="Comma [0] 2 2 3" xfId="2925" xr:uid="{96BD74FA-2916-4A6C-AF0F-CC8ED0816056}"/>
    <cellStyle name="Comma [0] 2 2 3 2" xfId="3037" xr:uid="{248CFCE8-2C30-46A0-9D6C-66A19EC59E7D}"/>
    <cellStyle name="Comma [0] 2 2 3 2 2" xfId="3313" xr:uid="{E7EFE34B-D939-442E-B646-09258563DBD5}"/>
    <cellStyle name="Comma [0] 2 2 3 2 2 2" xfId="3866" xr:uid="{5237C713-8A75-4269-8CFE-FAEEA9CA141B}"/>
    <cellStyle name="Comma [0] 2 2 3 2 2 2 2" xfId="4962" xr:uid="{D3AD77FA-C02A-4C07-A638-6CB1ED08C319}"/>
    <cellStyle name="Comma [0] 2 2 3 2 2 2 2 2" xfId="7151" xr:uid="{FC942EFD-7BE2-4EC3-9794-34ED2380E655}"/>
    <cellStyle name="Comma [0] 2 2 3 2 2 2 3" xfId="6057" xr:uid="{AD9D0AD4-C389-4C74-91A6-CCD5A5A0313A}"/>
    <cellStyle name="Comma [0] 2 2 3 2 2 3" xfId="4414" xr:uid="{E7AFB8A3-B4A8-4EEB-A0D8-21AE929CD924}"/>
    <cellStyle name="Comma [0] 2 2 3 2 2 3 2" xfId="6603" xr:uid="{4F950F61-565D-4255-B82C-04FEA9CB4ECD}"/>
    <cellStyle name="Comma [0] 2 2 3 2 2 4" xfId="5509" xr:uid="{7A09DC3E-D46C-49A8-8972-476CA2426204}"/>
    <cellStyle name="Comma [0] 2 2 3 2 3" xfId="3592" xr:uid="{D13D4412-5CEA-4160-AFED-B1EEFD211852}"/>
    <cellStyle name="Comma [0] 2 2 3 2 3 2" xfId="4688" xr:uid="{61E2D5E6-151D-4F6E-BF67-45407DF44024}"/>
    <cellStyle name="Comma [0] 2 2 3 2 3 2 2" xfId="6877" xr:uid="{A25BE8FD-863A-4F6D-A609-B0413AAA9AB0}"/>
    <cellStyle name="Comma [0] 2 2 3 2 3 3" xfId="5783" xr:uid="{A0380F43-A708-4CCC-9D43-ADE34D0B4FEB}"/>
    <cellStyle name="Comma [0] 2 2 3 2 4" xfId="4140" xr:uid="{711C2242-9748-4902-A626-2907A8AEA148}"/>
    <cellStyle name="Comma [0] 2 2 3 2 4 2" xfId="6329" xr:uid="{1D4CE545-EA7C-4B2A-BE2B-BF6116623C05}"/>
    <cellStyle name="Comma [0] 2 2 3 2 5" xfId="5235" xr:uid="{AB8B895B-845D-43F7-8D89-F8CBC6C48D73}"/>
    <cellStyle name="Comma [0] 2 2 3 3" xfId="3201" xr:uid="{7033A684-42FA-4DF2-B0E5-97D4C5A12A7B}"/>
    <cellStyle name="Comma [0] 2 2 3 3 2" xfId="3754" xr:uid="{E7F91A4D-1C76-4BEE-B22E-F70919623C7C}"/>
    <cellStyle name="Comma [0] 2 2 3 3 2 2" xfId="4850" xr:uid="{25C72170-1049-474F-B2EC-0F1A6C2E280E}"/>
    <cellStyle name="Comma [0] 2 2 3 3 2 2 2" xfId="7039" xr:uid="{493DCFE4-C717-4DA0-ABCD-AD368CF0C304}"/>
    <cellStyle name="Comma [0] 2 2 3 3 2 3" xfId="5945" xr:uid="{C799A9D8-2B78-4D86-90CD-07FA5EE83D00}"/>
    <cellStyle name="Comma [0] 2 2 3 3 3" xfId="4302" xr:uid="{61CD2656-67F6-4FC9-873C-2752AF25466A}"/>
    <cellStyle name="Comma [0] 2 2 3 3 3 2" xfId="6491" xr:uid="{0BD9B16D-F7AA-48A3-A6ED-3EDDE9234CA1}"/>
    <cellStyle name="Comma [0] 2 2 3 3 4" xfId="5397" xr:uid="{5A4A894C-5AF3-4F2F-85A4-DB92A9D99EA3}"/>
    <cellStyle name="Comma [0] 2 2 3 4" xfId="3480" xr:uid="{884B31E8-77D7-48D6-8269-1586165AA547}"/>
    <cellStyle name="Comma [0] 2 2 3 4 2" xfId="4576" xr:uid="{67A75C93-E5D9-45B9-8C11-BE924D84E93F}"/>
    <cellStyle name="Comma [0] 2 2 3 4 2 2" xfId="6765" xr:uid="{B8886BB7-9142-4907-8F5A-7843E48736ED}"/>
    <cellStyle name="Comma [0] 2 2 3 4 3" xfId="5671" xr:uid="{8FADB21B-C3A5-42A5-8F52-06FF662A7738}"/>
    <cellStyle name="Comma [0] 2 2 3 5" xfId="4028" xr:uid="{E5E3D06C-99E4-473F-9D8E-02DCCB63E9A7}"/>
    <cellStyle name="Comma [0] 2 2 3 5 2" xfId="6217" xr:uid="{8A833109-E30B-4317-970F-BC438011A03B}"/>
    <cellStyle name="Comma [0] 2 2 3 6" xfId="5123" xr:uid="{1BD62DAF-596F-4E85-ADB4-4E9E3645784C}"/>
    <cellStyle name="Comma [0] 2 2 4" xfId="2984" xr:uid="{C236DD26-5BE4-4894-8FB4-BF556415EF3B}"/>
    <cellStyle name="Comma [0] 2 2 4 2" xfId="3260" xr:uid="{D8B43297-442C-4C86-BC29-D902F382CDF8}"/>
    <cellStyle name="Comma [0] 2 2 4 2 2" xfId="3813" xr:uid="{86CCF806-DBEB-407E-8E1B-D38AFD6AB93B}"/>
    <cellStyle name="Comma [0] 2 2 4 2 2 2" xfId="4909" xr:uid="{7E2A16F7-5CB2-469B-B1FB-C268A41F1D12}"/>
    <cellStyle name="Comma [0] 2 2 4 2 2 2 2" xfId="7098" xr:uid="{F4005010-ABC6-48B9-AF2D-E542AC3B84F8}"/>
    <cellStyle name="Comma [0] 2 2 4 2 2 3" xfId="6004" xr:uid="{5ABCEA56-FA4B-4BAE-A69D-5AD15F47BC52}"/>
    <cellStyle name="Comma [0] 2 2 4 2 3" xfId="4361" xr:uid="{FDF1F378-9685-4F65-AF99-765AA9121061}"/>
    <cellStyle name="Comma [0] 2 2 4 2 3 2" xfId="6550" xr:uid="{3CEE651C-6B97-412F-A4E0-F99282EB8D2C}"/>
    <cellStyle name="Comma [0] 2 2 4 2 4" xfId="5456" xr:uid="{BD1AF837-E10B-4105-96A8-6AC0D1932ED1}"/>
    <cellStyle name="Comma [0] 2 2 4 3" xfId="3539" xr:uid="{938E7D00-2456-4BD6-AA40-DFF13CC4E4B4}"/>
    <cellStyle name="Comma [0] 2 2 4 3 2" xfId="4635" xr:uid="{86932039-5DAA-41C7-B60B-F830FFC91B6A}"/>
    <cellStyle name="Comma [0] 2 2 4 3 2 2" xfId="6824" xr:uid="{8FADED78-CD73-4440-A222-C3D4575FB1CE}"/>
    <cellStyle name="Comma [0] 2 2 4 3 3" xfId="5730" xr:uid="{DC5F6930-765E-4630-A766-9160C4F0030B}"/>
    <cellStyle name="Comma [0] 2 2 4 4" xfId="4087" xr:uid="{E765BBEA-4ADF-42F4-B5FB-F3CAA39A7613}"/>
    <cellStyle name="Comma [0] 2 2 4 4 2" xfId="6276" xr:uid="{CDB4AAAB-8D89-4CC3-8BA8-26016A03B322}"/>
    <cellStyle name="Comma [0] 2 2 4 5" xfId="5182" xr:uid="{CA31470B-7DA5-4685-8CFE-6AB6C2321DA4}"/>
    <cellStyle name="Comma [0] 2 2 5" xfId="2871" xr:uid="{38E37F42-8789-4FF2-8626-918FAD7B3D44}"/>
    <cellStyle name="Comma [0] 2 2 5 2" xfId="3150" xr:uid="{8B930DE4-F15B-41D8-8C6E-EAA2271D03FE}"/>
    <cellStyle name="Comma [0] 2 2 5 2 2" xfId="3703" xr:uid="{82E10E29-B72C-4B2C-8C58-7FB642854798}"/>
    <cellStyle name="Comma [0] 2 2 5 2 2 2" xfId="4799" xr:uid="{2F88C897-C688-4E3D-B8A0-75061935EC79}"/>
    <cellStyle name="Comma [0] 2 2 5 2 2 2 2" xfId="6988" xr:uid="{69DD0EB5-24E6-410F-9053-ECAFE0739910}"/>
    <cellStyle name="Comma [0] 2 2 5 2 2 3" xfId="5894" xr:uid="{2818BE72-DA50-4376-A929-31FF39DB549B}"/>
    <cellStyle name="Comma [0] 2 2 5 2 3" xfId="4251" xr:uid="{5A3D938F-BCD0-4338-A379-864972FDF045}"/>
    <cellStyle name="Comma [0] 2 2 5 2 3 2" xfId="6440" xr:uid="{ECCA65DA-81B2-487F-884F-EC35284A8CD4}"/>
    <cellStyle name="Comma [0] 2 2 5 2 4" xfId="5346" xr:uid="{A65934BA-C907-4755-AC89-A16ACBB524FB}"/>
    <cellStyle name="Comma [0] 2 2 5 3" xfId="3429" xr:uid="{EA11DEFC-0986-4EE2-A5B3-8D84FB0652AD}"/>
    <cellStyle name="Comma [0] 2 2 5 3 2" xfId="4525" xr:uid="{1096671D-74C3-4DA5-903B-591430739038}"/>
    <cellStyle name="Comma [0] 2 2 5 3 2 2" xfId="6714" xr:uid="{645F9C4B-3551-4299-9872-85D8F542D76E}"/>
    <cellStyle name="Comma [0] 2 2 5 3 3" xfId="5620" xr:uid="{05FDE25E-B356-41CA-B63C-A2F42E5E5DAD}"/>
    <cellStyle name="Comma [0] 2 2 5 4" xfId="3977" xr:uid="{396B35AB-E41B-4BF9-B448-5F5D17827C9C}"/>
    <cellStyle name="Comma [0] 2 2 5 4 2" xfId="6166" xr:uid="{11AEF4D3-9D58-472E-B791-DA9E422DC392}"/>
    <cellStyle name="Comma [0] 2 2 5 5" xfId="5072" xr:uid="{3E1A35C1-64FD-437C-A888-CB981B52A5D8}"/>
    <cellStyle name="Comma [0] 2 2 6" xfId="3100" xr:uid="{972BABAD-7D7C-4EEB-81F8-27E5FC32BD6B}"/>
    <cellStyle name="Comma [0] 2 2 6 2" xfId="3654" xr:uid="{7DB9F3E4-4F76-4E5B-B926-23FB1F32A882}"/>
    <cellStyle name="Comma [0] 2 2 6 2 2" xfId="4750" xr:uid="{434BD442-14C2-4798-B536-D53E13A2F8BF}"/>
    <cellStyle name="Comma [0] 2 2 6 2 2 2" xfId="6939" xr:uid="{B607B5D4-A2F1-4B5F-9DAD-B7292C56483F}"/>
    <cellStyle name="Comma [0] 2 2 6 2 3" xfId="5845" xr:uid="{CD41B1CB-A2CB-46C6-A4D5-830460D0F290}"/>
    <cellStyle name="Comma [0] 2 2 6 3" xfId="4202" xr:uid="{2D1FAE75-1895-434B-B953-416E9C2A9488}"/>
    <cellStyle name="Comma [0] 2 2 6 3 2" xfId="6391" xr:uid="{5B60A96C-4D54-4E79-A41C-980CE6110C25}"/>
    <cellStyle name="Comma [0] 2 2 6 4" xfId="5297" xr:uid="{52BD2D40-05AE-4D5D-A193-529F5939884A}"/>
    <cellStyle name="Comma [0] 2 2 7" xfId="3379" xr:uid="{4EA8584D-728D-45BD-844A-2D117E05A350}"/>
    <cellStyle name="Comma [0] 2 2 7 2" xfId="4476" xr:uid="{B60E10E9-7493-48B5-9E45-8A0CA27C0D66}"/>
    <cellStyle name="Comma [0] 2 2 7 2 2" xfId="6665" xr:uid="{232C2814-D5CE-402C-8D5B-8B92AB2DAC62}"/>
    <cellStyle name="Comma [0] 2 2 7 3" xfId="5571" xr:uid="{BA0F28B3-D217-4DE1-A4C4-F126BB641EBD}"/>
    <cellStyle name="Comma [0] 2 2 8" xfId="3929" xr:uid="{BE649669-7CE4-4EBB-8926-00F9C2A43F60}"/>
    <cellStyle name="Comma [0] 2 2 8 2" xfId="6118" xr:uid="{8167FED1-0BE9-45B6-9E56-E4266AD62EBE}"/>
    <cellStyle name="Comma [0] 2 2 9" xfId="5024" xr:uid="{F140FA78-C685-40B9-A39A-5E1DE0A84BF8}"/>
    <cellStyle name="Comma [0] 2 3" xfId="74" xr:uid="{00000000-0005-0000-0000-000030000000}"/>
    <cellStyle name="Comma [0] 2 3 2" xfId="2927" xr:uid="{D8B970D3-4F5A-47AC-B656-E942D676A526}"/>
    <cellStyle name="Comma [0] 2 3 2 2" xfId="3039" xr:uid="{9CCDDB05-590A-4CDB-8B86-A12B2170199C}"/>
    <cellStyle name="Comma [0] 2 3 2 2 2" xfId="3315" xr:uid="{88897171-D0DB-4B9B-A247-D78C61A9C808}"/>
    <cellStyle name="Comma [0] 2 3 2 2 2 2" xfId="3868" xr:uid="{855FC43A-9C4E-4E3E-921D-4E8DD9160EF0}"/>
    <cellStyle name="Comma [0] 2 3 2 2 2 2 2" xfId="4964" xr:uid="{37EC6A8E-17AF-4E1B-8886-54B21927135B}"/>
    <cellStyle name="Comma [0] 2 3 2 2 2 2 2 2" xfId="7153" xr:uid="{DD8C6901-40DE-4B89-8394-28BA0FA7B694}"/>
    <cellStyle name="Comma [0] 2 3 2 2 2 2 3" xfId="6059" xr:uid="{0745050C-0F71-4561-B428-84A8CA8C76CD}"/>
    <cellStyle name="Comma [0] 2 3 2 2 2 3" xfId="4416" xr:uid="{8D3E16BA-2571-4E11-BBD8-69C3FCE54839}"/>
    <cellStyle name="Comma [0] 2 3 2 2 2 3 2" xfId="6605" xr:uid="{E947A656-9C31-44D1-93E2-4749E2FDFA56}"/>
    <cellStyle name="Comma [0] 2 3 2 2 2 4" xfId="5511" xr:uid="{F887A4DD-4A1F-4DCA-9A7B-02C9789FB9F2}"/>
    <cellStyle name="Comma [0] 2 3 2 2 3" xfId="3594" xr:uid="{11967DED-704A-4331-B79C-B9383F9FDB70}"/>
    <cellStyle name="Comma [0] 2 3 2 2 3 2" xfId="4690" xr:uid="{02341067-C772-474E-8747-61369F833A37}"/>
    <cellStyle name="Comma [0] 2 3 2 2 3 2 2" xfId="6879" xr:uid="{A3D0AF32-46AB-4FBB-93F7-BCCB2A70D68A}"/>
    <cellStyle name="Comma [0] 2 3 2 2 3 3" xfId="5785" xr:uid="{D1711C22-3950-41A5-B1AE-7925FFB9DFEE}"/>
    <cellStyle name="Comma [0] 2 3 2 2 4" xfId="4142" xr:uid="{AA25E042-22A5-46C1-83FE-A774236B9B61}"/>
    <cellStyle name="Comma [0] 2 3 2 2 4 2" xfId="6331" xr:uid="{166E7714-9212-4ECA-B3EC-B403B1285925}"/>
    <cellStyle name="Comma [0] 2 3 2 2 5" xfId="5237" xr:uid="{6B19C04B-A0EF-40CC-B36C-896DE1BA7D87}"/>
    <cellStyle name="Comma [0] 2 3 2 3" xfId="3203" xr:uid="{18C376A6-535B-4D13-9C61-AD7E672F2566}"/>
    <cellStyle name="Comma [0] 2 3 2 3 2" xfId="3756" xr:uid="{B527B94E-EF07-4B75-8989-F468741AD296}"/>
    <cellStyle name="Comma [0] 2 3 2 3 2 2" xfId="4852" xr:uid="{DB07D12B-F1EC-46AB-9C8C-05D6FB41A36E}"/>
    <cellStyle name="Comma [0] 2 3 2 3 2 2 2" xfId="7041" xr:uid="{2A6E1B81-4BDE-4A90-A722-41872EE88FF7}"/>
    <cellStyle name="Comma [0] 2 3 2 3 2 3" xfId="5947" xr:uid="{877667E6-81FA-4106-90C9-83F5A9CD7A78}"/>
    <cellStyle name="Comma [0] 2 3 2 3 3" xfId="4304" xr:uid="{269F81C7-6F7B-4488-97A5-0E859EAAB4A0}"/>
    <cellStyle name="Comma [0] 2 3 2 3 3 2" xfId="6493" xr:uid="{02D211D3-46E1-4896-85C4-C522A5FA7DD1}"/>
    <cellStyle name="Comma [0] 2 3 2 3 4" xfId="5399" xr:uid="{5C426A4B-0644-4AF9-991A-A3F127F51ACF}"/>
    <cellStyle name="Comma [0] 2 3 2 4" xfId="3482" xr:uid="{A6D95689-F716-4DDA-B8C0-E95DBD598BB3}"/>
    <cellStyle name="Comma [0] 2 3 2 4 2" xfId="4578" xr:uid="{36E7EF59-6264-4549-B210-10D2894F5A9C}"/>
    <cellStyle name="Comma [0] 2 3 2 4 2 2" xfId="6767" xr:uid="{6B58DC48-1876-4D55-84E9-FBE81DB5DCB6}"/>
    <cellStyle name="Comma [0] 2 3 2 4 3" xfId="5673" xr:uid="{FE5D41C2-D010-4AF4-9C4D-E33DFD5651DC}"/>
    <cellStyle name="Comma [0] 2 3 2 5" xfId="4030" xr:uid="{0A515FF6-23E4-45C4-976E-2A82B22F6B27}"/>
    <cellStyle name="Comma [0] 2 3 2 5 2" xfId="6219" xr:uid="{D718C638-0F32-4D5D-902F-A312CD1444A4}"/>
    <cellStyle name="Comma [0] 2 3 2 6" xfId="5125" xr:uid="{5DABE4B4-6C94-4563-BE36-4AE85585101B}"/>
    <cellStyle name="Comma [0] 2 3 3" xfId="2986" xr:uid="{DF83369F-CE5B-427D-A584-5321FE6BB1CC}"/>
    <cellStyle name="Comma [0] 2 3 3 2" xfId="3262" xr:uid="{D55E1A49-60A2-45EA-84A2-EC40BD58050D}"/>
    <cellStyle name="Comma [0] 2 3 3 2 2" xfId="3815" xr:uid="{0B9AF585-E01E-4D22-B373-70D18890DA39}"/>
    <cellStyle name="Comma [0] 2 3 3 2 2 2" xfId="4911" xr:uid="{F767EACA-9E33-4AE8-BF4F-7B4E7204BE6A}"/>
    <cellStyle name="Comma [0] 2 3 3 2 2 2 2" xfId="7100" xr:uid="{625DA36D-154B-4E30-A8C6-A7AAC2EB4955}"/>
    <cellStyle name="Comma [0] 2 3 3 2 2 3" xfId="6006" xr:uid="{5A81E98C-F3A6-4BF8-85E1-1AB5F5AC3F24}"/>
    <cellStyle name="Comma [0] 2 3 3 2 3" xfId="4363" xr:uid="{CE84AE94-5DCC-44F4-B83E-23FF11022528}"/>
    <cellStyle name="Comma [0] 2 3 3 2 3 2" xfId="6552" xr:uid="{914D7F9A-E09E-4EF1-B669-372100C21DED}"/>
    <cellStyle name="Comma [0] 2 3 3 2 4" xfId="5458" xr:uid="{A1D85E59-4054-44EB-9F88-288AA01B008C}"/>
    <cellStyle name="Comma [0] 2 3 3 3" xfId="3541" xr:uid="{70D812C8-A15A-4039-BF5D-06CA63275B02}"/>
    <cellStyle name="Comma [0] 2 3 3 3 2" xfId="4637" xr:uid="{0619A085-5564-4B04-857F-1DC2C3BEA750}"/>
    <cellStyle name="Comma [0] 2 3 3 3 2 2" xfId="6826" xr:uid="{FD55280E-F920-4C49-9990-DFD51C41BAFE}"/>
    <cellStyle name="Comma [0] 2 3 3 3 3" xfId="5732" xr:uid="{2D44D07D-724D-490B-B3ED-413A4C44E818}"/>
    <cellStyle name="Comma [0] 2 3 3 4" xfId="4089" xr:uid="{4EB50DFA-151C-4BB8-8A7B-82AC13DF389D}"/>
    <cellStyle name="Comma [0] 2 3 3 4 2" xfId="6278" xr:uid="{C687AEB2-E663-4F4B-91DA-0C8B5E16C29D}"/>
    <cellStyle name="Comma [0] 2 3 3 5" xfId="5184" xr:uid="{098B743E-B4B0-43FE-98C4-27EAA6EECEA5}"/>
    <cellStyle name="Comma [0] 2 3 4" xfId="2873" xr:uid="{3E5502E0-2F23-47A8-AB7A-6FC7EFBA9FD6}"/>
    <cellStyle name="Comma [0] 2 3 4 2" xfId="3152" xr:uid="{CC2AF123-4DF1-4A79-B5D7-EC711ADA3854}"/>
    <cellStyle name="Comma [0] 2 3 4 2 2" xfId="3705" xr:uid="{8892B2C9-7A40-48DF-98FA-F26D22B583D1}"/>
    <cellStyle name="Comma [0] 2 3 4 2 2 2" xfId="4801" xr:uid="{7A40089B-5D8C-44D5-8377-E0A312C8FEF4}"/>
    <cellStyle name="Comma [0] 2 3 4 2 2 2 2" xfId="6990" xr:uid="{1E12BF6D-C55A-4661-B04D-043F4A4A0469}"/>
    <cellStyle name="Comma [0] 2 3 4 2 2 3" xfId="5896" xr:uid="{8B6846E3-0D15-4DC4-9DC5-0E21D372C324}"/>
    <cellStyle name="Comma [0] 2 3 4 2 3" xfId="4253" xr:uid="{5085EA14-BE3A-416B-A88C-357C034E5740}"/>
    <cellStyle name="Comma [0] 2 3 4 2 3 2" xfId="6442" xr:uid="{0D85D1C0-AF2D-4D0C-952C-D9FCC4CE994A}"/>
    <cellStyle name="Comma [0] 2 3 4 2 4" xfId="5348" xr:uid="{3ECF4135-FAB0-44CF-8108-96FB119FF729}"/>
    <cellStyle name="Comma [0] 2 3 4 3" xfId="3431" xr:uid="{4CEC0D97-56FF-426B-83CE-C26D7DCD1923}"/>
    <cellStyle name="Comma [0] 2 3 4 3 2" xfId="4527" xr:uid="{BA51D8F8-5D4F-4EF6-9CD2-8AAAC87383BE}"/>
    <cellStyle name="Comma [0] 2 3 4 3 2 2" xfId="6716" xr:uid="{844167C7-6DA3-4F93-B8DF-9649B38D90DF}"/>
    <cellStyle name="Comma [0] 2 3 4 3 3" xfId="5622" xr:uid="{54D9F092-2AD1-4439-9428-F990182BAD30}"/>
    <cellStyle name="Comma [0] 2 3 4 4" xfId="3979" xr:uid="{EB465D27-1EF2-43EE-AA3C-19C841B25E42}"/>
    <cellStyle name="Comma [0] 2 3 4 4 2" xfId="6168" xr:uid="{06532895-E202-48C1-86ED-287864B10321}"/>
    <cellStyle name="Comma [0] 2 3 4 5" xfId="5074" xr:uid="{5B442C26-2326-400C-8C77-DF9326822493}"/>
    <cellStyle name="Comma [0] 2 3 5" xfId="3102" xr:uid="{B97DE933-9510-4BEA-98EE-DAD57CE7DEB7}"/>
    <cellStyle name="Comma [0] 2 3 5 2" xfId="3656" xr:uid="{C879C676-6177-40EE-B5E2-2826E7413CA0}"/>
    <cellStyle name="Comma [0] 2 3 5 2 2" xfId="4752" xr:uid="{1702DF8C-56AB-488E-9BB2-0DE324238755}"/>
    <cellStyle name="Comma [0] 2 3 5 2 2 2" xfId="6941" xr:uid="{C53E1AD1-7205-4EC5-824D-E56727841A19}"/>
    <cellStyle name="Comma [0] 2 3 5 2 3" xfId="5847" xr:uid="{70EB2350-7E6B-4FB5-A018-EAB1D7916F8B}"/>
    <cellStyle name="Comma [0] 2 3 5 3" xfId="4204" xr:uid="{A9622C15-6DB6-428B-94B1-31167F0F9D8C}"/>
    <cellStyle name="Comma [0] 2 3 5 3 2" xfId="6393" xr:uid="{FA4A038F-E1A1-4C41-B786-17052C2225B7}"/>
    <cellStyle name="Comma [0] 2 3 5 4" xfId="5299" xr:uid="{CFBE6FC2-2701-45DE-BCA4-B55041614022}"/>
    <cellStyle name="Comma [0] 2 3 6" xfId="3381" xr:uid="{BF79CF5B-D1D2-48C7-A0DE-06F0B95130CB}"/>
    <cellStyle name="Comma [0] 2 3 6 2" xfId="4478" xr:uid="{D09E1667-32AC-42DE-BE82-93BF34A595AC}"/>
    <cellStyle name="Comma [0] 2 3 6 2 2" xfId="6667" xr:uid="{01C21B0B-8E0B-4390-8CFA-9820610534A7}"/>
    <cellStyle name="Comma [0] 2 3 6 3" xfId="5573" xr:uid="{0989F8B5-5FFB-4DF7-8253-B2775AA29AF1}"/>
    <cellStyle name="Comma [0] 2 3 7" xfId="3931" xr:uid="{808455E2-A4E1-42D6-BA8F-BF09E024B58D}"/>
    <cellStyle name="Comma [0] 2 3 7 2" xfId="6120" xr:uid="{170C0778-3D62-4E9C-930A-C601BCBD4B4A}"/>
    <cellStyle name="Comma [0] 2 3 8" xfId="5026" xr:uid="{AC604B79-B7D2-4ED2-8DA5-C95E92998156}"/>
    <cellStyle name="Comma [0] 2 4" xfId="2924" xr:uid="{389E31E1-D250-4906-B143-489B83F3B115}"/>
    <cellStyle name="Comma [0] 2 4 2" xfId="3036" xr:uid="{F7A98391-9E35-4E82-961F-F9C66CB48D8F}"/>
    <cellStyle name="Comma [0] 2 4 2 2" xfId="3312" xr:uid="{978F9B77-7CCD-403F-93AE-C7BC28B8BDDA}"/>
    <cellStyle name="Comma [0] 2 4 2 2 2" xfId="3865" xr:uid="{B0A26081-B3A3-4584-8258-97ADBEEBBA07}"/>
    <cellStyle name="Comma [0] 2 4 2 2 2 2" xfId="4961" xr:uid="{530DAA61-D24F-42E1-8F84-D85B9B032641}"/>
    <cellStyle name="Comma [0] 2 4 2 2 2 2 2" xfId="7150" xr:uid="{056A5E53-56FB-4A3B-987E-6C459DA4F541}"/>
    <cellStyle name="Comma [0] 2 4 2 2 2 3" xfId="6056" xr:uid="{F8EAFF03-5081-4F28-AD7F-6E23B435664E}"/>
    <cellStyle name="Comma [0] 2 4 2 2 3" xfId="4413" xr:uid="{ED467EDA-8E77-4267-AFDE-200D9DF5E79F}"/>
    <cellStyle name="Comma [0] 2 4 2 2 3 2" xfId="6602" xr:uid="{36359660-E6AD-4AE3-85FF-AC0161DA05CB}"/>
    <cellStyle name="Comma [0] 2 4 2 2 4" xfId="5508" xr:uid="{9F65D3E1-D592-43BE-A7D1-6DD82FB4B844}"/>
    <cellStyle name="Comma [0] 2 4 2 3" xfId="3591" xr:uid="{97C74752-322E-4F20-973B-77306087C022}"/>
    <cellStyle name="Comma [0] 2 4 2 3 2" xfId="4687" xr:uid="{87BAE56D-C7F7-4DF9-AFEE-23B510EC64D4}"/>
    <cellStyle name="Comma [0] 2 4 2 3 2 2" xfId="6876" xr:uid="{EDD1BC4D-7CA3-42EA-A563-86915B3605BB}"/>
    <cellStyle name="Comma [0] 2 4 2 3 3" xfId="5782" xr:uid="{5E4A31AF-1D29-4B99-BA03-9D8CA6E3B43C}"/>
    <cellStyle name="Comma [0] 2 4 2 4" xfId="4139" xr:uid="{F9E1FBA5-034C-4D94-9505-85763EB40EBF}"/>
    <cellStyle name="Comma [0] 2 4 2 4 2" xfId="6328" xr:uid="{50BA815B-233F-466E-A46C-BC02744C1E62}"/>
    <cellStyle name="Comma [0] 2 4 2 5" xfId="5234" xr:uid="{3395337D-8E7D-464A-A575-C98562467BB7}"/>
    <cellStyle name="Comma [0] 2 4 3" xfId="3200" xr:uid="{8A483A34-2DA7-412B-9EA5-CC6ECDFFEE85}"/>
    <cellStyle name="Comma [0] 2 4 3 2" xfId="3753" xr:uid="{AAE1C655-9F50-4185-83DC-D3E941C973C7}"/>
    <cellStyle name="Comma [0] 2 4 3 2 2" xfId="4849" xr:uid="{6B98A179-A668-4F9A-8BB0-A03F709246FF}"/>
    <cellStyle name="Comma [0] 2 4 3 2 2 2" xfId="7038" xr:uid="{F1BC5A3C-EFE7-450B-9147-363F7F274008}"/>
    <cellStyle name="Comma [0] 2 4 3 2 3" xfId="5944" xr:uid="{AA6908AD-6ED5-4023-A366-9BC8B1CF3726}"/>
    <cellStyle name="Comma [0] 2 4 3 3" xfId="4301" xr:uid="{E4095254-6C8B-43BB-9152-7B43B6808D38}"/>
    <cellStyle name="Comma [0] 2 4 3 3 2" xfId="6490" xr:uid="{DC1A3255-1264-495A-AAC0-1796B3822075}"/>
    <cellStyle name="Comma [0] 2 4 3 4" xfId="5396" xr:uid="{B09026FA-39B3-4DE7-A1F8-82A4C1D0AD98}"/>
    <cellStyle name="Comma [0] 2 4 4" xfId="3479" xr:uid="{98ADCDCD-9CFA-474B-86B2-832AA940821F}"/>
    <cellStyle name="Comma [0] 2 4 4 2" xfId="4575" xr:uid="{C1F2AE7B-5BB0-4F9B-99A5-B8B5CA56D2FA}"/>
    <cellStyle name="Comma [0] 2 4 4 2 2" xfId="6764" xr:uid="{D278FF91-9C67-4BB5-8074-4626CF9B1FC7}"/>
    <cellStyle name="Comma [0] 2 4 4 3" xfId="5670" xr:uid="{8169500D-8A51-44F8-9FE9-E1753D994CAD}"/>
    <cellStyle name="Comma [0] 2 4 5" xfId="4027" xr:uid="{3BCFF3E3-3E15-431F-A756-A46BDC3DF547}"/>
    <cellStyle name="Comma [0] 2 4 5 2" xfId="6216" xr:uid="{3939EED9-1DC5-4C96-B56D-DD015F085118}"/>
    <cellStyle name="Comma [0] 2 4 6" xfId="5122" xr:uid="{B70AB46B-A12C-44C4-B072-64F5D421C178}"/>
    <cellStyle name="Comma [0] 2 5" xfId="2983" xr:uid="{A89C4782-70FE-4168-AA87-7E821C172463}"/>
    <cellStyle name="Comma [0] 2 5 2" xfId="3259" xr:uid="{4AD1AAC2-FD58-4F43-A6DF-26F4700CC142}"/>
    <cellStyle name="Comma [0] 2 5 2 2" xfId="3812" xr:uid="{26F41B55-6BC1-40FA-B516-3C02D8E3B05F}"/>
    <cellStyle name="Comma [0] 2 5 2 2 2" xfId="4908" xr:uid="{085DC06C-26DE-4749-B8ED-DC13B2A876B5}"/>
    <cellStyle name="Comma [0] 2 5 2 2 2 2" xfId="7097" xr:uid="{1AD9905A-2B67-4670-A734-621E25BE9A46}"/>
    <cellStyle name="Comma [0] 2 5 2 2 3" xfId="6003" xr:uid="{0D67BEA0-B2BB-455F-AF1F-23EE4B1162D4}"/>
    <cellStyle name="Comma [0] 2 5 2 3" xfId="4360" xr:uid="{EE054844-FCCF-4860-AA2B-77EE05CE9B49}"/>
    <cellStyle name="Comma [0] 2 5 2 3 2" xfId="6549" xr:uid="{73964A61-BD78-4CF5-9AB9-4391FB8F3915}"/>
    <cellStyle name="Comma [0] 2 5 2 4" xfId="5455" xr:uid="{64B11058-B10A-48E0-AECD-40A460640E5F}"/>
    <cellStyle name="Comma [0] 2 5 3" xfId="3538" xr:uid="{17AC9549-6998-487D-97FC-A8237F30AADC}"/>
    <cellStyle name="Comma [0] 2 5 3 2" xfId="4634" xr:uid="{8D0FEC6A-89E3-463E-9248-DB98F1358EBF}"/>
    <cellStyle name="Comma [0] 2 5 3 2 2" xfId="6823" xr:uid="{82D569AE-A7D0-4673-BB7A-5285A7F7EA85}"/>
    <cellStyle name="Comma [0] 2 5 3 3" xfId="5729" xr:uid="{61244473-D0FA-40A8-874E-7EA5BFC938CD}"/>
    <cellStyle name="Comma [0] 2 5 4" xfId="4086" xr:uid="{1AF9F56E-66EC-4146-9A6B-E57F16CE521C}"/>
    <cellStyle name="Comma [0] 2 5 4 2" xfId="6275" xr:uid="{6F12F74C-DDB4-470E-834C-DD56B9C2AEF3}"/>
    <cellStyle name="Comma [0] 2 5 5" xfId="5181" xr:uid="{0D76872A-A853-4313-98CD-B1074CDAF5B4}"/>
    <cellStyle name="Comma [0] 2 6" xfId="2870" xr:uid="{0461CD5A-A1C1-41F9-8AAD-9462C12814B4}"/>
    <cellStyle name="Comma [0] 2 6 2" xfId="3149" xr:uid="{3FB9CD5A-CF79-4606-9112-64A9A423F63A}"/>
    <cellStyle name="Comma [0] 2 6 2 2" xfId="3702" xr:uid="{658EAD11-D558-488D-B13A-D2D569E6F0EA}"/>
    <cellStyle name="Comma [0] 2 6 2 2 2" xfId="4798" xr:uid="{90A0B3E9-DB67-46FE-9300-06426713ED9B}"/>
    <cellStyle name="Comma [0] 2 6 2 2 2 2" xfId="6987" xr:uid="{A1404D5C-40A9-4BC5-96E6-B0EE261CAFCB}"/>
    <cellStyle name="Comma [0] 2 6 2 2 3" xfId="5893" xr:uid="{8C676A3D-B15D-4CD9-A9D9-4DCBF4231319}"/>
    <cellStyle name="Comma [0] 2 6 2 3" xfId="4250" xr:uid="{3866BBE1-F16A-421D-B3A7-3B087E95EA81}"/>
    <cellStyle name="Comma [0] 2 6 2 3 2" xfId="6439" xr:uid="{341D6434-F10A-4FF2-850E-7AB6FF8B4660}"/>
    <cellStyle name="Comma [0] 2 6 2 4" xfId="5345" xr:uid="{E86B7129-C694-4796-8A20-34424836383C}"/>
    <cellStyle name="Comma [0] 2 6 3" xfId="3428" xr:uid="{4A6C5528-65B4-4901-94CC-3FD7332D368C}"/>
    <cellStyle name="Comma [0] 2 6 3 2" xfId="4524" xr:uid="{B3E6EEAE-D2BC-4D3C-9C15-279F1AD73FCD}"/>
    <cellStyle name="Comma [0] 2 6 3 2 2" xfId="6713" xr:uid="{CA880D12-B78D-4B65-B359-928462185537}"/>
    <cellStyle name="Comma [0] 2 6 3 3" xfId="5619" xr:uid="{B0E8E05B-82E2-4783-BAFE-1BB6706579D2}"/>
    <cellStyle name="Comma [0] 2 6 4" xfId="3976" xr:uid="{E70171E2-A4BE-4CE3-A559-A5D99A5A2BC3}"/>
    <cellStyle name="Comma [0] 2 6 4 2" xfId="6165" xr:uid="{BB856E62-23A1-4661-B8F4-9B3A9C170CA9}"/>
    <cellStyle name="Comma [0] 2 6 5" xfId="5071" xr:uid="{563A8B25-732A-464F-B57A-0DB2A9BAA549}"/>
    <cellStyle name="Comma [0] 2 7" xfId="3099" xr:uid="{4647F6B2-6748-44B9-BF99-0E9E37C17E80}"/>
    <cellStyle name="Comma [0] 2 7 2" xfId="3653" xr:uid="{71B2E266-967A-4B2D-AD7D-5056A6DD375E}"/>
    <cellStyle name="Comma [0] 2 7 2 2" xfId="4749" xr:uid="{E8D6634A-D91F-4BCF-BDBA-FD2A274A9C66}"/>
    <cellStyle name="Comma [0] 2 7 2 2 2" xfId="6938" xr:uid="{ED2C9111-7EF8-45EA-BA14-D4106651117C}"/>
    <cellStyle name="Comma [0] 2 7 2 3" xfId="5844" xr:uid="{C370A3CC-4CFD-4DE6-929A-ECDAF2F9001E}"/>
    <cellStyle name="Comma [0] 2 7 3" xfId="4201" xr:uid="{67C8039B-26E8-4F6A-B8C5-48ABBF2DCDB4}"/>
    <cellStyle name="Comma [0] 2 7 3 2" xfId="6390" xr:uid="{9F81F8A9-B632-4395-8190-3ADCC2A3E544}"/>
    <cellStyle name="Comma [0] 2 7 4" xfId="5296" xr:uid="{88365F16-A55B-4EA9-B584-5EE096B03CA5}"/>
    <cellStyle name="Comma [0] 2 8" xfId="3378" xr:uid="{506D3052-A69D-4509-A1C1-7D903C7A4970}"/>
    <cellStyle name="Comma [0] 2 8 2" xfId="4475" xr:uid="{BED33F2A-5A58-4D58-B02B-5C0BF872C8CF}"/>
    <cellStyle name="Comma [0] 2 8 2 2" xfId="6664" xr:uid="{99A5F509-F7F4-41C9-BA28-090D43FE72E5}"/>
    <cellStyle name="Comma [0] 2 8 3" xfId="5570" xr:uid="{A628DA44-92FA-458A-AFFE-BB067E4F71F8}"/>
    <cellStyle name="Comma [0] 2 9" xfId="3928" xr:uid="{CCC1EA0A-3056-4128-8BEB-5932EBDD6062}"/>
    <cellStyle name="Comma [0] 2 9 2" xfId="6117" xr:uid="{8C2E87A3-603E-4983-991A-891F249C3EB4}"/>
    <cellStyle name="Comma [0] 3" xfId="75" xr:uid="{00000000-0005-0000-0000-000031000000}"/>
    <cellStyle name="Comma [0] 3 2" xfId="2928" xr:uid="{9AAD41A7-FF02-4154-A49A-E1B8D72C9A6A}"/>
    <cellStyle name="Comma [0] 3 2 2" xfId="3040" xr:uid="{6EF77815-9F42-44C3-A992-43A60B8C4710}"/>
    <cellStyle name="Comma [0] 3 2 2 2" xfId="3316" xr:uid="{4A0E0BF4-3E54-4137-B93D-34A7F40334A1}"/>
    <cellStyle name="Comma [0] 3 2 2 2 2" xfId="3869" xr:uid="{4D8F170D-2E01-4D23-B359-2D565D611D36}"/>
    <cellStyle name="Comma [0] 3 2 2 2 2 2" xfId="4965" xr:uid="{27130AF2-0278-4D6A-ABE3-2949CD5CB8C8}"/>
    <cellStyle name="Comma [0] 3 2 2 2 2 2 2" xfId="7154" xr:uid="{C7E1668E-8872-4BF0-98CF-1F429B2D8C42}"/>
    <cellStyle name="Comma [0] 3 2 2 2 2 3" xfId="6060" xr:uid="{142BC661-1366-4B8F-B899-92849EEAE30F}"/>
    <cellStyle name="Comma [0] 3 2 2 2 3" xfId="4417" xr:uid="{5EFB39A7-D8C9-4A36-8B37-599C4D43295E}"/>
    <cellStyle name="Comma [0] 3 2 2 2 3 2" xfId="6606" xr:uid="{178A3998-CF30-4349-8206-C92C7E30AA4C}"/>
    <cellStyle name="Comma [0] 3 2 2 2 4" xfId="5512" xr:uid="{78A12D14-A7DA-4693-9A17-3CAA9BF77CF4}"/>
    <cellStyle name="Comma [0] 3 2 2 3" xfId="3595" xr:uid="{84EBD923-9E10-4C5D-8F3E-B19349C0BA5C}"/>
    <cellStyle name="Comma [0] 3 2 2 3 2" xfId="4691" xr:uid="{B48EDD43-932B-4BB6-AB41-127CA4BD02DB}"/>
    <cellStyle name="Comma [0] 3 2 2 3 2 2" xfId="6880" xr:uid="{13304A01-97C5-4D33-AC98-C4A424541957}"/>
    <cellStyle name="Comma [0] 3 2 2 3 3" xfId="5786" xr:uid="{C2E4097E-D7A6-449D-8894-3ADBE49849B4}"/>
    <cellStyle name="Comma [0] 3 2 2 4" xfId="4143" xr:uid="{2A8A5C3F-8B5D-4598-9314-53E6F1A2FC6B}"/>
    <cellStyle name="Comma [0] 3 2 2 4 2" xfId="6332" xr:uid="{26CE3EE5-41C2-4E09-A50E-C29CF0BC115A}"/>
    <cellStyle name="Comma [0] 3 2 2 5" xfId="5238" xr:uid="{BD7B03C4-A079-4670-88F7-03D31E74F66E}"/>
    <cellStyle name="Comma [0] 3 2 3" xfId="3204" xr:uid="{76CF7C78-A705-4D74-9044-ACF5D4A0110F}"/>
    <cellStyle name="Comma [0] 3 2 3 2" xfId="3757" xr:uid="{17E0C31A-BE7E-4AC0-81C7-DFE21712784E}"/>
    <cellStyle name="Comma [0] 3 2 3 2 2" xfId="4853" xr:uid="{6B030FF7-BD60-4621-80C1-4664D2011A63}"/>
    <cellStyle name="Comma [0] 3 2 3 2 2 2" xfId="7042" xr:uid="{AEA85F2B-11E7-4635-BC38-C87C94DCFABE}"/>
    <cellStyle name="Comma [0] 3 2 3 2 3" xfId="5948" xr:uid="{5E18CCFF-5717-4040-A7DD-FBEFEB44E724}"/>
    <cellStyle name="Comma [0] 3 2 3 3" xfId="4305" xr:uid="{243E356A-D11F-4A61-A39C-551FC3B7CAE5}"/>
    <cellStyle name="Comma [0] 3 2 3 3 2" xfId="6494" xr:uid="{CB4B7389-0D30-42B6-95F0-737056D5A295}"/>
    <cellStyle name="Comma [0] 3 2 3 4" xfId="5400" xr:uid="{09006A4E-719C-4457-BBDC-72D41033A5CD}"/>
    <cellStyle name="Comma [0] 3 2 4" xfId="3483" xr:uid="{1221D6A0-4F3B-4AB0-A16E-02FFD3632F1F}"/>
    <cellStyle name="Comma [0] 3 2 4 2" xfId="4579" xr:uid="{D5CDCD3D-7AAE-4CB8-95E3-B236FD0F8B25}"/>
    <cellStyle name="Comma [0] 3 2 4 2 2" xfId="6768" xr:uid="{D5B4A9ED-733C-4EA4-94A4-6EC5A6ECFE24}"/>
    <cellStyle name="Comma [0] 3 2 4 3" xfId="5674" xr:uid="{65463A86-A852-4C11-8E7C-CE3AA8BA16B8}"/>
    <cellStyle name="Comma [0] 3 2 5" xfId="4031" xr:uid="{AC9A0C26-66FC-4A32-A946-87FADD794C7A}"/>
    <cellStyle name="Comma [0] 3 2 5 2" xfId="6220" xr:uid="{D6E1AD4D-1EA4-470E-9E0D-619F0A7C4A36}"/>
    <cellStyle name="Comma [0] 3 2 6" xfId="5126" xr:uid="{98945AB7-7A2F-4A4B-9A45-0F8C1FDAE20E}"/>
    <cellStyle name="Comma [0] 3 3" xfId="2987" xr:uid="{E7853149-AACD-499A-A11A-FCDEF8BA9083}"/>
    <cellStyle name="Comma [0] 3 3 2" xfId="3263" xr:uid="{D699EA14-2D52-43D9-B3B2-B9E9E564BEAA}"/>
    <cellStyle name="Comma [0] 3 3 2 2" xfId="3816" xr:uid="{E882F1EA-C5C2-4D95-9A88-B39ADE853A4D}"/>
    <cellStyle name="Comma [0] 3 3 2 2 2" xfId="4912" xr:uid="{28165F62-134F-4F60-BC33-249459B9731D}"/>
    <cellStyle name="Comma [0] 3 3 2 2 2 2" xfId="7101" xr:uid="{C309E23F-DF70-4275-B184-0207161D6008}"/>
    <cellStyle name="Comma [0] 3 3 2 2 3" xfId="6007" xr:uid="{FD1CC011-8728-4645-80FB-75A0AD25D894}"/>
    <cellStyle name="Comma [0] 3 3 2 3" xfId="4364" xr:uid="{0DB7BEA3-D65B-4026-BCAE-328865849D83}"/>
    <cellStyle name="Comma [0] 3 3 2 3 2" xfId="6553" xr:uid="{0DF2EE57-AFE5-4448-903E-E76F21D9DDE2}"/>
    <cellStyle name="Comma [0] 3 3 2 4" xfId="5459" xr:uid="{020C5CDB-5A34-4132-B8F7-6E4049F48659}"/>
    <cellStyle name="Comma [0] 3 3 3" xfId="3542" xr:uid="{8922AA95-7146-4AE9-AEFE-0FF798D2B001}"/>
    <cellStyle name="Comma [0] 3 3 3 2" xfId="4638" xr:uid="{A7E741C9-D5B4-41A7-959D-FA9B8515287B}"/>
    <cellStyle name="Comma [0] 3 3 3 2 2" xfId="6827" xr:uid="{D3C17C7B-8B32-48EC-B04F-C18BA8FCA02C}"/>
    <cellStyle name="Comma [0] 3 3 3 3" xfId="5733" xr:uid="{923435A4-4713-46F3-A12F-762831FDB699}"/>
    <cellStyle name="Comma [0] 3 3 4" xfId="4090" xr:uid="{134CEBA5-7632-4063-BA7A-8589B6F5C990}"/>
    <cellStyle name="Comma [0] 3 3 4 2" xfId="6279" xr:uid="{3F19C0D9-B920-4881-9E8E-1AA0C00E3E70}"/>
    <cellStyle name="Comma [0] 3 3 5" xfId="5185" xr:uid="{D2A08BDF-7B0E-4D57-A7A5-7B1D79CDDC6A}"/>
    <cellStyle name="Comma [0] 3 4" xfId="2874" xr:uid="{15E232B0-28D9-4BE8-9073-E6E97D68156F}"/>
    <cellStyle name="Comma [0] 3 4 2" xfId="3153" xr:uid="{786D081D-9C8D-42FC-927B-F64E67D11DB3}"/>
    <cellStyle name="Comma [0] 3 4 2 2" xfId="3706" xr:uid="{BE5CC51B-1750-4202-80A4-883796E0D896}"/>
    <cellStyle name="Comma [0] 3 4 2 2 2" xfId="4802" xr:uid="{BF169BFC-D9CA-47FC-B3F3-21E65FEF9DD5}"/>
    <cellStyle name="Comma [0] 3 4 2 2 2 2" xfId="6991" xr:uid="{1C2A1F59-1C4A-4377-B9EC-80BFD7CA16DF}"/>
    <cellStyle name="Comma [0] 3 4 2 2 3" xfId="5897" xr:uid="{8686E4A4-0810-410E-931E-C56BB17285C8}"/>
    <cellStyle name="Comma [0] 3 4 2 3" xfId="4254" xr:uid="{029BA85D-8A27-4C0E-9D45-E78216775E51}"/>
    <cellStyle name="Comma [0] 3 4 2 3 2" xfId="6443" xr:uid="{65E5BE7B-9C76-42BC-B0CB-8E291EAF0D03}"/>
    <cellStyle name="Comma [0] 3 4 2 4" xfId="5349" xr:uid="{6AAB3BE1-72BC-41D0-B65E-D25082349388}"/>
    <cellStyle name="Comma [0] 3 4 3" xfId="3432" xr:uid="{38ED51B7-3BCF-419D-9097-6DAB1F14FB0D}"/>
    <cellStyle name="Comma [0] 3 4 3 2" xfId="4528" xr:uid="{1951DD18-3D9C-46B4-82DA-B361ED92FA76}"/>
    <cellStyle name="Comma [0] 3 4 3 2 2" xfId="6717" xr:uid="{8D4CBBC8-12FF-4CFF-878A-BD9C0C638059}"/>
    <cellStyle name="Comma [0] 3 4 3 3" xfId="5623" xr:uid="{DE12F4BE-D3C1-4D5D-B318-2DE556532A38}"/>
    <cellStyle name="Comma [0] 3 4 4" xfId="3980" xr:uid="{4F331CB4-E84B-4A49-9966-D4B2EF1B2F15}"/>
    <cellStyle name="Comma [0] 3 4 4 2" xfId="6169" xr:uid="{7790F623-0F74-4976-8338-E5B8AF11A6DF}"/>
    <cellStyle name="Comma [0] 3 4 5" xfId="5075" xr:uid="{89FDF83C-004C-4312-BC48-1E930B2B48CB}"/>
    <cellStyle name="Comma [0] 3 5" xfId="3103" xr:uid="{91977CDB-6BD3-42C2-8F84-38218EBB02B5}"/>
    <cellStyle name="Comma [0] 3 5 2" xfId="3657" xr:uid="{50942CA0-6E96-45E3-9E4A-92D90CB9E6BB}"/>
    <cellStyle name="Comma [0] 3 5 2 2" xfId="4753" xr:uid="{F337069B-6B31-479C-962C-0340ACAB6ABD}"/>
    <cellStyle name="Comma [0] 3 5 2 2 2" xfId="6942" xr:uid="{51A88D35-E52C-4270-8159-ADC54638BAB3}"/>
    <cellStyle name="Comma [0] 3 5 2 3" xfId="5848" xr:uid="{96F0D572-6C9B-4E35-856C-8CFD22216AFC}"/>
    <cellStyle name="Comma [0] 3 5 3" xfId="4205" xr:uid="{418BF3D4-2BDD-4B95-95EB-D1E58B47508D}"/>
    <cellStyle name="Comma [0] 3 5 3 2" xfId="6394" xr:uid="{7852874B-445A-4C9A-B8C7-09A414CBEDD3}"/>
    <cellStyle name="Comma [0] 3 5 4" xfId="5300" xr:uid="{DA4C4031-4879-4921-B9E5-1ABDCF31F4BC}"/>
    <cellStyle name="Comma [0] 3 6" xfId="3382" xr:uid="{0ED5D826-2518-4263-80CE-A314C5240BB1}"/>
    <cellStyle name="Comma [0] 3 6 2" xfId="4479" xr:uid="{F519C756-7156-4F0C-904D-2AD8559866AD}"/>
    <cellStyle name="Comma [0] 3 6 2 2" xfId="6668" xr:uid="{3BDEAFBC-5039-4C19-817A-7BEFB64B97C4}"/>
    <cellStyle name="Comma [0] 3 6 3" xfId="5574" xr:uid="{05FEE8B7-DD03-4232-B0B5-83182B51D04A}"/>
    <cellStyle name="Comma [0] 3 7" xfId="3932" xr:uid="{CA442E14-CE0C-4721-9E0B-82A798B6E149}"/>
    <cellStyle name="Comma [0] 3 7 2" xfId="6121" xr:uid="{D8DC5D71-8832-4808-8F33-3C9902D8AD09}"/>
    <cellStyle name="Comma [0] 3 8" xfId="5027" xr:uid="{36C9172D-290C-4922-B164-408B8602C99B}"/>
    <cellStyle name="Comma [0] 4" xfId="2923" xr:uid="{E12FF52E-D417-4346-9713-FD68A4CAF054}"/>
    <cellStyle name="Comma [0] 4 2" xfId="3035" xr:uid="{C8912799-EBBC-473D-A212-90B17D34EF73}"/>
    <cellStyle name="Comma [0] 4 2 2" xfId="3311" xr:uid="{75BABFA6-8017-41C5-86F7-68E9D1789C3B}"/>
    <cellStyle name="Comma [0] 4 2 2 2" xfId="3864" xr:uid="{60D5EA99-34B7-4606-A58F-DDFC5F58C54C}"/>
    <cellStyle name="Comma [0] 4 2 2 2 2" xfId="4960" xr:uid="{F46589C5-7A14-40FC-888E-5A7226D8365A}"/>
    <cellStyle name="Comma [0] 4 2 2 2 2 2" xfId="7149" xr:uid="{C7E1994F-3268-4507-92DE-C2B2F569D907}"/>
    <cellStyle name="Comma [0] 4 2 2 2 3" xfId="6055" xr:uid="{93AEE3E3-5093-4EAF-9C3B-80E2086877B9}"/>
    <cellStyle name="Comma [0] 4 2 2 3" xfId="4412" xr:uid="{9CCAA211-14A7-4BF3-836F-54178DB0A69E}"/>
    <cellStyle name="Comma [0] 4 2 2 3 2" xfId="6601" xr:uid="{FA3383A3-6E33-419F-9B3F-C6CF5E1D1741}"/>
    <cellStyle name="Comma [0] 4 2 2 4" xfId="5507" xr:uid="{8FBEA0EC-C6EC-49BE-9E6E-A2CD25E18498}"/>
    <cellStyle name="Comma [0] 4 2 3" xfId="3590" xr:uid="{08A6EDA0-8B4C-4344-99B6-67D5BD4FC475}"/>
    <cellStyle name="Comma [0] 4 2 3 2" xfId="4686" xr:uid="{F67ECAE0-9E3F-4ECF-8BAC-8C05FDF87AB7}"/>
    <cellStyle name="Comma [0] 4 2 3 2 2" xfId="6875" xr:uid="{35967ACD-5865-4BB3-A0F8-63E0AF5328B0}"/>
    <cellStyle name="Comma [0] 4 2 3 3" xfId="5781" xr:uid="{1C7991A2-C645-4D0D-8071-7055AA5CB217}"/>
    <cellStyle name="Comma [0] 4 2 4" xfId="4138" xr:uid="{F93007FC-DDE4-4721-982C-757FF80DA53A}"/>
    <cellStyle name="Comma [0] 4 2 4 2" xfId="6327" xr:uid="{033AB10D-3487-4C99-A128-261CB4E8F410}"/>
    <cellStyle name="Comma [0] 4 2 5" xfId="5233" xr:uid="{6025D6C9-0EE2-4289-BFBF-3D621BE3D084}"/>
    <cellStyle name="Comma [0] 4 3" xfId="3199" xr:uid="{E2B86728-A9ED-437E-80F3-5A20D7125166}"/>
    <cellStyle name="Comma [0] 4 3 2" xfId="3752" xr:uid="{597075CD-C750-43E6-A762-69E1D7D2A962}"/>
    <cellStyle name="Comma [0] 4 3 2 2" xfId="4848" xr:uid="{32E81BBD-529F-41EA-BDBF-85E4E573E65B}"/>
    <cellStyle name="Comma [0] 4 3 2 2 2" xfId="7037" xr:uid="{70357999-BB79-497F-8C79-668490A5086F}"/>
    <cellStyle name="Comma [0] 4 3 2 3" xfId="5943" xr:uid="{AA98ED46-F8DF-4907-8B17-0D29C640378B}"/>
    <cellStyle name="Comma [0] 4 3 3" xfId="4300" xr:uid="{68AC8DAA-7E80-4F31-8597-04B78D07E6A8}"/>
    <cellStyle name="Comma [0] 4 3 3 2" xfId="6489" xr:uid="{120107E4-D8F0-4747-B286-4C6CAE4B72DD}"/>
    <cellStyle name="Comma [0] 4 3 4" xfId="5395" xr:uid="{38C93BBC-86BF-413A-85A9-DABE22F1CA3C}"/>
    <cellStyle name="Comma [0] 4 4" xfId="3478" xr:uid="{1B6F9E73-CD5E-488A-875E-99971A8E6889}"/>
    <cellStyle name="Comma [0] 4 4 2" xfId="4574" xr:uid="{EB079CF2-97FB-4EDC-95A7-5A187C2576B9}"/>
    <cellStyle name="Comma [0] 4 4 2 2" xfId="6763" xr:uid="{B60C5931-2F1E-4CE6-ACE5-605169D71FF0}"/>
    <cellStyle name="Comma [0] 4 4 3" xfId="5669" xr:uid="{77F17E46-48E8-4D80-B072-8C9D15048A8B}"/>
    <cellStyle name="Comma [0] 4 5" xfId="4026" xr:uid="{876280B9-8A19-4ADA-A431-871C1429AA0F}"/>
    <cellStyle name="Comma [0] 4 5 2" xfId="6215" xr:uid="{590960D1-A156-4049-AD88-474A7CE1A311}"/>
    <cellStyle name="Comma [0] 4 6" xfId="5121" xr:uid="{50DE71D7-97A3-43E7-B212-4094901795DC}"/>
    <cellStyle name="Comma [0] 5" xfId="2982" xr:uid="{A3F2210E-822B-419E-8E06-1A7263911D09}"/>
    <cellStyle name="Comma [0] 5 2" xfId="3258" xr:uid="{139C3EF2-1502-4203-B53D-DF4C6F1C3F22}"/>
    <cellStyle name="Comma [0] 5 2 2" xfId="3811" xr:uid="{ACF8B01A-1318-42C6-AA89-E9A3DCBBE250}"/>
    <cellStyle name="Comma [0] 5 2 2 2" xfId="4907" xr:uid="{FD37B286-4E22-4199-A987-8D763C92BB04}"/>
    <cellStyle name="Comma [0] 5 2 2 2 2" xfId="7096" xr:uid="{13962D80-8020-46CC-B3A6-3CA16978474C}"/>
    <cellStyle name="Comma [0] 5 2 2 3" xfId="6002" xr:uid="{C5901BF1-0867-45CF-9273-0A62837B4FE1}"/>
    <cellStyle name="Comma [0] 5 2 3" xfId="4359" xr:uid="{77AABDAA-F227-4A74-82B6-D4237B59C734}"/>
    <cellStyle name="Comma [0] 5 2 3 2" xfId="6548" xr:uid="{3C182DD7-A7EE-49FC-A99D-00C43620A6AC}"/>
    <cellStyle name="Comma [0] 5 2 4" xfId="5454" xr:uid="{32C58641-B42F-4C17-B959-030FCDA4B215}"/>
    <cellStyle name="Comma [0] 5 3" xfId="3537" xr:uid="{2865F673-E60F-4D7B-AAA2-9535F6335219}"/>
    <cellStyle name="Comma [0] 5 3 2" xfId="4633" xr:uid="{24E54653-92AB-4641-8086-C2DE430C2414}"/>
    <cellStyle name="Comma [0] 5 3 2 2" xfId="6822" xr:uid="{004893BD-9773-4E34-AB69-7E2088A989AC}"/>
    <cellStyle name="Comma [0] 5 3 3" xfId="5728" xr:uid="{46B4BDC5-95D5-48E8-9BB9-576DA36D0E5D}"/>
    <cellStyle name="Comma [0] 5 4" xfId="4085" xr:uid="{E971F6B5-A7E6-4939-95F2-A5C05C4A2C1B}"/>
    <cellStyle name="Comma [0] 5 4 2" xfId="6274" xr:uid="{72C254A0-D265-4398-A08F-2E7A7DEF3987}"/>
    <cellStyle name="Comma [0] 5 5" xfId="5180" xr:uid="{0B9B4032-2D33-4221-85B3-BC4FE14AE5B5}"/>
    <cellStyle name="Comma [0] 6" xfId="2869" xr:uid="{BFE375D2-4543-47A0-87B8-06063C6EA80B}"/>
    <cellStyle name="Comma [0] 6 2" xfId="3148" xr:uid="{0B7A815E-2A75-4375-A860-EE598CD3D600}"/>
    <cellStyle name="Comma [0] 6 2 2" xfId="3701" xr:uid="{A784BA3A-D72A-4112-B81A-44701F11F641}"/>
    <cellStyle name="Comma [0] 6 2 2 2" xfId="4797" xr:uid="{4D7E450B-0246-494E-8D8E-FC38CD00CB7C}"/>
    <cellStyle name="Comma [0] 6 2 2 2 2" xfId="6986" xr:uid="{530E4323-2E53-4333-9809-C94DB86B49AE}"/>
    <cellStyle name="Comma [0] 6 2 2 3" xfId="5892" xr:uid="{4F41324E-4420-41A5-9F1A-0C56092D6D73}"/>
    <cellStyle name="Comma [0] 6 2 3" xfId="4249" xr:uid="{0E2D74A1-FEB2-49AD-9728-0E5ADD4E7FB2}"/>
    <cellStyle name="Comma [0] 6 2 3 2" xfId="6438" xr:uid="{010FE95A-1EE4-4371-A6CD-C1C2C081213C}"/>
    <cellStyle name="Comma [0] 6 2 4" xfId="5344" xr:uid="{CB8DD68C-0782-4B24-AC5E-B2F5CA07724F}"/>
    <cellStyle name="Comma [0] 6 3" xfId="3427" xr:uid="{26DC408A-C534-45A0-8986-B76C1B43DBE2}"/>
    <cellStyle name="Comma [0] 6 3 2" xfId="4523" xr:uid="{BBC9BA54-03BE-41EA-9795-39AE0C57ED28}"/>
    <cellStyle name="Comma [0] 6 3 2 2" xfId="6712" xr:uid="{C83E5AB4-1F80-46E8-9914-E90FBF2632E3}"/>
    <cellStyle name="Comma [0] 6 3 3" xfId="5618" xr:uid="{BC83E4D5-1492-4D93-9E84-55782EC09DD9}"/>
    <cellStyle name="Comma [0] 6 4" xfId="3975" xr:uid="{BEE5A156-0B0E-40CA-A4C8-56AE1B9E3589}"/>
    <cellStyle name="Comma [0] 6 4 2" xfId="6164" xr:uid="{63F47884-0B57-428A-AEE7-94818DE374C3}"/>
    <cellStyle name="Comma [0] 6 5" xfId="5070" xr:uid="{B0B79735-27C2-468A-8BF6-FCDAACAA63E5}"/>
    <cellStyle name="Comma [0] 7" xfId="3098" xr:uid="{D02F66D7-2036-4C74-A1F7-5843A4A7E7E1}"/>
    <cellStyle name="Comma [0] 7 2" xfId="3652" xr:uid="{84306E33-5A72-4712-B084-931E3C4F1AFF}"/>
    <cellStyle name="Comma [0] 7 2 2" xfId="4748" xr:uid="{9A60D350-42D0-4E31-82A1-C3958619F1A8}"/>
    <cellStyle name="Comma [0] 7 2 2 2" xfId="6937" xr:uid="{1305A36F-92B7-4FB4-8855-C0C904B8F213}"/>
    <cellStyle name="Comma [0] 7 2 3" xfId="5843" xr:uid="{4F687E21-DEA5-4A2E-BB11-E992E20A667F}"/>
    <cellStyle name="Comma [0] 7 3" xfId="4200" xr:uid="{B2F7D5EC-BCC1-40FC-BD1A-F76FE32C9535}"/>
    <cellStyle name="Comma [0] 7 3 2" xfId="6389" xr:uid="{2EEADE05-0172-4E8F-95BD-CB9B4081C24C}"/>
    <cellStyle name="Comma [0] 7 4" xfId="5295" xr:uid="{D4DC1958-43BF-4BBD-B38E-054CCD8D2BF9}"/>
    <cellStyle name="Comma [0] 8" xfId="3377" xr:uid="{EE84359C-878F-4E4A-9BE6-653C2758F836}"/>
    <cellStyle name="Comma [0] 8 2" xfId="4474" xr:uid="{6B5BF083-09FB-4ECD-AFAF-2F633556E356}"/>
    <cellStyle name="Comma [0] 8 2 2" xfId="6663" xr:uid="{B14660D7-5847-4EDE-8576-2F5F94EA3152}"/>
    <cellStyle name="Comma [0] 8 3" xfId="5569" xr:uid="{3BFB5B13-5753-4EF5-B0C6-968A6AFFCFB8}"/>
    <cellStyle name="Comma [0] 9" xfId="3927" xr:uid="{0459BB1F-2B8D-41F4-9A41-E73DDB116931}"/>
    <cellStyle name="Comma [0] 9 2" xfId="6116" xr:uid="{36E11CF6-44AB-4CC4-B587-786F6AF40305}"/>
    <cellStyle name="Comma 10" xfId="2939" xr:uid="{FAF0B2BB-4847-4BFB-8451-868C8DC3AD45}"/>
    <cellStyle name="Comma 10 2" xfId="3051" xr:uid="{F6265957-4337-4319-AD9C-E4D7E4E07211}"/>
    <cellStyle name="Comma 10 2 2" xfId="3327" xr:uid="{10676DF1-8F59-456C-A1B2-C9E0AA27485C}"/>
    <cellStyle name="Comma 10 2 2 2" xfId="3880" xr:uid="{241A0BFF-8E69-4730-BDD0-DF01948E178F}"/>
    <cellStyle name="Comma 10 2 2 2 2" xfId="4976" xr:uid="{C5E6021E-D7FA-42F2-9B6B-CFD12984A835}"/>
    <cellStyle name="Comma 10 2 2 2 2 2" xfId="7165" xr:uid="{E034667D-DC0B-4912-A9AD-69A3DF4BD47B}"/>
    <cellStyle name="Comma 10 2 2 2 3" xfId="6071" xr:uid="{CDD7BAD8-C44A-47F5-9A06-68CEFDDAACF6}"/>
    <cellStyle name="Comma 10 2 2 3" xfId="4428" xr:uid="{0F3B0605-218C-4DF3-BDCF-90427E498634}"/>
    <cellStyle name="Comma 10 2 2 3 2" xfId="6617" xr:uid="{2B479F6C-314F-447D-A139-2830D995BA2B}"/>
    <cellStyle name="Comma 10 2 2 4" xfId="5523" xr:uid="{E42D9EFF-BD3F-48B7-BEE7-F209F9125DB5}"/>
    <cellStyle name="Comma 10 2 3" xfId="3606" xr:uid="{7A6F27B9-7D84-41D3-BC45-A023C444EDD0}"/>
    <cellStyle name="Comma 10 2 3 2" xfId="4702" xr:uid="{8A26C580-9747-4296-A1A2-38BBD404E649}"/>
    <cellStyle name="Comma 10 2 3 2 2" xfId="6891" xr:uid="{A65AF3B7-39D7-48ED-8903-9C8ED7BE95CF}"/>
    <cellStyle name="Comma 10 2 3 3" xfId="5797" xr:uid="{30905680-005D-4DED-9679-528CBC8E6C78}"/>
    <cellStyle name="Comma 10 2 4" xfId="4154" xr:uid="{F7C4F68C-6F9F-4927-9001-9B858A0AFEFF}"/>
    <cellStyle name="Comma 10 2 4 2" xfId="6343" xr:uid="{B89B91A9-688C-4377-B4FD-8ECACB2868BF}"/>
    <cellStyle name="Comma 10 2 5" xfId="5249" xr:uid="{324BE984-41F0-48F8-B162-FCE9350B29EA}"/>
    <cellStyle name="Comma 10 3" xfId="3215" xr:uid="{D3A39262-039B-4A41-94F9-F4512F5090AC}"/>
    <cellStyle name="Comma 10 3 2" xfId="3768" xr:uid="{BD0BBDA5-8C6E-47DE-A9BB-9346D7D3E7FA}"/>
    <cellStyle name="Comma 10 3 2 2" xfId="4864" xr:uid="{6A53A44B-D727-4711-8E28-D37306FD6A41}"/>
    <cellStyle name="Comma 10 3 2 2 2" xfId="7053" xr:uid="{AC57C50F-3958-40F3-B442-268366F9E0D4}"/>
    <cellStyle name="Comma 10 3 2 3" xfId="5959" xr:uid="{007B1B8C-E475-4063-9E91-A6BE8DAA9FCD}"/>
    <cellStyle name="Comma 10 3 3" xfId="4316" xr:uid="{FE9C2C05-9838-4EC6-995C-22C286A0C18D}"/>
    <cellStyle name="Comma 10 3 3 2" xfId="6505" xr:uid="{35D9821E-874F-4878-A485-44E55083F441}"/>
    <cellStyle name="Comma 10 3 4" xfId="5411" xr:uid="{96158EF1-3FC8-4FFB-AE6D-73AA7ED9FB66}"/>
    <cellStyle name="Comma 10 4" xfId="3494" xr:uid="{BFF64AD4-CFD3-4BC6-8059-C1BA8D6F2D84}"/>
    <cellStyle name="Comma 10 4 2" xfId="4590" xr:uid="{4A32858D-DC0C-432F-A855-48502E6116A4}"/>
    <cellStyle name="Comma 10 4 2 2" xfId="6779" xr:uid="{BE21FDB0-C856-4FE0-8A71-E73DE0D3902F}"/>
    <cellStyle name="Comma 10 4 3" xfId="5685" xr:uid="{445E17E0-FE65-4E9C-A29C-0DA39E8297C7}"/>
    <cellStyle name="Comma 10 5" xfId="4042" xr:uid="{B19C1EB5-ECEE-489D-811C-6A06ABA11AF8}"/>
    <cellStyle name="Comma 10 5 2" xfId="6231" xr:uid="{77945A1E-9D5F-4434-B78F-539B0BDB6D27}"/>
    <cellStyle name="Comma 10 6" xfId="5137" xr:uid="{FF1AACDA-45AF-4E91-8138-D0F4D724D53D}"/>
    <cellStyle name="Comma 11" xfId="2975" xr:uid="{F924E2B4-7010-499F-9E4D-F4FDF6115E49}"/>
    <cellStyle name="Comma 11 2" xfId="3087" xr:uid="{B5AF8226-E79A-438A-AE61-365F0960BE28}"/>
    <cellStyle name="Comma 11 2 2" xfId="3363" xr:uid="{061E3CAF-055A-410B-9478-C1B1864863AE}"/>
    <cellStyle name="Comma 11 2 2 2" xfId="3916" xr:uid="{DB75C06D-5CFB-4F45-BC09-08183E5590B6}"/>
    <cellStyle name="Comma 11 2 2 2 2" xfId="5012" xr:uid="{EEF24833-02AB-4472-80B5-E7EA9EFD4FC9}"/>
    <cellStyle name="Comma 11 2 2 2 2 2" xfId="7201" xr:uid="{B2D1874F-77A6-4E18-95EF-EF6F588556A3}"/>
    <cellStyle name="Comma 11 2 2 2 3" xfId="6107" xr:uid="{23DF86BD-3C82-444E-9909-D097192370FE}"/>
    <cellStyle name="Comma 11 2 2 3" xfId="4464" xr:uid="{D120A543-6BE3-43EE-87E5-F7BCE02DE61C}"/>
    <cellStyle name="Comma 11 2 2 3 2" xfId="6653" xr:uid="{0E018DC7-BC80-46A9-A477-BEE2089F5D4C}"/>
    <cellStyle name="Comma 11 2 2 4" xfId="5559" xr:uid="{39660FA1-7974-4323-B455-94DFE352C60F}"/>
    <cellStyle name="Comma 11 2 3" xfId="3642" xr:uid="{9815355D-4D1C-4D6A-B41E-C7E94D3DED22}"/>
    <cellStyle name="Comma 11 2 3 2" xfId="4738" xr:uid="{AA8D4C6B-AACA-4BAB-BD99-2C1527523723}"/>
    <cellStyle name="Comma 11 2 3 2 2" xfId="6927" xr:uid="{9394E06D-D1A0-4EE8-A137-30B8E2A7A146}"/>
    <cellStyle name="Comma 11 2 3 3" xfId="5833" xr:uid="{635972BC-F492-49EF-B13D-AEEF008B6BB1}"/>
    <cellStyle name="Comma 11 2 4" xfId="4190" xr:uid="{DC64E289-3526-4267-BECA-5093B17D757D}"/>
    <cellStyle name="Comma 11 2 4 2" xfId="6379" xr:uid="{4B223614-29E5-4693-92A2-68AFAA2E7CB1}"/>
    <cellStyle name="Comma 11 2 5" xfId="5285" xr:uid="{9C89A535-EA1A-4AA6-A20D-FE78C4414529}"/>
    <cellStyle name="Comma 11 3" xfId="3251" xr:uid="{70338BF0-0A28-4124-8A63-13BCF7DE770D}"/>
    <cellStyle name="Comma 11 3 2" xfId="3804" xr:uid="{506742AC-169C-4392-8B64-5CFC84A934E5}"/>
    <cellStyle name="Comma 11 3 2 2" xfId="4900" xr:uid="{2F9DBA23-0897-49F6-A4C8-65324DC508E7}"/>
    <cellStyle name="Comma 11 3 2 2 2" xfId="7089" xr:uid="{E34BF99C-71E8-4768-A0E2-971D055C03EA}"/>
    <cellStyle name="Comma 11 3 2 3" xfId="5995" xr:uid="{687101DB-B4C5-4F8A-919F-ADAC4535DF7B}"/>
    <cellStyle name="Comma 11 3 3" xfId="4352" xr:uid="{6DDE58B3-B282-4FED-A102-945300DA8598}"/>
    <cellStyle name="Comma 11 3 3 2" xfId="6541" xr:uid="{76D8F177-9EE5-460E-ACB4-17470735E0DA}"/>
    <cellStyle name="Comma 11 3 4" xfId="5447" xr:uid="{DEEF6941-39C1-41D8-8908-F4209A2ED356}"/>
    <cellStyle name="Comma 11 4" xfId="3530" xr:uid="{9672F3DB-ABF0-4B45-BCCC-9B90E916E946}"/>
    <cellStyle name="Comma 11 4 2" xfId="4626" xr:uid="{B546D9EB-C0BD-41E2-A7F2-73E93ED253DA}"/>
    <cellStyle name="Comma 11 4 2 2" xfId="6815" xr:uid="{3A522F02-0D7A-4721-B29A-ACE78A9349E1}"/>
    <cellStyle name="Comma 11 4 3" xfId="5721" xr:uid="{96212754-3E02-4C92-954D-69E05929D8DC}"/>
    <cellStyle name="Comma 11 5" xfId="4078" xr:uid="{93A5446A-78A3-4012-81DB-C922DCEF4D7A}"/>
    <cellStyle name="Comma 11 5 2" xfId="6267" xr:uid="{661BA627-D624-4AB7-B39E-AB9032568FB6}"/>
    <cellStyle name="Comma 11 6" xfId="5173" xr:uid="{E109B1E7-D955-4FED-B12E-606831791538}"/>
    <cellStyle name="Comma 12" xfId="2938" xr:uid="{F4EC02BC-C913-4C2B-89AF-BB3F99D41EBB}"/>
    <cellStyle name="Comma 12 2" xfId="3050" xr:uid="{CF10E512-A4CC-4259-A5B7-7FA3500D66EA}"/>
    <cellStyle name="Comma 12 2 2" xfId="3326" xr:uid="{C4E5C5AF-FA78-41E1-B662-C42EF33C600D}"/>
    <cellStyle name="Comma 12 2 2 2" xfId="3879" xr:uid="{D2805B25-2CF1-479B-A78E-F005D3220396}"/>
    <cellStyle name="Comma 12 2 2 2 2" xfId="4975" xr:uid="{8414458E-5613-4C9E-9B60-C7D51EB29034}"/>
    <cellStyle name="Comma 12 2 2 2 2 2" xfId="7164" xr:uid="{EDA56357-51F8-4053-8931-7350FF3C4544}"/>
    <cellStyle name="Comma 12 2 2 2 3" xfId="6070" xr:uid="{2CA17B38-B097-4B9F-8C72-C0BE73A3F5D7}"/>
    <cellStyle name="Comma 12 2 2 3" xfId="4427" xr:uid="{9E62DB62-0FC4-45D2-A933-DA9102D5AE98}"/>
    <cellStyle name="Comma 12 2 2 3 2" xfId="6616" xr:uid="{B7016CF9-F056-4060-97C3-9DC0BEC8118D}"/>
    <cellStyle name="Comma 12 2 2 4" xfId="5522" xr:uid="{65CF4C1E-3E81-48D0-9424-1207A4527BB2}"/>
    <cellStyle name="Comma 12 2 3" xfId="3605" xr:uid="{C7712296-E713-490A-B39C-5ADC6ED9A2AE}"/>
    <cellStyle name="Comma 12 2 3 2" xfId="4701" xr:uid="{D17256C9-E342-4523-9AF7-1D0A30047F1D}"/>
    <cellStyle name="Comma 12 2 3 2 2" xfId="6890" xr:uid="{CAD6949F-6AFB-4F0A-8050-87E1A22CC7A0}"/>
    <cellStyle name="Comma 12 2 3 3" xfId="5796" xr:uid="{569641C7-4C60-45D2-AFD9-BDAA6C333FED}"/>
    <cellStyle name="Comma 12 2 4" xfId="4153" xr:uid="{410B2A9F-5397-4E55-ABBA-D32D812527F6}"/>
    <cellStyle name="Comma 12 2 4 2" xfId="6342" xr:uid="{8B180FE2-7E63-41C5-AFC2-4610519501BF}"/>
    <cellStyle name="Comma 12 2 5" xfId="5248" xr:uid="{F9E38750-1CB5-4BDC-B001-854AE74B7785}"/>
    <cellStyle name="Comma 12 3" xfId="3214" xr:uid="{EE2C0F90-2890-4E8D-9FAA-CFC172C02745}"/>
    <cellStyle name="Comma 12 3 2" xfId="3767" xr:uid="{9210139F-DAD2-418E-82DA-8ACE68AA49AB}"/>
    <cellStyle name="Comma 12 3 2 2" xfId="4863" xr:uid="{11C166A6-7D96-44F7-9E5C-C91AEDDECF98}"/>
    <cellStyle name="Comma 12 3 2 2 2" xfId="7052" xr:uid="{33E2D747-5799-435E-8D79-CB9770FCB4EC}"/>
    <cellStyle name="Comma 12 3 2 3" xfId="5958" xr:uid="{2A608A14-AF9F-4EA3-B9B3-098C3D992E9D}"/>
    <cellStyle name="Comma 12 3 3" xfId="4315" xr:uid="{131BDB04-14DF-433A-A2C9-E48BDF75A24E}"/>
    <cellStyle name="Comma 12 3 3 2" xfId="6504" xr:uid="{0A82E434-5530-4567-B570-A228A8F49809}"/>
    <cellStyle name="Comma 12 3 4" xfId="5410" xr:uid="{45C996D2-EDE8-411F-8DA8-FF3B35A23FB4}"/>
    <cellStyle name="Comma 12 4" xfId="3493" xr:uid="{27239BC0-DDEE-4D6E-9504-69722AE03823}"/>
    <cellStyle name="Comma 12 4 2" xfId="4589" xr:uid="{C19C65E6-8CC4-4051-BBA9-3AA1B89E1777}"/>
    <cellStyle name="Comma 12 4 2 2" xfId="6778" xr:uid="{D0392910-5773-4FDC-9674-D7258F8B3015}"/>
    <cellStyle name="Comma 12 4 3" xfId="5684" xr:uid="{66B191CB-2D7D-4734-A56F-BDD5815FC071}"/>
    <cellStyle name="Comma 12 5" xfId="4041" xr:uid="{9E378ED3-8189-48C5-B25C-E162C1D377CB}"/>
    <cellStyle name="Comma 12 5 2" xfId="6230" xr:uid="{85763E19-1CC5-4F0C-8898-6267924688D1}"/>
    <cellStyle name="Comma 12 6" xfId="5136" xr:uid="{4CAB7965-AF49-4B08-92ED-67B150F4BFF1}"/>
    <cellStyle name="Comma 13" xfId="2973" xr:uid="{816AFCB5-94AC-4C91-9F1A-AE9D2F8A3B81}"/>
    <cellStyle name="Comma 13 2" xfId="3085" xr:uid="{B81AAE48-5DE0-4403-8465-19521EE8D9FA}"/>
    <cellStyle name="Comma 13 2 2" xfId="3361" xr:uid="{CF914102-6865-4B2D-8AA6-8F9642CCFA3E}"/>
    <cellStyle name="Comma 13 2 2 2" xfId="3914" xr:uid="{CF2ED7FB-97A2-4972-A0BB-B0009F2C7174}"/>
    <cellStyle name="Comma 13 2 2 2 2" xfId="5010" xr:uid="{41BA1973-276A-4D1A-9BBA-791743A5C93A}"/>
    <cellStyle name="Comma 13 2 2 2 2 2" xfId="7199" xr:uid="{0F5B6B4F-4632-40F5-BA3A-2136408F848F}"/>
    <cellStyle name="Comma 13 2 2 2 3" xfId="6105" xr:uid="{497DDAE9-7373-4A73-B971-FF02DE355E01}"/>
    <cellStyle name="Comma 13 2 2 3" xfId="4462" xr:uid="{80E1C55C-2D1A-4584-8A6C-7D45BE07D78A}"/>
    <cellStyle name="Comma 13 2 2 3 2" xfId="6651" xr:uid="{AD7122C1-D8E6-41CF-BE81-96A0040386CD}"/>
    <cellStyle name="Comma 13 2 2 4" xfId="5557" xr:uid="{3F7D419B-C138-46BD-BFBD-B324FF937D35}"/>
    <cellStyle name="Comma 13 2 3" xfId="3640" xr:uid="{45788C96-E024-4942-AB93-84731FDEF4B9}"/>
    <cellStyle name="Comma 13 2 3 2" xfId="4736" xr:uid="{180FD916-25A9-41BD-8D2E-5C629314A00D}"/>
    <cellStyle name="Comma 13 2 3 2 2" xfId="6925" xr:uid="{D5912E42-71F7-427F-9CCD-F027C4411CCE}"/>
    <cellStyle name="Comma 13 2 3 3" xfId="5831" xr:uid="{28D0F3AC-F2A7-4426-BBD4-1AE67DB823F2}"/>
    <cellStyle name="Comma 13 2 4" xfId="4188" xr:uid="{B65199BB-FB94-4A9E-9B4F-13BC3A37FA15}"/>
    <cellStyle name="Comma 13 2 4 2" xfId="6377" xr:uid="{45BF8FEC-35FA-4E53-8310-9F63AA476297}"/>
    <cellStyle name="Comma 13 2 5" xfId="5283" xr:uid="{E0DFF6B6-CCBF-4626-8813-351666007F1A}"/>
    <cellStyle name="Comma 13 3" xfId="3249" xr:uid="{BF354D34-C3CB-481F-AFBA-A0D50E8F436F}"/>
    <cellStyle name="Comma 13 3 2" xfId="3802" xr:uid="{901FF495-6627-46F0-A11C-CC87D03FF96A}"/>
    <cellStyle name="Comma 13 3 2 2" xfId="4898" xr:uid="{5123905E-F1E3-4C39-A955-632A7415A5EA}"/>
    <cellStyle name="Comma 13 3 2 2 2" xfId="7087" xr:uid="{A4046B07-44F2-406D-B044-6C34F32988B1}"/>
    <cellStyle name="Comma 13 3 2 3" xfId="5993" xr:uid="{761C6B6F-52E0-4947-9DBE-C683732707A0}"/>
    <cellStyle name="Comma 13 3 3" xfId="4350" xr:uid="{4960B9A7-E6B4-4AC0-BB31-71F5A3F313B1}"/>
    <cellStyle name="Comma 13 3 3 2" xfId="6539" xr:uid="{2F6C2611-5299-4285-AD95-DD0DCADBCEBA}"/>
    <cellStyle name="Comma 13 3 4" xfId="5445" xr:uid="{EA75ED7B-BD1B-42EA-85D3-63A7771B4A6F}"/>
    <cellStyle name="Comma 13 4" xfId="3528" xr:uid="{C20B2CA3-DB77-4CF3-8F3C-DA9A581775B4}"/>
    <cellStyle name="Comma 13 4 2" xfId="4624" xr:uid="{4356D5B8-26D3-4A07-AABC-6C1F3F745D1A}"/>
    <cellStyle name="Comma 13 4 2 2" xfId="6813" xr:uid="{3D6BB336-3CF4-4CD9-8F64-2964E1EC28FA}"/>
    <cellStyle name="Comma 13 4 3" xfId="5719" xr:uid="{05637D1C-2A90-4F1C-889A-CF9C0BC0881B}"/>
    <cellStyle name="Comma 13 5" xfId="4076" xr:uid="{B3C06509-8408-4E66-9EE9-65C3FCF90209}"/>
    <cellStyle name="Comma 13 5 2" xfId="6265" xr:uid="{B59D335D-FC43-4F9E-BFAA-BAE9744B618E}"/>
    <cellStyle name="Comma 13 6" xfId="5171" xr:uid="{E1CD1866-F859-406D-A5CD-67E6D2569198}"/>
    <cellStyle name="Comma 14" xfId="2937" xr:uid="{0D0303FB-A225-41F6-AACC-3B17542D25D5}"/>
    <cellStyle name="Comma 14 2" xfId="3049" xr:uid="{04790061-9687-4409-9918-1838AB3B8388}"/>
    <cellStyle name="Comma 14 2 2" xfId="3325" xr:uid="{B5F5D8A5-E275-4F0D-BF15-06798E62EA2A}"/>
    <cellStyle name="Comma 14 2 2 2" xfId="3878" xr:uid="{402C7305-7420-43D2-B92D-63BD50C5B561}"/>
    <cellStyle name="Comma 14 2 2 2 2" xfId="4974" xr:uid="{0170D3D0-3E27-4559-8A18-F798AAE576BD}"/>
    <cellStyle name="Comma 14 2 2 2 2 2" xfId="7163" xr:uid="{347D3CB6-659C-4A61-B14D-8D7D4B81DFDE}"/>
    <cellStyle name="Comma 14 2 2 2 3" xfId="6069" xr:uid="{62B29AA3-2592-44A0-AF52-886F66D34721}"/>
    <cellStyle name="Comma 14 2 2 3" xfId="4426" xr:uid="{D280A540-3BF9-4E89-951D-337E2D6949E9}"/>
    <cellStyle name="Comma 14 2 2 3 2" xfId="6615" xr:uid="{CB955BB5-F0C2-4BAC-82CD-8CBA476B7A12}"/>
    <cellStyle name="Comma 14 2 2 4" xfId="5521" xr:uid="{567BCDC4-AA7C-478F-A355-0EDB0A1809A0}"/>
    <cellStyle name="Comma 14 2 3" xfId="3604" xr:uid="{9A92DE8A-2687-4AAE-8955-2FF61F2C639A}"/>
    <cellStyle name="Comma 14 2 3 2" xfId="4700" xr:uid="{61B908C8-2C2C-45BB-8DEA-580B89798443}"/>
    <cellStyle name="Comma 14 2 3 2 2" xfId="6889" xr:uid="{E909AA04-A605-4334-89A0-DA687FA7E1E8}"/>
    <cellStyle name="Comma 14 2 3 3" xfId="5795" xr:uid="{67AED906-434C-44A6-949A-0B01356B35DA}"/>
    <cellStyle name="Comma 14 2 4" xfId="4152" xr:uid="{91E9C235-7EE6-4817-AF83-2CDF5223495D}"/>
    <cellStyle name="Comma 14 2 4 2" xfId="6341" xr:uid="{570F6AE3-065D-4D88-8205-84DB5FCB0C7A}"/>
    <cellStyle name="Comma 14 2 5" xfId="5247" xr:uid="{45B00A9F-0A09-406C-BAF4-022D368CC018}"/>
    <cellStyle name="Comma 14 3" xfId="3213" xr:uid="{6B78E889-3353-4F47-B64D-1F0115C391AF}"/>
    <cellStyle name="Comma 14 3 2" xfId="3766" xr:uid="{6E78C112-E4D9-40E2-A99A-E10B3622F693}"/>
    <cellStyle name="Comma 14 3 2 2" xfId="4862" xr:uid="{2756D8DB-5130-49F9-A3B6-EDEC2229AC5D}"/>
    <cellStyle name="Comma 14 3 2 2 2" xfId="7051" xr:uid="{7F6539BE-707E-4CBD-AB30-01AAE0ADE6AE}"/>
    <cellStyle name="Comma 14 3 2 3" xfId="5957" xr:uid="{BBC89833-B98C-4B6B-A289-FA1F77434658}"/>
    <cellStyle name="Comma 14 3 3" xfId="4314" xr:uid="{CACDBFB2-854F-4070-AF13-F220C3EF39CA}"/>
    <cellStyle name="Comma 14 3 3 2" xfId="6503" xr:uid="{99F9846C-F4D1-49CC-9F85-DB2E6C52C3F4}"/>
    <cellStyle name="Comma 14 3 4" xfId="5409" xr:uid="{0EBE2F3A-181C-43E1-B9E6-FB6B3A5CAB55}"/>
    <cellStyle name="Comma 14 4" xfId="3492" xr:uid="{949D46DD-543F-4F95-9D81-4389A2337323}"/>
    <cellStyle name="Comma 14 4 2" xfId="4588" xr:uid="{695256F7-5ED4-4324-BDDE-0FB711D6A3D3}"/>
    <cellStyle name="Comma 14 4 2 2" xfId="6777" xr:uid="{07024FB9-1799-4A59-8563-D83C4B1BF1AD}"/>
    <cellStyle name="Comma 14 4 3" xfId="5683" xr:uid="{41FCA808-09FD-4CF7-9674-3A5C82798ABB}"/>
    <cellStyle name="Comma 14 5" xfId="4040" xr:uid="{F90CFBFF-64B4-4686-B035-C773048994D4}"/>
    <cellStyle name="Comma 14 5 2" xfId="6229" xr:uid="{0609D576-01A4-4884-90C6-26798028C115}"/>
    <cellStyle name="Comma 14 6" xfId="5135" xr:uid="{2562492C-B3D3-4A6D-867A-71CF09EFC143}"/>
    <cellStyle name="Comma 15" xfId="2981" xr:uid="{5C88B11C-AA57-4317-B735-2060B67FBF87}"/>
    <cellStyle name="Comma 15 2" xfId="3257" xr:uid="{2ACB7ADE-B4E3-4967-A70B-18292CA0F110}"/>
    <cellStyle name="Comma 15 2 2" xfId="3810" xr:uid="{699C8C97-720D-403F-A8F0-668477654925}"/>
    <cellStyle name="Comma 15 2 2 2" xfId="4906" xr:uid="{F39416A6-4EF0-48D5-8D7B-36FD372931E0}"/>
    <cellStyle name="Comma 15 2 2 2 2" xfId="7095" xr:uid="{2B1B8919-024E-4B5F-B6CB-9A3540698FCF}"/>
    <cellStyle name="Comma 15 2 2 3" xfId="6001" xr:uid="{C85F33BE-8A30-41BC-9430-303471CB3F85}"/>
    <cellStyle name="Comma 15 2 3" xfId="4358" xr:uid="{7E94148E-53C0-482E-91B1-E4C6637BD774}"/>
    <cellStyle name="Comma 15 2 3 2" xfId="6547" xr:uid="{B6C8F1AF-2274-43E8-9050-9B8E0DD3B152}"/>
    <cellStyle name="Comma 15 2 4" xfId="5453" xr:uid="{FEAE804E-C5CE-486F-9602-355075BA5925}"/>
    <cellStyle name="Comma 15 3" xfId="3536" xr:uid="{704A16D5-E3A3-47AA-815E-53F6C371BC46}"/>
    <cellStyle name="Comma 15 3 2" xfId="4632" xr:uid="{001A253F-7D14-4C48-8FAF-976FFEC53749}"/>
    <cellStyle name="Comma 15 3 2 2" xfId="6821" xr:uid="{446DF187-B929-4D4A-B36A-C1A1D0D2F30F}"/>
    <cellStyle name="Comma 15 3 3" xfId="5727" xr:uid="{B9586027-53C3-482F-BB5E-A2817434B13B}"/>
    <cellStyle name="Comma 15 4" xfId="4084" xr:uid="{46C0CF49-CAC2-44FA-9845-DD8B8347EA5D}"/>
    <cellStyle name="Comma 15 4 2" xfId="6273" xr:uid="{99153490-7F8B-4905-8146-51F97DFECB04}"/>
    <cellStyle name="Comma 15 5" xfId="5179" xr:uid="{C6C413A7-AB0F-46FD-B118-1A46CAF2FCD1}"/>
    <cellStyle name="Comma 16" xfId="3029" xr:uid="{604A7612-E5F4-4AE4-84FE-CF60B2BF0AC8}"/>
    <cellStyle name="Comma 16 2" xfId="3305" xr:uid="{28B8BF52-4509-4A03-97C2-F197B75A90B9}"/>
    <cellStyle name="Comma 16 2 2" xfId="3858" xr:uid="{138BE137-ACDD-461D-8EC4-6347C539FBC4}"/>
    <cellStyle name="Comma 16 2 2 2" xfId="4954" xr:uid="{98F3A960-FCEE-4CEA-8629-3DF180BC2329}"/>
    <cellStyle name="Comma 16 2 2 2 2" xfId="7143" xr:uid="{0BD02CD4-1520-4900-B692-E62EED445170}"/>
    <cellStyle name="Comma 16 2 2 3" xfId="6049" xr:uid="{E17C73D7-C53C-4216-9202-61D95D60B062}"/>
    <cellStyle name="Comma 16 2 3" xfId="4406" xr:uid="{6C24E112-0232-4963-9E78-5B3357AA84F3}"/>
    <cellStyle name="Comma 16 2 3 2" xfId="6595" xr:uid="{F7088D6A-F95E-45DD-9848-A9E61769E502}"/>
    <cellStyle name="Comma 16 2 4" xfId="5501" xr:uid="{F7620EE7-A299-4638-B7D5-4BA2A88EDA19}"/>
    <cellStyle name="Comma 16 3" xfId="3584" xr:uid="{CD5DEC5C-4624-4F63-A6D8-1F1D7DBEFA77}"/>
    <cellStyle name="Comma 16 3 2" xfId="4680" xr:uid="{2285BA31-6E00-4CC8-8793-5F7D5CEDB755}"/>
    <cellStyle name="Comma 16 3 2 2" xfId="6869" xr:uid="{451E5C32-BAFD-40A6-94CD-11E470EAC136}"/>
    <cellStyle name="Comma 16 3 3" xfId="5775" xr:uid="{1551FAA0-85C1-4C1A-9A7E-02450FC8FCFF}"/>
    <cellStyle name="Comma 16 4" xfId="4132" xr:uid="{8714FDB5-A25D-4957-A827-D8CC81B0B488}"/>
    <cellStyle name="Comma 16 4 2" xfId="6321" xr:uid="{B97C87A6-9D2D-45C1-891E-C4D2916BCDB9}"/>
    <cellStyle name="Comma 16 5" xfId="5227" xr:uid="{4538AADB-3F1A-4FD1-8A21-0B28143D708E}"/>
    <cellStyle name="Comma 17" xfId="2980" xr:uid="{EC9DF2B2-DE74-4DF1-A30E-08E31FB84698}"/>
    <cellStyle name="Comma 17 2" xfId="3256" xr:uid="{C2D60FE1-1B5D-430C-A4F4-9C3A7EEBBDEC}"/>
    <cellStyle name="Comma 17 2 2" xfId="3809" xr:uid="{1DCE859A-E0B1-4794-8B2E-A352E315D0DD}"/>
    <cellStyle name="Comma 17 2 2 2" xfId="4905" xr:uid="{1D2B4B60-3FB8-4DB6-A96D-D415A65A5575}"/>
    <cellStyle name="Comma 17 2 2 2 2" xfId="7094" xr:uid="{B5B3A446-F60D-4B4B-BCAC-CB8B098A82E9}"/>
    <cellStyle name="Comma 17 2 2 3" xfId="6000" xr:uid="{CDB88DB7-2547-4AB4-A4C3-761E1F29E5A3}"/>
    <cellStyle name="Comma 17 2 3" xfId="4357" xr:uid="{C9CADFE9-AB3E-4CCB-B1D0-E26D4FA89525}"/>
    <cellStyle name="Comma 17 2 3 2" xfId="6546" xr:uid="{6DA6CA5C-E5C0-49FA-8E9E-6C7DC7C42875}"/>
    <cellStyle name="Comma 17 2 4" xfId="5452" xr:uid="{87A7630E-9240-4C71-840D-82B0F9C24297}"/>
    <cellStyle name="Comma 17 3" xfId="3535" xr:uid="{3CDA6480-89E5-4284-AAE5-97518EAB34FB}"/>
    <cellStyle name="Comma 17 3 2" xfId="4631" xr:uid="{A48B6FED-680C-46A5-A9C8-973CD664E3D3}"/>
    <cellStyle name="Comma 17 3 2 2" xfId="6820" xr:uid="{6AB4103F-9629-49D2-AF4E-EAB2B2730A51}"/>
    <cellStyle name="Comma 17 3 3" xfId="5726" xr:uid="{FE505FDA-EF91-49EA-9748-BCCA17F2FA60}"/>
    <cellStyle name="Comma 17 4" xfId="4083" xr:uid="{EDAD0D6A-43F0-45B4-9E5B-D510EBD25EEF}"/>
    <cellStyle name="Comma 17 4 2" xfId="6272" xr:uid="{08749AE4-C9AE-460E-973E-B78E2FB6F730}"/>
    <cellStyle name="Comma 17 5" xfId="5178" xr:uid="{076C334D-F55A-431D-9868-3C164A85B5BF}"/>
    <cellStyle name="Comma 18" xfId="3028" xr:uid="{2AC77F62-B8A2-454D-AB58-DD5BAC895DD7}"/>
    <cellStyle name="Comma 18 2" xfId="3304" xr:uid="{6AD5232B-8763-4BB5-A39F-D41AC59F2A45}"/>
    <cellStyle name="Comma 18 2 2" xfId="3857" xr:uid="{D13C94CD-3708-4F91-B0E8-6188B59EDFE1}"/>
    <cellStyle name="Comma 18 2 2 2" xfId="4953" xr:uid="{8B083911-6FCE-4DE7-A9EC-53920366B588}"/>
    <cellStyle name="Comma 18 2 2 2 2" xfId="7142" xr:uid="{DC174F5A-1650-4D7B-A3AD-E8BBF1A2A87E}"/>
    <cellStyle name="Comma 18 2 2 3" xfId="6048" xr:uid="{F04B2AF0-6015-4BAE-9662-F9D406B8480E}"/>
    <cellStyle name="Comma 18 2 3" xfId="4405" xr:uid="{6EAB8C45-2464-4F21-94CD-4A5BA643D43E}"/>
    <cellStyle name="Comma 18 2 3 2" xfId="6594" xr:uid="{4229FE75-55B7-49A3-A6E3-435AD6D37EA0}"/>
    <cellStyle name="Comma 18 2 4" xfId="5500" xr:uid="{011919AE-25A4-4F77-86CD-9D65B6154808}"/>
    <cellStyle name="Comma 18 3" xfId="3583" xr:uid="{D6D0D6FD-6F1E-47FF-BA94-456407ADCAD6}"/>
    <cellStyle name="Comma 18 3 2" xfId="4679" xr:uid="{B278CCB4-999A-4CD2-985F-A4F6C273D60C}"/>
    <cellStyle name="Comma 18 3 2 2" xfId="6868" xr:uid="{5A64E646-848A-4A83-9C4B-FFEA78F88D01}"/>
    <cellStyle name="Comma 18 3 3" xfId="5774" xr:uid="{6EC9E633-E5C3-4017-9ABD-D8EB58180A87}"/>
    <cellStyle name="Comma 18 4" xfId="4131" xr:uid="{F7DF862B-FC19-4D49-A420-341E2FC46331}"/>
    <cellStyle name="Comma 18 4 2" xfId="6320" xr:uid="{F3329F1B-C1ED-4682-9B26-D26554E9C0C6}"/>
    <cellStyle name="Comma 18 5" xfId="5226" xr:uid="{34BC3EF4-1F72-4925-B90F-96D3535122BD}"/>
    <cellStyle name="Comma 19" xfId="2868" xr:uid="{023D98D7-5029-4DCA-B023-F697DA80F66E}"/>
    <cellStyle name="Comma 19 2" xfId="3147" xr:uid="{535E0AE9-CD81-4A30-941B-C37FB652AB53}"/>
    <cellStyle name="Comma 19 2 2" xfId="3700" xr:uid="{3CE3E0A9-9D3D-4282-B290-F3EFE9D7416E}"/>
    <cellStyle name="Comma 19 2 2 2" xfId="4796" xr:uid="{06536738-4D67-454D-ADE7-C63AA41F7035}"/>
    <cellStyle name="Comma 19 2 2 2 2" xfId="6985" xr:uid="{9E7756FB-C047-4193-B91F-3C23CB870FFF}"/>
    <cellStyle name="Comma 19 2 2 3" xfId="5891" xr:uid="{DE23653E-10A0-4944-B616-A13EC7CACEB7}"/>
    <cellStyle name="Comma 19 2 3" xfId="4248" xr:uid="{2C3C03DA-F833-4F21-ADE2-1A2623C19DE0}"/>
    <cellStyle name="Comma 19 2 3 2" xfId="6437" xr:uid="{A4B25334-31D7-4022-B345-BEE386726559}"/>
    <cellStyle name="Comma 19 2 4" xfId="5343" xr:uid="{3A2CBC24-6BEE-451F-BF26-AEA21CB28EF8}"/>
    <cellStyle name="Comma 19 3" xfId="3426" xr:uid="{8F15D92D-FC3D-49B3-ADA9-161058EEBF0A}"/>
    <cellStyle name="Comma 19 3 2" xfId="4522" xr:uid="{FC603436-3DA6-4CDC-B6EC-B88DFECFDB91}"/>
    <cellStyle name="Comma 19 3 2 2" xfId="6711" xr:uid="{76CD5925-1264-4217-8A3F-2069E57C599D}"/>
    <cellStyle name="Comma 19 3 3" xfId="5617" xr:uid="{8AB9964C-51C6-4185-BA19-C7FFC0D9A3EB}"/>
    <cellStyle name="Comma 19 4" xfId="3974" xr:uid="{0A0ACEB9-84CF-4520-9A84-DF16F33DD020}"/>
    <cellStyle name="Comma 19 4 2" xfId="6163" xr:uid="{F90BABC2-4A44-4AE9-BDF7-8DB164758351}"/>
    <cellStyle name="Comma 19 5" xfId="5069" xr:uid="{AC60202E-CA04-4E40-BCE8-C85E10690A98}"/>
    <cellStyle name="Comma 2" xfId="76" xr:uid="{00000000-0005-0000-0000-000032000000}"/>
    <cellStyle name="Comma 2 10" xfId="5028" xr:uid="{30F8518A-F700-4A6E-8C78-4C67162E2F46}"/>
    <cellStyle name="Comma 2 2" xfId="77" xr:uid="{00000000-0005-0000-0000-000033000000}"/>
    <cellStyle name="Comma 2 2 2" xfId="78" xr:uid="{00000000-0005-0000-0000-000034000000}"/>
    <cellStyle name="Comma 2 2 2 2" xfId="2931" xr:uid="{2C3C65B9-B8C5-4083-8FFE-036B7F81DEC0}"/>
    <cellStyle name="Comma 2 2 2 2 2" xfId="3043" xr:uid="{C05A444F-5EAD-4554-A896-74FB9E18259A}"/>
    <cellStyle name="Comma 2 2 2 2 2 2" xfId="3319" xr:uid="{FB39EBE3-5B93-4AD4-81B7-950D0E1DFF25}"/>
    <cellStyle name="Comma 2 2 2 2 2 2 2" xfId="3872" xr:uid="{321173F5-F8E7-4479-8739-C0E6A38AC745}"/>
    <cellStyle name="Comma 2 2 2 2 2 2 2 2" xfId="4968" xr:uid="{AAF9FD2A-EEBE-4C93-9479-3F5A10188968}"/>
    <cellStyle name="Comma 2 2 2 2 2 2 2 2 2" xfId="7157" xr:uid="{3485BB12-45B5-4824-BFF0-7F5BFA0F1B3D}"/>
    <cellStyle name="Comma 2 2 2 2 2 2 2 3" xfId="6063" xr:uid="{793C82C9-2D67-4B2A-9103-21E0A1A8F22D}"/>
    <cellStyle name="Comma 2 2 2 2 2 2 3" xfId="4420" xr:uid="{EB26AB58-244E-423E-8969-8CDD124B234E}"/>
    <cellStyle name="Comma 2 2 2 2 2 2 3 2" xfId="6609" xr:uid="{ED05526A-1EDB-4140-95A4-F294BA7F7C25}"/>
    <cellStyle name="Comma 2 2 2 2 2 2 4" xfId="5515" xr:uid="{2E12C75A-42C1-40D7-8E6A-255DA89A4B8C}"/>
    <cellStyle name="Comma 2 2 2 2 2 3" xfId="3598" xr:uid="{E89DA43B-60D9-4C57-994A-8AD0D68EA7C3}"/>
    <cellStyle name="Comma 2 2 2 2 2 3 2" xfId="4694" xr:uid="{C593CD60-BBE7-460E-8EEF-46A261F89F9D}"/>
    <cellStyle name="Comma 2 2 2 2 2 3 2 2" xfId="6883" xr:uid="{9DE50439-5C01-46B3-8F34-35C5D8EEDC81}"/>
    <cellStyle name="Comma 2 2 2 2 2 3 3" xfId="5789" xr:uid="{107BDFF1-C980-46CA-9EFA-5B495BB3BDCE}"/>
    <cellStyle name="Comma 2 2 2 2 2 4" xfId="4146" xr:uid="{EF7C6912-5D85-4760-9ED1-EAD4BFE3281A}"/>
    <cellStyle name="Comma 2 2 2 2 2 4 2" xfId="6335" xr:uid="{1A46A478-E3FF-4346-AD72-9B704C80851B}"/>
    <cellStyle name="Comma 2 2 2 2 2 5" xfId="5241" xr:uid="{F34326E3-B051-4C46-AA3A-4E61E034E638}"/>
    <cellStyle name="Comma 2 2 2 2 3" xfId="3207" xr:uid="{7D0EFEC8-BB8A-4584-B772-BCE5C98C30D1}"/>
    <cellStyle name="Comma 2 2 2 2 3 2" xfId="3760" xr:uid="{116D4E39-3A71-4919-A4A6-242052ADE8D0}"/>
    <cellStyle name="Comma 2 2 2 2 3 2 2" xfId="4856" xr:uid="{369A9A80-9A64-4873-AD85-DAB00E39E86F}"/>
    <cellStyle name="Comma 2 2 2 2 3 2 2 2" xfId="7045" xr:uid="{FA0659B2-7867-426E-A806-02D7BDE9C6C5}"/>
    <cellStyle name="Comma 2 2 2 2 3 2 3" xfId="5951" xr:uid="{EBC171C0-B4A6-4FEE-872D-0DAD58382FAC}"/>
    <cellStyle name="Comma 2 2 2 2 3 3" xfId="4308" xr:uid="{495BE9F3-E4CF-4954-8B9D-46A0441C333C}"/>
    <cellStyle name="Comma 2 2 2 2 3 3 2" xfId="6497" xr:uid="{DD18E0EA-8904-4319-AFFE-E2FACCDBE700}"/>
    <cellStyle name="Comma 2 2 2 2 3 4" xfId="5403" xr:uid="{1E6159CC-1A39-4F14-94C6-98781307D42A}"/>
    <cellStyle name="Comma 2 2 2 2 4" xfId="3486" xr:uid="{E7DD0806-868B-448C-922D-D91ADB4681C3}"/>
    <cellStyle name="Comma 2 2 2 2 4 2" xfId="4582" xr:uid="{39347FF7-AC0E-4CC3-9AA9-A45461DEAAD4}"/>
    <cellStyle name="Comma 2 2 2 2 4 2 2" xfId="6771" xr:uid="{EC4BEE39-91E7-489F-8E12-7D65577285DC}"/>
    <cellStyle name="Comma 2 2 2 2 4 3" xfId="5677" xr:uid="{A66EBDDB-52AC-49B1-9E12-17791A9FDFD8}"/>
    <cellStyle name="Comma 2 2 2 2 5" xfId="4034" xr:uid="{2D557D61-3CE5-4B44-8C43-521D9431133F}"/>
    <cellStyle name="Comma 2 2 2 2 5 2" xfId="6223" xr:uid="{1A0D1976-ECF9-4B91-9EC8-8AB142A42FBC}"/>
    <cellStyle name="Comma 2 2 2 2 6" xfId="5129" xr:uid="{11D7768A-F1A2-4FAD-8FA2-E2A73287EB61}"/>
    <cellStyle name="Comma 2 2 2 3" xfId="2990" xr:uid="{AF55FFC1-45DF-42AF-9AB6-622EE6AA643D}"/>
    <cellStyle name="Comma 2 2 2 3 2" xfId="3266" xr:uid="{E6D86B89-4CFA-4A7F-934B-0FEBE6FA6552}"/>
    <cellStyle name="Comma 2 2 2 3 2 2" xfId="3819" xr:uid="{C01350BD-475D-42B5-9602-BA238BFFBA5C}"/>
    <cellStyle name="Comma 2 2 2 3 2 2 2" xfId="4915" xr:uid="{5592C988-81E7-460F-B84E-05121EF486FF}"/>
    <cellStyle name="Comma 2 2 2 3 2 2 2 2" xfId="7104" xr:uid="{AE094F41-4132-4053-8EDA-9F0F0CCF590A}"/>
    <cellStyle name="Comma 2 2 2 3 2 2 3" xfId="6010" xr:uid="{32AA96AE-BD87-4C26-8925-47D1452C5FAC}"/>
    <cellStyle name="Comma 2 2 2 3 2 3" xfId="4367" xr:uid="{C6E94D32-D6C0-474B-A724-EC9B2DB8B7E4}"/>
    <cellStyle name="Comma 2 2 2 3 2 3 2" xfId="6556" xr:uid="{F1E9AAD7-629D-44BE-A61B-D84315593292}"/>
    <cellStyle name="Comma 2 2 2 3 2 4" xfId="5462" xr:uid="{FA159BAE-0BBF-4EBF-AD22-72EDAC57ED8F}"/>
    <cellStyle name="Comma 2 2 2 3 3" xfId="3545" xr:uid="{64DE3B0E-22E6-48B9-99B6-C7139C6F27D8}"/>
    <cellStyle name="Comma 2 2 2 3 3 2" xfId="4641" xr:uid="{32430310-7AFF-474E-8588-301BB052434D}"/>
    <cellStyle name="Comma 2 2 2 3 3 2 2" xfId="6830" xr:uid="{08FB6C64-73D1-4DF7-B6C3-8A98143FFD7C}"/>
    <cellStyle name="Comma 2 2 2 3 3 3" xfId="5736" xr:uid="{A829707E-C63B-4B65-8FA9-796E089ED921}"/>
    <cellStyle name="Comma 2 2 2 3 4" xfId="4093" xr:uid="{03958BB9-2688-410C-AD37-033C5A500EF7}"/>
    <cellStyle name="Comma 2 2 2 3 4 2" xfId="6282" xr:uid="{1EC275B3-F97F-43D5-BB8F-B2180A26287F}"/>
    <cellStyle name="Comma 2 2 2 3 5" xfId="5188" xr:uid="{D093B831-1D4F-4113-9EFA-5468CB8DAF7E}"/>
    <cellStyle name="Comma 2 2 2 4" xfId="2877" xr:uid="{38CF7EAC-41A3-44DF-AE5A-9E81B5B9A809}"/>
    <cellStyle name="Comma 2 2 2 4 2" xfId="3156" xr:uid="{1E083B78-729D-47ED-A95B-1F767508849F}"/>
    <cellStyle name="Comma 2 2 2 4 2 2" xfId="3709" xr:uid="{9C458C73-8D87-4AD6-BCE6-B95000C7FB4A}"/>
    <cellStyle name="Comma 2 2 2 4 2 2 2" xfId="4805" xr:uid="{6E22DBB8-7DDD-4192-9881-1F3016FD3D1F}"/>
    <cellStyle name="Comma 2 2 2 4 2 2 2 2" xfId="6994" xr:uid="{596B59E4-8E33-4A2E-9529-C379AAD1421A}"/>
    <cellStyle name="Comma 2 2 2 4 2 2 3" xfId="5900" xr:uid="{8AAEA12A-1F9B-4C34-89F2-6C084532E179}"/>
    <cellStyle name="Comma 2 2 2 4 2 3" xfId="4257" xr:uid="{8E1074A4-4190-45AF-9801-369E3EF843CD}"/>
    <cellStyle name="Comma 2 2 2 4 2 3 2" xfId="6446" xr:uid="{408F283E-D9DD-4EDA-9404-63889B13AFFC}"/>
    <cellStyle name="Comma 2 2 2 4 2 4" xfId="5352" xr:uid="{217C7B8B-1CB2-4189-AF50-CA838D23AE67}"/>
    <cellStyle name="Comma 2 2 2 4 3" xfId="3435" xr:uid="{E5665544-0EBC-4663-B6CA-EA8A171BC665}"/>
    <cellStyle name="Comma 2 2 2 4 3 2" xfId="4531" xr:uid="{B2A4F417-F987-4D1A-899D-16B335E7B79F}"/>
    <cellStyle name="Comma 2 2 2 4 3 2 2" xfId="6720" xr:uid="{2858D9CB-BD56-4CE0-9448-16344786DE3D}"/>
    <cellStyle name="Comma 2 2 2 4 3 3" xfId="5626" xr:uid="{FEBE0139-EEF3-4BB2-854A-C95CB1D0F48A}"/>
    <cellStyle name="Comma 2 2 2 4 4" xfId="3983" xr:uid="{CD05A581-33D8-40F3-85D3-5478EE82AD4F}"/>
    <cellStyle name="Comma 2 2 2 4 4 2" xfId="6172" xr:uid="{79AF3B61-12F4-49F4-9C67-550CE35CE33F}"/>
    <cellStyle name="Comma 2 2 2 4 5" xfId="5078" xr:uid="{7B20F2A4-311F-42CA-A5DA-1F4FD816A7AF}"/>
    <cellStyle name="Comma 2 2 2 5" xfId="3106" xr:uid="{2570AF41-3153-4B5F-A519-AF64AC3A60B8}"/>
    <cellStyle name="Comma 2 2 2 5 2" xfId="3660" xr:uid="{27676BAD-612E-4DC2-BF62-0A4DBC279E69}"/>
    <cellStyle name="Comma 2 2 2 5 2 2" xfId="4756" xr:uid="{C2C70CFE-F364-4048-9F0C-52E036E2AAA5}"/>
    <cellStyle name="Comma 2 2 2 5 2 2 2" xfId="6945" xr:uid="{69CC35E6-2410-411F-8E96-34219D4F1B8E}"/>
    <cellStyle name="Comma 2 2 2 5 2 3" xfId="5851" xr:uid="{95FAA73D-9EA3-4ED1-821E-497E8FDF8275}"/>
    <cellStyle name="Comma 2 2 2 5 3" xfId="4208" xr:uid="{A64BD2ED-29F7-4A8A-A738-611C179074B8}"/>
    <cellStyle name="Comma 2 2 2 5 3 2" xfId="6397" xr:uid="{86B0470A-DED9-4826-8AD6-0C7843BB4D2A}"/>
    <cellStyle name="Comma 2 2 2 5 4" xfId="5303" xr:uid="{A881C2E2-D17E-47F5-AE38-3BADA33AE4C5}"/>
    <cellStyle name="Comma 2 2 2 6" xfId="3385" xr:uid="{AF364FBD-DCAB-45EF-A4D7-0016CDE3E85A}"/>
    <cellStyle name="Comma 2 2 2 6 2" xfId="4482" xr:uid="{75CCA92A-3142-44CA-A78F-1C1345DF023F}"/>
    <cellStyle name="Comma 2 2 2 6 2 2" xfId="6671" xr:uid="{85884F2B-97DB-41E0-B64B-4FD49CAA1B0E}"/>
    <cellStyle name="Comma 2 2 2 6 3" xfId="5577" xr:uid="{2A860275-74D7-408A-AAF9-4C823F79B807}"/>
    <cellStyle name="Comma 2 2 2 7" xfId="3935" xr:uid="{AF006A4E-71C7-45A9-A786-2BA55507740E}"/>
    <cellStyle name="Comma 2 2 2 7 2" xfId="6124" xr:uid="{A411C78E-17A8-48E9-8091-48EC7011E2EB}"/>
    <cellStyle name="Comma 2 2 2 8" xfId="5030" xr:uid="{60B53942-07ED-4BF0-A701-462801BADB02}"/>
    <cellStyle name="Comma 2 2 3" xfId="2930" xr:uid="{F99A2673-007F-4279-8A94-21CC085B759C}"/>
    <cellStyle name="Comma 2 2 3 2" xfId="3042" xr:uid="{461EB830-4721-4E02-BFFD-91CD066A5FC3}"/>
    <cellStyle name="Comma 2 2 3 2 2" xfId="3318" xr:uid="{B1B8B6E7-33EF-4A03-90F9-0E34EDA905E0}"/>
    <cellStyle name="Comma 2 2 3 2 2 2" xfId="3871" xr:uid="{1965403B-1276-4EA5-A3D2-459254037B18}"/>
    <cellStyle name="Comma 2 2 3 2 2 2 2" xfId="4967" xr:uid="{36818D95-AC96-4151-84D6-0637FC4F9DCB}"/>
    <cellStyle name="Comma 2 2 3 2 2 2 2 2" xfId="7156" xr:uid="{BA13EEDC-A20D-4810-B92B-8BFBE4DBF474}"/>
    <cellStyle name="Comma 2 2 3 2 2 2 3" xfId="6062" xr:uid="{6EF5EA65-6A9C-40D1-B4B9-9BAE53348294}"/>
    <cellStyle name="Comma 2 2 3 2 2 3" xfId="4419" xr:uid="{407A8F30-EEAA-455E-A5C2-C6CC09BA1EE8}"/>
    <cellStyle name="Comma 2 2 3 2 2 3 2" xfId="6608" xr:uid="{737343B4-5993-4095-9C38-21F69D2124E1}"/>
    <cellStyle name="Comma 2 2 3 2 2 4" xfId="5514" xr:uid="{F3969C93-1933-4E51-A591-6FACBAF2B826}"/>
    <cellStyle name="Comma 2 2 3 2 3" xfId="3597" xr:uid="{007255DB-5463-4309-A9A3-E06779629714}"/>
    <cellStyle name="Comma 2 2 3 2 3 2" xfId="4693" xr:uid="{DAEBB37F-8504-4467-810A-CE29D95FD349}"/>
    <cellStyle name="Comma 2 2 3 2 3 2 2" xfId="6882" xr:uid="{E6232DDD-B7A2-4C7D-A784-ACE1DED4577A}"/>
    <cellStyle name="Comma 2 2 3 2 3 3" xfId="5788" xr:uid="{35F7930B-EFA5-46C0-8676-D26CB8B3D513}"/>
    <cellStyle name="Comma 2 2 3 2 4" xfId="4145" xr:uid="{D760DE93-584B-4DE6-9061-DE47208B9CC8}"/>
    <cellStyle name="Comma 2 2 3 2 4 2" xfId="6334" xr:uid="{2E36BFE2-E6CF-4121-8063-272F9DADB78E}"/>
    <cellStyle name="Comma 2 2 3 2 5" xfId="5240" xr:uid="{99DDC31A-53B4-4769-868B-9B483A91D556}"/>
    <cellStyle name="Comma 2 2 3 3" xfId="3206" xr:uid="{105D319D-033C-4854-9C81-93B03910EC20}"/>
    <cellStyle name="Comma 2 2 3 3 2" xfId="3759" xr:uid="{7F132E70-B3D5-40AE-B724-D8890379E730}"/>
    <cellStyle name="Comma 2 2 3 3 2 2" xfId="4855" xr:uid="{1B9FE7AB-77EB-46CC-B090-BA16D6375118}"/>
    <cellStyle name="Comma 2 2 3 3 2 2 2" xfId="7044" xr:uid="{737EFF73-B200-4C34-9927-D94642750734}"/>
    <cellStyle name="Comma 2 2 3 3 2 3" xfId="5950" xr:uid="{B058C28A-599A-4B2C-B8FC-4A197CAC6408}"/>
    <cellStyle name="Comma 2 2 3 3 3" xfId="4307" xr:uid="{3212E26C-8B66-4663-A66B-F2AB48C30EDD}"/>
    <cellStyle name="Comma 2 2 3 3 3 2" xfId="6496" xr:uid="{C19DBC42-C636-49CE-9D47-D9A05803DE68}"/>
    <cellStyle name="Comma 2 2 3 3 4" xfId="5402" xr:uid="{C6628EE4-A558-4CF8-9986-DF6D9F172184}"/>
    <cellStyle name="Comma 2 2 3 4" xfId="3485" xr:uid="{B035A0A0-49FB-416E-ACC9-7B89D539F867}"/>
    <cellStyle name="Comma 2 2 3 4 2" xfId="4581" xr:uid="{6C14E837-E680-43D0-BF38-F9F7A38E7A24}"/>
    <cellStyle name="Comma 2 2 3 4 2 2" xfId="6770" xr:uid="{DD9F37B1-2690-48F3-B65A-E9A968BFD7ED}"/>
    <cellStyle name="Comma 2 2 3 4 3" xfId="5676" xr:uid="{E7DC1BB6-8A32-4867-82FC-32AC77331BCB}"/>
    <cellStyle name="Comma 2 2 3 5" xfId="4033" xr:uid="{DBAAB04F-7CCA-4F5B-91F1-95016F5E778D}"/>
    <cellStyle name="Comma 2 2 3 5 2" xfId="6222" xr:uid="{A3C274FB-41A4-4209-B315-3F4388C95898}"/>
    <cellStyle name="Comma 2 2 3 6" xfId="5128" xr:uid="{F44A865F-D950-4867-BAAE-F58C2A57CFCA}"/>
    <cellStyle name="Comma 2 2 4" xfId="2989" xr:uid="{0418422A-C956-4B94-A460-4BB5CAF24280}"/>
    <cellStyle name="Comma 2 2 4 2" xfId="3265" xr:uid="{BB486FCC-7102-4916-A7AF-C3DEABB6C576}"/>
    <cellStyle name="Comma 2 2 4 2 2" xfId="3818" xr:uid="{41D0159B-2C40-4AF0-B63C-4BD64E79B486}"/>
    <cellStyle name="Comma 2 2 4 2 2 2" xfId="4914" xr:uid="{F4A6AE68-E9C3-483F-86BA-3BEA236FE4A4}"/>
    <cellStyle name="Comma 2 2 4 2 2 2 2" xfId="7103" xr:uid="{D273C7D2-6197-4242-972F-57304D39A9E7}"/>
    <cellStyle name="Comma 2 2 4 2 2 3" xfId="6009" xr:uid="{A2CC2224-7201-49E5-902D-419CBDC78574}"/>
    <cellStyle name="Comma 2 2 4 2 3" xfId="4366" xr:uid="{019BF5E0-77E7-4868-B4A4-3DF55DE19A09}"/>
    <cellStyle name="Comma 2 2 4 2 3 2" xfId="6555" xr:uid="{E559592E-5677-4D60-B481-ED73BD8ABA1A}"/>
    <cellStyle name="Comma 2 2 4 2 4" xfId="5461" xr:uid="{9FB6E6D3-BD63-478C-96EF-474B5FF2700B}"/>
    <cellStyle name="Comma 2 2 4 3" xfId="3544" xr:uid="{3485BA5C-A936-4160-817B-30A5357DFAE8}"/>
    <cellStyle name="Comma 2 2 4 3 2" xfId="4640" xr:uid="{1E56E158-8130-4F80-810E-4E20A42807D6}"/>
    <cellStyle name="Comma 2 2 4 3 2 2" xfId="6829" xr:uid="{34459C54-65B3-44BF-99B7-DE8E2903549C}"/>
    <cellStyle name="Comma 2 2 4 3 3" xfId="5735" xr:uid="{1D80D9FB-D588-4B80-8641-20BF6E69C441}"/>
    <cellStyle name="Comma 2 2 4 4" xfId="4092" xr:uid="{1A698995-1834-4F80-99CD-4E49A5A5FA97}"/>
    <cellStyle name="Comma 2 2 4 4 2" xfId="6281" xr:uid="{E3397EF9-3CD1-47AE-866B-656EB15E8129}"/>
    <cellStyle name="Comma 2 2 4 5" xfId="5187" xr:uid="{216ACC2A-C982-41ED-9115-9DFD91C80582}"/>
    <cellStyle name="Comma 2 2 5" xfId="2876" xr:uid="{720239F8-4F2E-4889-8BDA-875371BED1E1}"/>
    <cellStyle name="Comma 2 2 5 2" xfId="3155" xr:uid="{78409733-E3F4-478D-B4CD-76D25FAE63D4}"/>
    <cellStyle name="Comma 2 2 5 2 2" xfId="3708" xr:uid="{11452A7B-7C3E-42A2-B85E-543DB23BD294}"/>
    <cellStyle name="Comma 2 2 5 2 2 2" xfId="4804" xr:uid="{95CEDDDA-84AC-44C6-93BE-1C2673B48F6B}"/>
    <cellStyle name="Comma 2 2 5 2 2 2 2" xfId="6993" xr:uid="{697E3208-F6EC-4EBE-B8C7-7D5B32E5B259}"/>
    <cellStyle name="Comma 2 2 5 2 2 3" xfId="5899" xr:uid="{72C68499-B8D6-4CA1-9AF5-277D918F6154}"/>
    <cellStyle name="Comma 2 2 5 2 3" xfId="4256" xr:uid="{CF279BEA-ECE5-47AF-8C2F-8910E6E8CB51}"/>
    <cellStyle name="Comma 2 2 5 2 3 2" xfId="6445" xr:uid="{1F84B0D2-9378-43DC-A13F-B93DF2295941}"/>
    <cellStyle name="Comma 2 2 5 2 4" xfId="5351" xr:uid="{CD450BDA-0D34-409E-B42E-4DFED582FD27}"/>
    <cellStyle name="Comma 2 2 5 3" xfId="3434" xr:uid="{41B3E48F-D9F1-466D-83AD-D58B9873EA5C}"/>
    <cellStyle name="Comma 2 2 5 3 2" xfId="4530" xr:uid="{5D37CFF1-0C5C-4E60-9F40-5485A66F1A6B}"/>
    <cellStyle name="Comma 2 2 5 3 2 2" xfId="6719" xr:uid="{8A723532-420B-46E2-B3D4-32D6E3D99102}"/>
    <cellStyle name="Comma 2 2 5 3 3" xfId="5625" xr:uid="{69DEA592-AF46-406F-AE23-913CCB9B9FC6}"/>
    <cellStyle name="Comma 2 2 5 4" xfId="3982" xr:uid="{B4A11DCA-DF37-4375-A0D3-1F7BA4E10841}"/>
    <cellStyle name="Comma 2 2 5 4 2" xfId="6171" xr:uid="{BF7EF914-105A-4142-89D7-B497824183ED}"/>
    <cellStyle name="Comma 2 2 5 5" xfId="5077" xr:uid="{852BE0DF-F72E-44AA-8345-58CBFD77A29A}"/>
    <cellStyle name="Comma 2 2 6" xfId="3105" xr:uid="{2C13A536-A941-4BC7-9B3F-1EAD2FAE096E}"/>
    <cellStyle name="Comma 2 2 6 2" xfId="3659" xr:uid="{EC5F129B-BA8E-43C4-8A21-D25F9DDE3F4A}"/>
    <cellStyle name="Comma 2 2 6 2 2" xfId="4755" xr:uid="{1424AA3D-8E70-411F-BD0F-DDA261A719E3}"/>
    <cellStyle name="Comma 2 2 6 2 2 2" xfId="6944" xr:uid="{D1CC99E2-304C-456D-9468-A557DA0A2812}"/>
    <cellStyle name="Comma 2 2 6 2 3" xfId="5850" xr:uid="{68C558BD-41A3-458A-87EF-C69DA13EDD95}"/>
    <cellStyle name="Comma 2 2 6 3" xfId="4207" xr:uid="{B5BACA9E-EFFC-447B-930D-FF5D4EA833DF}"/>
    <cellStyle name="Comma 2 2 6 3 2" xfId="6396" xr:uid="{1F2B9074-F269-4F70-B443-216DF841095F}"/>
    <cellStyle name="Comma 2 2 6 4" xfId="5302" xr:uid="{9D30AAD4-9D4F-44AB-952D-72E638C1CEA2}"/>
    <cellStyle name="Comma 2 2 7" xfId="3384" xr:uid="{49157903-841A-4B86-96BF-34E9436AB1C5}"/>
    <cellStyle name="Comma 2 2 7 2" xfId="4481" xr:uid="{189674D2-2E0E-4011-BE37-0DA99AEF1DEA}"/>
    <cellStyle name="Comma 2 2 7 2 2" xfId="6670" xr:uid="{823C6C18-739C-4160-AC30-695E01F51A5B}"/>
    <cellStyle name="Comma 2 2 7 3" xfId="5576" xr:uid="{1D877BE7-A08B-4B1A-8A3F-A094A6DE7593}"/>
    <cellStyle name="Comma 2 2 8" xfId="3934" xr:uid="{A7B42E0A-B441-4D9F-A610-22062F5012D7}"/>
    <cellStyle name="Comma 2 2 8 2" xfId="6123" xr:uid="{0636FCD6-DCFF-43EA-8D60-4CE09773B1D9}"/>
    <cellStyle name="Comma 2 2 9" xfId="5029" xr:uid="{069AC557-E9E9-4732-90AD-01202CEE1D61}"/>
    <cellStyle name="Comma 2 3" xfId="79" xr:uid="{00000000-0005-0000-0000-000035000000}"/>
    <cellStyle name="Comma 2 3 2" xfId="2932" xr:uid="{CFC502A1-B996-4F28-8F6C-26AE701E7A84}"/>
    <cellStyle name="Comma 2 3 2 2" xfId="3044" xr:uid="{594DDBAF-702B-4D2F-B496-344202573918}"/>
    <cellStyle name="Comma 2 3 2 2 2" xfId="3320" xr:uid="{7C6BAFF3-C917-4E0F-9232-521F8CE97211}"/>
    <cellStyle name="Comma 2 3 2 2 2 2" xfId="3873" xr:uid="{330882C7-1FA4-446A-BF18-1F9A5AC73855}"/>
    <cellStyle name="Comma 2 3 2 2 2 2 2" xfId="4969" xr:uid="{24933D68-91B1-4C36-BE2F-8718940CD811}"/>
    <cellStyle name="Comma 2 3 2 2 2 2 2 2" xfId="7158" xr:uid="{C150268F-5266-47E3-B937-1B4385B5F2C0}"/>
    <cellStyle name="Comma 2 3 2 2 2 2 3" xfId="6064" xr:uid="{D020770A-AFCB-4B3F-A664-712906BCC273}"/>
    <cellStyle name="Comma 2 3 2 2 2 3" xfId="4421" xr:uid="{1C4E607C-F946-40A0-814A-709D69E705DF}"/>
    <cellStyle name="Comma 2 3 2 2 2 3 2" xfId="6610" xr:uid="{00ED182F-463C-4DED-8829-52060EF512EF}"/>
    <cellStyle name="Comma 2 3 2 2 2 4" xfId="5516" xr:uid="{BF05E258-C54A-4F3E-A092-63C20A39C94B}"/>
    <cellStyle name="Comma 2 3 2 2 3" xfId="3599" xr:uid="{76A89C0E-0C17-4614-88E4-D2E7E8DF7D57}"/>
    <cellStyle name="Comma 2 3 2 2 3 2" xfId="4695" xr:uid="{FDE0B280-B21E-4699-9520-EF2559B8FE80}"/>
    <cellStyle name="Comma 2 3 2 2 3 2 2" xfId="6884" xr:uid="{DDFD11DF-FF1D-44B7-81A6-FE03F96855CE}"/>
    <cellStyle name="Comma 2 3 2 2 3 3" xfId="5790" xr:uid="{84821A85-433C-44FE-9EA0-8A334AB99F1A}"/>
    <cellStyle name="Comma 2 3 2 2 4" xfId="4147" xr:uid="{30AA59E3-1814-4300-AFC1-BB162FB477B0}"/>
    <cellStyle name="Comma 2 3 2 2 4 2" xfId="6336" xr:uid="{B14B8D5D-6069-4831-B82F-47237F1590E3}"/>
    <cellStyle name="Comma 2 3 2 2 5" xfId="5242" xr:uid="{B224ED4A-7F67-4440-88A3-0446944BD137}"/>
    <cellStyle name="Comma 2 3 2 3" xfId="3208" xr:uid="{B4F4FBBE-648C-4A99-9231-374FBE9CB018}"/>
    <cellStyle name="Comma 2 3 2 3 2" xfId="3761" xr:uid="{93589108-759A-4C19-8852-16454126D1EB}"/>
    <cellStyle name="Comma 2 3 2 3 2 2" xfId="4857" xr:uid="{F7672E43-60AE-4045-BDFA-64DE8786E869}"/>
    <cellStyle name="Comma 2 3 2 3 2 2 2" xfId="7046" xr:uid="{DF0DBFD9-D682-430A-8302-E4E37C035147}"/>
    <cellStyle name="Comma 2 3 2 3 2 3" xfId="5952" xr:uid="{11BB521F-85F7-4BEB-96FE-A526C2472F20}"/>
    <cellStyle name="Comma 2 3 2 3 3" xfId="4309" xr:uid="{832DC4CB-CAE7-4969-A2D3-41401FCD2924}"/>
    <cellStyle name="Comma 2 3 2 3 3 2" xfId="6498" xr:uid="{E838AB9E-AAC6-48A7-A4C2-DD5854C832D9}"/>
    <cellStyle name="Comma 2 3 2 3 4" xfId="5404" xr:uid="{C45974EF-430E-4D03-A6AB-CBFE8A10B89D}"/>
    <cellStyle name="Comma 2 3 2 4" xfId="3487" xr:uid="{1F0D5C15-9899-4B14-8A00-18B036D412F7}"/>
    <cellStyle name="Comma 2 3 2 4 2" xfId="4583" xr:uid="{FCCE44D1-C827-4300-9597-7D2075A7BFF6}"/>
    <cellStyle name="Comma 2 3 2 4 2 2" xfId="6772" xr:uid="{BB1CC2D5-152D-4FA0-9605-EA16B809B541}"/>
    <cellStyle name="Comma 2 3 2 4 3" xfId="5678" xr:uid="{7F41C1B3-CE6D-4584-8648-324D5455D4B8}"/>
    <cellStyle name="Comma 2 3 2 5" xfId="4035" xr:uid="{E798E323-9B1E-4ABD-8361-98AB05F3A24C}"/>
    <cellStyle name="Comma 2 3 2 5 2" xfId="6224" xr:uid="{9396FCF4-0E64-4434-9794-7A42F3F4F12C}"/>
    <cellStyle name="Comma 2 3 2 6" xfId="5130" xr:uid="{18718165-3B1E-45F7-A6B4-F81118BD9CA6}"/>
    <cellStyle name="Comma 2 3 3" xfId="2991" xr:uid="{FE897D6F-7899-4653-91FF-7537FF977851}"/>
    <cellStyle name="Comma 2 3 3 2" xfId="3267" xr:uid="{7B2F9AA9-2E56-4CA9-A334-8CCA8E65B608}"/>
    <cellStyle name="Comma 2 3 3 2 2" xfId="3820" xr:uid="{B7EA439D-C0D1-416C-9DC2-9C1E46C53CBB}"/>
    <cellStyle name="Comma 2 3 3 2 2 2" xfId="4916" xr:uid="{22264A1F-5C9E-4055-A7AD-38824EC8EFD6}"/>
    <cellStyle name="Comma 2 3 3 2 2 2 2" xfId="7105" xr:uid="{1074C42C-5B57-495E-BE13-D55B6B216A13}"/>
    <cellStyle name="Comma 2 3 3 2 2 3" xfId="6011" xr:uid="{A48AEBE4-DAB6-4587-A5A6-273420C7912D}"/>
    <cellStyle name="Comma 2 3 3 2 3" xfId="4368" xr:uid="{9E4B660A-B2E9-42AA-BC89-C7BDF4AD5CB7}"/>
    <cellStyle name="Comma 2 3 3 2 3 2" xfId="6557" xr:uid="{6744696D-0583-42B9-BEEE-CE9FAC272991}"/>
    <cellStyle name="Comma 2 3 3 2 4" xfId="5463" xr:uid="{4009F2D5-62C3-4EBA-B73B-DE498AC64EBB}"/>
    <cellStyle name="Comma 2 3 3 3" xfId="3546" xr:uid="{9B8EE0FE-21DA-4562-B4F2-A116712E8C19}"/>
    <cellStyle name="Comma 2 3 3 3 2" xfId="4642" xr:uid="{6A5895C8-8B91-4F1D-95A3-2504A9F5853A}"/>
    <cellStyle name="Comma 2 3 3 3 2 2" xfId="6831" xr:uid="{B8192E9A-E35B-4F8B-A640-8DDECFBC97A6}"/>
    <cellStyle name="Comma 2 3 3 3 3" xfId="5737" xr:uid="{577553DC-62BF-451B-A88D-BFF85402743E}"/>
    <cellStyle name="Comma 2 3 3 4" xfId="4094" xr:uid="{6EB4A672-F956-4D08-8A52-4C7BC2312EAC}"/>
    <cellStyle name="Comma 2 3 3 4 2" xfId="6283" xr:uid="{5FF78754-2D74-4FF4-99CF-03A9369698DF}"/>
    <cellStyle name="Comma 2 3 3 5" xfId="5189" xr:uid="{211E3571-3B97-4AE6-801B-4E7AA88C236B}"/>
    <cellStyle name="Comma 2 3 4" xfId="2878" xr:uid="{FC130A90-5103-4258-AD78-706A27BC57C8}"/>
    <cellStyle name="Comma 2 3 4 2" xfId="3157" xr:uid="{A979815A-B108-44C4-A366-6E1164F16660}"/>
    <cellStyle name="Comma 2 3 4 2 2" xfId="3710" xr:uid="{C24F3FB7-908D-48A2-BA58-30199800842F}"/>
    <cellStyle name="Comma 2 3 4 2 2 2" xfId="4806" xr:uid="{2E2D84BA-371D-4C62-BD30-92CB2062BF36}"/>
    <cellStyle name="Comma 2 3 4 2 2 2 2" xfId="6995" xr:uid="{015B46C5-9DF6-4418-9078-C3DF295FB267}"/>
    <cellStyle name="Comma 2 3 4 2 2 3" xfId="5901" xr:uid="{8F7D0166-34D4-4387-AC36-AF4240D5A669}"/>
    <cellStyle name="Comma 2 3 4 2 3" xfId="4258" xr:uid="{F9389307-6543-410C-BED2-DDBA49B827D4}"/>
    <cellStyle name="Comma 2 3 4 2 3 2" xfId="6447" xr:uid="{A4C72AC4-A995-43B0-9ADB-0203A0EAF2D5}"/>
    <cellStyle name="Comma 2 3 4 2 4" xfId="5353" xr:uid="{B3C16D1C-5B1A-4AFB-9488-92F69AEB6AE0}"/>
    <cellStyle name="Comma 2 3 4 3" xfId="3436" xr:uid="{88F168E3-796F-4FB3-B96B-7F66A45339CC}"/>
    <cellStyle name="Comma 2 3 4 3 2" xfId="4532" xr:uid="{EB012F48-A0E7-4858-8979-D0A6222C99BC}"/>
    <cellStyle name="Comma 2 3 4 3 2 2" xfId="6721" xr:uid="{1AD67BC0-787F-4DF9-9F84-045DCDB5AEF3}"/>
    <cellStyle name="Comma 2 3 4 3 3" xfId="5627" xr:uid="{D4DE0CE7-F67A-49EF-85B4-F663AAC0908A}"/>
    <cellStyle name="Comma 2 3 4 4" xfId="3984" xr:uid="{1E2696F2-42EF-4A1B-85A2-BA443D841212}"/>
    <cellStyle name="Comma 2 3 4 4 2" xfId="6173" xr:uid="{6B64FE9B-BED9-4B39-AF96-375DD1BA45E1}"/>
    <cellStyle name="Comma 2 3 4 5" xfId="5079" xr:uid="{69A4A60B-B138-4546-972D-1B5B55FB7407}"/>
    <cellStyle name="Comma 2 3 5" xfId="3107" xr:uid="{23859DB7-A5D2-4F6D-BC59-E6EB85A18958}"/>
    <cellStyle name="Comma 2 3 5 2" xfId="3661" xr:uid="{1E270B53-86DA-4A90-947A-6A3EE9E117FC}"/>
    <cellStyle name="Comma 2 3 5 2 2" xfId="4757" xr:uid="{78797FDB-673D-4B29-BB13-94FA0065D70A}"/>
    <cellStyle name="Comma 2 3 5 2 2 2" xfId="6946" xr:uid="{F6AB149E-CEE5-46D6-B1D5-683E3DBF5FCC}"/>
    <cellStyle name="Comma 2 3 5 2 3" xfId="5852" xr:uid="{46D920E4-7E04-4E07-8C9B-57E0D6725F37}"/>
    <cellStyle name="Comma 2 3 5 3" xfId="4209" xr:uid="{BFECAD14-BB29-469C-99FF-DCE5E3CEB1E5}"/>
    <cellStyle name="Comma 2 3 5 3 2" xfId="6398" xr:uid="{67B4C2D3-4665-4BB3-9437-344D5B11FE21}"/>
    <cellStyle name="Comma 2 3 5 4" xfId="5304" xr:uid="{557177A5-7B8E-402E-8B7D-92F003B386E8}"/>
    <cellStyle name="Comma 2 3 6" xfId="3386" xr:uid="{406952B6-E359-49FC-91D9-463062D3C6E0}"/>
    <cellStyle name="Comma 2 3 6 2" xfId="4483" xr:uid="{8B66EA30-F115-4B77-8717-80489CBA46B5}"/>
    <cellStyle name="Comma 2 3 6 2 2" xfId="6672" xr:uid="{C574D3DE-9157-4972-8D35-805DC2DD4319}"/>
    <cellStyle name="Comma 2 3 6 3" xfId="5578" xr:uid="{76B71E5E-80E5-4FCD-B66A-585452AD13AF}"/>
    <cellStyle name="Comma 2 3 7" xfId="3936" xr:uid="{3E474149-955D-4FBE-896B-7666B99F73F0}"/>
    <cellStyle name="Comma 2 3 7 2" xfId="6125" xr:uid="{B9C22B37-EA9C-468C-832D-558164FF2CF7}"/>
    <cellStyle name="Comma 2 3 8" xfId="5031" xr:uid="{6AB551DF-0DC5-4FB3-9543-0BE2AB4439BD}"/>
    <cellStyle name="Comma 2 4" xfId="2929" xr:uid="{5DED44BD-10F6-42F3-9958-C71D60024738}"/>
    <cellStyle name="Comma 2 4 2" xfId="3041" xr:uid="{AAD5B9D7-086A-4E53-B8F3-ECAEF3ADDB57}"/>
    <cellStyle name="Comma 2 4 2 2" xfId="3317" xr:uid="{CF0C92B5-BF02-450B-8985-7BECBE4D541E}"/>
    <cellStyle name="Comma 2 4 2 2 2" xfId="3870" xr:uid="{D4C7B577-10BF-4AE5-A66C-E5ACF8EA619C}"/>
    <cellStyle name="Comma 2 4 2 2 2 2" xfId="4966" xr:uid="{1AE05BEF-787E-4B35-9AC0-18DE9FD3CFB6}"/>
    <cellStyle name="Comma 2 4 2 2 2 2 2" xfId="7155" xr:uid="{51CB94D4-7E7B-4851-BCEC-26EF5DCE7E94}"/>
    <cellStyle name="Comma 2 4 2 2 2 3" xfId="6061" xr:uid="{7239DA5B-78B4-4E7C-A49C-8D665999FD7E}"/>
    <cellStyle name="Comma 2 4 2 2 3" xfId="4418" xr:uid="{273583AD-B9D6-47A4-AF58-02397F27C52A}"/>
    <cellStyle name="Comma 2 4 2 2 3 2" xfId="6607" xr:uid="{8880A8C6-B663-4E01-AA34-648839F03E3B}"/>
    <cellStyle name="Comma 2 4 2 2 4" xfId="5513" xr:uid="{34815E98-9B3A-4CEC-9873-D7B76B29D089}"/>
    <cellStyle name="Comma 2 4 2 3" xfId="3596" xr:uid="{009A8E9F-B09E-4F99-BFA7-6A8877C40D5B}"/>
    <cellStyle name="Comma 2 4 2 3 2" xfId="4692" xr:uid="{23E6820F-FDF2-40BB-9D8F-1C39AF780B23}"/>
    <cellStyle name="Comma 2 4 2 3 2 2" xfId="6881" xr:uid="{3C0D9704-9E96-4206-87AF-6D82407676AF}"/>
    <cellStyle name="Comma 2 4 2 3 3" xfId="5787" xr:uid="{86ED8333-2389-40D3-8598-7A15DE4CB347}"/>
    <cellStyle name="Comma 2 4 2 4" xfId="4144" xr:uid="{73803E78-6CAD-4689-BADD-16BAE06C123C}"/>
    <cellStyle name="Comma 2 4 2 4 2" xfId="6333" xr:uid="{EDB63D6E-D1E7-464B-A31C-645376E730C0}"/>
    <cellStyle name="Comma 2 4 2 5" xfId="5239" xr:uid="{C6198BA9-6D4F-4972-B14A-D8E9B4343E27}"/>
    <cellStyle name="Comma 2 4 3" xfId="3205" xr:uid="{10B55229-2819-4681-A251-33B84671C99D}"/>
    <cellStyle name="Comma 2 4 3 2" xfId="3758" xr:uid="{4F72FF6B-C9CC-494F-BE59-98726AB8DE04}"/>
    <cellStyle name="Comma 2 4 3 2 2" xfId="4854" xr:uid="{0393C13C-18C9-4DB7-8F28-1C57DD27E941}"/>
    <cellStyle name="Comma 2 4 3 2 2 2" xfId="7043" xr:uid="{A93D8E77-7C4C-4816-BE0F-2D495D51A541}"/>
    <cellStyle name="Comma 2 4 3 2 3" xfId="5949" xr:uid="{FA3721A5-56FB-4A6F-A49A-BE29E4E04CB1}"/>
    <cellStyle name="Comma 2 4 3 3" xfId="4306" xr:uid="{31053B5C-D0DF-417C-B52A-3CB497C5A306}"/>
    <cellStyle name="Comma 2 4 3 3 2" xfId="6495" xr:uid="{7C06721F-8FEB-44CC-9D1B-979EB80A8B9A}"/>
    <cellStyle name="Comma 2 4 3 4" xfId="5401" xr:uid="{98598F0F-B988-4173-8285-6E2A5E829D9E}"/>
    <cellStyle name="Comma 2 4 4" xfId="3484" xr:uid="{53E8D69E-2D02-4782-BAF9-0342236D9525}"/>
    <cellStyle name="Comma 2 4 4 2" xfId="4580" xr:uid="{A4311B84-C5BE-42EE-B345-DF171D2CD50C}"/>
    <cellStyle name="Comma 2 4 4 2 2" xfId="6769" xr:uid="{56D26897-771B-4B29-833E-005E58EC4D63}"/>
    <cellStyle name="Comma 2 4 4 3" xfId="5675" xr:uid="{37CAE5D0-5923-4193-9296-F205846562BD}"/>
    <cellStyle name="Comma 2 4 5" xfId="4032" xr:uid="{DB33E10C-3B49-4E27-897E-CC57B81029D5}"/>
    <cellStyle name="Comma 2 4 5 2" xfId="6221" xr:uid="{FB49284B-A147-495D-83C8-BBAE18D41BA1}"/>
    <cellStyle name="Comma 2 4 6" xfId="5127" xr:uid="{636D7C0D-6025-4C6A-BBD3-C919C1ABD05C}"/>
    <cellStyle name="Comma 2 5" xfId="2988" xr:uid="{B4B777B2-5C95-46FC-80C5-1FB5C92CE238}"/>
    <cellStyle name="Comma 2 5 2" xfId="3264" xr:uid="{3B8183BD-D27D-4D02-9F8E-0EA94471B285}"/>
    <cellStyle name="Comma 2 5 2 2" xfId="3817" xr:uid="{AB7794F4-580F-4CEF-97F8-1FC72D6E401B}"/>
    <cellStyle name="Comma 2 5 2 2 2" xfId="4913" xr:uid="{3B0965E6-4DFF-4700-8C5C-9DA61EEDE1F5}"/>
    <cellStyle name="Comma 2 5 2 2 2 2" xfId="7102" xr:uid="{02AEE9C0-9C68-4738-A14D-18F03B1BF3F9}"/>
    <cellStyle name="Comma 2 5 2 2 3" xfId="6008" xr:uid="{3A61F4FD-3986-4BC4-B811-BA580CEE11F6}"/>
    <cellStyle name="Comma 2 5 2 3" xfId="4365" xr:uid="{0D85A94C-CF52-4640-A066-66147FDF8280}"/>
    <cellStyle name="Comma 2 5 2 3 2" xfId="6554" xr:uid="{2E3F02DC-3249-4D63-88CA-7E7C32B72EEB}"/>
    <cellStyle name="Comma 2 5 2 4" xfId="5460" xr:uid="{21BB9CEE-6DDD-47C5-B598-3D6572B37F61}"/>
    <cellStyle name="Comma 2 5 3" xfId="3543" xr:uid="{85063B25-36B9-4193-B09C-7737FEBED361}"/>
    <cellStyle name="Comma 2 5 3 2" xfId="4639" xr:uid="{26239083-B39D-4FCF-8969-10789858D31A}"/>
    <cellStyle name="Comma 2 5 3 2 2" xfId="6828" xr:uid="{AC95CEEE-5649-4EA5-9BD2-217C41A07FE1}"/>
    <cellStyle name="Comma 2 5 3 3" xfId="5734" xr:uid="{AD5994E5-717C-4398-A808-9D3AC7828BF6}"/>
    <cellStyle name="Comma 2 5 4" xfId="4091" xr:uid="{62E0DFFF-D11D-4B74-9AFF-221C029A8116}"/>
    <cellStyle name="Comma 2 5 4 2" xfId="6280" xr:uid="{D2977317-851E-44CC-AB97-CE66AEF5A513}"/>
    <cellStyle name="Comma 2 5 5" xfId="5186" xr:uid="{1487B21E-DD7C-454B-AEF5-C8215F876155}"/>
    <cellStyle name="Comma 2 6" xfId="2875" xr:uid="{DAAC2974-FE09-4801-B3CA-0E4FA77BA504}"/>
    <cellStyle name="Comma 2 6 2" xfId="3154" xr:uid="{89C0E861-EA21-462E-8C27-DC3929FC85A9}"/>
    <cellStyle name="Comma 2 6 2 2" xfId="3707" xr:uid="{C18BF328-8E71-4324-B654-66845EA03C1B}"/>
    <cellStyle name="Comma 2 6 2 2 2" xfId="4803" xr:uid="{D020AC97-1857-4AF0-B806-F4E2548B5771}"/>
    <cellStyle name="Comma 2 6 2 2 2 2" xfId="6992" xr:uid="{E19D8F3E-C66E-46CA-951D-121432EBB1BF}"/>
    <cellStyle name="Comma 2 6 2 2 3" xfId="5898" xr:uid="{D708FC2C-8756-437C-8BEB-AED71A85E3E4}"/>
    <cellStyle name="Comma 2 6 2 3" xfId="4255" xr:uid="{1C63EA1B-022F-4CAD-B969-3C4617D30BB8}"/>
    <cellStyle name="Comma 2 6 2 3 2" xfId="6444" xr:uid="{CBE5ED1E-E1D2-429C-A1DD-7401B63CBEE1}"/>
    <cellStyle name="Comma 2 6 2 4" xfId="5350" xr:uid="{98026880-FFA8-4AAD-88C5-7ECA5CFA1ADD}"/>
    <cellStyle name="Comma 2 6 3" xfId="3433" xr:uid="{D0DC9AB9-BF67-41BB-A644-51C6EA482AF6}"/>
    <cellStyle name="Comma 2 6 3 2" xfId="4529" xr:uid="{3488F70A-C472-4EF4-A718-259BDEBB7FDD}"/>
    <cellStyle name="Comma 2 6 3 2 2" xfId="6718" xr:uid="{796186AA-7A76-48D0-9582-750876F0817F}"/>
    <cellStyle name="Comma 2 6 3 3" xfId="5624" xr:uid="{A916DF9F-55DE-421E-90AA-6534C01DB435}"/>
    <cellStyle name="Comma 2 6 4" xfId="3981" xr:uid="{65F65963-F3CD-4D35-9465-B58448204591}"/>
    <cellStyle name="Comma 2 6 4 2" xfId="6170" xr:uid="{8C87DDB8-9626-4A28-8998-28BCC8821102}"/>
    <cellStyle name="Comma 2 6 5" xfId="5076" xr:uid="{E0BE22D6-7841-4F33-ABD8-96A07C623BA8}"/>
    <cellStyle name="Comma 2 7" xfId="3104" xr:uid="{782BFBF9-FBD3-4B46-9EFE-BDE2ADF74513}"/>
    <cellStyle name="Comma 2 7 2" xfId="3658" xr:uid="{2F2B6605-A766-4596-94CD-A43D9421E131}"/>
    <cellStyle name="Comma 2 7 2 2" xfId="4754" xr:uid="{211D5232-0921-4A07-81F4-256F2F6AC0FE}"/>
    <cellStyle name="Comma 2 7 2 2 2" xfId="6943" xr:uid="{E83C1CDB-CEC4-4D6D-880D-3BC6FA1FD856}"/>
    <cellStyle name="Comma 2 7 2 3" xfId="5849" xr:uid="{DCEF2A9F-51B5-416A-A971-0FED8B8DFEB5}"/>
    <cellStyle name="Comma 2 7 3" xfId="4206" xr:uid="{C607E772-5B0E-4B27-8164-308EC5B61BD7}"/>
    <cellStyle name="Comma 2 7 3 2" xfId="6395" xr:uid="{2CD22192-9D4A-43F1-B397-BDEC0C38AE88}"/>
    <cellStyle name="Comma 2 7 4" xfId="5301" xr:uid="{955592A4-2017-43A9-B4D7-19CD031272D4}"/>
    <cellStyle name="Comma 2 8" xfId="3383" xr:uid="{06DB069C-CB99-41FE-9343-E8A3C370B63F}"/>
    <cellStyle name="Comma 2 8 2" xfId="4480" xr:uid="{1C24923B-E41E-4B07-AA79-ABDA73E326F1}"/>
    <cellStyle name="Comma 2 8 2 2" xfId="6669" xr:uid="{8BD34158-B0C8-4B47-B1E3-5D7D33B77932}"/>
    <cellStyle name="Comma 2 8 3" xfId="5575" xr:uid="{71DBDA0E-8D48-498E-BD90-46D1AEC74A20}"/>
    <cellStyle name="Comma 2 9" xfId="3933" xr:uid="{5CC8D1BC-F6B1-4AEF-B7A9-7AAF3F9235D2}"/>
    <cellStyle name="Comma 2 9 2" xfId="6122" xr:uid="{3F2E5593-D1C3-4452-A951-220F5F4605AC}"/>
    <cellStyle name="Comma 20" xfId="3097" xr:uid="{BECB27E0-2969-47D3-B039-5FC6EE26957D}"/>
    <cellStyle name="Comma 20 2" xfId="3651" xr:uid="{D2E4E868-898A-479C-9FE8-07A6DE054EC6}"/>
    <cellStyle name="Comma 20 2 2" xfId="4747" xr:uid="{3B2E5652-770C-4E79-9D36-E83C776B32B3}"/>
    <cellStyle name="Comma 20 2 2 2" xfId="6936" xr:uid="{E179D819-CCC8-4FED-89EC-D27035AE5424}"/>
    <cellStyle name="Comma 20 2 3" xfId="5842" xr:uid="{928CFC38-48B3-4D8F-B8A5-5C98100E25E5}"/>
    <cellStyle name="Comma 20 3" xfId="4199" xr:uid="{D9689D88-B521-4AB8-A103-0285A4B9C01E}"/>
    <cellStyle name="Comma 20 3 2" xfId="6388" xr:uid="{162D26F2-AA84-413F-B4DE-4B6C558DDB0C}"/>
    <cellStyle name="Comma 20 4" xfId="5294" xr:uid="{20A90058-E29E-4F43-8FAF-4D7205C00F11}"/>
    <cellStyle name="Comma 21" xfId="3144" xr:uid="{294CB441-64D0-41EC-9F6E-2EB40F21F5C7}"/>
    <cellStyle name="Comma 21 2" xfId="3698" xr:uid="{8BD67A51-50CA-4875-BBF7-97DAC86F3563}"/>
    <cellStyle name="Comma 21 2 2" xfId="4794" xr:uid="{5AB1486E-4233-41ED-8B50-E004DE439D1A}"/>
    <cellStyle name="Comma 21 2 2 2" xfId="6983" xr:uid="{B972262E-ECB6-4E98-B5DD-6F9C65D9E3EC}"/>
    <cellStyle name="Comma 21 2 3" xfId="5889" xr:uid="{8CFA08F4-E422-4873-8B0A-A194A5B4B276}"/>
    <cellStyle name="Comma 21 3" xfId="4246" xr:uid="{DDDB2F36-81E0-4424-8620-7BD3D8905AC0}"/>
    <cellStyle name="Comma 21 3 2" xfId="6435" xr:uid="{C5D4F19D-EA01-421E-AD7D-8D99281B13A5}"/>
    <cellStyle name="Comma 21 4" xfId="5341" xr:uid="{6DE942DB-85C2-4352-B10B-F77DBAE6911C}"/>
    <cellStyle name="Comma 22" xfId="3096" xr:uid="{797F671F-DD55-42AB-A1C8-D5E448901F13}"/>
    <cellStyle name="Comma 22 2" xfId="3650" xr:uid="{2734F3E7-6D00-4EE0-B308-6B6DEABD07A9}"/>
    <cellStyle name="Comma 22 2 2" xfId="4746" xr:uid="{BD0352C0-62F9-41E0-B9F3-E4004B1FB572}"/>
    <cellStyle name="Comma 22 2 2 2" xfId="6935" xr:uid="{802AD31E-EA56-46FE-8C8D-BF21ADADB2C5}"/>
    <cellStyle name="Comma 22 2 3" xfId="5841" xr:uid="{D250CFD9-EF59-4AD0-BF49-0D6D3F274ED0}"/>
    <cellStyle name="Comma 22 3" xfId="4198" xr:uid="{43046352-D585-43EE-9F7F-BB727DD81CA6}"/>
    <cellStyle name="Comma 22 3 2" xfId="6387" xr:uid="{4A6EC027-A39E-43E1-84CD-D06EF021D0BE}"/>
    <cellStyle name="Comma 22 4" xfId="5293" xr:uid="{FA8C9043-F53A-46E3-A4AC-B99810958C35}"/>
    <cellStyle name="Comma 23" xfId="3376" xr:uid="{16C1D137-B2D4-4F65-B6C8-15CC81180336}"/>
    <cellStyle name="Comma 23 2" xfId="4473" xr:uid="{1E02054B-3446-49EE-ABA0-92F5F7DAF170}"/>
    <cellStyle name="Comma 23 2 2" xfId="6662" xr:uid="{02D208B0-6114-46AB-83D3-562F9517E9FB}"/>
    <cellStyle name="Comma 23 3" xfId="5568" xr:uid="{8581DF83-8306-40B4-8B86-C68615DA7A90}"/>
    <cellStyle name="Comma 24" xfId="3423" xr:uid="{A6DDB651-58B3-445B-A6D6-45EBB531BE50}"/>
    <cellStyle name="Comma 24 2" xfId="4520" xr:uid="{E566CE7E-530E-477B-9182-43930A260B76}"/>
    <cellStyle name="Comma 24 2 2" xfId="6709" xr:uid="{FF4C8537-9A46-4A22-A06F-AB74274D3E7A}"/>
    <cellStyle name="Comma 24 3" xfId="5615" xr:uid="{C72500DF-EFDA-4D1E-BCE8-B8907702F988}"/>
    <cellStyle name="Comma 25" xfId="3375" xr:uid="{4A43272E-82C4-425B-9818-A50CB6C5680D}"/>
    <cellStyle name="Comma 25 2" xfId="4472" xr:uid="{73C2F15B-BE7D-4445-BB23-7A607538C82A}"/>
    <cellStyle name="Comma 25 2 2" xfId="6661" xr:uid="{91704C05-6333-4AE0-93F4-BF17709440B0}"/>
    <cellStyle name="Comma 25 3" xfId="5567" xr:uid="{B9278B96-8F86-461F-84B3-781D529BA648}"/>
    <cellStyle name="Comma 26" xfId="3926" xr:uid="{F8197B10-2881-4AC5-AC2B-A8FE1AB49968}"/>
    <cellStyle name="Comma 26 2" xfId="6115" xr:uid="{26ED2541-239F-4A9F-89A2-8E5333192566}"/>
    <cellStyle name="Comma 27" xfId="5021" xr:uid="{6E89E4DD-E630-4C64-8112-83F10A08B055}"/>
    <cellStyle name="Comma 3" xfId="80" xr:uid="{00000000-0005-0000-0000-000036000000}"/>
    <cellStyle name="Comma 3 2" xfId="2933" xr:uid="{7A8A88BD-80BD-475B-A815-B5B7F4A9CA9F}"/>
    <cellStyle name="Comma 3 2 2" xfId="3045" xr:uid="{C27B55D6-9286-43AA-AE6B-5B8A6CCA8AE1}"/>
    <cellStyle name="Comma 3 2 2 2" xfId="3321" xr:uid="{E42E5676-AFAA-4DED-947B-392A2296CFDB}"/>
    <cellStyle name="Comma 3 2 2 2 2" xfId="3874" xr:uid="{9368B35E-9D0A-457F-8E18-F640674CA4CC}"/>
    <cellStyle name="Comma 3 2 2 2 2 2" xfId="4970" xr:uid="{C183BAB6-CD23-46E9-9614-8B9571838404}"/>
    <cellStyle name="Comma 3 2 2 2 2 2 2" xfId="7159" xr:uid="{224B694A-A3D8-4DED-A752-A7D09A70BC0E}"/>
    <cellStyle name="Comma 3 2 2 2 2 3" xfId="6065" xr:uid="{5F77B93C-B05F-41A8-9F5C-C703F13DD57D}"/>
    <cellStyle name="Comma 3 2 2 2 3" xfId="4422" xr:uid="{AD1B3690-DA2D-4873-86D9-8B3FB14EFA8A}"/>
    <cellStyle name="Comma 3 2 2 2 3 2" xfId="6611" xr:uid="{C36888A3-DE1D-476D-947D-3E7D50FCFDF9}"/>
    <cellStyle name="Comma 3 2 2 2 4" xfId="5517" xr:uid="{66D4E974-12B3-4431-AF2A-A20A265A715C}"/>
    <cellStyle name="Comma 3 2 2 3" xfId="3600" xr:uid="{01675FE3-0752-4858-B8F3-8A46683E3C64}"/>
    <cellStyle name="Comma 3 2 2 3 2" xfId="4696" xr:uid="{D4C1EC4F-CB13-4EE5-8F9A-AD4579A3712C}"/>
    <cellStyle name="Comma 3 2 2 3 2 2" xfId="6885" xr:uid="{92DE2D25-FE13-4D65-B36B-7EA577BD53C1}"/>
    <cellStyle name="Comma 3 2 2 3 3" xfId="5791" xr:uid="{0A9EE2B5-93A7-4D9C-AB78-7C93E995734C}"/>
    <cellStyle name="Comma 3 2 2 4" xfId="4148" xr:uid="{48F1E6D2-1DF0-49E5-BA1C-EBECB88F3370}"/>
    <cellStyle name="Comma 3 2 2 4 2" xfId="6337" xr:uid="{C03C1951-8463-43B1-ABA4-D71F88402BF6}"/>
    <cellStyle name="Comma 3 2 2 5" xfId="5243" xr:uid="{CAEF50AA-821A-4A71-9257-C69497B3B1DD}"/>
    <cellStyle name="Comma 3 2 3" xfId="3209" xr:uid="{368A0C76-3B1D-4F6D-AD32-A63DEEA1E437}"/>
    <cellStyle name="Comma 3 2 3 2" xfId="3762" xr:uid="{56D94726-5183-4983-B375-8099727B9246}"/>
    <cellStyle name="Comma 3 2 3 2 2" xfId="4858" xr:uid="{F6557927-31E8-4D44-854C-B319E7E03AE9}"/>
    <cellStyle name="Comma 3 2 3 2 2 2" xfId="7047" xr:uid="{E7AF3FC3-F431-48B6-9427-AFA701C8AD8F}"/>
    <cellStyle name="Comma 3 2 3 2 3" xfId="5953" xr:uid="{5CD747E6-1863-4037-BB70-3F9DD9B2AEC1}"/>
    <cellStyle name="Comma 3 2 3 3" xfId="4310" xr:uid="{4872C901-2888-48CD-9E9A-B39A41DC1D53}"/>
    <cellStyle name="Comma 3 2 3 3 2" xfId="6499" xr:uid="{3B287271-EE18-4C89-BC5C-A9B53E4AA7BC}"/>
    <cellStyle name="Comma 3 2 3 4" xfId="5405" xr:uid="{C2313D76-0390-42FC-9945-F8D1C331331F}"/>
    <cellStyle name="Comma 3 2 4" xfId="3488" xr:uid="{95E6E85E-B6C2-44E0-ADAA-4982062CDFA2}"/>
    <cellStyle name="Comma 3 2 4 2" xfId="4584" xr:uid="{5BE294AB-2EAF-47BC-9918-EC3A879206FA}"/>
    <cellStyle name="Comma 3 2 4 2 2" xfId="6773" xr:uid="{F145409A-555F-4A3E-BEF3-CF7B4DADC094}"/>
    <cellStyle name="Comma 3 2 4 3" xfId="5679" xr:uid="{306BF545-A177-44F2-BCD2-5D207BBEA4E7}"/>
    <cellStyle name="Comma 3 2 5" xfId="4036" xr:uid="{4944AD8C-A530-447D-B09E-FD2C5570BA9B}"/>
    <cellStyle name="Comma 3 2 5 2" xfId="6225" xr:uid="{1682D13E-5CA6-47FE-BE75-A2DC7382B6D7}"/>
    <cellStyle name="Comma 3 2 6" xfId="5131" xr:uid="{F4023D3B-5747-4C38-AC75-1154EACF2578}"/>
    <cellStyle name="Comma 3 3" xfId="2992" xr:uid="{147C45F4-E3E8-48C5-8FD0-66D8223A5430}"/>
    <cellStyle name="Comma 3 3 2" xfId="3268" xr:uid="{D3783F2F-3EA6-4172-AB1A-0735FE9D8EE3}"/>
    <cellStyle name="Comma 3 3 2 2" xfId="3821" xr:uid="{B313467B-936C-4801-8A47-A951958B728B}"/>
    <cellStyle name="Comma 3 3 2 2 2" xfId="4917" xr:uid="{FF19050E-357E-45FA-A830-00C4849F2953}"/>
    <cellStyle name="Comma 3 3 2 2 2 2" xfId="7106" xr:uid="{607385E1-A559-4AE9-9BFC-5F4F3FC867CA}"/>
    <cellStyle name="Comma 3 3 2 2 3" xfId="6012" xr:uid="{DBF86724-BCF6-4BAE-8F49-5BE2EB5B7C81}"/>
    <cellStyle name="Comma 3 3 2 3" xfId="4369" xr:uid="{8BD6D154-A6F4-4423-AEDA-97F80E9A2971}"/>
    <cellStyle name="Comma 3 3 2 3 2" xfId="6558" xr:uid="{2A1885E9-3596-4488-8592-6DA091ABFE7D}"/>
    <cellStyle name="Comma 3 3 2 4" xfId="5464" xr:uid="{8A94F926-E68A-4279-89EE-A4F58DD84B69}"/>
    <cellStyle name="Comma 3 3 3" xfId="3547" xr:uid="{053675A0-778D-420B-8549-F085C8053E5E}"/>
    <cellStyle name="Comma 3 3 3 2" xfId="4643" xr:uid="{E7F43ECD-0816-4870-A1D4-CBDED26C0909}"/>
    <cellStyle name="Comma 3 3 3 2 2" xfId="6832" xr:uid="{05C119B3-ADC0-4550-8B03-7D338CF67E6F}"/>
    <cellStyle name="Comma 3 3 3 3" xfId="5738" xr:uid="{AEFC7BCB-B8D2-4092-996F-8C90570AC0D2}"/>
    <cellStyle name="Comma 3 3 4" xfId="4095" xr:uid="{D8096026-66F3-4715-9BC3-A951535D5983}"/>
    <cellStyle name="Comma 3 3 4 2" xfId="6284" xr:uid="{19A7B5A0-E90D-437F-A146-2E0D737835B6}"/>
    <cellStyle name="Comma 3 3 5" xfId="5190" xr:uid="{A3FCC110-BE23-46DE-AD82-0D0A59A3C417}"/>
    <cellStyle name="Comma 3 4" xfId="2879" xr:uid="{D7D23521-9A54-4779-81B2-2C21247C68E2}"/>
    <cellStyle name="Comma 3 4 2" xfId="3158" xr:uid="{ED1F6EB4-D8BF-41EE-97C2-2071AC038299}"/>
    <cellStyle name="Comma 3 4 2 2" xfId="3711" xr:uid="{3008B022-6617-492C-9CDA-675A313CBD7F}"/>
    <cellStyle name="Comma 3 4 2 2 2" xfId="4807" xr:uid="{F0159507-6423-4D40-823C-554FF5D75E97}"/>
    <cellStyle name="Comma 3 4 2 2 2 2" xfId="6996" xr:uid="{E05E54F4-CFEB-40A0-815F-7966AFEEC1C5}"/>
    <cellStyle name="Comma 3 4 2 2 3" xfId="5902" xr:uid="{C675E749-B28B-4B73-970E-7270C4FEAAA8}"/>
    <cellStyle name="Comma 3 4 2 3" xfId="4259" xr:uid="{9CEDCB8A-5A7B-46B2-BE3A-02B6FAAC07BA}"/>
    <cellStyle name="Comma 3 4 2 3 2" xfId="6448" xr:uid="{D0513D4C-B221-45F9-B8CD-A6AFCC3B6E01}"/>
    <cellStyle name="Comma 3 4 2 4" xfId="5354" xr:uid="{92A48F97-1B93-4545-A952-7452FF02C0A2}"/>
    <cellStyle name="Comma 3 4 3" xfId="3437" xr:uid="{D38AA240-4996-4AF0-A32A-62AFC20C616A}"/>
    <cellStyle name="Comma 3 4 3 2" xfId="4533" xr:uid="{324B930D-AA18-4C21-8F44-3C4DE34D2512}"/>
    <cellStyle name="Comma 3 4 3 2 2" xfId="6722" xr:uid="{51A94E55-F474-4947-A370-5047A9678EB1}"/>
    <cellStyle name="Comma 3 4 3 3" xfId="5628" xr:uid="{8E3BE922-DA6F-4813-85A6-294203205CB3}"/>
    <cellStyle name="Comma 3 4 4" xfId="3985" xr:uid="{5E1236C6-D3EE-407B-A3E6-105E3F8E8B5A}"/>
    <cellStyle name="Comma 3 4 4 2" xfId="6174" xr:uid="{04EDF890-7935-4833-8A13-96A3279905BC}"/>
    <cellStyle name="Comma 3 4 5" xfId="5080" xr:uid="{2AF68487-6E7F-4BE2-AC4A-959F447CB5C9}"/>
    <cellStyle name="Comma 3 5" xfId="3108" xr:uid="{DD45022D-908B-4121-96E8-A1310BF5BECA}"/>
    <cellStyle name="Comma 3 5 2" xfId="3662" xr:uid="{41EF7048-61E7-4FF4-B22A-F9B5B31234E8}"/>
    <cellStyle name="Comma 3 5 2 2" xfId="4758" xr:uid="{3BD64399-F82A-463D-8587-AC558E8CD385}"/>
    <cellStyle name="Comma 3 5 2 2 2" xfId="6947" xr:uid="{B211536D-611C-4649-B89A-3A98F1E80739}"/>
    <cellStyle name="Comma 3 5 2 3" xfId="5853" xr:uid="{BE9EA058-0C18-46A3-B167-657AE3D5C159}"/>
    <cellStyle name="Comma 3 5 3" xfId="4210" xr:uid="{7CAA4805-5385-4A70-A74B-45A6FC3AE5AF}"/>
    <cellStyle name="Comma 3 5 3 2" xfId="6399" xr:uid="{ECFD198F-4EA9-4C9F-B1E6-07EC2F36C715}"/>
    <cellStyle name="Comma 3 5 4" xfId="5305" xr:uid="{27AA0CB8-D2C9-4681-A944-D359778AB1A5}"/>
    <cellStyle name="Comma 3 6" xfId="3387" xr:uid="{92ED82D6-AFBF-4797-82BE-477DB4D76DFC}"/>
    <cellStyle name="Comma 3 6 2" xfId="4484" xr:uid="{FC307CE0-CDD5-4E74-B339-EDF466B3EEE5}"/>
    <cellStyle name="Comma 3 6 2 2" xfId="6673" xr:uid="{9DE50E56-7481-4B20-988B-144E7AF720E1}"/>
    <cellStyle name="Comma 3 6 3" xfId="5579" xr:uid="{C9B71EBE-6D49-4ACD-AD2D-CEEE8497CCE0}"/>
    <cellStyle name="Comma 3 7" xfId="3937" xr:uid="{06340452-DF12-4C99-89C4-17FA4F34FDC4}"/>
    <cellStyle name="Comma 3 7 2" xfId="6126" xr:uid="{A7322FE7-80C2-4D50-90C8-AAC95D1EC0A7}"/>
    <cellStyle name="Comma 3 8" xfId="5032" xr:uid="{8A24D4A7-30E2-4159-A93D-A97AEE9E2E20}"/>
    <cellStyle name="Comma 4" xfId="81" xr:uid="{00000000-0005-0000-0000-000037000000}"/>
    <cellStyle name="Comma 4 2" xfId="2934" xr:uid="{99DA4B6F-2B7E-41A4-BF14-E621A501683B}"/>
    <cellStyle name="Comma 4 2 2" xfId="3046" xr:uid="{F48E17F7-7C6B-41AC-8772-4163936F7BA6}"/>
    <cellStyle name="Comma 4 2 2 2" xfId="3322" xr:uid="{BB0C6773-0F9A-4C82-99BB-60AA9509AD80}"/>
    <cellStyle name="Comma 4 2 2 2 2" xfId="3875" xr:uid="{9D0D8D8C-CDD1-4CD0-9D79-4950BD17889C}"/>
    <cellStyle name="Comma 4 2 2 2 2 2" xfId="4971" xr:uid="{09F076FF-3EF4-4619-8323-DA57B45687A0}"/>
    <cellStyle name="Comma 4 2 2 2 2 2 2" xfId="7160" xr:uid="{0D5D46A7-8FB9-4AE2-BBEF-2FBDCC45EAA1}"/>
    <cellStyle name="Comma 4 2 2 2 2 3" xfId="6066" xr:uid="{19147587-61C2-4222-9E35-278D0A4849D6}"/>
    <cellStyle name="Comma 4 2 2 2 3" xfId="4423" xr:uid="{6FA1FF38-FFFD-4E09-8D8D-9F6813484A8B}"/>
    <cellStyle name="Comma 4 2 2 2 3 2" xfId="6612" xr:uid="{8FF136A4-6101-4063-AFBD-FEC91127EA16}"/>
    <cellStyle name="Comma 4 2 2 2 4" xfId="5518" xr:uid="{5810A204-262A-4E30-B244-E8861017B734}"/>
    <cellStyle name="Comma 4 2 2 3" xfId="3601" xr:uid="{9E57F25E-6C37-4ECC-84ED-5E93EF18534B}"/>
    <cellStyle name="Comma 4 2 2 3 2" xfId="4697" xr:uid="{01535568-42A3-417F-A9DE-923FA6EF72DE}"/>
    <cellStyle name="Comma 4 2 2 3 2 2" xfId="6886" xr:uid="{108421DE-3131-44D1-AC41-76553B182F58}"/>
    <cellStyle name="Comma 4 2 2 3 3" xfId="5792" xr:uid="{AD4371DF-A8BA-432A-AF93-7ADA70E50EF1}"/>
    <cellStyle name="Comma 4 2 2 4" xfId="4149" xr:uid="{2FAE876B-B54C-41F1-800E-6A25FB31151F}"/>
    <cellStyle name="Comma 4 2 2 4 2" xfId="6338" xr:uid="{296E228E-7A4D-4AFE-9A88-084D0B925432}"/>
    <cellStyle name="Comma 4 2 2 5" xfId="5244" xr:uid="{8820B2E9-C1C4-4A5B-9936-287BCA4E4205}"/>
    <cellStyle name="Comma 4 2 3" xfId="3210" xr:uid="{4B38F725-58F4-46CB-8228-12878B36AF72}"/>
    <cellStyle name="Comma 4 2 3 2" xfId="3763" xr:uid="{52FF0D86-372E-46EA-9057-831D816359C3}"/>
    <cellStyle name="Comma 4 2 3 2 2" xfId="4859" xr:uid="{D04C4259-0400-4725-A0C1-67EA35BF799D}"/>
    <cellStyle name="Comma 4 2 3 2 2 2" xfId="7048" xr:uid="{F2B4B8A4-7B8A-477C-B119-F64263EDDBC5}"/>
    <cellStyle name="Comma 4 2 3 2 3" xfId="5954" xr:uid="{1D5D4D8A-40AE-4B13-B31A-B9A5E0E877E9}"/>
    <cellStyle name="Comma 4 2 3 3" xfId="4311" xr:uid="{8AFAC404-334B-4ADE-9808-46F282EE60A6}"/>
    <cellStyle name="Comma 4 2 3 3 2" xfId="6500" xr:uid="{D5A124F8-46A0-455F-AB6E-2A125E5C189A}"/>
    <cellStyle name="Comma 4 2 3 4" xfId="5406" xr:uid="{34B939DA-231B-4FA3-B016-FCAC8833B056}"/>
    <cellStyle name="Comma 4 2 4" xfId="3489" xr:uid="{78F94BD5-D2E7-4CBA-AA0F-7D40A7F5BD66}"/>
    <cellStyle name="Comma 4 2 4 2" xfId="4585" xr:uid="{89127440-4B2D-4ECC-A9CA-5CF691AFCB13}"/>
    <cellStyle name="Comma 4 2 4 2 2" xfId="6774" xr:uid="{E9DBB19F-F70D-43E6-B3B7-61D439EE88E1}"/>
    <cellStyle name="Comma 4 2 4 3" xfId="5680" xr:uid="{610456DE-0AAB-4BED-8E3E-51636138BB9D}"/>
    <cellStyle name="Comma 4 2 5" xfId="4037" xr:uid="{2B270523-08B9-484E-9D3A-D05CB69F2D38}"/>
    <cellStyle name="Comma 4 2 5 2" xfId="6226" xr:uid="{B6164991-0FED-40C6-A38D-8DDC80A9C8E3}"/>
    <cellStyle name="Comma 4 2 6" xfId="5132" xr:uid="{EF7345A1-49B5-4EE2-A37C-2BAD5F970C29}"/>
    <cellStyle name="Comma 4 3" xfId="2993" xr:uid="{64314E6A-F955-49C9-B8F4-4DD07C109079}"/>
    <cellStyle name="Comma 4 3 2" xfId="3269" xr:uid="{3AECD321-00A1-4CB7-84C0-70E75D29B5BD}"/>
    <cellStyle name="Comma 4 3 2 2" xfId="3822" xr:uid="{50292540-7452-4352-87C7-002F7F072A42}"/>
    <cellStyle name="Comma 4 3 2 2 2" xfId="4918" xr:uid="{0E3A5DBF-5BF1-42CD-BA7A-D8223BDBF3B6}"/>
    <cellStyle name="Comma 4 3 2 2 2 2" xfId="7107" xr:uid="{9854E7C6-9831-4AFF-9467-F0D4AEB5E7C6}"/>
    <cellStyle name="Comma 4 3 2 2 3" xfId="6013" xr:uid="{CE92D7AE-B341-415E-8F5E-9809F5299041}"/>
    <cellStyle name="Comma 4 3 2 3" xfId="4370" xr:uid="{FB4D74F9-A2E2-4443-ADE5-6331290778A2}"/>
    <cellStyle name="Comma 4 3 2 3 2" xfId="6559" xr:uid="{ED3AFE07-B91C-4D07-B115-1F72BE7614C0}"/>
    <cellStyle name="Comma 4 3 2 4" xfId="5465" xr:uid="{80B384AF-A6F6-4C7A-B100-80CCF9DA2ECC}"/>
    <cellStyle name="Comma 4 3 3" xfId="3548" xr:uid="{1C609EF7-A223-453D-8ECE-EB091B90C304}"/>
    <cellStyle name="Comma 4 3 3 2" xfId="4644" xr:uid="{1CC81615-46A5-4203-884C-61109D58B21B}"/>
    <cellStyle name="Comma 4 3 3 2 2" xfId="6833" xr:uid="{00233833-AA02-4302-8A0D-12F15192867F}"/>
    <cellStyle name="Comma 4 3 3 3" xfId="5739" xr:uid="{65A7519D-EB66-43FA-922A-C26B97C8ECCF}"/>
    <cellStyle name="Comma 4 3 4" xfId="4096" xr:uid="{AE6D5F17-017B-439C-96ED-C07E00D095DA}"/>
    <cellStyle name="Comma 4 3 4 2" xfId="6285" xr:uid="{2E69CF13-5C75-4750-A7AC-573C0E3DF580}"/>
    <cellStyle name="Comma 4 3 5" xfId="5191" xr:uid="{EDE0067E-B50D-482E-9F21-1D963CD5A501}"/>
    <cellStyle name="Comma 4 4" xfId="2880" xr:uid="{CDE649DB-32BD-4784-B813-A0F84F5F1D86}"/>
    <cellStyle name="Comma 4 4 2" xfId="3159" xr:uid="{99BD2663-82C6-4C6F-BBB9-8769E2A64E94}"/>
    <cellStyle name="Comma 4 4 2 2" xfId="3712" xr:uid="{0586B858-AC28-49DF-99CC-86797658ABAE}"/>
    <cellStyle name="Comma 4 4 2 2 2" xfId="4808" xr:uid="{DFD86968-BDF8-4A0E-BF6D-6B59ED155524}"/>
    <cellStyle name="Comma 4 4 2 2 2 2" xfId="6997" xr:uid="{70211D4B-B4BB-4CC5-A4AB-D7906E51AD79}"/>
    <cellStyle name="Comma 4 4 2 2 3" xfId="5903" xr:uid="{7473B418-0C01-4B86-A874-C72FA86B6A78}"/>
    <cellStyle name="Comma 4 4 2 3" xfId="4260" xr:uid="{D88595F2-CF99-4ECA-A7FC-66BDA5C3E9C7}"/>
    <cellStyle name="Comma 4 4 2 3 2" xfId="6449" xr:uid="{30B94884-633B-4731-9CA7-98DE01A7A1EC}"/>
    <cellStyle name="Comma 4 4 2 4" xfId="5355" xr:uid="{BF114F7A-9D23-48D1-9DF2-7335D5E268A0}"/>
    <cellStyle name="Comma 4 4 3" xfId="3438" xr:uid="{FBEF5D12-4B71-4371-B113-81FC5E6772A6}"/>
    <cellStyle name="Comma 4 4 3 2" xfId="4534" xr:uid="{96731C06-3640-4BED-AC5D-7C0A9670E78F}"/>
    <cellStyle name="Comma 4 4 3 2 2" xfId="6723" xr:uid="{19CBF493-79BE-4378-83F3-8B4A333A6310}"/>
    <cellStyle name="Comma 4 4 3 3" xfId="5629" xr:uid="{8B0C8767-AD4F-49A4-9E05-90D37E81D13D}"/>
    <cellStyle name="Comma 4 4 4" xfId="3986" xr:uid="{35DD33B4-E837-4808-A6CF-2E5B9F25B1AD}"/>
    <cellStyle name="Comma 4 4 4 2" xfId="6175" xr:uid="{9FD1D073-FD57-452C-A868-16A869859BBD}"/>
    <cellStyle name="Comma 4 4 5" xfId="5081" xr:uid="{3BCF2448-27DA-4F71-B15B-93CC5D8F6817}"/>
    <cellStyle name="Comma 4 5" xfId="3109" xr:uid="{DA139CAC-E84C-49CB-A09D-3D3F9A24EEDF}"/>
    <cellStyle name="Comma 4 5 2" xfId="3663" xr:uid="{1E537C91-A3AC-4FAC-A25D-983110F59C28}"/>
    <cellStyle name="Comma 4 5 2 2" xfId="4759" xr:uid="{002E35D8-C16E-498B-BB17-D7A76306C589}"/>
    <cellStyle name="Comma 4 5 2 2 2" xfId="6948" xr:uid="{2DB77862-60D7-49A3-87BD-50D8A1644551}"/>
    <cellStyle name="Comma 4 5 2 3" xfId="5854" xr:uid="{AE0CFFFF-4C95-49D7-8957-94561829BFD8}"/>
    <cellStyle name="Comma 4 5 3" xfId="4211" xr:uid="{9D30766D-931F-4656-9C79-5FAF5BB90E46}"/>
    <cellStyle name="Comma 4 5 3 2" xfId="6400" xr:uid="{0DA006BE-4157-4CF0-A8C6-44F8B3130F9B}"/>
    <cellStyle name="Comma 4 5 4" xfId="5306" xr:uid="{A3BF670B-02F6-447F-A93E-6D168D8D7D8D}"/>
    <cellStyle name="Comma 4 6" xfId="3388" xr:uid="{41C0E19A-A47E-42CE-8C21-CDA27804E3E2}"/>
    <cellStyle name="Comma 4 6 2" xfId="4485" xr:uid="{E530E507-AE76-498C-B0CE-31229AFFB569}"/>
    <cellStyle name="Comma 4 6 2 2" xfId="6674" xr:uid="{DEBB5736-06DC-4734-BF45-34630AD222DA}"/>
    <cellStyle name="Comma 4 6 3" xfId="5580" xr:uid="{D25EF3A5-0D47-4EA5-8998-7B4659C852B4}"/>
    <cellStyle name="Comma 4 7" xfId="3938" xr:uid="{20B90EC0-E064-4D56-B2A7-A5D688B6C792}"/>
    <cellStyle name="Comma 4 7 2" xfId="6127" xr:uid="{4FCC20C3-7DB6-4117-AA65-909E08250B67}"/>
    <cellStyle name="Comma 4 8" xfId="5033" xr:uid="{795881F0-2B1C-46EA-B440-6FBA51FF625C}"/>
    <cellStyle name="Comma 5" xfId="82" xr:uid="{00000000-0005-0000-0000-000038000000}"/>
    <cellStyle name="Comma 5 2" xfId="2935" xr:uid="{68395434-1868-4D40-9C52-4F2869F91E51}"/>
    <cellStyle name="Comma 5 2 2" xfId="3047" xr:uid="{35043A63-B323-4B30-A116-3F4CB440FEC9}"/>
    <cellStyle name="Comma 5 2 2 2" xfId="3323" xr:uid="{BD6AC912-28A4-4956-B480-068FA9FFEF49}"/>
    <cellStyle name="Comma 5 2 2 2 2" xfId="3876" xr:uid="{125BCF38-3929-4CB7-86C1-B19879D8896E}"/>
    <cellStyle name="Comma 5 2 2 2 2 2" xfId="4972" xr:uid="{421B7489-CB12-4A81-9B8B-82B8B9A7C0E5}"/>
    <cellStyle name="Comma 5 2 2 2 2 2 2" xfId="7161" xr:uid="{DB51C53D-EF7E-4C89-AE95-63E446746F8C}"/>
    <cellStyle name="Comma 5 2 2 2 2 3" xfId="6067" xr:uid="{CD50777E-501F-4499-B36F-D2008BD3291B}"/>
    <cellStyle name="Comma 5 2 2 2 3" xfId="4424" xr:uid="{2C68AE47-3104-4E8F-BE99-E9206DDD7980}"/>
    <cellStyle name="Comma 5 2 2 2 3 2" xfId="6613" xr:uid="{8C0A67EF-85A5-4A3C-815D-4A75BBF26671}"/>
    <cellStyle name="Comma 5 2 2 2 4" xfId="5519" xr:uid="{3331BA59-6D08-4D69-99A6-49A0B16F28DF}"/>
    <cellStyle name="Comma 5 2 2 3" xfId="3602" xr:uid="{2542B856-4EEA-465E-A7B8-6DDE7A177555}"/>
    <cellStyle name="Comma 5 2 2 3 2" xfId="4698" xr:uid="{516CC5DA-E258-42B6-94E7-AF7F08EB49B7}"/>
    <cellStyle name="Comma 5 2 2 3 2 2" xfId="6887" xr:uid="{97A550BF-9C25-4C66-BC05-5E10A6148C4E}"/>
    <cellStyle name="Comma 5 2 2 3 3" xfId="5793" xr:uid="{03BB4040-53F2-46FE-9C8A-9690B8470D2E}"/>
    <cellStyle name="Comma 5 2 2 4" xfId="4150" xr:uid="{25483CAD-4ECD-480F-B479-1ED4593C756E}"/>
    <cellStyle name="Comma 5 2 2 4 2" xfId="6339" xr:uid="{01855379-51C0-4096-A36B-CEA03C26FAE0}"/>
    <cellStyle name="Comma 5 2 2 5" xfId="5245" xr:uid="{DA8DB400-6767-4235-BB40-566F172156C7}"/>
    <cellStyle name="Comma 5 2 3" xfId="3211" xr:uid="{DDE87254-17D0-40DB-AB4C-2F1270E7927E}"/>
    <cellStyle name="Comma 5 2 3 2" xfId="3764" xr:uid="{CE5E1350-4290-44B9-A71C-3E37A92E52CD}"/>
    <cellStyle name="Comma 5 2 3 2 2" xfId="4860" xr:uid="{95A74EBD-A5BA-41C5-8120-62D954609AA2}"/>
    <cellStyle name="Comma 5 2 3 2 2 2" xfId="7049" xr:uid="{72415BC3-AC2F-4AFD-AFB0-9B6610269F23}"/>
    <cellStyle name="Comma 5 2 3 2 3" xfId="5955" xr:uid="{C44B262C-8488-4DF0-9022-C3AE37A97275}"/>
    <cellStyle name="Comma 5 2 3 3" xfId="4312" xr:uid="{5B266141-03D0-4E20-B978-68276F4A8ADE}"/>
    <cellStyle name="Comma 5 2 3 3 2" xfId="6501" xr:uid="{ABCD67EC-5CF4-4BCC-9E98-D3D4FBDCC7BE}"/>
    <cellStyle name="Comma 5 2 3 4" xfId="5407" xr:uid="{5B090081-4655-443B-86A8-EC9A1E1460A0}"/>
    <cellStyle name="Comma 5 2 4" xfId="3490" xr:uid="{0C9A7CAA-0E13-4C4F-A694-177CC1EDD4A2}"/>
    <cellStyle name="Comma 5 2 4 2" xfId="4586" xr:uid="{32D4A802-4FD1-407E-A0A6-E217EA34C2D7}"/>
    <cellStyle name="Comma 5 2 4 2 2" xfId="6775" xr:uid="{D439BA0E-A966-45DB-B300-736BAA435180}"/>
    <cellStyle name="Comma 5 2 4 3" xfId="5681" xr:uid="{93E0B32A-6C35-46F3-B442-6748F83EA2D9}"/>
    <cellStyle name="Comma 5 2 5" xfId="4038" xr:uid="{7CADB7A1-00C8-4242-8437-2E8136E4E35F}"/>
    <cellStyle name="Comma 5 2 5 2" xfId="6227" xr:uid="{D0BDB776-66C1-4A79-AFC8-535EC03902ED}"/>
    <cellStyle name="Comma 5 2 6" xfId="5133" xr:uid="{30065495-90FE-4584-91B1-D901271B18D0}"/>
    <cellStyle name="Comma 5 3" xfId="2994" xr:uid="{8D70061B-B3AE-4CDE-AC95-26613FEC6ED4}"/>
    <cellStyle name="Comma 5 3 2" xfId="3270" xr:uid="{B7ECFF1E-BF9D-4741-8F9A-7134D9595A7D}"/>
    <cellStyle name="Comma 5 3 2 2" xfId="3823" xr:uid="{40E19DF7-83F4-4826-8478-C267DCECC1A2}"/>
    <cellStyle name="Comma 5 3 2 2 2" xfId="4919" xr:uid="{9A47C6B9-8F71-4297-ACBB-9BC363C18F02}"/>
    <cellStyle name="Comma 5 3 2 2 2 2" xfId="7108" xr:uid="{D120283B-FA7E-4715-B863-0979AAC40E4C}"/>
    <cellStyle name="Comma 5 3 2 2 3" xfId="6014" xr:uid="{3AC6E710-4E9C-480B-B6A7-4B5C250744D0}"/>
    <cellStyle name="Comma 5 3 2 3" xfId="4371" xr:uid="{515D2493-1A14-4309-AD2B-B182ABE91E42}"/>
    <cellStyle name="Comma 5 3 2 3 2" xfId="6560" xr:uid="{86B99146-0618-4B53-99B3-EAD3CD1E201C}"/>
    <cellStyle name="Comma 5 3 2 4" xfId="5466" xr:uid="{94AAC20A-BFA1-4091-B334-30EA841548E3}"/>
    <cellStyle name="Comma 5 3 3" xfId="3549" xr:uid="{8BAD2ADB-39D6-404D-85DB-7AF39B27E807}"/>
    <cellStyle name="Comma 5 3 3 2" xfId="4645" xr:uid="{A20568B2-DF9D-49C7-A211-E143ADA5ACD0}"/>
    <cellStyle name="Comma 5 3 3 2 2" xfId="6834" xr:uid="{3552BC24-1EF5-4BCE-8BE3-8D2551CA49B1}"/>
    <cellStyle name="Comma 5 3 3 3" xfId="5740" xr:uid="{3971560B-1B76-470B-B0D4-3A440E3ED484}"/>
    <cellStyle name="Comma 5 3 4" xfId="4097" xr:uid="{89C44A4D-2D55-44E2-90CD-C20F10FC3F2D}"/>
    <cellStyle name="Comma 5 3 4 2" xfId="6286" xr:uid="{650326D4-9433-4824-BC0B-F6305EE0070A}"/>
    <cellStyle name="Comma 5 3 5" xfId="5192" xr:uid="{F5D77E5B-3C5D-4DFA-9146-0DD52BED368B}"/>
    <cellStyle name="Comma 5 4" xfId="2881" xr:uid="{99B831E5-9E19-4420-9D78-916A5DA632DE}"/>
    <cellStyle name="Comma 5 4 2" xfId="3160" xr:uid="{025A6732-8307-43D7-847B-38824DD5B77F}"/>
    <cellStyle name="Comma 5 4 2 2" xfId="3713" xr:uid="{F82F72B7-31D7-47E1-924C-9AABFCD691D0}"/>
    <cellStyle name="Comma 5 4 2 2 2" xfId="4809" xr:uid="{534FB515-1386-42F1-90C5-B36CFC4B5CE4}"/>
    <cellStyle name="Comma 5 4 2 2 2 2" xfId="6998" xr:uid="{139F77B2-9AC8-4F74-B3D0-8DC919454D7E}"/>
    <cellStyle name="Comma 5 4 2 2 3" xfId="5904" xr:uid="{106B818A-B5EE-418A-B2B0-D122A542E5DE}"/>
    <cellStyle name="Comma 5 4 2 3" xfId="4261" xr:uid="{5D8C8F68-7C30-402C-8951-77A425D2FF7F}"/>
    <cellStyle name="Comma 5 4 2 3 2" xfId="6450" xr:uid="{5E3B6A4C-B8B9-4EE5-9B92-5BB0DFB65A83}"/>
    <cellStyle name="Comma 5 4 2 4" xfId="5356" xr:uid="{0B812BE5-3530-489E-8CDC-E3572BFF4D72}"/>
    <cellStyle name="Comma 5 4 3" xfId="3439" xr:uid="{B9C855B1-F797-4409-91E9-23B04A186945}"/>
    <cellStyle name="Comma 5 4 3 2" xfId="4535" xr:uid="{242D8A95-D1BA-4533-96A6-CD2D03EA0E53}"/>
    <cellStyle name="Comma 5 4 3 2 2" xfId="6724" xr:uid="{C9A5E587-50BA-4E9C-99EA-1ECEF80E2C75}"/>
    <cellStyle name="Comma 5 4 3 3" xfId="5630" xr:uid="{12156343-16D3-48BD-B216-BCC4E2D58C0A}"/>
    <cellStyle name="Comma 5 4 4" xfId="3987" xr:uid="{A31C27F2-BA19-4C7B-9282-A8229E3BF8E8}"/>
    <cellStyle name="Comma 5 4 4 2" xfId="6176" xr:uid="{A0DD5488-FCC0-4BB2-85F5-DCD99D5E8D1C}"/>
    <cellStyle name="Comma 5 4 5" xfId="5082" xr:uid="{81A9A63C-8BF7-4399-83D3-03D6BDBAF87F}"/>
    <cellStyle name="Comma 5 5" xfId="3110" xr:uid="{828AA220-5E60-4A32-BEAA-F9C8D9E94081}"/>
    <cellStyle name="Comma 5 5 2" xfId="3664" xr:uid="{7262DAF7-3C22-41EB-BB22-E93A50B84417}"/>
    <cellStyle name="Comma 5 5 2 2" xfId="4760" xr:uid="{48184725-461C-46E8-B4ED-0852D43EA1B5}"/>
    <cellStyle name="Comma 5 5 2 2 2" xfId="6949" xr:uid="{ABE9B898-36B2-406D-988D-DA221564955B}"/>
    <cellStyle name="Comma 5 5 2 3" xfId="5855" xr:uid="{2461C583-CF96-41BB-88EE-FED68A90A638}"/>
    <cellStyle name="Comma 5 5 3" xfId="4212" xr:uid="{585DA50E-E1D3-488A-BAF5-FD99C261F1E3}"/>
    <cellStyle name="Comma 5 5 3 2" xfId="6401" xr:uid="{1A005952-8F1A-43EA-8632-A0CC4CB5D778}"/>
    <cellStyle name="Comma 5 5 4" xfId="5307" xr:uid="{4D1D9902-B2DF-4D53-B386-215EFDC64688}"/>
    <cellStyle name="Comma 5 6" xfId="3389" xr:uid="{750B7D5F-9E7C-4EA2-AD4F-9AAA49337E55}"/>
    <cellStyle name="Comma 5 6 2" xfId="4486" xr:uid="{C5DFFFD6-AC07-4F0D-9825-E0F5A9F4EFAC}"/>
    <cellStyle name="Comma 5 6 2 2" xfId="6675" xr:uid="{F13F932C-80C9-4D73-BB90-4240FBFABBA7}"/>
    <cellStyle name="Comma 5 6 3" xfId="5581" xr:uid="{B2BD8DDE-CDAC-415E-B6EC-CB0DE25E0127}"/>
    <cellStyle name="Comma 5 7" xfId="3939" xr:uid="{BA455E79-FF91-469C-BBE5-8ECBC03BE68E}"/>
    <cellStyle name="Comma 5 7 2" xfId="6128" xr:uid="{2CDE2467-6746-49B1-8F2A-FC6438DAA426}"/>
    <cellStyle name="Comma 5 8" xfId="5034" xr:uid="{59FD26D6-F526-465F-A223-AC98A66677B7}"/>
    <cellStyle name="Comma 6" xfId="2922" xr:uid="{4F7469FC-CAEE-4D0C-AF9B-8F666A0767AF}"/>
    <cellStyle name="Comma 6 2" xfId="3034" xr:uid="{24DA7DC7-C655-418F-885F-BCFE4BDFBF6C}"/>
    <cellStyle name="Comma 6 2 2" xfId="3310" xr:uid="{CF361581-9418-4210-9008-4B3FA91F0319}"/>
    <cellStyle name="Comma 6 2 2 2" xfId="3863" xr:uid="{A580E9EB-A97D-4FF4-9A20-61677C786F6B}"/>
    <cellStyle name="Comma 6 2 2 2 2" xfId="4959" xr:uid="{68524F76-7270-45A9-84B8-A976721EAAD9}"/>
    <cellStyle name="Comma 6 2 2 2 2 2" xfId="7148" xr:uid="{E33198FF-8458-48A0-9A04-91815509BFA8}"/>
    <cellStyle name="Comma 6 2 2 2 3" xfId="6054" xr:uid="{DB26F61E-DBC1-413A-93B4-AA9B14950376}"/>
    <cellStyle name="Comma 6 2 2 3" xfId="4411" xr:uid="{DAF805A5-C147-47C3-9FA4-C44B9FD9ED51}"/>
    <cellStyle name="Comma 6 2 2 3 2" xfId="6600" xr:uid="{A024636C-3DC6-4214-802E-68099E622ADE}"/>
    <cellStyle name="Comma 6 2 2 4" xfId="5506" xr:uid="{8EC5F9F6-2388-480D-89B0-6CC57E8FFFFD}"/>
    <cellStyle name="Comma 6 2 3" xfId="3589" xr:uid="{FBE985D7-A374-4706-8A97-A2BAC8C935A1}"/>
    <cellStyle name="Comma 6 2 3 2" xfId="4685" xr:uid="{D812B847-1D62-44F5-B6A8-0304B447D592}"/>
    <cellStyle name="Comma 6 2 3 2 2" xfId="6874" xr:uid="{DCB4A74C-9CBE-4AEE-BB7C-F7213514DE7D}"/>
    <cellStyle name="Comma 6 2 3 3" xfId="5780" xr:uid="{60CA52B4-3F6B-4AF1-885C-6DD300476DA2}"/>
    <cellStyle name="Comma 6 2 4" xfId="4137" xr:uid="{E8ED865B-BE68-4409-901A-DC7B0B50BA8C}"/>
    <cellStyle name="Comma 6 2 4 2" xfId="6326" xr:uid="{634A36D2-E464-4798-A7F0-4195A06DF261}"/>
    <cellStyle name="Comma 6 2 5" xfId="5232" xr:uid="{D4D5AB10-A83D-47C1-B3C8-0A513EF3325C}"/>
    <cellStyle name="Comma 6 3" xfId="3198" xr:uid="{3FFA450F-9A6D-47DE-971B-8B250BE850B3}"/>
    <cellStyle name="Comma 6 3 2" xfId="3751" xr:uid="{5D071E64-C68B-409A-B514-19091573B142}"/>
    <cellStyle name="Comma 6 3 2 2" xfId="4847" xr:uid="{E8AD8EA1-0DE0-4757-87AE-1460AD2FA4E2}"/>
    <cellStyle name="Comma 6 3 2 2 2" xfId="7036" xr:uid="{A24D81DA-C041-47DA-A641-0831EB19C4CB}"/>
    <cellStyle name="Comma 6 3 2 3" xfId="5942" xr:uid="{545BB35E-C076-4052-A9FD-742280DDCE3D}"/>
    <cellStyle name="Comma 6 3 3" xfId="4299" xr:uid="{3730BB90-77A7-47B5-B426-AA2ADA3D6AFF}"/>
    <cellStyle name="Comma 6 3 3 2" xfId="6488" xr:uid="{0BEE554D-0E07-4CDB-AA52-B4F290E6B39F}"/>
    <cellStyle name="Comma 6 3 4" xfId="5394" xr:uid="{114AAE80-75E8-40AB-A575-1C7EDDE36451}"/>
    <cellStyle name="Comma 6 4" xfId="3477" xr:uid="{032E36CC-6C4C-4E52-9108-CC2E83446FA2}"/>
    <cellStyle name="Comma 6 4 2" xfId="4573" xr:uid="{A77702AE-C255-4AB5-B575-936798E3B59F}"/>
    <cellStyle name="Comma 6 4 2 2" xfId="6762" xr:uid="{E1289B12-A421-4D21-9EE4-6E63FFD725C5}"/>
    <cellStyle name="Comma 6 4 3" xfId="5668" xr:uid="{17C2759A-949C-4D97-921E-EACF8E04FB77}"/>
    <cellStyle name="Comma 6 5" xfId="4025" xr:uid="{1144033B-2D7A-4E55-8E76-0EBE74B0FE37}"/>
    <cellStyle name="Comma 6 5 2" xfId="6214" xr:uid="{44EEF329-C675-496B-8BE2-35601CC14D5E}"/>
    <cellStyle name="Comma 6 6" xfId="5120" xr:uid="{8A74E72C-9216-4DD1-AC61-7A44CF3B33ED}"/>
    <cellStyle name="Comma 7" xfId="2974" xr:uid="{DF1C1EAA-0381-48B2-8128-1D5794B5067F}"/>
    <cellStyle name="Comma 7 2" xfId="3086" xr:uid="{7B3381A4-FA7D-4020-8F09-3ADB32C3C794}"/>
    <cellStyle name="Comma 7 2 2" xfId="3362" xr:uid="{8E0F29F8-946E-4D4B-9B98-70C86B680AA3}"/>
    <cellStyle name="Comma 7 2 2 2" xfId="3915" xr:uid="{82B34304-5B2B-412B-AF54-B7ED16E07C92}"/>
    <cellStyle name="Comma 7 2 2 2 2" xfId="5011" xr:uid="{491DB72E-9F3F-476F-B115-2F9BAA71CB84}"/>
    <cellStyle name="Comma 7 2 2 2 2 2" xfId="7200" xr:uid="{C430B8CB-31D1-48CE-B7E5-4680C4D8F8BB}"/>
    <cellStyle name="Comma 7 2 2 2 3" xfId="6106" xr:uid="{105259EB-E7E7-4D1A-80E6-7B021938AE70}"/>
    <cellStyle name="Comma 7 2 2 3" xfId="4463" xr:uid="{C07E08B5-CE1B-4024-A937-F1AFB0EAC346}"/>
    <cellStyle name="Comma 7 2 2 3 2" xfId="6652" xr:uid="{A9C5B737-212C-49F4-9FF2-BEDC868FB310}"/>
    <cellStyle name="Comma 7 2 2 4" xfId="5558" xr:uid="{8866E654-7225-454E-AA3E-33791A515025}"/>
    <cellStyle name="Comma 7 2 3" xfId="3641" xr:uid="{F14FF639-F72D-4333-9C02-E05C07D64F92}"/>
    <cellStyle name="Comma 7 2 3 2" xfId="4737" xr:uid="{1907A3EB-E98B-419B-8B44-F197AEAC5B83}"/>
    <cellStyle name="Comma 7 2 3 2 2" xfId="6926" xr:uid="{68371FCD-B388-4DAC-BAE3-8F66E30EF13A}"/>
    <cellStyle name="Comma 7 2 3 3" xfId="5832" xr:uid="{16B8CBBB-D744-42E5-B04C-5E7D86F21470}"/>
    <cellStyle name="Comma 7 2 4" xfId="4189" xr:uid="{1A83AF5A-706D-4EC0-A9EF-1B800CC60A93}"/>
    <cellStyle name="Comma 7 2 4 2" xfId="6378" xr:uid="{0F20CAE6-4BEB-416D-A9F7-52925332680F}"/>
    <cellStyle name="Comma 7 2 5" xfId="5284" xr:uid="{2F572513-3871-4B7D-9134-72745E19B9E9}"/>
    <cellStyle name="Comma 7 3" xfId="3250" xr:uid="{FE4B99FB-28D2-44BA-8904-67229D30E008}"/>
    <cellStyle name="Comma 7 3 2" xfId="3803" xr:uid="{FB214F1E-C7D4-4BEC-A949-D91BF95DA40A}"/>
    <cellStyle name="Comma 7 3 2 2" xfId="4899" xr:uid="{D2DFC499-96E9-4396-8FA8-019BE0391898}"/>
    <cellStyle name="Comma 7 3 2 2 2" xfId="7088" xr:uid="{9BDA0771-4E1A-4FDC-AC7A-872EEA2624FD}"/>
    <cellStyle name="Comma 7 3 2 3" xfId="5994" xr:uid="{1305435C-527B-4A1B-9E5F-CFE4774CA1F0}"/>
    <cellStyle name="Comma 7 3 3" xfId="4351" xr:uid="{F8CBBC4B-A704-4686-861E-1F7C6D90899E}"/>
    <cellStyle name="Comma 7 3 3 2" xfId="6540" xr:uid="{2C7F41F6-851A-4029-949C-256B88291152}"/>
    <cellStyle name="Comma 7 3 4" xfId="5446" xr:uid="{549D9274-0DA2-4E11-B220-FBC2044CF522}"/>
    <cellStyle name="Comma 7 4" xfId="3529" xr:uid="{B8E98F89-D8D2-4C06-B690-E79282F5B760}"/>
    <cellStyle name="Comma 7 4 2" xfId="4625" xr:uid="{6EF43C84-1777-4860-A5DA-74FF860C0BD6}"/>
    <cellStyle name="Comma 7 4 2 2" xfId="6814" xr:uid="{0258F5EA-A517-4F66-9E7A-E793578D18D3}"/>
    <cellStyle name="Comma 7 4 3" xfId="5720" xr:uid="{7B24C327-13A2-466A-9983-633DB8A6E87D}"/>
    <cellStyle name="Comma 7 5" xfId="4077" xr:uid="{D0A7C5BD-161B-4331-9361-56E7E373EF37}"/>
    <cellStyle name="Comma 7 5 2" xfId="6266" xr:uid="{FA2ED407-C26F-4578-813B-360FC22004FD}"/>
    <cellStyle name="Comma 7 6" xfId="5172" xr:uid="{8F5EDB7A-14A0-4CE7-935C-D76BF499E480}"/>
    <cellStyle name="Comma 8" xfId="2936" xr:uid="{B09AA443-E546-41F8-AD5F-2FE61146F251}"/>
    <cellStyle name="Comma 8 2" xfId="3048" xr:uid="{9B40A556-31A9-41A7-BA54-D16A783F1C0D}"/>
    <cellStyle name="Comma 8 2 2" xfId="3324" xr:uid="{EF4CCAFE-36F4-4EBF-B499-1D548CB810AD}"/>
    <cellStyle name="Comma 8 2 2 2" xfId="3877" xr:uid="{BC492080-3C2D-4648-853E-3001225FC089}"/>
    <cellStyle name="Comma 8 2 2 2 2" xfId="4973" xr:uid="{FCF00AD1-7982-44C1-A1E3-912F1757ACF7}"/>
    <cellStyle name="Comma 8 2 2 2 2 2" xfId="7162" xr:uid="{C0D0E1B5-AA95-4555-9858-D53DB46B017F}"/>
    <cellStyle name="Comma 8 2 2 2 3" xfId="6068" xr:uid="{13DF44F2-0994-4C46-8C72-93A53D04DC62}"/>
    <cellStyle name="Comma 8 2 2 3" xfId="4425" xr:uid="{F79D9ACE-6A41-4E02-8336-C227AC9501B7}"/>
    <cellStyle name="Comma 8 2 2 3 2" xfId="6614" xr:uid="{8CD9063B-5033-4BBF-B1CF-19430CC0B3AB}"/>
    <cellStyle name="Comma 8 2 2 4" xfId="5520" xr:uid="{E0BBD344-C6AE-4407-B7BA-B3DD5A5AC868}"/>
    <cellStyle name="Comma 8 2 3" xfId="3603" xr:uid="{40F8828E-69CC-452A-955E-C79E22C42CBE}"/>
    <cellStyle name="Comma 8 2 3 2" xfId="4699" xr:uid="{A21BE185-D019-4873-A70F-DB5BC030C75F}"/>
    <cellStyle name="Comma 8 2 3 2 2" xfId="6888" xr:uid="{D593B499-EE1E-43C6-B115-8B6389B8F680}"/>
    <cellStyle name="Comma 8 2 3 3" xfId="5794" xr:uid="{82BFC1F0-EE56-4E5F-91E0-247F0BDFDB69}"/>
    <cellStyle name="Comma 8 2 4" xfId="4151" xr:uid="{D865B4EC-2314-45BE-89B2-2EBEEA8F5D4F}"/>
    <cellStyle name="Comma 8 2 4 2" xfId="6340" xr:uid="{6207464A-3B20-4425-9354-9FEDB10E6512}"/>
    <cellStyle name="Comma 8 2 5" xfId="5246" xr:uid="{5A941CFD-88D2-4576-93B6-1C5C983E915C}"/>
    <cellStyle name="Comma 8 3" xfId="3212" xr:uid="{C314CECF-5DB6-4D34-80D1-57FA3C238356}"/>
    <cellStyle name="Comma 8 3 2" xfId="3765" xr:uid="{17ACE163-C8AC-4086-B531-9722FC512968}"/>
    <cellStyle name="Comma 8 3 2 2" xfId="4861" xr:uid="{E44CDCF0-BB58-4390-915A-0CF74A4330EB}"/>
    <cellStyle name="Comma 8 3 2 2 2" xfId="7050" xr:uid="{5910772B-A4C5-4812-BD25-B1DD9E37C572}"/>
    <cellStyle name="Comma 8 3 2 3" xfId="5956" xr:uid="{4C56D102-F932-446B-BEE2-47D94943C2D8}"/>
    <cellStyle name="Comma 8 3 3" xfId="4313" xr:uid="{F74BB1D2-9682-4D8D-9B83-70DA349ED0CD}"/>
    <cellStyle name="Comma 8 3 3 2" xfId="6502" xr:uid="{2BE9ECF7-B13B-44C6-8FC9-F794D4E3832B}"/>
    <cellStyle name="Comma 8 3 4" xfId="5408" xr:uid="{77A90708-6BBF-4C72-8238-05AE6FF6FC6E}"/>
    <cellStyle name="Comma 8 4" xfId="3491" xr:uid="{2E117708-E99F-4F08-B791-C21F2B028D27}"/>
    <cellStyle name="Comma 8 4 2" xfId="4587" xr:uid="{332A7E5D-9CB9-4624-AE39-1FCB93FBD009}"/>
    <cellStyle name="Comma 8 4 2 2" xfId="6776" xr:uid="{E3523AB4-CB40-428E-927E-C86932107756}"/>
    <cellStyle name="Comma 8 4 3" xfId="5682" xr:uid="{C60B9830-3CBC-4172-984A-112B57E039D6}"/>
    <cellStyle name="Comma 8 5" xfId="4039" xr:uid="{866BD36D-A101-49C1-8B45-F421149EBC92}"/>
    <cellStyle name="Comma 8 5 2" xfId="6228" xr:uid="{EBFD6405-8147-4652-87E1-E550FBB6EB84}"/>
    <cellStyle name="Comma 8 6" xfId="5134" xr:uid="{6CFF1614-C6AF-40B9-9429-52257CEAA08E}"/>
    <cellStyle name="Comma 9" xfId="2977" xr:uid="{E3C53BA0-5EA9-42F1-BF98-6210EED72283}"/>
    <cellStyle name="Comma 9 2" xfId="3089" xr:uid="{CEC279AD-4D2C-4A91-8E89-C27C3A5C1270}"/>
    <cellStyle name="Comma 9 2 2" xfId="3365" xr:uid="{6C8F0517-5670-4F98-9FCE-2357A911178E}"/>
    <cellStyle name="Comma 9 2 2 2" xfId="3918" xr:uid="{18AF6E70-08BE-42E5-B129-7C50DB413D94}"/>
    <cellStyle name="Comma 9 2 2 2 2" xfId="5014" xr:uid="{F109FEDC-6963-40BA-8BB7-2C5178A79256}"/>
    <cellStyle name="Comma 9 2 2 2 2 2" xfId="7203" xr:uid="{E0231CE6-727E-4BFF-AC54-AD1909E522EC}"/>
    <cellStyle name="Comma 9 2 2 2 3" xfId="6109" xr:uid="{9E61B649-9744-4B4C-A35C-4B7F0C5CFC92}"/>
    <cellStyle name="Comma 9 2 2 3" xfId="4466" xr:uid="{2EFBCF48-86C4-4265-ADD9-940744578BE6}"/>
    <cellStyle name="Comma 9 2 2 3 2" xfId="6655" xr:uid="{8F83D190-F3BF-4F84-A64E-E3A33C82FC07}"/>
    <cellStyle name="Comma 9 2 2 4" xfId="5561" xr:uid="{37187C3A-FC3F-4ABA-B97A-9F36C1D9432C}"/>
    <cellStyle name="Comma 9 2 3" xfId="3644" xr:uid="{AE66B8C3-B82A-4265-8105-23726F9B658C}"/>
    <cellStyle name="Comma 9 2 3 2" xfId="4740" xr:uid="{ED4767A8-4410-4DD8-B2C4-8FAD909D3BE6}"/>
    <cellStyle name="Comma 9 2 3 2 2" xfId="6929" xr:uid="{BB0EAD6D-E1B0-45C5-A90C-0D7ECC15F57A}"/>
    <cellStyle name="Comma 9 2 3 3" xfId="5835" xr:uid="{77617FAA-81DB-4D2B-8377-0FC94A79D13F}"/>
    <cellStyle name="Comma 9 2 4" xfId="4192" xr:uid="{683B3F3F-9B28-4614-8FA1-67B31092CD81}"/>
    <cellStyle name="Comma 9 2 4 2" xfId="6381" xr:uid="{04E2639B-DFB0-4EC2-AC1C-420464924500}"/>
    <cellStyle name="Comma 9 2 5" xfId="5287" xr:uid="{C03553A3-C69D-477B-8C8D-B55BD5E4715B}"/>
    <cellStyle name="Comma 9 3" xfId="3253" xr:uid="{993420DF-3285-4682-BBAB-90BD1F754FC7}"/>
    <cellStyle name="Comma 9 3 2" xfId="3806" xr:uid="{29DD5E56-6B11-4E9A-A2AB-DFEFE620DD97}"/>
    <cellStyle name="Comma 9 3 2 2" xfId="4902" xr:uid="{4FBA3C31-3678-42B2-B692-929FCE522B06}"/>
    <cellStyle name="Comma 9 3 2 2 2" xfId="7091" xr:uid="{E84CFF50-1849-4A93-A211-7C4E546B31B0}"/>
    <cellStyle name="Comma 9 3 2 3" xfId="5997" xr:uid="{3915A3B1-7D95-4590-9350-23140B7B63B4}"/>
    <cellStyle name="Comma 9 3 3" xfId="4354" xr:uid="{767C4980-637F-4D2A-8050-0745B1B7ABD2}"/>
    <cellStyle name="Comma 9 3 3 2" xfId="6543" xr:uid="{E9EAFB67-0B45-432C-B0CD-4DFD3B54E2FA}"/>
    <cellStyle name="Comma 9 3 4" xfId="5449" xr:uid="{BE511BE8-E258-40A0-A2C8-E53486FE5E53}"/>
    <cellStyle name="Comma 9 4" xfId="3532" xr:uid="{1718EE1B-C390-4ECF-A886-F35D6DFD7278}"/>
    <cellStyle name="Comma 9 4 2" xfId="4628" xr:uid="{3192BA6B-FD1D-4995-96EE-E5A3C3D24828}"/>
    <cellStyle name="Comma 9 4 2 2" xfId="6817" xr:uid="{428BBF02-F9B1-49E4-8962-D5DE99531540}"/>
    <cellStyle name="Comma 9 4 3" xfId="5723" xr:uid="{2E5D77C4-38B5-4E19-A523-FC4502572CC8}"/>
    <cellStyle name="Comma 9 5" xfId="4080" xr:uid="{F780E79A-B6DF-42A4-8D56-79C326240FBC}"/>
    <cellStyle name="Comma 9 5 2" xfId="6269" xr:uid="{C9DB50CF-DA9D-4225-9905-83E3051A60CA}"/>
    <cellStyle name="Comma 9 6" xfId="5175" xr:uid="{FE27628D-557C-43B5-8EB1-62847F5222CF}"/>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Excel Built-in 40% - Accent3" xfId="3372" xr:uid="{4E867CAF-D56F-446F-A62B-EC2E8293AF1C}"/>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924"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1" xr:uid="{A7285E9F-76D9-41C4-BC84-31D28C0881CE}"/>
    <cellStyle name="Millares 10 2 2 2" xfId="3053" xr:uid="{B1B13EF3-84ED-4AAA-ACF9-48BDA65BC715}"/>
    <cellStyle name="Millares 10 2 2 2 2" xfId="3329" xr:uid="{6411A77A-6713-4078-96F5-410CD361E500}"/>
    <cellStyle name="Millares 10 2 2 2 2 2" xfId="3882" xr:uid="{82F58551-AEAF-4FE6-8137-1C67DFBD6DA2}"/>
    <cellStyle name="Millares 10 2 2 2 2 2 2" xfId="4978" xr:uid="{376E9D69-DE95-417A-8C13-DF88640B9F2C}"/>
    <cellStyle name="Millares 10 2 2 2 2 2 2 2" xfId="7167" xr:uid="{8CBE4D47-CC89-4ACD-898F-285733048A3D}"/>
    <cellStyle name="Millares 10 2 2 2 2 2 3" xfId="6073" xr:uid="{0B6B825E-3D9C-4D66-95F7-C5F232A9944E}"/>
    <cellStyle name="Millares 10 2 2 2 2 3" xfId="4430" xr:uid="{A3525409-784F-408D-97BE-C89E2092B652}"/>
    <cellStyle name="Millares 10 2 2 2 2 3 2" xfId="6619" xr:uid="{507B4998-393E-416B-B601-3069BD9FA2D7}"/>
    <cellStyle name="Millares 10 2 2 2 2 4" xfId="5525" xr:uid="{D165AAE9-5693-4199-9C25-BA0D93BBB99D}"/>
    <cellStyle name="Millares 10 2 2 2 3" xfId="3608" xr:uid="{FDF4CA04-370B-4B4C-B64E-FFD9568AE63E}"/>
    <cellStyle name="Millares 10 2 2 2 3 2" xfId="4704" xr:uid="{3E2938C5-24D2-4AFB-9DD6-3185524CC8FD}"/>
    <cellStyle name="Millares 10 2 2 2 3 2 2" xfId="6893" xr:uid="{BD4EDC2B-A171-45B5-8A3C-67162FC925F0}"/>
    <cellStyle name="Millares 10 2 2 2 3 3" xfId="5799" xr:uid="{5E82EE09-F85F-4A7B-95C6-EFFDB33C8B65}"/>
    <cellStyle name="Millares 10 2 2 2 4" xfId="4156" xr:uid="{7DC72DE1-5669-448E-AB45-43463DB02E33}"/>
    <cellStyle name="Millares 10 2 2 2 4 2" xfId="6345" xr:uid="{0ACC4F41-CEAB-4FE9-BE45-C78CAAABF85D}"/>
    <cellStyle name="Millares 10 2 2 2 5" xfId="5251" xr:uid="{79A28E47-060F-40A6-8E09-AD7201E88F60}"/>
    <cellStyle name="Millares 10 2 2 3" xfId="3217" xr:uid="{1F32BDA9-E3F3-4356-B745-B77FD710E51D}"/>
    <cellStyle name="Millares 10 2 2 3 2" xfId="3770" xr:uid="{219B1B98-DF43-4163-A126-801E15E78079}"/>
    <cellStyle name="Millares 10 2 2 3 2 2" xfId="4866" xr:uid="{245061F6-FFD4-4494-865F-D8B4093C6BF1}"/>
    <cellStyle name="Millares 10 2 2 3 2 2 2" xfId="7055" xr:uid="{14E0106E-6B71-4B91-BBFB-792A456D242F}"/>
    <cellStyle name="Millares 10 2 2 3 2 3" xfId="5961" xr:uid="{B596ACCF-F1A6-48C5-906C-9B8077E43101}"/>
    <cellStyle name="Millares 10 2 2 3 3" xfId="4318" xr:uid="{8356E787-5842-4AB2-B7EC-DB52B58BF90B}"/>
    <cellStyle name="Millares 10 2 2 3 3 2" xfId="6507" xr:uid="{8D31E190-032D-4D70-B002-B1EFA3FE486D}"/>
    <cellStyle name="Millares 10 2 2 3 4" xfId="5413" xr:uid="{8CAE3B69-6BF8-4CE7-8201-73A3296D718C}"/>
    <cellStyle name="Millares 10 2 2 4" xfId="3496" xr:uid="{3DAB6FF4-54D1-4CC6-9079-999DE5FCA1CC}"/>
    <cellStyle name="Millares 10 2 2 4 2" xfId="4592" xr:uid="{5405D3C2-20FD-4344-961C-562BFB9EA7E0}"/>
    <cellStyle name="Millares 10 2 2 4 2 2" xfId="6781" xr:uid="{64BF7FA6-4B83-459E-A217-AB4D161ADD7D}"/>
    <cellStyle name="Millares 10 2 2 4 3" xfId="5687" xr:uid="{68C15032-A197-4B9B-9020-8019F52BF590}"/>
    <cellStyle name="Millares 10 2 2 5" xfId="4044" xr:uid="{27ED4538-68C1-408C-8C01-FB88DEDE514D}"/>
    <cellStyle name="Millares 10 2 2 5 2" xfId="6233" xr:uid="{3CBC1CCE-5109-4116-9F6C-A55B977AEAD1}"/>
    <cellStyle name="Millares 10 2 2 6" xfId="5139" xr:uid="{B6AEEE03-6D31-47D6-8613-312391783210}"/>
    <cellStyle name="Millares 10 2 3" xfId="2996" xr:uid="{74E7BD68-6934-4BEF-AD9A-FC8F8AD7A8B9}"/>
    <cellStyle name="Millares 10 2 3 2" xfId="3272" xr:uid="{429B9324-82EE-43AA-A4E0-4C6C035ED7DD}"/>
    <cellStyle name="Millares 10 2 3 2 2" xfId="3825" xr:uid="{45049287-9643-4335-96DF-61E681D7B917}"/>
    <cellStyle name="Millares 10 2 3 2 2 2" xfId="4921" xr:uid="{36DEE8C2-3143-496E-906B-D2797FEB71BF}"/>
    <cellStyle name="Millares 10 2 3 2 2 2 2" xfId="7110" xr:uid="{A390A8DE-46E8-48F1-8AFB-96A488DA3894}"/>
    <cellStyle name="Millares 10 2 3 2 2 3" xfId="6016" xr:uid="{0D62B9B9-073D-4784-8BB3-E6D00DAA76F8}"/>
    <cellStyle name="Millares 10 2 3 2 3" xfId="4373" xr:uid="{906E992A-DF0A-4C86-B646-2D08F2A4346D}"/>
    <cellStyle name="Millares 10 2 3 2 3 2" xfId="6562" xr:uid="{46E81908-4CEF-4555-9292-47B86C1CEFDC}"/>
    <cellStyle name="Millares 10 2 3 2 4" xfId="5468" xr:uid="{B39933F7-515B-40DD-978E-FA15A8F470A3}"/>
    <cellStyle name="Millares 10 2 3 3" xfId="3551" xr:uid="{F497263F-3941-486B-A56A-1A9987ADC810}"/>
    <cellStyle name="Millares 10 2 3 3 2" xfId="4647" xr:uid="{33A9B0F9-45AE-4BF6-87B3-751BA165BBD3}"/>
    <cellStyle name="Millares 10 2 3 3 2 2" xfId="6836" xr:uid="{45C87E6A-6B5A-4236-9539-C28D2E5DEFEE}"/>
    <cellStyle name="Millares 10 2 3 3 3" xfId="5742" xr:uid="{9ED709F7-A2F1-4FC8-B376-A03AB2066613}"/>
    <cellStyle name="Millares 10 2 3 4" xfId="4099" xr:uid="{F5EF7F38-6261-4F02-B3B5-DFA565C99615}"/>
    <cellStyle name="Millares 10 2 3 4 2" xfId="6288" xr:uid="{E02A9C94-6CD0-40C1-A9DD-1AB74F9F0197}"/>
    <cellStyle name="Millares 10 2 3 5" xfId="5194" xr:uid="{40F0AD3F-15EF-4EE0-BC21-AE9CC414AB20}"/>
    <cellStyle name="Millares 10 2 4" xfId="2883" xr:uid="{D4FEC27E-952F-4104-ABAA-473F641AEE51}"/>
    <cellStyle name="Millares 10 2 4 2" xfId="3162" xr:uid="{B3974C66-D507-41BB-91FB-8934C3C2CA61}"/>
    <cellStyle name="Millares 10 2 4 2 2" xfId="3715" xr:uid="{259AC48B-01B9-4629-A0A2-39F41B5EC08F}"/>
    <cellStyle name="Millares 10 2 4 2 2 2" xfId="4811" xr:uid="{B81F71C4-DF74-46ED-9264-B4D20C0FD8E1}"/>
    <cellStyle name="Millares 10 2 4 2 2 2 2" xfId="7000" xr:uid="{446C4A9A-BC39-447E-BF19-639D02E358FA}"/>
    <cellStyle name="Millares 10 2 4 2 2 3" xfId="5906" xr:uid="{1FF5BADD-9089-4B91-9BBC-E2813C44F2E3}"/>
    <cellStyle name="Millares 10 2 4 2 3" xfId="4263" xr:uid="{4D99F092-91A3-4695-81EF-191F9D45A205}"/>
    <cellStyle name="Millares 10 2 4 2 3 2" xfId="6452" xr:uid="{D139BA17-30DA-40EE-BC86-B3A826AEA7D6}"/>
    <cellStyle name="Millares 10 2 4 2 4" xfId="5358" xr:uid="{D0946B1A-BEFC-4417-ACAC-08AB5E74408D}"/>
    <cellStyle name="Millares 10 2 4 3" xfId="3441" xr:uid="{351920A1-7589-45A3-9553-6EBAA84C08E6}"/>
    <cellStyle name="Millares 10 2 4 3 2" xfId="4537" xr:uid="{D2B28A9E-D5F2-45FE-90E9-5EE0CD5CAD5E}"/>
    <cellStyle name="Millares 10 2 4 3 2 2" xfId="6726" xr:uid="{3BA6B230-5FAB-4AC6-B901-02D98160D433}"/>
    <cellStyle name="Millares 10 2 4 3 3" xfId="5632" xr:uid="{5575EFDA-67C9-4E19-87C5-E96F80FCF54B}"/>
    <cellStyle name="Millares 10 2 4 4" xfId="3989" xr:uid="{077B95AB-C93F-40ED-AF34-BE45AB4CFBA8}"/>
    <cellStyle name="Millares 10 2 4 4 2" xfId="6178" xr:uid="{3B08AB8C-9367-4B56-AFF9-DCF7D489D924}"/>
    <cellStyle name="Millares 10 2 4 5" xfId="5084" xr:uid="{9970D067-5131-4607-B461-E42CFEDD6F08}"/>
    <cellStyle name="Millares 10 2 5" xfId="3112" xr:uid="{6932E245-C086-49F1-B20D-AE1C03CDF10B}"/>
    <cellStyle name="Millares 10 2 5 2" xfId="3666" xr:uid="{1DC5C309-1E8F-494C-B875-2D5B8677B34A}"/>
    <cellStyle name="Millares 10 2 5 2 2" xfId="4762" xr:uid="{8CBEE115-8CD5-44C6-828E-6D2292271ED6}"/>
    <cellStyle name="Millares 10 2 5 2 2 2" xfId="6951" xr:uid="{0D8FF97D-85C3-4BB2-B632-D1B25F6FCA0C}"/>
    <cellStyle name="Millares 10 2 5 2 3" xfId="5857" xr:uid="{DF963470-7342-4647-A2C4-AF2A5635A2C1}"/>
    <cellStyle name="Millares 10 2 5 3" xfId="4214" xr:uid="{AB4EB0E8-7B4E-4237-9D05-4847C23F1A9F}"/>
    <cellStyle name="Millares 10 2 5 3 2" xfId="6403" xr:uid="{2A5BEE17-7012-435E-81B0-B08AC3930890}"/>
    <cellStyle name="Millares 10 2 5 4" xfId="5309" xr:uid="{400C3917-0674-48A9-B8C1-34FEDB601C5F}"/>
    <cellStyle name="Millares 10 2 6" xfId="3391" xr:uid="{22FDD41D-E97E-49E7-9A54-F0FC3A79C17C}"/>
    <cellStyle name="Millares 10 2 6 2" xfId="4488" xr:uid="{01F20F90-3594-4E19-828D-8856351F27B0}"/>
    <cellStyle name="Millares 10 2 6 2 2" xfId="6677" xr:uid="{770F6B0D-75D5-44C3-8BB0-CC4309116BE0}"/>
    <cellStyle name="Millares 10 2 6 3" xfId="5583" xr:uid="{16F3A327-00AC-455E-90B2-2DCE410EA187}"/>
    <cellStyle name="Millares 10 2 7" xfId="3941" xr:uid="{EEF004BB-9553-4C27-AD80-29ABAFCFD1E2}"/>
    <cellStyle name="Millares 10 2 7 2" xfId="6130" xr:uid="{94369212-3EE4-4CEF-942B-54BC65B7728A}"/>
    <cellStyle name="Millares 10 2 8" xfId="5036" xr:uid="{EC680EAA-FE38-4E92-B432-C3913AFE02C6}"/>
    <cellStyle name="Millares 10 3" xfId="2940" xr:uid="{D07EFFE4-8F03-4A39-8875-EEF9D2288750}"/>
    <cellStyle name="Millares 10 3 2" xfId="3052" xr:uid="{081A3298-10AC-46A1-A80E-AFEEE85DE436}"/>
    <cellStyle name="Millares 10 3 2 2" xfId="3328" xr:uid="{86F4344E-B7B2-4722-9854-E567295ED10E}"/>
    <cellStyle name="Millares 10 3 2 2 2" xfId="3881" xr:uid="{EA56194B-9DD7-48A5-A222-6F5EFE837092}"/>
    <cellStyle name="Millares 10 3 2 2 2 2" xfId="4977" xr:uid="{41697123-B107-4B49-A6E1-AD8A30133A56}"/>
    <cellStyle name="Millares 10 3 2 2 2 2 2" xfId="7166" xr:uid="{D82DC5D8-6C2E-4172-B172-97F50C79C1F3}"/>
    <cellStyle name="Millares 10 3 2 2 2 3" xfId="6072" xr:uid="{EA3AE777-A197-46EC-B095-D495EFF95543}"/>
    <cellStyle name="Millares 10 3 2 2 3" xfId="4429" xr:uid="{C0B01F35-4F6B-4DB3-9F27-EC46AA07E0B1}"/>
    <cellStyle name="Millares 10 3 2 2 3 2" xfId="6618" xr:uid="{7A42458C-CA94-4D32-B5D7-0F5887F4969D}"/>
    <cellStyle name="Millares 10 3 2 2 4" xfId="5524" xr:uid="{D66080E6-DF3E-4406-9AB4-F2124198004E}"/>
    <cellStyle name="Millares 10 3 2 3" xfId="3607" xr:uid="{317FB874-EA56-481E-866A-96C945038C53}"/>
    <cellStyle name="Millares 10 3 2 3 2" xfId="4703" xr:uid="{5C8C71C5-9670-42C8-9B63-3427813B5433}"/>
    <cellStyle name="Millares 10 3 2 3 2 2" xfId="6892" xr:uid="{1722E5AE-3D16-4048-907B-A585DDD2FDE4}"/>
    <cellStyle name="Millares 10 3 2 3 3" xfId="5798" xr:uid="{89DFD2A2-F70C-4135-A098-F7029BE100A0}"/>
    <cellStyle name="Millares 10 3 2 4" xfId="4155" xr:uid="{9708B3B6-63AF-4930-8ECA-CBD77EC22F0E}"/>
    <cellStyle name="Millares 10 3 2 4 2" xfId="6344" xr:uid="{5B217763-0C52-485F-BEC6-EF255D422AA2}"/>
    <cellStyle name="Millares 10 3 2 5" xfId="5250" xr:uid="{E296A1A6-9E67-4374-8B70-533B698885D2}"/>
    <cellStyle name="Millares 10 3 3" xfId="3216" xr:uid="{91C7D2A2-4541-4147-B2BA-999C0EA44ECD}"/>
    <cellStyle name="Millares 10 3 3 2" xfId="3769" xr:uid="{3769952B-D75D-4A21-AB0B-531018F50737}"/>
    <cellStyle name="Millares 10 3 3 2 2" xfId="4865" xr:uid="{274C347D-69B1-4F05-8732-4132E1B6F566}"/>
    <cellStyle name="Millares 10 3 3 2 2 2" xfId="7054" xr:uid="{9F25B2A5-9B3C-4324-AC7E-F174ECF9F1C6}"/>
    <cellStyle name="Millares 10 3 3 2 3" xfId="5960" xr:uid="{4D1A2D3B-F20E-4E89-A5BB-B5CCB284C2B4}"/>
    <cellStyle name="Millares 10 3 3 3" xfId="4317" xr:uid="{40146041-7123-4586-95B0-87821A5C4DB8}"/>
    <cellStyle name="Millares 10 3 3 3 2" xfId="6506" xr:uid="{B5C70CCA-1C25-49EF-B3C8-7B7E91966390}"/>
    <cellStyle name="Millares 10 3 3 4" xfId="5412" xr:uid="{3268E34F-F99F-408D-936D-54F11A290458}"/>
    <cellStyle name="Millares 10 3 4" xfId="3495" xr:uid="{6F28285C-4201-4216-8ABD-89339DEBBFB9}"/>
    <cellStyle name="Millares 10 3 4 2" xfId="4591" xr:uid="{5B93C93A-3228-4CBB-B961-518DDEBCA9E5}"/>
    <cellStyle name="Millares 10 3 4 2 2" xfId="6780" xr:uid="{64DB42C7-DD53-4DFD-88B8-791DA6D890FF}"/>
    <cellStyle name="Millares 10 3 4 3" xfId="5686" xr:uid="{B1CBACCB-8E7F-4FF7-9D91-5AD23ED500C8}"/>
    <cellStyle name="Millares 10 3 5" xfId="4043" xr:uid="{CAEE0EA9-1311-4D0E-B0D2-94E20BA40AC9}"/>
    <cellStyle name="Millares 10 3 5 2" xfId="6232" xr:uid="{03D5D499-0FEE-47DE-A618-67824A7A259E}"/>
    <cellStyle name="Millares 10 3 6" xfId="5138" xr:uid="{9A554A4E-604A-432D-84B6-C99AEA626F17}"/>
    <cellStyle name="Millares 10 4" xfId="2995" xr:uid="{5CBBD319-446A-4D27-A402-F4B9320D83DA}"/>
    <cellStyle name="Millares 10 4 2" xfId="3271" xr:uid="{6C4AD010-A0E9-4E9A-9A9C-71722331709E}"/>
    <cellStyle name="Millares 10 4 2 2" xfId="3824" xr:uid="{E47CCAEA-8481-447A-AE1E-D0C2AD0C82E0}"/>
    <cellStyle name="Millares 10 4 2 2 2" xfId="4920" xr:uid="{4ACE2C5D-0D21-4B67-B56D-B24B341F1216}"/>
    <cellStyle name="Millares 10 4 2 2 2 2" xfId="7109" xr:uid="{D702EC60-BA2B-49ED-9ED1-4760BF5D205A}"/>
    <cellStyle name="Millares 10 4 2 2 3" xfId="6015" xr:uid="{CA28A000-ADA8-467E-A591-2A0808538398}"/>
    <cellStyle name="Millares 10 4 2 3" xfId="4372" xr:uid="{B32DE6F8-9180-4F36-A749-88F8C517D33C}"/>
    <cellStyle name="Millares 10 4 2 3 2" xfId="6561" xr:uid="{3E41F919-9C15-4B85-AEDE-907D8EF373A4}"/>
    <cellStyle name="Millares 10 4 2 4" xfId="5467" xr:uid="{C24E3736-648F-4403-BA0C-ED199AE0FE49}"/>
    <cellStyle name="Millares 10 4 3" xfId="3550" xr:uid="{7F0D37D6-AB63-4347-B5BE-C46AE311A75D}"/>
    <cellStyle name="Millares 10 4 3 2" xfId="4646" xr:uid="{9B94C906-A251-4D72-B133-B76C0BF442D5}"/>
    <cellStyle name="Millares 10 4 3 2 2" xfId="6835" xr:uid="{97B2D64F-ADB8-4EDF-AED4-EEF5B8C0BB38}"/>
    <cellStyle name="Millares 10 4 3 3" xfId="5741" xr:uid="{7622F85D-101D-4D58-940F-91E4858957A0}"/>
    <cellStyle name="Millares 10 4 4" xfId="4098" xr:uid="{4317EA48-5158-46C7-8C19-A8CDF9373208}"/>
    <cellStyle name="Millares 10 4 4 2" xfId="6287" xr:uid="{885850BE-8566-4CAF-995E-538F4D01EA27}"/>
    <cellStyle name="Millares 10 4 5" xfId="5193" xr:uid="{F837A26D-21A9-4E22-BA6C-D84B99B3733E}"/>
    <cellStyle name="Millares 10 5" xfId="2882" xr:uid="{ED92AE75-8AB4-4285-A68A-F98B49A13949}"/>
    <cellStyle name="Millares 10 5 2" xfId="3161" xr:uid="{2F4724A7-D8C1-41A3-AA3D-C35C484EB1C2}"/>
    <cellStyle name="Millares 10 5 2 2" xfId="3714" xr:uid="{5C69AD5B-8C97-40DB-8B54-377A71963C7C}"/>
    <cellStyle name="Millares 10 5 2 2 2" xfId="4810" xr:uid="{156CBEB4-7EAA-41D0-9E98-4A6F9F8E5B39}"/>
    <cellStyle name="Millares 10 5 2 2 2 2" xfId="6999" xr:uid="{FBBB1A8F-B60E-4FAA-844F-422C8595CE23}"/>
    <cellStyle name="Millares 10 5 2 2 3" xfId="5905" xr:uid="{30889A34-7CCE-4C0A-BF90-EFD8CBF58B19}"/>
    <cellStyle name="Millares 10 5 2 3" xfId="4262" xr:uid="{C4A458F2-CCE2-4010-ACE6-0F425231A89D}"/>
    <cellStyle name="Millares 10 5 2 3 2" xfId="6451" xr:uid="{141F539C-8CE2-41A7-8724-DB27E12D911F}"/>
    <cellStyle name="Millares 10 5 2 4" xfId="5357" xr:uid="{DABA5EAD-E19A-4D09-89DA-06A1142F8322}"/>
    <cellStyle name="Millares 10 5 3" xfId="3440" xr:uid="{FFC36185-F837-4466-89E0-5F1F8B90F201}"/>
    <cellStyle name="Millares 10 5 3 2" xfId="4536" xr:uid="{9918FCBA-4603-4F97-BC32-8815E5C2A291}"/>
    <cellStyle name="Millares 10 5 3 2 2" xfId="6725" xr:uid="{ABD5AC52-C1A8-4FB5-BA48-B8BF51874860}"/>
    <cellStyle name="Millares 10 5 3 3" xfId="5631" xr:uid="{DCF68CB2-B0C6-497B-8FC9-997BCFE21867}"/>
    <cellStyle name="Millares 10 5 4" xfId="3988" xr:uid="{5EEEEAB2-48BF-4DC4-8715-9321EB07C791}"/>
    <cellStyle name="Millares 10 5 4 2" xfId="6177" xr:uid="{FBBA4A33-1A64-4227-91CA-B7EECE3CD0C6}"/>
    <cellStyle name="Millares 10 5 5" xfId="5083" xr:uid="{BC7BCF69-3C47-4F02-89A9-F741BC57471A}"/>
    <cellStyle name="Millares 10 6" xfId="3111" xr:uid="{DABE9C0E-D1E2-476A-85C6-5F99BB3719D0}"/>
    <cellStyle name="Millares 10 6 2" xfId="3665" xr:uid="{ACD8A070-D67B-403A-8940-7C23988F08D7}"/>
    <cellStyle name="Millares 10 6 2 2" xfId="4761" xr:uid="{3E07622F-C415-44AF-BA29-C2F28965F2A2}"/>
    <cellStyle name="Millares 10 6 2 2 2" xfId="6950" xr:uid="{FC2C36B4-3F5C-488F-B91F-E79730101AFD}"/>
    <cellStyle name="Millares 10 6 2 3" xfId="5856" xr:uid="{22CFCFD8-979B-476C-BA41-A7BB82691802}"/>
    <cellStyle name="Millares 10 6 3" xfId="4213" xr:uid="{A6FD9F6A-2B42-43ED-9358-D13DCF335E6D}"/>
    <cellStyle name="Millares 10 6 3 2" xfId="6402" xr:uid="{73E39787-1F76-491D-8C2A-57F3808E05D7}"/>
    <cellStyle name="Millares 10 6 4" xfId="5308" xr:uid="{BCE3097B-D653-4BAF-9D1E-29C8B6E5E5B5}"/>
    <cellStyle name="Millares 10 7" xfId="3390" xr:uid="{90802A73-190C-4BF1-AC1D-D298B8D23239}"/>
    <cellStyle name="Millares 10 7 2" xfId="4487" xr:uid="{384431F2-E6FA-4FE9-86AE-BA8490F42211}"/>
    <cellStyle name="Millares 10 7 2 2" xfId="6676" xr:uid="{03A19C37-D282-49B2-B863-803244B5BC92}"/>
    <cellStyle name="Millares 10 7 3" xfId="5582" xr:uid="{91A7A8DA-D8A5-4F4D-AA93-D0882C9128A8}"/>
    <cellStyle name="Millares 10 8" xfId="3940" xr:uid="{D2620472-D672-401B-BEA7-9AC5E91798E5}"/>
    <cellStyle name="Millares 10 8 2" xfId="6129" xr:uid="{BC111ECF-349C-4B24-A61B-B31E7BE3148D}"/>
    <cellStyle name="Millares 10 9" xfId="5035" xr:uid="{6C6536A1-E62E-43C2-ADA2-E5F845FCF0D6}"/>
    <cellStyle name="Millares 11" xfId="2867" xr:uid="{A585FABC-735C-423D-9FC5-52D0E08FDE37}"/>
    <cellStyle name="Millares 12" xfId="2976" xr:uid="{5E9C91CD-FD17-42B1-A5B8-D8A0873F43DF}"/>
    <cellStyle name="Millares 12 2" xfId="3088" xr:uid="{CAF3B657-1AA8-439B-ADCC-62D88828EDF9}"/>
    <cellStyle name="Millares 12 2 2" xfId="3364" xr:uid="{BD600034-634F-470B-BD85-F162BE109172}"/>
    <cellStyle name="Millares 12 2 2 2" xfId="3917" xr:uid="{4522A58C-0908-41A1-8514-B35ABE4DFEE8}"/>
    <cellStyle name="Millares 12 2 2 2 2" xfId="5013" xr:uid="{F6D56E0E-9BF8-4F83-8810-8698B1646F3C}"/>
    <cellStyle name="Millares 12 2 2 2 2 2" xfId="7202" xr:uid="{DA0B5F34-1A65-4605-8764-6216D3F6297A}"/>
    <cellStyle name="Millares 12 2 2 2 3" xfId="6108" xr:uid="{AF96310D-003A-4BC4-A5FD-34989D96355F}"/>
    <cellStyle name="Millares 12 2 2 3" xfId="4465" xr:uid="{318EE453-0B44-45D9-AAA0-24DDF65C2A07}"/>
    <cellStyle name="Millares 12 2 2 3 2" xfId="6654" xr:uid="{95C22924-73B0-4DE8-A15E-60004BA73F76}"/>
    <cellStyle name="Millares 12 2 2 4" xfId="5560" xr:uid="{B7F9BC93-605D-48AB-AEE4-32387231D418}"/>
    <cellStyle name="Millares 12 2 3" xfId="3643" xr:uid="{CCF80178-6C15-4B1E-977B-113C5073AF77}"/>
    <cellStyle name="Millares 12 2 3 2" xfId="4739" xr:uid="{383F0A94-A673-492E-AF39-B83A1263C3D9}"/>
    <cellStyle name="Millares 12 2 3 2 2" xfId="6928" xr:uid="{4CDC40EB-15A5-4DF9-9116-0D4B5B277012}"/>
    <cellStyle name="Millares 12 2 3 3" xfId="5834" xr:uid="{CAC81774-46C0-4B14-B030-7A81450DA508}"/>
    <cellStyle name="Millares 12 2 4" xfId="4191" xr:uid="{C2BB9034-0D56-4E0C-AFA2-F17179729132}"/>
    <cellStyle name="Millares 12 2 4 2" xfId="6380" xr:uid="{67E06A0F-A302-41E0-875B-A35AD6DEAC3B}"/>
    <cellStyle name="Millares 12 2 5" xfId="5286" xr:uid="{8EDFE5B7-79D9-4CCB-958F-182A431F6D3B}"/>
    <cellStyle name="Millares 12 3" xfId="3252" xr:uid="{F629452F-F1BD-47F7-9244-ECFA2E2BFB47}"/>
    <cellStyle name="Millares 12 3 2" xfId="3805" xr:uid="{60F4485A-CA3F-43D7-9A23-EF495500353A}"/>
    <cellStyle name="Millares 12 3 2 2" xfId="4901" xr:uid="{65C8119F-48DA-4666-BF2C-44734CCCFE56}"/>
    <cellStyle name="Millares 12 3 2 2 2" xfId="7090" xr:uid="{B5373271-5F11-4E2A-AB48-EDF62D6A06AA}"/>
    <cellStyle name="Millares 12 3 2 3" xfId="5996" xr:uid="{76456577-0374-4FEC-820C-53371C634540}"/>
    <cellStyle name="Millares 12 3 3" xfId="4353" xr:uid="{20227F0F-7BF4-4F5B-B646-6B4E4D4F9D71}"/>
    <cellStyle name="Millares 12 3 3 2" xfId="6542" xr:uid="{83820D04-3FD0-4DB0-80C6-EC9DDAAE56AE}"/>
    <cellStyle name="Millares 12 3 4" xfId="5448" xr:uid="{AD6CCC4D-8BAB-4E1F-AE36-BFA6B537A9F5}"/>
    <cellStyle name="Millares 12 4" xfId="3531" xr:uid="{71F77B43-8F35-4C12-B43F-5A37B0D2162F}"/>
    <cellStyle name="Millares 12 4 2" xfId="4627" xr:uid="{8057B13A-3005-4522-ACD1-5B99B4CD3143}"/>
    <cellStyle name="Millares 12 4 2 2" xfId="6816" xr:uid="{8AA7FFD2-84B8-4319-8194-D6A354610530}"/>
    <cellStyle name="Millares 12 4 3" xfId="5722" xr:uid="{6CB94050-89CF-4D2D-8F1E-E56FF76A7BC3}"/>
    <cellStyle name="Millares 12 5" xfId="4079" xr:uid="{F0725F44-A756-47F2-A584-E898D34B49AB}"/>
    <cellStyle name="Millares 12 5 2" xfId="6268" xr:uid="{0FB987B8-5FB5-4391-8A20-27C8C07242A5}"/>
    <cellStyle name="Millares 12 6" xfId="5174" xr:uid="{48CE1A19-9352-4F76-AA2B-9D8B0029B475}"/>
    <cellStyle name="Millares 13" xfId="3091" xr:uid="{A66F3B40-86E9-483D-B849-0FA248FA5B74}"/>
    <cellStyle name="Millares 13 2" xfId="3367" xr:uid="{D8F0920C-5255-4B4F-9782-3CDCDD32F8E1}"/>
    <cellStyle name="Millares 13 2 2" xfId="3920" xr:uid="{04AD2EFC-8F07-4115-A4BF-1523BA09F368}"/>
    <cellStyle name="Millares 13 2 2 2" xfId="5016" xr:uid="{1FA271EA-E99B-4947-92C6-0D8A03D8B0C1}"/>
    <cellStyle name="Millares 13 2 2 2 2" xfId="7205" xr:uid="{F4A5CAE6-1587-4499-B22D-D32F61BA1410}"/>
    <cellStyle name="Millares 13 2 2 3" xfId="6111" xr:uid="{C6565396-2A45-4A28-8755-244A9BF0CCEE}"/>
    <cellStyle name="Millares 13 2 3" xfId="4468" xr:uid="{57FE07CB-5BBE-4785-A480-FF302B59C34F}"/>
    <cellStyle name="Millares 13 2 3 2" xfId="6657" xr:uid="{C2AA56AA-47EF-42A1-B6F8-37069D6FF3DA}"/>
    <cellStyle name="Millares 13 2 4" xfId="5563" xr:uid="{52406859-6A8E-414D-A245-167BBE5A7C4A}"/>
    <cellStyle name="Millares 13 3" xfId="3646" xr:uid="{860DA07C-9ADB-4ADE-AE63-C0773A906569}"/>
    <cellStyle name="Millares 13 3 2" xfId="4742" xr:uid="{C868012A-A5DB-4330-8F44-1C840C931130}"/>
    <cellStyle name="Millares 13 3 2 2" xfId="6931" xr:uid="{8C9393A9-2B7D-447A-914F-7D27F44B81A8}"/>
    <cellStyle name="Millares 13 3 3" xfId="5837" xr:uid="{470CB538-EDAF-48B0-9B52-C26E858F431A}"/>
    <cellStyle name="Millares 13 4" xfId="4194" xr:uid="{C3A60FAB-E407-45D2-B524-5A3F433A56D4}"/>
    <cellStyle name="Millares 13 4 2" xfId="6383" xr:uid="{FF9286CC-4F91-40E0-993A-5DE526E03D64}"/>
    <cellStyle name="Millares 13 5" xfId="5289" xr:uid="{B511F00C-7D01-40A7-8EB9-70F82563176E}"/>
    <cellStyle name="Millares 14" xfId="2979" xr:uid="{A7A86319-1F3B-401B-B169-00BF32CD3B70}"/>
    <cellStyle name="Millares 14 2" xfId="3255" xr:uid="{6CE6BE3D-17EF-4D44-B45A-DEB0EB960BDB}"/>
    <cellStyle name="Millares 14 2 2" xfId="3808" xr:uid="{BBD6C338-7D62-4787-965D-4AAAEE7B935B}"/>
    <cellStyle name="Millares 14 2 2 2" xfId="4904" xr:uid="{B0D72F72-8320-4FBA-BA67-21301BBC68D8}"/>
    <cellStyle name="Millares 14 2 2 2 2" xfId="7093" xr:uid="{2438B637-9628-470E-AF00-045EBE692ABA}"/>
    <cellStyle name="Millares 14 2 2 3" xfId="5999" xr:uid="{5F4571EB-4CF5-44A9-A132-4DBB61720CD6}"/>
    <cellStyle name="Millares 14 2 3" xfId="4356" xr:uid="{DC8BE462-5249-4A3D-82AA-F9B00FC68702}"/>
    <cellStyle name="Millares 14 2 3 2" xfId="6545" xr:uid="{8D4BC4BE-63E8-4E3D-BFF0-AE3408AAEDAF}"/>
    <cellStyle name="Millares 14 2 4" xfId="5451" xr:uid="{12B8DEDF-B64C-4422-9344-CBC4676E5BF5}"/>
    <cellStyle name="Millares 14 3" xfId="3534" xr:uid="{098393F2-7AFE-42A2-BE1A-F7530D723E02}"/>
    <cellStyle name="Millares 14 3 2" xfId="4630" xr:uid="{1C344D12-7D92-47A4-B7CB-27CC4AD7818C}"/>
    <cellStyle name="Millares 14 3 2 2" xfId="6819" xr:uid="{A05A8BF1-9502-41B0-B5DF-3C8E0277CA9F}"/>
    <cellStyle name="Millares 14 3 3" xfId="5725" xr:uid="{0A848382-B14F-412A-9F9F-D896DA6BB0B2}"/>
    <cellStyle name="Millares 14 4" xfId="4082" xr:uid="{958DA7DA-0FE0-449D-84A7-251F74CFD56A}"/>
    <cellStyle name="Millares 14 4 2" xfId="6271" xr:uid="{EB2055C3-157E-4F5A-A8CB-A063AC4C4C94}"/>
    <cellStyle name="Millares 14 5" xfId="5177" xr:uid="{5E2BEB19-7BC4-4162-8121-7BFC557D4CCF}"/>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10" xfId="3942" xr:uid="{8BD041C9-8780-4E3B-8406-E70F35AE60BB}"/>
    <cellStyle name="Millares 2 3 10 2" xfId="6131" xr:uid="{14B86DEB-E5E3-402C-9252-74F114967CD1}"/>
    <cellStyle name="Millares 2 3 11" xfId="5037" xr:uid="{B206082C-2BF2-4802-9054-EA965DC24590}"/>
    <cellStyle name="Millares 2 3 2" xfId="214" xr:uid="{00000000-0005-0000-0000-0000C0000000}"/>
    <cellStyle name="Millares 2 3 2 2" xfId="215" xr:uid="{00000000-0005-0000-0000-0000C1000000}"/>
    <cellStyle name="Millares 2 3 2 2 2" xfId="2944" xr:uid="{01563027-2BC8-4829-82CB-2CA78B4F38E2}"/>
    <cellStyle name="Millares 2 3 2 2 2 2" xfId="3056" xr:uid="{601ED05E-A5EB-43E4-8D63-D140351BEFFD}"/>
    <cellStyle name="Millares 2 3 2 2 2 2 2" xfId="3332" xr:uid="{80D232AC-CAB5-4F15-BEAE-0BDECE0D6621}"/>
    <cellStyle name="Millares 2 3 2 2 2 2 2 2" xfId="3885" xr:uid="{3ACBC68B-3C89-4158-B170-29452BCA95DA}"/>
    <cellStyle name="Millares 2 3 2 2 2 2 2 2 2" xfId="4981" xr:uid="{BB18634B-280F-4E7B-8C98-D209D8E0BA96}"/>
    <cellStyle name="Millares 2 3 2 2 2 2 2 2 2 2" xfId="7170" xr:uid="{6B15E287-A0BF-4032-9F1A-DCD9D211094D}"/>
    <cellStyle name="Millares 2 3 2 2 2 2 2 2 3" xfId="6076" xr:uid="{384AE652-8EEE-487A-9D3D-D0A09325C2ED}"/>
    <cellStyle name="Millares 2 3 2 2 2 2 2 3" xfId="4433" xr:uid="{D22A6566-44EB-48A0-9D46-5BE4A48248E6}"/>
    <cellStyle name="Millares 2 3 2 2 2 2 2 3 2" xfId="6622" xr:uid="{DBA56C22-3D72-4ADB-B6B8-320F9802291C}"/>
    <cellStyle name="Millares 2 3 2 2 2 2 2 4" xfId="5528" xr:uid="{B0B3E484-C1E9-4EED-9F81-8E18F212DCA3}"/>
    <cellStyle name="Millares 2 3 2 2 2 2 3" xfId="3611" xr:uid="{0F312A05-3001-4307-A7F4-275A6AB1809D}"/>
    <cellStyle name="Millares 2 3 2 2 2 2 3 2" xfId="4707" xr:uid="{E9CC2844-C607-4C8A-BECE-EDF704F5ECB8}"/>
    <cellStyle name="Millares 2 3 2 2 2 2 3 2 2" xfId="6896" xr:uid="{39F55A8C-B550-4430-9DA0-527A2719B2CA}"/>
    <cellStyle name="Millares 2 3 2 2 2 2 3 3" xfId="5802" xr:uid="{267D21D6-49CC-4E2B-B018-C798C260E109}"/>
    <cellStyle name="Millares 2 3 2 2 2 2 4" xfId="4159" xr:uid="{94A928DE-8490-4EBF-B9EF-1073A033570B}"/>
    <cellStyle name="Millares 2 3 2 2 2 2 4 2" xfId="6348" xr:uid="{DC7CAFDF-9C2A-4606-8666-EBEB77DF12A9}"/>
    <cellStyle name="Millares 2 3 2 2 2 2 5" xfId="5254" xr:uid="{FD791632-5AA7-4E40-A192-48AC5C763D4D}"/>
    <cellStyle name="Millares 2 3 2 2 2 3" xfId="3220" xr:uid="{029486FD-2B74-4A66-935B-B34F27BE3C0D}"/>
    <cellStyle name="Millares 2 3 2 2 2 3 2" xfId="3773" xr:uid="{BF6D3ADA-67D2-44A4-92B8-1F90AA9F7BC4}"/>
    <cellStyle name="Millares 2 3 2 2 2 3 2 2" xfId="4869" xr:uid="{2910C204-B148-40E2-A750-7690D59B0511}"/>
    <cellStyle name="Millares 2 3 2 2 2 3 2 2 2" xfId="7058" xr:uid="{2E24E3B3-EA6D-4BF4-A4D4-DCC332E7453C}"/>
    <cellStyle name="Millares 2 3 2 2 2 3 2 3" xfId="5964" xr:uid="{D2011C5B-4AFF-485D-A695-DDE86881349C}"/>
    <cellStyle name="Millares 2 3 2 2 2 3 3" xfId="4321" xr:uid="{8414CCA0-55FA-4B0F-BB23-415FF9AA6D68}"/>
    <cellStyle name="Millares 2 3 2 2 2 3 3 2" xfId="6510" xr:uid="{8796905B-BFA2-4132-840E-A839D9D1B64B}"/>
    <cellStyle name="Millares 2 3 2 2 2 3 4" xfId="5416" xr:uid="{1D3963E9-FF27-4F9C-93E4-C55EEF00CC1B}"/>
    <cellStyle name="Millares 2 3 2 2 2 4" xfId="3499" xr:uid="{C080D5ED-CE8F-4D9B-9730-071E12F22AC7}"/>
    <cellStyle name="Millares 2 3 2 2 2 4 2" xfId="4595" xr:uid="{50F03621-F268-4844-84F6-521029046ACE}"/>
    <cellStyle name="Millares 2 3 2 2 2 4 2 2" xfId="6784" xr:uid="{095C43C1-0688-44B8-8CF0-FD940A9559C9}"/>
    <cellStyle name="Millares 2 3 2 2 2 4 3" xfId="5690" xr:uid="{80B23F64-AD16-4212-992A-0487EA0FF964}"/>
    <cellStyle name="Millares 2 3 2 2 2 5" xfId="4047" xr:uid="{E7D5D2A4-B029-4042-ABAC-C504FC371821}"/>
    <cellStyle name="Millares 2 3 2 2 2 5 2" xfId="6236" xr:uid="{712D1966-E598-42B8-A460-FDD02666C2D8}"/>
    <cellStyle name="Millares 2 3 2 2 2 6" xfId="5142" xr:uid="{1637C7E9-99AC-4A64-AD20-628FC865D352}"/>
    <cellStyle name="Millares 2 3 2 2 3" xfId="2999" xr:uid="{674907B8-EC50-4A66-9405-208FB339C277}"/>
    <cellStyle name="Millares 2 3 2 2 3 2" xfId="3275" xr:uid="{4DAC2194-E6A9-40CA-9297-4CC5B02B6BEB}"/>
    <cellStyle name="Millares 2 3 2 2 3 2 2" xfId="3828" xr:uid="{0A34922B-8EEB-4925-BE2C-0E8BE9AB5D01}"/>
    <cellStyle name="Millares 2 3 2 2 3 2 2 2" xfId="4924" xr:uid="{C135F1E0-B6BC-4B1C-84E5-3AE2B25E5FEE}"/>
    <cellStyle name="Millares 2 3 2 2 3 2 2 2 2" xfId="7113" xr:uid="{F0536D81-2B05-46FC-9E05-DF1F003831D8}"/>
    <cellStyle name="Millares 2 3 2 2 3 2 2 3" xfId="6019" xr:uid="{3967AC79-DC74-4232-80AD-0802F56A00D7}"/>
    <cellStyle name="Millares 2 3 2 2 3 2 3" xfId="4376" xr:uid="{90A5A2B1-7ED0-4FD2-8F54-C20336881E08}"/>
    <cellStyle name="Millares 2 3 2 2 3 2 3 2" xfId="6565" xr:uid="{F14A6BF0-9099-4E6C-82CB-29AEC09B460D}"/>
    <cellStyle name="Millares 2 3 2 2 3 2 4" xfId="5471" xr:uid="{62C5CA43-2919-458E-AC73-72252CB0FE87}"/>
    <cellStyle name="Millares 2 3 2 2 3 3" xfId="3554" xr:uid="{FC4D4688-1583-43FB-982E-3867C1C3283F}"/>
    <cellStyle name="Millares 2 3 2 2 3 3 2" xfId="4650" xr:uid="{0A21C97D-45A5-49B7-B3BE-AB77A93DEEA8}"/>
    <cellStyle name="Millares 2 3 2 2 3 3 2 2" xfId="6839" xr:uid="{31C201D6-B58A-49A1-8374-695F4511B7E5}"/>
    <cellStyle name="Millares 2 3 2 2 3 3 3" xfId="5745" xr:uid="{F7A4863F-A4F5-4C06-951D-7382561B42CE}"/>
    <cellStyle name="Millares 2 3 2 2 3 4" xfId="4102" xr:uid="{D7086E67-9AFC-466C-BAD3-CAFF722F1F13}"/>
    <cellStyle name="Millares 2 3 2 2 3 4 2" xfId="6291" xr:uid="{13D54E44-EB95-4AC6-8BC1-C60592DB075B}"/>
    <cellStyle name="Millares 2 3 2 2 3 5" xfId="5197" xr:uid="{62F634C7-CA34-49F4-A3EC-9894C61388C6}"/>
    <cellStyle name="Millares 2 3 2 2 4" xfId="2886" xr:uid="{52CBDA95-B5DD-47F7-A9CC-B0063D649246}"/>
    <cellStyle name="Millares 2 3 2 2 4 2" xfId="3165" xr:uid="{E6E03D90-53F9-4CEB-A7D1-F726290716A6}"/>
    <cellStyle name="Millares 2 3 2 2 4 2 2" xfId="3718" xr:uid="{F7A0E7C1-4E88-4BC7-AB6D-2E8D33DA6F97}"/>
    <cellStyle name="Millares 2 3 2 2 4 2 2 2" xfId="4814" xr:uid="{0AA73092-E55E-46BA-BE45-12AA8AD1D117}"/>
    <cellStyle name="Millares 2 3 2 2 4 2 2 2 2" xfId="7003" xr:uid="{22B392FF-C2E7-470A-B15D-902D073820FE}"/>
    <cellStyle name="Millares 2 3 2 2 4 2 2 3" xfId="5909" xr:uid="{A122B171-CBD6-4AC1-BD82-9C3F5C197EC3}"/>
    <cellStyle name="Millares 2 3 2 2 4 2 3" xfId="4266" xr:uid="{C5D2B520-8537-4A68-93A8-B8D47491050B}"/>
    <cellStyle name="Millares 2 3 2 2 4 2 3 2" xfId="6455" xr:uid="{BC8A33F4-A35C-49B8-A8B3-5117B33AB34F}"/>
    <cellStyle name="Millares 2 3 2 2 4 2 4" xfId="5361" xr:uid="{7CB0C68F-4E03-4028-9655-5FF43B54E82C}"/>
    <cellStyle name="Millares 2 3 2 2 4 3" xfId="3444" xr:uid="{19768514-2C5E-43AC-991C-12A8F95B21EB}"/>
    <cellStyle name="Millares 2 3 2 2 4 3 2" xfId="4540" xr:uid="{8EEAFABD-4780-449E-BF7C-666CBB33CBF9}"/>
    <cellStyle name="Millares 2 3 2 2 4 3 2 2" xfId="6729" xr:uid="{903B15BE-DFA4-4D53-8A4F-38CE54FBFDF8}"/>
    <cellStyle name="Millares 2 3 2 2 4 3 3" xfId="5635" xr:uid="{794ED5B0-C53F-4EBE-B8FE-D0ADA008DD1E}"/>
    <cellStyle name="Millares 2 3 2 2 4 4" xfId="3992" xr:uid="{9810B91C-A8FB-4878-8EBC-8F258FEB8B49}"/>
    <cellStyle name="Millares 2 3 2 2 4 4 2" xfId="6181" xr:uid="{665EC6F1-61AA-43DA-8451-C4252E474C65}"/>
    <cellStyle name="Millares 2 3 2 2 4 5" xfId="5087" xr:uid="{634D15E6-FD6D-4CC0-AE39-DC80FE85383B}"/>
    <cellStyle name="Millares 2 3 2 2 5" xfId="3115" xr:uid="{BAE1888F-0CB5-4FE9-9CD1-04F0837D263D}"/>
    <cellStyle name="Millares 2 3 2 2 5 2" xfId="3669" xr:uid="{4DB0ADF8-6975-4738-8E4A-6948B581B326}"/>
    <cellStyle name="Millares 2 3 2 2 5 2 2" xfId="4765" xr:uid="{99560E44-1692-4400-B65E-F367E257BE23}"/>
    <cellStyle name="Millares 2 3 2 2 5 2 2 2" xfId="6954" xr:uid="{03D94547-4A20-4FA4-BCBD-5875BA1C5D49}"/>
    <cellStyle name="Millares 2 3 2 2 5 2 3" xfId="5860" xr:uid="{17681D33-9658-4638-A217-DC2B568F4148}"/>
    <cellStyle name="Millares 2 3 2 2 5 3" xfId="4217" xr:uid="{D503A508-5DB4-4DBA-9E45-DFC909F04B15}"/>
    <cellStyle name="Millares 2 3 2 2 5 3 2" xfId="6406" xr:uid="{B3EA5EAB-E456-4247-A925-6657527F8560}"/>
    <cellStyle name="Millares 2 3 2 2 5 4" xfId="5312" xr:uid="{DAC3E94F-5523-4D6B-A7A2-B080AA477AE9}"/>
    <cellStyle name="Millares 2 3 2 2 6" xfId="3394" xr:uid="{F17CC0C1-6479-4883-A8C0-77873A23E8AD}"/>
    <cellStyle name="Millares 2 3 2 2 6 2" xfId="4491" xr:uid="{62B7B721-DA03-4457-A0C1-C5491059A2D1}"/>
    <cellStyle name="Millares 2 3 2 2 6 2 2" xfId="6680" xr:uid="{8824F0F2-47B6-40FE-92A9-910ADEAC6DD7}"/>
    <cellStyle name="Millares 2 3 2 2 6 3" xfId="5586" xr:uid="{C2683C24-231C-4723-B6B0-6195D681C308}"/>
    <cellStyle name="Millares 2 3 2 2 7" xfId="3944" xr:uid="{C17066D3-3598-425E-92A5-E6E5865918BB}"/>
    <cellStyle name="Millares 2 3 2 2 7 2" xfId="6133" xr:uid="{A70555FB-42E6-4E59-BAAC-AF43E49032FA}"/>
    <cellStyle name="Millares 2 3 2 2 8" xfId="5039" xr:uid="{DE8D1D8B-3CC1-4D6B-B6C5-99FB4B64C715}"/>
    <cellStyle name="Millares 2 3 2 3" xfId="2943" xr:uid="{D13D9A63-89E6-49C2-A083-46F8858219F7}"/>
    <cellStyle name="Millares 2 3 2 3 2" xfId="3055" xr:uid="{FF2445DD-9562-4580-B2D1-E64554E87491}"/>
    <cellStyle name="Millares 2 3 2 3 2 2" xfId="3331" xr:uid="{327A1ACD-3068-46B5-8D89-874FBCABF0DC}"/>
    <cellStyle name="Millares 2 3 2 3 2 2 2" xfId="3884" xr:uid="{D9B1BA17-F611-4411-93A6-5B4F99231BFD}"/>
    <cellStyle name="Millares 2 3 2 3 2 2 2 2" xfId="4980" xr:uid="{89737F20-AD8A-453E-8F2C-59D8788577F1}"/>
    <cellStyle name="Millares 2 3 2 3 2 2 2 2 2" xfId="7169" xr:uid="{ECC4BA28-D953-4B7C-91ED-2CC8EF1CF460}"/>
    <cellStyle name="Millares 2 3 2 3 2 2 2 3" xfId="6075" xr:uid="{E98D2B1F-E9FE-4007-BFF6-0C30B2464B86}"/>
    <cellStyle name="Millares 2 3 2 3 2 2 3" xfId="4432" xr:uid="{17EFF448-14ED-4A3D-8CEE-336291C465E9}"/>
    <cellStyle name="Millares 2 3 2 3 2 2 3 2" xfId="6621" xr:uid="{0B196CF8-44AF-45C9-91A3-319E8C67448B}"/>
    <cellStyle name="Millares 2 3 2 3 2 2 4" xfId="5527" xr:uid="{9839C2A2-6A63-4F60-AB0D-A690519E3122}"/>
    <cellStyle name="Millares 2 3 2 3 2 3" xfId="3610" xr:uid="{0AC85828-0518-4206-9F68-3E6275576EF9}"/>
    <cellStyle name="Millares 2 3 2 3 2 3 2" xfId="4706" xr:uid="{1AE2484D-33CE-4BAB-BEA1-2307FBF6D60B}"/>
    <cellStyle name="Millares 2 3 2 3 2 3 2 2" xfId="6895" xr:uid="{81D632E3-F6D7-412E-A4C8-CBDF46A1FC39}"/>
    <cellStyle name="Millares 2 3 2 3 2 3 3" xfId="5801" xr:uid="{4410DE66-8DA6-40AF-A6BB-989DD245A2FE}"/>
    <cellStyle name="Millares 2 3 2 3 2 4" xfId="4158" xr:uid="{275B4B58-AD6D-43D1-9D56-DE29BA97F367}"/>
    <cellStyle name="Millares 2 3 2 3 2 4 2" xfId="6347" xr:uid="{779BA3B3-06BF-43C3-B206-D05EEEB91488}"/>
    <cellStyle name="Millares 2 3 2 3 2 5" xfId="5253" xr:uid="{B2EDC8E7-F066-43E8-B7A5-ABB7C2A63418}"/>
    <cellStyle name="Millares 2 3 2 3 3" xfId="3219" xr:uid="{CE43211A-81B3-4D72-8D66-66ECD090B045}"/>
    <cellStyle name="Millares 2 3 2 3 3 2" xfId="3772" xr:uid="{6ABD0F5C-62EA-46B0-A32A-C3EEFF8A2C97}"/>
    <cellStyle name="Millares 2 3 2 3 3 2 2" xfId="4868" xr:uid="{2AFA3BA2-A00D-4F17-BA6D-8E0A69FE4656}"/>
    <cellStyle name="Millares 2 3 2 3 3 2 2 2" xfId="7057" xr:uid="{AFCBB9D6-0356-4F16-9106-1F72870355DE}"/>
    <cellStyle name="Millares 2 3 2 3 3 2 3" xfId="5963" xr:uid="{1CCE8CE0-9437-4194-8C28-89D70A90937A}"/>
    <cellStyle name="Millares 2 3 2 3 3 3" xfId="4320" xr:uid="{34BCAEF8-5442-4248-99DC-9D2FC7EA95F6}"/>
    <cellStyle name="Millares 2 3 2 3 3 3 2" xfId="6509" xr:uid="{E047113A-F7D2-4292-A001-D79A2F56516E}"/>
    <cellStyle name="Millares 2 3 2 3 3 4" xfId="5415" xr:uid="{374CFFEA-91DF-4DE1-9E44-3153BEF4C4AD}"/>
    <cellStyle name="Millares 2 3 2 3 4" xfId="3498" xr:uid="{35816BBB-5258-4347-A365-0E794A048E72}"/>
    <cellStyle name="Millares 2 3 2 3 4 2" xfId="4594" xr:uid="{35ADA97C-EADD-47E2-B464-424AD45BD28F}"/>
    <cellStyle name="Millares 2 3 2 3 4 2 2" xfId="6783" xr:uid="{0335795C-8A33-41E0-8481-C97C2449A954}"/>
    <cellStyle name="Millares 2 3 2 3 4 3" xfId="5689" xr:uid="{A3E76D1B-FBD7-4E90-85C4-D99635F6400A}"/>
    <cellStyle name="Millares 2 3 2 3 5" xfId="4046" xr:uid="{632DDDC8-B853-4B8C-AE75-C3961B7AACE7}"/>
    <cellStyle name="Millares 2 3 2 3 5 2" xfId="6235" xr:uid="{A25AC2BC-5FE5-4BDA-9F06-3AB8E8CE876D}"/>
    <cellStyle name="Millares 2 3 2 3 6" xfId="5141" xr:uid="{35EE2207-FC32-40CD-A9FE-CCCCB7D405F5}"/>
    <cellStyle name="Millares 2 3 2 4" xfId="2998" xr:uid="{8AED8C5A-2F86-4930-91A9-FA22EF7BEB88}"/>
    <cellStyle name="Millares 2 3 2 4 2" xfId="3274" xr:uid="{D4499446-AB6C-4409-B0F7-1D3D40BAAC76}"/>
    <cellStyle name="Millares 2 3 2 4 2 2" xfId="3827" xr:uid="{E341E861-4FE9-488C-9278-336A1BA34225}"/>
    <cellStyle name="Millares 2 3 2 4 2 2 2" xfId="4923" xr:uid="{52BD2776-7CE9-4895-8855-1DE3C04430B5}"/>
    <cellStyle name="Millares 2 3 2 4 2 2 2 2" xfId="7112" xr:uid="{BD0B999E-18E2-489E-BCD0-CAF4CC93F7E2}"/>
    <cellStyle name="Millares 2 3 2 4 2 2 3" xfId="6018" xr:uid="{12BD8075-469B-45F0-BB6F-C7C3FB3E1C90}"/>
    <cellStyle name="Millares 2 3 2 4 2 3" xfId="4375" xr:uid="{3120D929-0D0B-4AF7-9000-DEEDBAF4FAA6}"/>
    <cellStyle name="Millares 2 3 2 4 2 3 2" xfId="6564" xr:uid="{54F7BB8D-BCC3-483B-BED3-75580D5073FC}"/>
    <cellStyle name="Millares 2 3 2 4 2 4" xfId="5470" xr:uid="{4BDDF66E-7764-464A-A634-E778730A98B5}"/>
    <cellStyle name="Millares 2 3 2 4 3" xfId="3553" xr:uid="{2A67EE6A-3CFB-42C7-83FE-10D06B057F14}"/>
    <cellStyle name="Millares 2 3 2 4 3 2" xfId="4649" xr:uid="{2E63FE48-1AD9-495B-B85B-585C9F364C54}"/>
    <cellStyle name="Millares 2 3 2 4 3 2 2" xfId="6838" xr:uid="{8711F6BB-5DD1-4287-B401-CA70423A53E0}"/>
    <cellStyle name="Millares 2 3 2 4 3 3" xfId="5744" xr:uid="{5A8717A2-B783-41A9-95D2-88628553D7CA}"/>
    <cellStyle name="Millares 2 3 2 4 4" xfId="4101" xr:uid="{EB4ACAE6-8B7B-4698-B662-7D79CFFBE809}"/>
    <cellStyle name="Millares 2 3 2 4 4 2" xfId="6290" xr:uid="{216BDF29-BC01-4F87-92B9-24087A43D52C}"/>
    <cellStyle name="Millares 2 3 2 4 5" xfId="5196" xr:uid="{D2D06E25-6185-462B-8C6F-75CC67B5888A}"/>
    <cellStyle name="Millares 2 3 2 5" xfId="2885" xr:uid="{43EAD750-CEDC-4544-806A-153E8B1DA6AA}"/>
    <cellStyle name="Millares 2 3 2 5 2" xfId="3164" xr:uid="{1AA77B47-7265-4B06-8EBB-F35B314B4D2C}"/>
    <cellStyle name="Millares 2 3 2 5 2 2" xfId="3717" xr:uid="{7767C163-2C16-4097-9F39-8431254E49F4}"/>
    <cellStyle name="Millares 2 3 2 5 2 2 2" xfId="4813" xr:uid="{76BEC75A-25F6-438C-8AD2-A24A6D3D9F59}"/>
    <cellStyle name="Millares 2 3 2 5 2 2 2 2" xfId="7002" xr:uid="{078BFFD4-9C3D-4DFA-A982-5514DF67E4AE}"/>
    <cellStyle name="Millares 2 3 2 5 2 2 3" xfId="5908" xr:uid="{7CC56DCD-78A8-4FB7-BFCE-BF1ADBC9693D}"/>
    <cellStyle name="Millares 2 3 2 5 2 3" xfId="4265" xr:uid="{327C2287-3311-4D09-BC92-2D1314BDA537}"/>
    <cellStyle name="Millares 2 3 2 5 2 3 2" xfId="6454" xr:uid="{0589509C-E409-40B7-94E7-B5363B691C7D}"/>
    <cellStyle name="Millares 2 3 2 5 2 4" xfId="5360" xr:uid="{F1728DFE-8CAF-43CF-AAFE-C4936B4A27B3}"/>
    <cellStyle name="Millares 2 3 2 5 3" xfId="3443" xr:uid="{A6A577A8-7681-442A-A835-22227D0C6C06}"/>
    <cellStyle name="Millares 2 3 2 5 3 2" xfId="4539" xr:uid="{569CDA7A-9733-4646-B4AD-0EAFD93BCCE7}"/>
    <cellStyle name="Millares 2 3 2 5 3 2 2" xfId="6728" xr:uid="{E7C71B6C-B347-41DA-BECA-088A61971A64}"/>
    <cellStyle name="Millares 2 3 2 5 3 3" xfId="5634" xr:uid="{734F403D-2870-4B2D-8D98-B4E1AAB9ED4D}"/>
    <cellStyle name="Millares 2 3 2 5 4" xfId="3991" xr:uid="{0F8F58DA-256A-4AF5-9D07-5D99FDEA0A86}"/>
    <cellStyle name="Millares 2 3 2 5 4 2" xfId="6180" xr:uid="{AADF60F2-AF9D-4832-A3C1-44C7C63544AB}"/>
    <cellStyle name="Millares 2 3 2 5 5" xfId="5086" xr:uid="{F9DF92D6-2D8C-4AF9-A8FD-29302CBEC4D4}"/>
    <cellStyle name="Millares 2 3 2 6" xfId="3114" xr:uid="{5637EF3F-B0AC-4E82-BC78-623D6643DBA5}"/>
    <cellStyle name="Millares 2 3 2 6 2" xfId="3668" xr:uid="{4106B0C7-BA04-4BB6-AC7E-04F4BA36FFC0}"/>
    <cellStyle name="Millares 2 3 2 6 2 2" xfId="4764" xr:uid="{21C9D7F7-A283-4B48-8380-2687A4CF627D}"/>
    <cellStyle name="Millares 2 3 2 6 2 2 2" xfId="6953" xr:uid="{A69257DB-18F3-4B80-BA07-D6029F192A85}"/>
    <cellStyle name="Millares 2 3 2 6 2 3" xfId="5859" xr:uid="{53A5A205-10EF-4704-80AC-74E023B25BB1}"/>
    <cellStyle name="Millares 2 3 2 6 3" xfId="4216" xr:uid="{60631DB9-5833-4722-83BC-D6F46C42E484}"/>
    <cellStyle name="Millares 2 3 2 6 3 2" xfId="6405" xr:uid="{38B41BE9-5FA8-423A-A170-599EB1E45A23}"/>
    <cellStyle name="Millares 2 3 2 6 4" xfId="5311" xr:uid="{A67F2490-25FE-4CBB-A3DD-B57C2F6385E4}"/>
    <cellStyle name="Millares 2 3 2 7" xfId="3393" xr:uid="{6DEE5793-7C4F-4A72-843F-FC1B60A8B094}"/>
    <cellStyle name="Millares 2 3 2 7 2" xfId="4490" xr:uid="{63C2FB47-CD0B-4456-B022-1CE96B4A3019}"/>
    <cellStyle name="Millares 2 3 2 7 2 2" xfId="6679" xr:uid="{F2340C7F-7DA7-406E-9D6A-F0E5D1E374D8}"/>
    <cellStyle name="Millares 2 3 2 7 3" xfId="5585" xr:uid="{0F05529A-3527-4CAA-B1F3-2E884B350262}"/>
    <cellStyle name="Millares 2 3 2 8" xfId="3943" xr:uid="{B5221A15-8C11-4FE6-A313-5993BBFDAD22}"/>
    <cellStyle name="Millares 2 3 2 8 2" xfId="6132" xr:uid="{FB6A1E6D-EC48-45BB-8E96-5C92158C1268}"/>
    <cellStyle name="Millares 2 3 2 9" xfId="5038" xr:uid="{65D84A3F-8874-442E-9456-A5C98C471116}"/>
    <cellStyle name="Millares 2 3 3" xfId="216" xr:uid="{00000000-0005-0000-0000-0000C2000000}"/>
    <cellStyle name="Millares 2 3 3 2" xfId="2945" xr:uid="{25E3A02B-CD24-47D2-8291-51DD8910F5B3}"/>
    <cellStyle name="Millares 2 3 3 2 2" xfId="3057" xr:uid="{67C1DD52-DEBC-429D-AC16-DC7B9D75FF25}"/>
    <cellStyle name="Millares 2 3 3 2 2 2" xfId="3333" xr:uid="{E6580E1E-5472-4826-98FE-E254FDB28C8A}"/>
    <cellStyle name="Millares 2 3 3 2 2 2 2" xfId="3886" xr:uid="{01CCDD8D-292B-4B62-AA8A-FD37EB0B2ABB}"/>
    <cellStyle name="Millares 2 3 3 2 2 2 2 2" xfId="4982" xr:uid="{B07829E6-A5A2-4906-813B-B39EF78975E0}"/>
    <cellStyle name="Millares 2 3 3 2 2 2 2 2 2" xfId="7171" xr:uid="{E717F7D0-F915-48B1-9856-D7182D37E974}"/>
    <cellStyle name="Millares 2 3 3 2 2 2 2 3" xfId="6077" xr:uid="{1A64EC4F-A7B7-48CA-A3E7-ED667BDC333E}"/>
    <cellStyle name="Millares 2 3 3 2 2 2 3" xfId="4434" xr:uid="{7D608630-E153-4F69-8227-886819F4B6D5}"/>
    <cellStyle name="Millares 2 3 3 2 2 2 3 2" xfId="6623" xr:uid="{D77D1C94-1C55-4EB9-8B3D-533B7AA86A76}"/>
    <cellStyle name="Millares 2 3 3 2 2 2 4" xfId="5529" xr:uid="{461DDD60-3A58-4AEF-BF25-2BE9F14BBB5B}"/>
    <cellStyle name="Millares 2 3 3 2 2 3" xfId="3612" xr:uid="{4784E817-F6F3-4079-A677-FCAD8620A948}"/>
    <cellStyle name="Millares 2 3 3 2 2 3 2" xfId="4708" xr:uid="{03BE218E-8BF5-4936-AB41-367DAE04B8C9}"/>
    <cellStyle name="Millares 2 3 3 2 2 3 2 2" xfId="6897" xr:uid="{250A1130-FE53-4F8D-82B0-1CD244FE3F6E}"/>
    <cellStyle name="Millares 2 3 3 2 2 3 3" xfId="5803" xr:uid="{760A152D-3B1D-4C25-8145-F12A3482EFA3}"/>
    <cellStyle name="Millares 2 3 3 2 2 4" xfId="4160" xr:uid="{C7FD90E5-E5E6-4A0E-821A-F3DF43E66022}"/>
    <cellStyle name="Millares 2 3 3 2 2 4 2" xfId="6349" xr:uid="{A4175B78-BB3B-408F-814A-31A3A1831F40}"/>
    <cellStyle name="Millares 2 3 3 2 2 5" xfId="5255" xr:uid="{21C907F7-3F1B-4F41-88ED-CD1B9663F7D5}"/>
    <cellStyle name="Millares 2 3 3 2 3" xfId="3221" xr:uid="{7B7AAEC8-1C2E-438B-98E9-B773123AEA97}"/>
    <cellStyle name="Millares 2 3 3 2 3 2" xfId="3774" xr:uid="{3AD29D42-A160-45F6-AA58-D8782D2BD75F}"/>
    <cellStyle name="Millares 2 3 3 2 3 2 2" xfId="4870" xr:uid="{551694C0-A3A8-403B-8A5B-44691AA11B38}"/>
    <cellStyle name="Millares 2 3 3 2 3 2 2 2" xfId="7059" xr:uid="{957B54BE-E7D3-437E-A7CB-5FDD3973732E}"/>
    <cellStyle name="Millares 2 3 3 2 3 2 3" xfId="5965" xr:uid="{ED260DB4-4FC8-44A2-AE37-CA2E8E3BAB16}"/>
    <cellStyle name="Millares 2 3 3 2 3 3" xfId="4322" xr:uid="{63069F4B-CB38-4B3C-A125-EFE9DAD6751B}"/>
    <cellStyle name="Millares 2 3 3 2 3 3 2" xfId="6511" xr:uid="{C52BCABA-A562-4E88-9765-E53C9495BE0F}"/>
    <cellStyle name="Millares 2 3 3 2 3 4" xfId="5417" xr:uid="{9645A118-03BC-4FC9-B34A-4B38162F6623}"/>
    <cellStyle name="Millares 2 3 3 2 4" xfId="3500" xr:uid="{66328802-8A3A-496D-A77E-19FEA6C5BE48}"/>
    <cellStyle name="Millares 2 3 3 2 4 2" xfId="4596" xr:uid="{10C86CB2-5797-4C0A-9C90-F5B9A953F451}"/>
    <cellStyle name="Millares 2 3 3 2 4 2 2" xfId="6785" xr:uid="{13A980BD-4394-41E5-AA8F-1AD1403E9ABD}"/>
    <cellStyle name="Millares 2 3 3 2 4 3" xfId="5691" xr:uid="{2621807B-4408-45B8-890E-7FDFE3D6E9E4}"/>
    <cellStyle name="Millares 2 3 3 2 5" xfId="4048" xr:uid="{AACEB9F8-5B77-4D7F-A5B6-DBDC2EDFD287}"/>
    <cellStyle name="Millares 2 3 3 2 5 2" xfId="6237" xr:uid="{F61686E2-44FB-4563-995C-75A5C1450575}"/>
    <cellStyle name="Millares 2 3 3 2 6" xfId="5143" xr:uid="{88B6B1C4-563C-4171-9489-41F1D5FED3E8}"/>
    <cellStyle name="Millares 2 3 3 3" xfId="3000" xr:uid="{8B242797-9E36-4B90-AF9F-8387B5FDCDD4}"/>
    <cellStyle name="Millares 2 3 3 3 2" xfId="3276" xr:uid="{251E26E8-9789-4008-9E22-1FF327799D1C}"/>
    <cellStyle name="Millares 2 3 3 3 2 2" xfId="3829" xr:uid="{484BD66A-66C2-442E-BA12-132129AA4A13}"/>
    <cellStyle name="Millares 2 3 3 3 2 2 2" xfId="4925" xr:uid="{DFCB00E9-1244-4747-8E3C-3F30BF0EBD40}"/>
    <cellStyle name="Millares 2 3 3 3 2 2 2 2" xfId="7114" xr:uid="{F0F93F24-B742-44E3-826A-7577EB7C3AEB}"/>
    <cellStyle name="Millares 2 3 3 3 2 2 3" xfId="6020" xr:uid="{53D027BC-AB43-4B09-B8F4-82778B6900C7}"/>
    <cellStyle name="Millares 2 3 3 3 2 3" xfId="4377" xr:uid="{92451053-A617-4DA7-A979-7DF6FA841707}"/>
    <cellStyle name="Millares 2 3 3 3 2 3 2" xfId="6566" xr:uid="{82433A22-1FD1-4F4E-8262-6CDE084364A9}"/>
    <cellStyle name="Millares 2 3 3 3 2 4" xfId="5472" xr:uid="{1F016706-0ED6-4212-9C17-A2D677D8D712}"/>
    <cellStyle name="Millares 2 3 3 3 3" xfId="3555" xr:uid="{5820858A-F5A0-4C8B-878D-82AAB8C168F9}"/>
    <cellStyle name="Millares 2 3 3 3 3 2" xfId="4651" xr:uid="{D00C5932-A291-4712-802D-A1DDE1FA39BA}"/>
    <cellStyle name="Millares 2 3 3 3 3 2 2" xfId="6840" xr:uid="{C175A088-7DF2-4EEA-90D9-4C4741338C3E}"/>
    <cellStyle name="Millares 2 3 3 3 3 3" xfId="5746" xr:uid="{3A66B580-97C9-401A-8822-0E563332AAA2}"/>
    <cellStyle name="Millares 2 3 3 3 4" xfId="4103" xr:uid="{2E3F4D0E-470F-4B67-A633-43A6E1747E1F}"/>
    <cellStyle name="Millares 2 3 3 3 4 2" xfId="6292" xr:uid="{9EA9E225-40D7-4449-B2E4-452BB17FFB81}"/>
    <cellStyle name="Millares 2 3 3 3 5" xfId="5198" xr:uid="{D4A6D2E4-5504-473D-917B-6046633EB564}"/>
    <cellStyle name="Millares 2 3 3 4" xfId="2887" xr:uid="{35818678-8F3C-4F26-B834-948C2045A57C}"/>
    <cellStyle name="Millares 2 3 3 4 2" xfId="3166" xr:uid="{B5CA2574-5E69-48EA-98A4-D91865974A0A}"/>
    <cellStyle name="Millares 2 3 3 4 2 2" xfId="3719" xr:uid="{47F3F6A2-3CEE-4A21-B86E-1F12BED64B46}"/>
    <cellStyle name="Millares 2 3 3 4 2 2 2" xfId="4815" xr:uid="{FC4D922D-BA51-44E1-97DB-EA7BD499C6DD}"/>
    <cellStyle name="Millares 2 3 3 4 2 2 2 2" xfId="7004" xr:uid="{DA7C4EB5-556D-4561-8907-0A2C9FD391FE}"/>
    <cellStyle name="Millares 2 3 3 4 2 2 3" xfId="5910" xr:uid="{6EE25195-1C4C-4A05-BD21-3C3130A34AA2}"/>
    <cellStyle name="Millares 2 3 3 4 2 3" xfId="4267" xr:uid="{2B4163E9-9506-4435-B1AF-B32F15ADD5C4}"/>
    <cellStyle name="Millares 2 3 3 4 2 3 2" xfId="6456" xr:uid="{CF10B7C0-4445-46B1-A593-F8030B98B4DF}"/>
    <cellStyle name="Millares 2 3 3 4 2 4" xfId="5362" xr:uid="{27044105-91C4-4E80-AB90-154BCE956265}"/>
    <cellStyle name="Millares 2 3 3 4 3" xfId="3445" xr:uid="{66B42A49-150F-4018-8CAC-6C4989FDE238}"/>
    <cellStyle name="Millares 2 3 3 4 3 2" xfId="4541" xr:uid="{DAA6AA6C-6D01-42BF-A504-1C5568A5C496}"/>
    <cellStyle name="Millares 2 3 3 4 3 2 2" xfId="6730" xr:uid="{06F42AA0-99B2-4D5C-93E9-1C2DA8074BFD}"/>
    <cellStyle name="Millares 2 3 3 4 3 3" xfId="5636" xr:uid="{4A71223B-2661-4E57-92AF-1CDE88DB55FE}"/>
    <cellStyle name="Millares 2 3 3 4 4" xfId="3993" xr:uid="{644B0720-168F-4E92-BA5C-422328E16F10}"/>
    <cellStyle name="Millares 2 3 3 4 4 2" xfId="6182" xr:uid="{0EA239AE-A236-4278-A7F4-A65AD7CEE1CF}"/>
    <cellStyle name="Millares 2 3 3 4 5" xfId="5088" xr:uid="{995A7089-BB77-45E3-B820-2E069748F9BF}"/>
    <cellStyle name="Millares 2 3 3 5" xfId="3116" xr:uid="{D06E0ECA-BA9C-4035-AB50-7A95E2197C7B}"/>
    <cellStyle name="Millares 2 3 3 5 2" xfId="3670" xr:uid="{E4F0285C-50F8-4C78-BDBC-C104CBA85AF5}"/>
    <cellStyle name="Millares 2 3 3 5 2 2" xfId="4766" xr:uid="{0A44DF25-6AB3-4176-B8EC-E93AE9198971}"/>
    <cellStyle name="Millares 2 3 3 5 2 2 2" xfId="6955" xr:uid="{8891A88F-E080-4D3B-96E7-A92B998F0470}"/>
    <cellStyle name="Millares 2 3 3 5 2 3" xfId="5861" xr:uid="{9A85DBB5-AB8E-45BD-AC27-8902C872EE3D}"/>
    <cellStyle name="Millares 2 3 3 5 3" xfId="4218" xr:uid="{D56F4EF9-37FA-4524-AF05-CF80A0AED10F}"/>
    <cellStyle name="Millares 2 3 3 5 3 2" xfId="6407" xr:uid="{8C30D8EF-363C-4209-A01D-0B15E811713C}"/>
    <cellStyle name="Millares 2 3 3 5 4" xfId="5313" xr:uid="{F2FC8BDF-1F63-4673-B315-EBE63B14A4C0}"/>
    <cellStyle name="Millares 2 3 3 6" xfId="3395" xr:uid="{67429C1D-DBA9-442A-B4E2-CD7E9416FC8F}"/>
    <cellStyle name="Millares 2 3 3 6 2" xfId="4492" xr:uid="{704A5862-A497-4715-AB3E-1CCB0BBFC08F}"/>
    <cellStyle name="Millares 2 3 3 6 2 2" xfId="6681" xr:uid="{5013A59F-AE7C-4835-9261-D9ED92C020A0}"/>
    <cellStyle name="Millares 2 3 3 6 3" xfId="5587" xr:uid="{D4E415CA-A0A7-4D06-9A7A-2BD67E7F184E}"/>
    <cellStyle name="Millares 2 3 3 7" xfId="3945" xr:uid="{F1AF106C-2087-4F53-A74D-3FB2EBE948F3}"/>
    <cellStyle name="Millares 2 3 3 7 2" xfId="6134" xr:uid="{D7401EE2-322B-4309-B2FC-D8B2C740DB56}"/>
    <cellStyle name="Millares 2 3 3 8" xfId="5040" xr:uid="{267140C9-3157-4CF8-9931-CB2A47CD8CB7}"/>
    <cellStyle name="Millares 2 3 4" xfId="217" xr:uid="{00000000-0005-0000-0000-0000C3000000}"/>
    <cellStyle name="Millares 2 3 4 2" xfId="2946" xr:uid="{37AFE883-EF4A-452E-A500-2C65027F2A25}"/>
    <cellStyle name="Millares 2 3 4 2 2" xfId="3058" xr:uid="{DECEBC3C-D674-45D1-B52E-C401B9F9596E}"/>
    <cellStyle name="Millares 2 3 4 2 2 2" xfId="3334" xr:uid="{3A14944F-0CC8-4887-A2F9-675D7F968384}"/>
    <cellStyle name="Millares 2 3 4 2 2 2 2" xfId="3887" xr:uid="{3D665920-0BFF-42C7-BEAF-51FDA31A9667}"/>
    <cellStyle name="Millares 2 3 4 2 2 2 2 2" xfId="4983" xr:uid="{0C5BE582-5A93-4857-BDB7-927F372964EC}"/>
    <cellStyle name="Millares 2 3 4 2 2 2 2 2 2" xfId="7172" xr:uid="{CB3E6277-F9BF-4979-AB65-7837CAB2BE98}"/>
    <cellStyle name="Millares 2 3 4 2 2 2 2 3" xfId="6078" xr:uid="{9CEE79A0-C660-401C-8F55-52D198D41B10}"/>
    <cellStyle name="Millares 2 3 4 2 2 2 3" xfId="4435" xr:uid="{A943B304-344D-4D2C-8E32-5F535B77CF73}"/>
    <cellStyle name="Millares 2 3 4 2 2 2 3 2" xfId="6624" xr:uid="{2B00F47F-CE1E-41FF-840D-4D3287146F37}"/>
    <cellStyle name="Millares 2 3 4 2 2 2 4" xfId="5530" xr:uid="{65E25F37-7790-404D-BCB5-2B7A248ECAD1}"/>
    <cellStyle name="Millares 2 3 4 2 2 3" xfId="3613" xr:uid="{B5C920F4-5D43-4FA8-A9C4-8120D92D5BD0}"/>
    <cellStyle name="Millares 2 3 4 2 2 3 2" xfId="4709" xr:uid="{EC02CBF4-CB08-4397-9D58-8C6F9C60F230}"/>
    <cellStyle name="Millares 2 3 4 2 2 3 2 2" xfId="6898" xr:uid="{D6DD6B53-4999-4388-9120-51EE50EC9834}"/>
    <cellStyle name="Millares 2 3 4 2 2 3 3" xfId="5804" xr:uid="{07B0C59E-DA27-4ACA-B3E8-09E8D4545D84}"/>
    <cellStyle name="Millares 2 3 4 2 2 4" xfId="4161" xr:uid="{50479AFA-45B2-4408-9E61-640A6C28A07C}"/>
    <cellStyle name="Millares 2 3 4 2 2 4 2" xfId="6350" xr:uid="{AE03FD24-9A11-4E71-866E-E847385F0F38}"/>
    <cellStyle name="Millares 2 3 4 2 2 5" xfId="5256" xr:uid="{873A017D-CD6A-47EB-935D-062213889ACD}"/>
    <cellStyle name="Millares 2 3 4 2 3" xfId="3222" xr:uid="{B73132F1-6A2B-4A35-80B2-2CF1D5318902}"/>
    <cellStyle name="Millares 2 3 4 2 3 2" xfId="3775" xr:uid="{681BE864-E372-4761-9A38-F4C143013FE5}"/>
    <cellStyle name="Millares 2 3 4 2 3 2 2" xfId="4871" xr:uid="{D5E7FE2B-ECB1-476F-AC7D-EBEA25D3D790}"/>
    <cellStyle name="Millares 2 3 4 2 3 2 2 2" xfId="7060" xr:uid="{703933CC-74E2-4276-9C92-5F62D6A4EE82}"/>
    <cellStyle name="Millares 2 3 4 2 3 2 3" xfId="5966" xr:uid="{4865E5D4-FD0D-4438-8DAC-DE43A6DA78AE}"/>
    <cellStyle name="Millares 2 3 4 2 3 3" xfId="4323" xr:uid="{5121FD67-2A17-4927-BF3C-72CB3A90861E}"/>
    <cellStyle name="Millares 2 3 4 2 3 3 2" xfId="6512" xr:uid="{AAB902E4-B942-4447-AD64-48E82569A227}"/>
    <cellStyle name="Millares 2 3 4 2 3 4" xfId="5418" xr:uid="{7F677744-79A8-4BE3-B70B-9EAC695CF43D}"/>
    <cellStyle name="Millares 2 3 4 2 4" xfId="3501" xr:uid="{CEF85F5F-777D-4D4E-B051-8ACAED460605}"/>
    <cellStyle name="Millares 2 3 4 2 4 2" xfId="4597" xr:uid="{49194AC3-C51F-49AC-B5A7-D3CB6147B743}"/>
    <cellStyle name="Millares 2 3 4 2 4 2 2" xfId="6786" xr:uid="{A2979F4D-9782-4905-AA60-629AEB5915C3}"/>
    <cellStyle name="Millares 2 3 4 2 4 3" xfId="5692" xr:uid="{4BC366D5-5287-4EF8-8339-7665202BB268}"/>
    <cellStyle name="Millares 2 3 4 2 5" xfId="4049" xr:uid="{C1B61C3C-13EC-4483-B8D2-9978180D5B90}"/>
    <cellStyle name="Millares 2 3 4 2 5 2" xfId="6238" xr:uid="{091A821A-5CD2-41B1-B08F-E16B49CB17FE}"/>
    <cellStyle name="Millares 2 3 4 2 6" xfId="5144" xr:uid="{9F1A3E01-2CC8-43E3-BF74-EDC524D80A60}"/>
    <cellStyle name="Millares 2 3 4 3" xfId="3001" xr:uid="{AA6D1ECF-395C-414A-BAA4-15B49E6D1EF3}"/>
    <cellStyle name="Millares 2 3 4 3 2" xfId="3277" xr:uid="{DDA3DEF3-5628-4B47-BAAB-C5A7D921EC66}"/>
    <cellStyle name="Millares 2 3 4 3 2 2" xfId="3830" xr:uid="{D3EE9EBE-E52C-4E84-8C7C-F643F1AD4E42}"/>
    <cellStyle name="Millares 2 3 4 3 2 2 2" xfId="4926" xr:uid="{996D82FB-1F4B-4702-81F0-FBBF480E1A5D}"/>
    <cellStyle name="Millares 2 3 4 3 2 2 2 2" xfId="7115" xr:uid="{89C7C984-3785-4E59-9661-ED51F1B8BABF}"/>
    <cellStyle name="Millares 2 3 4 3 2 2 3" xfId="6021" xr:uid="{CCD674BC-474E-4A35-A570-94B92DFE07F4}"/>
    <cellStyle name="Millares 2 3 4 3 2 3" xfId="4378" xr:uid="{18D1C3B5-0F99-4303-935C-F9CFA7DBBAF9}"/>
    <cellStyle name="Millares 2 3 4 3 2 3 2" xfId="6567" xr:uid="{E9363723-8114-42DB-87AF-99F5FB4334A8}"/>
    <cellStyle name="Millares 2 3 4 3 2 4" xfId="5473" xr:uid="{A8C42002-4BF6-4856-8098-FA02B2E120B4}"/>
    <cellStyle name="Millares 2 3 4 3 3" xfId="3556" xr:uid="{70E9B2B7-EE0C-4DB1-844B-2425CB748FF2}"/>
    <cellStyle name="Millares 2 3 4 3 3 2" xfId="4652" xr:uid="{8E44855A-0D47-4B2F-8CA7-41C212E01A2D}"/>
    <cellStyle name="Millares 2 3 4 3 3 2 2" xfId="6841" xr:uid="{13BA7097-7DA2-4679-A164-DA99798771DC}"/>
    <cellStyle name="Millares 2 3 4 3 3 3" xfId="5747" xr:uid="{3A770759-C0EA-46CD-919A-0317DBD495E3}"/>
    <cellStyle name="Millares 2 3 4 3 4" xfId="4104" xr:uid="{D3DB0672-6BE7-408E-8A6F-AAF6161CB3B3}"/>
    <cellStyle name="Millares 2 3 4 3 4 2" xfId="6293" xr:uid="{8DEA9F2E-522A-4BFD-833D-933F24DB392B}"/>
    <cellStyle name="Millares 2 3 4 3 5" xfId="5199" xr:uid="{86AB6992-29D8-4853-A8CB-50CFCA5E57E8}"/>
    <cellStyle name="Millares 2 3 4 4" xfId="2888" xr:uid="{AEAEB9CA-61A0-44E7-ACC1-74E58E892134}"/>
    <cellStyle name="Millares 2 3 4 4 2" xfId="3167" xr:uid="{02987DF6-BD23-447C-871A-C4D71CE73387}"/>
    <cellStyle name="Millares 2 3 4 4 2 2" xfId="3720" xr:uid="{00A96600-A70E-44E2-8B32-AEE8B41632AB}"/>
    <cellStyle name="Millares 2 3 4 4 2 2 2" xfId="4816" xr:uid="{5FE391F6-88AF-4000-BE92-A6467BE37949}"/>
    <cellStyle name="Millares 2 3 4 4 2 2 2 2" xfId="7005" xr:uid="{8D84A9CC-7499-4F2D-9091-4E40DD2C6CA9}"/>
    <cellStyle name="Millares 2 3 4 4 2 2 3" xfId="5911" xr:uid="{4112CE13-8116-465E-8733-FC1BB1F7B56D}"/>
    <cellStyle name="Millares 2 3 4 4 2 3" xfId="4268" xr:uid="{17EBE86F-EE65-47CB-956A-C5F17F28533F}"/>
    <cellStyle name="Millares 2 3 4 4 2 3 2" xfId="6457" xr:uid="{FCC5C8C0-1CC9-4B61-B070-8515112DE84A}"/>
    <cellStyle name="Millares 2 3 4 4 2 4" xfId="5363" xr:uid="{F32C7FB5-8E8C-4CCE-9F76-27E63EA85103}"/>
    <cellStyle name="Millares 2 3 4 4 3" xfId="3446" xr:uid="{4D5BA798-3750-4F4E-8A72-F436BCD9269C}"/>
    <cellStyle name="Millares 2 3 4 4 3 2" xfId="4542" xr:uid="{0486F707-73E1-41E7-9D0F-EF553450D42D}"/>
    <cellStyle name="Millares 2 3 4 4 3 2 2" xfId="6731" xr:uid="{39EF1AF9-53DA-4A73-BF81-0C6CBBEEE89E}"/>
    <cellStyle name="Millares 2 3 4 4 3 3" xfId="5637" xr:uid="{35D6BC82-D30D-49A0-A3EF-06326B13E49D}"/>
    <cellStyle name="Millares 2 3 4 4 4" xfId="3994" xr:uid="{8470E72C-6F35-4BAD-8913-E34FBEF9387F}"/>
    <cellStyle name="Millares 2 3 4 4 4 2" xfId="6183" xr:uid="{274AC2D0-28CF-4E00-8B47-70AA154CB2D1}"/>
    <cellStyle name="Millares 2 3 4 4 5" xfId="5089" xr:uid="{FFEE492D-6654-4F9F-B4ED-D731BB4D4F6F}"/>
    <cellStyle name="Millares 2 3 4 5" xfId="3117" xr:uid="{CAEA02B2-0F1D-4F4A-86C0-979D75B6F5A1}"/>
    <cellStyle name="Millares 2 3 4 5 2" xfId="3671" xr:uid="{B93A221E-9689-46B1-9F59-32D2807A3317}"/>
    <cellStyle name="Millares 2 3 4 5 2 2" xfId="4767" xr:uid="{E4C839BE-0CBA-45BD-9620-6A99F70B92E7}"/>
    <cellStyle name="Millares 2 3 4 5 2 2 2" xfId="6956" xr:uid="{C22AA3AB-0671-4E41-868C-60563AF60A44}"/>
    <cellStyle name="Millares 2 3 4 5 2 3" xfId="5862" xr:uid="{C66652B8-5C0F-40BF-AF96-5258189E63EA}"/>
    <cellStyle name="Millares 2 3 4 5 3" xfId="4219" xr:uid="{D5923829-9C7B-466E-9720-6ADAB6902CE4}"/>
    <cellStyle name="Millares 2 3 4 5 3 2" xfId="6408" xr:uid="{BE1E08BC-66B6-4F70-9B8F-7AE0F4BE7DD0}"/>
    <cellStyle name="Millares 2 3 4 5 4" xfId="5314" xr:uid="{CA3FC3C4-9297-4663-92F7-3EF866F9D882}"/>
    <cellStyle name="Millares 2 3 4 6" xfId="3396" xr:uid="{94AE05A1-A504-4C8A-B27A-C1BBBC50B0AE}"/>
    <cellStyle name="Millares 2 3 4 6 2" xfId="4493" xr:uid="{9828F3D8-F38A-43CE-8C88-9216E734C85E}"/>
    <cellStyle name="Millares 2 3 4 6 2 2" xfId="6682" xr:uid="{77AA1088-4EA2-4788-8148-44C0AB726D76}"/>
    <cellStyle name="Millares 2 3 4 6 3" xfId="5588" xr:uid="{33D1B186-10DD-4309-BE24-F72265ED3A02}"/>
    <cellStyle name="Millares 2 3 4 7" xfId="3946" xr:uid="{8490CAEE-F0C5-47D8-B719-25F6B95AEC4C}"/>
    <cellStyle name="Millares 2 3 4 7 2" xfId="6135" xr:uid="{715BD1E7-4531-4D53-8F3E-E1CB3594880D}"/>
    <cellStyle name="Millares 2 3 4 8" xfId="5041" xr:uid="{D8093790-3DD0-4B64-B2F8-6A46CDBD056E}"/>
    <cellStyle name="Millares 2 3 5" xfId="2942" xr:uid="{0D8ADF9D-A45C-43B5-9C89-34A4DCAD3A6C}"/>
    <cellStyle name="Millares 2 3 5 2" xfId="3054" xr:uid="{D9974AA5-FE75-47E8-B5F5-97A5739B908B}"/>
    <cellStyle name="Millares 2 3 5 2 2" xfId="3330" xr:uid="{73DA9AC1-CA4D-4753-9E8F-45F8B667F874}"/>
    <cellStyle name="Millares 2 3 5 2 2 2" xfId="3883" xr:uid="{54207926-5202-413D-A3B9-A0E77DDFBAC8}"/>
    <cellStyle name="Millares 2 3 5 2 2 2 2" xfId="4979" xr:uid="{DCC3CB25-EF30-481A-AF77-51DBA66CFD08}"/>
    <cellStyle name="Millares 2 3 5 2 2 2 2 2" xfId="7168" xr:uid="{6B028900-D4D0-484C-B075-E6FE17CD585E}"/>
    <cellStyle name="Millares 2 3 5 2 2 2 3" xfId="6074" xr:uid="{1E4F0B6A-C843-4F9F-A5AD-F27979C31308}"/>
    <cellStyle name="Millares 2 3 5 2 2 3" xfId="4431" xr:uid="{B6934740-F81B-4F33-942E-1FFCE421E073}"/>
    <cellStyle name="Millares 2 3 5 2 2 3 2" xfId="6620" xr:uid="{C09FD944-5294-4050-9D09-64BD96CE4E14}"/>
    <cellStyle name="Millares 2 3 5 2 2 4" xfId="5526" xr:uid="{D3737DC6-3962-451E-82E0-B26DD3B6B806}"/>
    <cellStyle name="Millares 2 3 5 2 3" xfId="3609" xr:uid="{81C5DF4D-406A-48B4-8D8F-970E3E71C3E9}"/>
    <cellStyle name="Millares 2 3 5 2 3 2" xfId="4705" xr:uid="{16572243-AF40-4FB1-8FAE-E651B757E3D2}"/>
    <cellStyle name="Millares 2 3 5 2 3 2 2" xfId="6894" xr:uid="{DB142C18-5504-4C5A-9167-B8E284DA490F}"/>
    <cellStyle name="Millares 2 3 5 2 3 3" xfId="5800" xr:uid="{8C322B10-D228-4A75-8F69-AA975D3FD8DE}"/>
    <cellStyle name="Millares 2 3 5 2 4" xfId="4157" xr:uid="{3091A7BE-5B0F-42C3-83A6-8D14DB7C7A1A}"/>
    <cellStyle name="Millares 2 3 5 2 4 2" xfId="6346" xr:uid="{8844DFCA-A5AF-417C-AAFC-C55026EEEA46}"/>
    <cellStyle name="Millares 2 3 5 2 5" xfId="5252" xr:uid="{3EA38A68-3BCC-4D03-901A-E2EC47586315}"/>
    <cellStyle name="Millares 2 3 5 3" xfId="3218" xr:uid="{FA6FD20E-6642-4628-B402-4C0D45EEDAE2}"/>
    <cellStyle name="Millares 2 3 5 3 2" xfId="3771" xr:uid="{6B70CC74-9F85-4E64-9CF9-B3652B6C450E}"/>
    <cellStyle name="Millares 2 3 5 3 2 2" xfId="4867" xr:uid="{7FB778FB-449E-49B4-BB74-E43DF3E436C0}"/>
    <cellStyle name="Millares 2 3 5 3 2 2 2" xfId="7056" xr:uid="{E1025DD3-5433-40B3-9329-B84C89BAC9FB}"/>
    <cellStyle name="Millares 2 3 5 3 2 3" xfId="5962" xr:uid="{3F14859C-51B1-4F96-AE89-02BEBF0F3F79}"/>
    <cellStyle name="Millares 2 3 5 3 3" xfId="4319" xr:uid="{AF719B67-01A0-4179-86A0-D03BA122E0CC}"/>
    <cellStyle name="Millares 2 3 5 3 3 2" xfId="6508" xr:uid="{FDF3BB7F-BAAE-4E4E-B8D2-1D708C309989}"/>
    <cellStyle name="Millares 2 3 5 3 4" xfId="5414" xr:uid="{A6023191-1B90-43E8-A10C-1B01B33C5311}"/>
    <cellStyle name="Millares 2 3 5 4" xfId="3497" xr:uid="{DB75BC31-1A88-451F-BC73-C6B6417339BB}"/>
    <cellStyle name="Millares 2 3 5 4 2" xfId="4593" xr:uid="{4CB48B58-E2FD-47C8-83A9-9798D1CFF71C}"/>
    <cellStyle name="Millares 2 3 5 4 2 2" xfId="6782" xr:uid="{C7A3CEF3-B2E1-41ED-A8E4-B8F50E8CB7D4}"/>
    <cellStyle name="Millares 2 3 5 4 3" xfId="5688" xr:uid="{22EE1D5F-2B01-4B38-BD92-74F4CD5E594D}"/>
    <cellStyle name="Millares 2 3 5 5" xfId="4045" xr:uid="{E705B368-C15C-4BAA-B529-81F8FFD6F920}"/>
    <cellStyle name="Millares 2 3 5 5 2" xfId="6234" xr:uid="{EC5C51EA-822A-48FB-8EDD-A34EB466364B}"/>
    <cellStyle name="Millares 2 3 5 6" xfId="5140" xr:uid="{204FBAC7-9D4E-4C04-8E38-0E75600B34F1}"/>
    <cellStyle name="Millares 2 3 6" xfId="2997" xr:uid="{39132000-D26F-419D-A1BD-E57783FEE216}"/>
    <cellStyle name="Millares 2 3 6 2" xfId="3273" xr:uid="{7841F00A-CA1D-41C1-A374-B4860CC934ED}"/>
    <cellStyle name="Millares 2 3 6 2 2" xfId="3826" xr:uid="{6D0EF48C-48B0-4A46-AC47-EA472A31CE40}"/>
    <cellStyle name="Millares 2 3 6 2 2 2" xfId="4922" xr:uid="{AC63BEDD-F6DB-4D74-8610-A6267B64CD9B}"/>
    <cellStyle name="Millares 2 3 6 2 2 2 2" xfId="7111" xr:uid="{F52D6053-14D2-40F0-86D4-D0D5FB0B9316}"/>
    <cellStyle name="Millares 2 3 6 2 2 3" xfId="6017" xr:uid="{530EBF97-F8AF-47E4-91AE-A39BE8D130F9}"/>
    <cellStyle name="Millares 2 3 6 2 3" xfId="4374" xr:uid="{E189ECAD-AC9F-4F2A-8515-5C72B2CAC708}"/>
    <cellStyle name="Millares 2 3 6 2 3 2" xfId="6563" xr:uid="{C186A898-8141-4459-98F6-81FA197585FD}"/>
    <cellStyle name="Millares 2 3 6 2 4" xfId="5469" xr:uid="{08B27B4F-2629-4686-A68A-3A51C6A4FD32}"/>
    <cellStyle name="Millares 2 3 6 3" xfId="3552" xr:uid="{8D3D7558-98F7-4BC4-B365-3519A762D449}"/>
    <cellStyle name="Millares 2 3 6 3 2" xfId="4648" xr:uid="{F59965BB-84BA-4AAB-85F6-75F510CAE129}"/>
    <cellStyle name="Millares 2 3 6 3 2 2" xfId="6837" xr:uid="{F5A4A3E3-CD18-4470-9F53-F7EC07A696CD}"/>
    <cellStyle name="Millares 2 3 6 3 3" xfId="5743" xr:uid="{47F51718-FADC-4CB3-A9A2-EE8177851821}"/>
    <cellStyle name="Millares 2 3 6 4" xfId="4100" xr:uid="{69C91970-8137-4DB1-A0E1-2CC5710FEAC8}"/>
    <cellStyle name="Millares 2 3 6 4 2" xfId="6289" xr:uid="{A2821BD4-A0D3-49C9-AEEC-81C88CD77873}"/>
    <cellStyle name="Millares 2 3 6 5" xfId="5195" xr:uid="{9F011595-1925-48D8-9453-B9383B845913}"/>
    <cellStyle name="Millares 2 3 7" xfId="2884" xr:uid="{097DB013-3476-4407-8694-6EF6039C5443}"/>
    <cellStyle name="Millares 2 3 7 2" xfId="3163" xr:uid="{41DF98E3-AB29-4682-BE8E-56CD42BD87BB}"/>
    <cellStyle name="Millares 2 3 7 2 2" xfId="3716" xr:uid="{4CD49A8A-C191-4AAF-BE36-3F7FB773BC6E}"/>
    <cellStyle name="Millares 2 3 7 2 2 2" xfId="4812" xr:uid="{F759EDFD-011B-4BAB-8B47-3A44B6D7E1C0}"/>
    <cellStyle name="Millares 2 3 7 2 2 2 2" xfId="7001" xr:uid="{23151708-FCBB-4FD3-B3E5-F627E55EC22B}"/>
    <cellStyle name="Millares 2 3 7 2 2 3" xfId="5907" xr:uid="{DCCC0768-5B30-46D0-BF72-544DED9D6738}"/>
    <cellStyle name="Millares 2 3 7 2 3" xfId="4264" xr:uid="{884BCC58-B9D3-4700-9046-195E909B2657}"/>
    <cellStyle name="Millares 2 3 7 2 3 2" xfId="6453" xr:uid="{35450036-C515-45BE-9397-C54F22AF584A}"/>
    <cellStyle name="Millares 2 3 7 2 4" xfId="5359" xr:uid="{BD071DF5-0CA3-43B1-B413-7B43C0CD7D21}"/>
    <cellStyle name="Millares 2 3 7 3" xfId="3442" xr:uid="{256AE3AF-0824-4BF1-8DE3-3176AC2D7417}"/>
    <cellStyle name="Millares 2 3 7 3 2" xfId="4538" xr:uid="{AECFE110-3F4F-4655-B1D5-E756A81F95D9}"/>
    <cellStyle name="Millares 2 3 7 3 2 2" xfId="6727" xr:uid="{66863458-20CA-45A5-AD52-47F3E292112F}"/>
    <cellStyle name="Millares 2 3 7 3 3" xfId="5633" xr:uid="{1153B838-8857-458C-B724-C9A358278C02}"/>
    <cellStyle name="Millares 2 3 7 4" xfId="3990" xr:uid="{E129B38F-5AF8-4768-B148-F36F703AF5BF}"/>
    <cellStyle name="Millares 2 3 7 4 2" xfId="6179" xr:uid="{00AEB47D-BA78-4B37-8086-23560186831A}"/>
    <cellStyle name="Millares 2 3 7 5" xfId="5085" xr:uid="{36DAFEC9-7969-433E-889A-E0B59A7F4CE3}"/>
    <cellStyle name="Millares 2 3 8" xfId="3113" xr:uid="{DCD425A6-4CCB-4F82-AD53-CC362CD20476}"/>
    <cellStyle name="Millares 2 3 8 2" xfId="3667" xr:uid="{9F869962-04EC-446D-A20E-5F6826EA5171}"/>
    <cellStyle name="Millares 2 3 8 2 2" xfId="4763" xr:uid="{E6C48F79-7DF0-4332-B67B-12FB414A83F2}"/>
    <cellStyle name="Millares 2 3 8 2 2 2" xfId="6952" xr:uid="{B29E2582-8EA8-4E8F-87B4-96707E704B26}"/>
    <cellStyle name="Millares 2 3 8 2 3" xfId="5858" xr:uid="{4F0BC9F4-3977-4115-A258-D5D86845D282}"/>
    <cellStyle name="Millares 2 3 8 3" xfId="4215" xr:uid="{9EB14EDE-9D5D-4D0A-8A9C-27251BC2825B}"/>
    <cellStyle name="Millares 2 3 8 3 2" xfId="6404" xr:uid="{4889738F-B3D0-4570-A4DB-5AD125187786}"/>
    <cellStyle name="Millares 2 3 8 4" xfId="5310" xr:uid="{5D5D728F-A97D-44B7-93D9-72AFE2CD372C}"/>
    <cellStyle name="Millares 2 3 9" xfId="3392" xr:uid="{7A2CE6B4-2A2A-4494-B79E-54BB8BBBF60E}"/>
    <cellStyle name="Millares 2 3 9 2" xfId="4489" xr:uid="{DBAC0338-3167-42CF-B999-9E41D51B5664}"/>
    <cellStyle name="Millares 2 3 9 2 2" xfId="6678" xr:uid="{583E9D38-596D-4FBC-820F-A3165CE5DBBB}"/>
    <cellStyle name="Millares 2 3 9 3" xfId="5584" xr:uid="{13ADDAB8-F6E7-4538-8051-217BEA8EA882}"/>
    <cellStyle name="Millares 2 4" xfId="218" xr:uid="{00000000-0005-0000-0000-0000C4000000}"/>
    <cellStyle name="Millares 2 4 10" xfId="5042" xr:uid="{26411F71-6BF8-4939-BC5E-943BA704485A}"/>
    <cellStyle name="Millares 2 4 2" xfId="219" xr:uid="{00000000-0005-0000-0000-0000C5000000}"/>
    <cellStyle name="Millares 2 4 2 2" xfId="2948" xr:uid="{A04741FB-84F4-4BF2-BA12-D7DB289344BB}"/>
    <cellStyle name="Millares 2 4 2 2 2" xfId="3060" xr:uid="{8B0935F3-F1FB-43B2-877D-6587E971B4DE}"/>
    <cellStyle name="Millares 2 4 2 2 2 2" xfId="3336" xr:uid="{48910757-FDEB-4F85-9E02-42DFED18E0E0}"/>
    <cellStyle name="Millares 2 4 2 2 2 2 2" xfId="3889" xr:uid="{146876BA-EACE-4BFB-8D86-A137A4AA2EFE}"/>
    <cellStyle name="Millares 2 4 2 2 2 2 2 2" xfId="4985" xr:uid="{2C27ED64-DA11-4E37-ADC5-8E118E1AAA50}"/>
    <cellStyle name="Millares 2 4 2 2 2 2 2 2 2" xfId="7174" xr:uid="{72DCAF70-74E1-4FAD-9BB3-76A1B8B8F26E}"/>
    <cellStyle name="Millares 2 4 2 2 2 2 2 3" xfId="6080" xr:uid="{D231C600-B0FA-4D8F-BAA2-019F4887A532}"/>
    <cellStyle name="Millares 2 4 2 2 2 2 3" xfId="4437" xr:uid="{758717AF-D70D-49AF-9383-87D6C6C28315}"/>
    <cellStyle name="Millares 2 4 2 2 2 2 3 2" xfId="6626" xr:uid="{80A19335-4DB0-4592-A782-831DFC36381E}"/>
    <cellStyle name="Millares 2 4 2 2 2 2 4" xfId="5532" xr:uid="{2CF82BD6-F711-4A39-AA96-5DA8932C8A07}"/>
    <cellStyle name="Millares 2 4 2 2 2 3" xfId="3615" xr:uid="{8FDE565B-47D4-4AFF-9191-84272236C497}"/>
    <cellStyle name="Millares 2 4 2 2 2 3 2" xfId="4711" xr:uid="{32ADBCD8-C4F8-43AE-BBA3-A13CCC170700}"/>
    <cellStyle name="Millares 2 4 2 2 2 3 2 2" xfId="6900" xr:uid="{C1C6C235-9E83-4729-9AD2-9EDCB2394BB9}"/>
    <cellStyle name="Millares 2 4 2 2 2 3 3" xfId="5806" xr:uid="{1D8FAB2F-D94E-45E2-8A06-CF88983C5A72}"/>
    <cellStyle name="Millares 2 4 2 2 2 4" xfId="4163" xr:uid="{F03FC116-EC39-4AFB-8C05-17E841FA93ED}"/>
    <cellStyle name="Millares 2 4 2 2 2 4 2" xfId="6352" xr:uid="{0C08F28A-043D-421F-86B8-1C54DF15B304}"/>
    <cellStyle name="Millares 2 4 2 2 2 5" xfId="5258" xr:uid="{5B827A6E-B95B-4BB9-853B-81285FFB528C}"/>
    <cellStyle name="Millares 2 4 2 2 3" xfId="3224" xr:uid="{547B1035-8888-4B19-9884-7D099E27B3D6}"/>
    <cellStyle name="Millares 2 4 2 2 3 2" xfId="3777" xr:uid="{41E88567-6D0B-4D87-B47B-CC26899BB672}"/>
    <cellStyle name="Millares 2 4 2 2 3 2 2" xfId="4873" xr:uid="{B78EAA60-B13F-4FFD-8DFC-DBFB1B1AED7B}"/>
    <cellStyle name="Millares 2 4 2 2 3 2 2 2" xfId="7062" xr:uid="{7777BE4E-0F47-4638-9FD9-BB5326FF0987}"/>
    <cellStyle name="Millares 2 4 2 2 3 2 3" xfId="5968" xr:uid="{E644072C-F073-40BB-815D-10911F575A4A}"/>
    <cellStyle name="Millares 2 4 2 2 3 3" xfId="4325" xr:uid="{69717472-654A-472A-8627-74EC7DC46275}"/>
    <cellStyle name="Millares 2 4 2 2 3 3 2" xfId="6514" xr:uid="{DD85CE36-9FE9-4162-8094-A49B04D32255}"/>
    <cellStyle name="Millares 2 4 2 2 3 4" xfId="5420" xr:uid="{D8FDDE61-4D10-4F47-A54B-4C05EA42ADF7}"/>
    <cellStyle name="Millares 2 4 2 2 4" xfId="3503" xr:uid="{757BF6C9-3C43-4F60-8B2C-2E9D91A58D62}"/>
    <cellStyle name="Millares 2 4 2 2 4 2" xfId="4599" xr:uid="{73D3D6E8-A515-4767-B285-44C14F352A7E}"/>
    <cellStyle name="Millares 2 4 2 2 4 2 2" xfId="6788" xr:uid="{59450B07-D5FA-414A-A951-46F65A8C6F0D}"/>
    <cellStyle name="Millares 2 4 2 2 4 3" xfId="5694" xr:uid="{5EA0B912-AA66-4ACE-A3E2-F215CE88AC63}"/>
    <cellStyle name="Millares 2 4 2 2 5" xfId="4051" xr:uid="{EE9AE70A-B017-4F0F-822A-E6F7579151ED}"/>
    <cellStyle name="Millares 2 4 2 2 5 2" xfId="6240" xr:uid="{B306C511-33EF-4C08-8CD3-970BF932DEF7}"/>
    <cellStyle name="Millares 2 4 2 2 6" xfId="5146" xr:uid="{2305F93A-0ACC-48E8-AB25-F5DD04085702}"/>
    <cellStyle name="Millares 2 4 2 3" xfId="3003" xr:uid="{3913F006-E6D6-4CA8-BC1A-B08A3DA395F9}"/>
    <cellStyle name="Millares 2 4 2 3 2" xfId="3279" xr:uid="{35CD1957-B369-4092-90F4-69C0A1476DD1}"/>
    <cellStyle name="Millares 2 4 2 3 2 2" xfId="3832" xr:uid="{4AACD5C6-B63A-488E-8B6B-249E14C782C0}"/>
    <cellStyle name="Millares 2 4 2 3 2 2 2" xfId="4928" xr:uid="{480AA64A-8283-4940-9B22-707E04408EE8}"/>
    <cellStyle name="Millares 2 4 2 3 2 2 2 2" xfId="7117" xr:uid="{4C610E9C-6F47-48EF-99B6-7202A4C66CCE}"/>
    <cellStyle name="Millares 2 4 2 3 2 2 3" xfId="6023" xr:uid="{D1793FC1-2D81-4A98-8C71-81F06DD7918B}"/>
    <cellStyle name="Millares 2 4 2 3 2 3" xfId="4380" xr:uid="{BE2D846E-F703-4751-808A-A7AF9D06AF89}"/>
    <cellStyle name="Millares 2 4 2 3 2 3 2" xfId="6569" xr:uid="{BD722258-E77F-4AE3-9734-9361659B8023}"/>
    <cellStyle name="Millares 2 4 2 3 2 4" xfId="5475" xr:uid="{1FAD12F3-B4D8-44D0-BD48-1F5DFDCD27D6}"/>
    <cellStyle name="Millares 2 4 2 3 3" xfId="3558" xr:uid="{734B5D45-7C23-41A8-9085-6899A2A74837}"/>
    <cellStyle name="Millares 2 4 2 3 3 2" xfId="4654" xr:uid="{44BB949B-5D36-4B10-A09E-32B74C608979}"/>
    <cellStyle name="Millares 2 4 2 3 3 2 2" xfId="6843" xr:uid="{7E7043D2-23C3-46B0-821B-633A984B67D7}"/>
    <cellStyle name="Millares 2 4 2 3 3 3" xfId="5749" xr:uid="{A6B05409-720D-4126-98E5-0BA46BF1237B}"/>
    <cellStyle name="Millares 2 4 2 3 4" xfId="4106" xr:uid="{B0E780F9-69DD-4EE4-A3EB-66F7505BA55A}"/>
    <cellStyle name="Millares 2 4 2 3 4 2" xfId="6295" xr:uid="{3F05B8F5-CD18-4B01-BD87-D4C3CA61EA59}"/>
    <cellStyle name="Millares 2 4 2 3 5" xfId="5201" xr:uid="{92A15869-F068-4EE5-9838-AD2E4A6E7868}"/>
    <cellStyle name="Millares 2 4 2 4" xfId="2890" xr:uid="{6A2DAD88-068C-46F2-9B94-F2E912A60154}"/>
    <cellStyle name="Millares 2 4 2 4 2" xfId="3169" xr:uid="{1895CE79-B9AA-47AE-BCD5-8428A009C224}"/>
    <cellStyle name="Millares 2 4 2 4 2 2" xfId="3722" xr:uid="{66CD3236-5C20-457B-8C45-28333FE08591}"/>
    <cellStyle name="Millares 2 4 2 4 2 2 2" xfId="4818" xr:uid="{C0705A9C-1946-4CAB-BBD8-E0FB7D586D6A}"/>
    <cellStyle name="Millares 2 4 2 4 2 2 2 2" xfId="7007" xr:uid="{F59A481B-7C6D-4992-905A-9CD864E40351}"/>
    <cellStyle name="Millares 2 4 2 4 2 2 3" xfId="5913" xr:uid="{D4B16B4E-FAC1-4884-BE04-AFBF33716065}"/>
    <cellStyle name="Millares 2 4 2 4 2 3" xfId="4270" xr:uid="{6CE34DEC-BFA2-4F73-8651-CC3EDD045958}"/>
    <cellStyle name="Millares 2 4 2 4 2 3 2" xfId="6459" xr:uid="{31254423-F974-4929-8C28-221822466751}"/>
    <cellStyle name="Millares 2 4 2 4 2 4" xfId="5365" xr:uid="{865AEDA2-7F0C-4892-8AFD-8FC16A1C28A9}"/>
    <cellStyle name="Millares 2 4 2 4 3" xfId="3448" xr:uid="{9AE5A590-2B7B-4134-A59D-8E4F1F776C96}"/>
    <cellStyle name="Millares 2 4 2 4 3 2" xfId="4544" xr:uid="{89692F20-9D50-413D-AC83-909FE365CD43}"/>
    <cellStyle name="Millares 2 4 2 4 3 2 2" xfId="6733" xr:uid="{0BF8399C-15EF-4E19-AE89-CB8174A4DD51}"/>
    <cellStyle name="Millares 2 4 2 4 3 3" xfId="5639" xr:uid="{00D8946D-E9C3-4FFB-804F-FE330BE9D3E8}"/>
    <cellStyle name="Millares 2 4 2 4 4" xfId="3996" xr:uid="{0CE44E70-1766-4530-B701-E3DFB7108E6D}"/>
    <cellStyle name="Millares 2 4 2 4 4 2" xfId="6185" xr:uid="{FE2917DB-04DB-4F1B-88F6-7D3FDD337BC5}"/>
    <cellStyle name="Millares 2 4 2 4 5" xfId="5091" xr:uid="{90BED46F-F069-48C0-A087-B4482263CC64}"/>
    <cellStyle name="Millares 2 4 2 5" xfId="3119" xr:uid="{31291BF3-FDFA-47B0-85A0-C11511C2E227}"/>
    <cellStyle name="Millares 2 4 2 5 2" xfId="3673" xr:uid="{51CCA2A4-9BFC-4900-8CCA-018FDC496008}"/>
    <cellStyle name="Millares 2 4 2 5 2 2" xfId="4769" xr:uid="{91FC0F82-D2A9-4B83-B0CF-6370C5B156B1}"/>
    <cellStyle name="Millares 2 4 2 5 2 2 2" xfId="6958" xr:uid="{F5F79B53-3915-4CEF-A90D-69190D0DF350}"/>
    <cellStyle name="Millares 2 4 2 5 2 3" xfId="5864" xr:uid="{E0523FC5-5996-4643-9A90-8BDDF31518CF}"/>
    <cellStyle name="Millares 2 4 2 5 3" xfId="4221" xr:uid="{FFB267C9-66CC-4DCB-9E31-ABD6D4BC8BE6}"/>
    <cellStyle name="Millares 2 4 2 5 3 2" xfId="6410" xr:uid="{A5FDAA45-0C5F-4B9C-B91A-EFF94D382E36}"/>
    <cellStyle name="Millares 2 4 2 5 4" xfId="5316" xr:uid="{7D5DD1C5-350C-421C-8C0C-78A516232184}"/>
    <cellStyle name="Millares 2 4 2 6" xfId="3398" xr:uid="{D9953912-B3CC-474A-9166-A0E1371969D7}"/>
    <cellStyle name="Millares 2 4 2 6 2" xfId="4495" xr:uid="{E3AB2213-B0FB-4344-AFC6-F48252CAB971}"/>
    <cellStyle name="Millares 2 4 2 6 2 2" xfId="6684" xr:uid="{EB24113D-F368-4D14-97AC-589523FC788C}"/>
    <cellStyle name="Millares 2 4 2 6 3" xfId="5590" xr:uid="{BCA0F8C0-78BB-4E29-BC4B-8BD6233918E0}"/>
    <cellStyle name="Millares 2 4 2 7" xfId="3948" xr:uid="{7991A247-D450-4E30-8364-E4AF3EB86541}"/>
    <cellStyle name="Millares 2 4 2 7 2" xfId="6137" xr:uid="{53D4910E-64CD-496F-8B06-F56691197D7B}"/>
    <cellStyle name="Millares 2 4 2 8" xfId="5043" xr:uid="{C88E45B0-9F08-413F-9E23-374EF9C7C28C}"/>
    <cellStyle name="Millares 2 4 3" xfId="220" xr:uid="{00000000-0005-0000-0000-0000C6000000}"/>
    <cellStyle name="Millares 2 4 3 2" xfId="2949" xr:uid="{9057B3D1-8564-4A9F-8DD5-887D7FB64A5D}"/>
    <cellStyle name="Millares 2 4 3 2 2" xfId="3061" xr:uid="{FD3EE5A7-E033-4C19-A2E3-3D33B1509DD5}"/>
    <cellStyle name="Millares 2 4 3 2 2 2" xfId="3337" xr:uid="{0D425D5F-3963-4887-9932-5A0B3F558D45}"/>
    <cellStyle name="Millares 2 4 3 2 2 2 2" xfId="3890" xr:uid="{F5445647-129D-4462-9387-8808545F64AE}"/>
    <cellStyle name="Millares 2 4 3 2 2 2 2 2" xfId="4986" xr:uid="{1A1417E6-8E1B-4002-A5B4-1201832FD56F}"/>
    <cellStyle name="Millares 2 4 3 2 2 2 2 2 2" xfId="7175" xr:uid="{7A010640-CF58-4FD8-9758-EE0F259897FD}"/>
    <cellStyle name="Millares 2 4 3 2 2 2 2 3" xfId="6081" xr:uid="{A69006CB-07DF-4444-ADD0-3337F31A1F83}"/>
    <cellStyle name="Millares 2 4 3 2 2 2 3" xfId="4438" xr:uid="{2A139E9A-558B-4A6C-B4C8-88A8B6FE0715}"/>
    <cellStyle name="Millares 2 4 3 2 2 2 3 2" xfId="6627" xr:uid="{5D3046C4-158B-4451-AA2B-FA5467D9F238}"/>
    <cellStyle name="Millares 2 4 3 2 2 2 4" xfId="5533" xr:uid="{E0D7A1EE-21E6-48EA-BD34-DC7D374971A8}"/>
    <cellStyle name="Millares 2 4 3 2 2 3" xfId="3616" xr:uid="{56CF0F7D-E773-4E9D-A21A-8EF6A9D9ACE6}"/>
    <cellStyle name="Millares 2 4 3 2 2 3 2" xfId="4712" xr:uid="{2FA48109-E095-4513-90C8-DE98C0A58507}"/>
    <cellStyle name="Millares 2 4 3 2 2 3 2 2" xfId="6901" xr:uid="{6DF2F573-D657-45DD-B824-8EFF93B5B943}"/>
    <cellStyle name="Millares 2 4 3 2 2 3 3" xfId="5807" xr:uid="{897095E1-3AB7-47CE-8B73-129A197EEE43}"/>
    <cellStyle name="Millares 2 4 3 2 2 4" xfId="4164" xr:uid="{59BEE4B3-F2E9-45D0-8B56-22F9F7AADC71}"/>
    <cellStyle name="Millares 2 4 3 2 2 4 2" xfId="6353" xr:uid="{601EC0A4-EA95-445B-809F-C33C2909FB9A}"/>
    <cellStyle name="Millares 2 4 3 2 2 5" xfId="5259" xr:uid="{70ABF9B3-A8B8-4758-ADF3-CD1FE05BE77C}"/>
    <cellStyle name="Millares 2 4 3 2 3" xfId="3225" xr:uid="{EA9FD02F-8467-460C-A6B7-7FD890D82AFA}"/>
    <cellStyle name="Millares 2 4 3 2 3 2" xfId="3778" xr:uid="{27A34658-62C7-49C9-912A-CC67B027C38D}"/>
    <cellStyle name="Millares 2 4 3 2 3 2 2" xfId="4874" xr:uid="{3E97B635-B40D-4CDC-AC64-B26C2C78F3EC}"/>
    <cellStyle name="Millares 2 4 3 2 3 2 2 2" xfId="7063" xr:uid="{FC1E421C-1BB6-4C00-807E-AD3814D16DB7}"/>
    <cellStyle name="Millares 2 4 3 2 3 2 3" xfId="5969" xr:uid="{3D81E9A6-38F0-410E-9038-32DBE0087B1D}"/>
    <cellStyle name="Millares 2 4 3 2 3 3" xfId="4326" xr:uid="{DFEF4818-CF75-4BC8-914C-AE1D2DA676B0}"/>
    <cellStyle name="Millares 2 4 3 2 3 3 2" xfId="6515" xr:uid="{B0C4E3F3-BE16-4968-BEC7-4B6A31417487}"/>
    <cellStyle name="Millares 2 4 3 2 3 4" xfId="5421" xr:uid="{EB77FBDA-C45D-4103-BFCA-DAC354F52C09}"/>
    <cellStyle name="Millares 2 4 3 2 4" xfId="3504" xr:uid="{ED917623-9AB3-4DC5-BC4C-A6487A38C94E}"/>
    <cellStyle name="Millares 2 4 3 2 4 2" xfId="4600" xr:uid="{6D5F81BA-5E24-417E-B742-B64DEA529B77}"/>
    <cellStyle name="Millares 2 4 3 2 4 2 2" xfId="6789" xr:uid="{273EC30D-E80D-43B8-BD0E-042FD0B1C931}"/>
    <cellStyle name="Millares 2 4 3 2 4 3" xfId="5695" xr:uid="{EE30FDDC-D556-4CB4-B7D9-10B21A14495A}"/>
    <cellStyle name="Millares 2 4 3 2 5" xfId="4052" xr:uid="{013AA109-60E8-4EEE-83A3-48798B13F002}"/>
    <cellStyle name="Millares 2 4 3 2 5 2" xfId="6241" xr:uid="{EFFC9D81-C9BF-4686-A513-326392FF3A58}"/>
    <cellStyle name="Millares 2 4 3 2 6" xfId="5147" xr:uid="{C453ED93-2E72-4C41-B010-36A697726688}"/>
    <cellStyle name="Millares 2 4 3 3" xfId="3004" xr:uid="{A8166219-B53F-4A77-A46B-C39968630D67}"/>
    <cellStyle name="Millares 2 4 3 3 2" xfId="3280" xr:uid="{D4C3FF1D-E4C4-4DA3-A633-878B4B17743A}"/>
    <cellStyle name="Millares 2 4 3 3 2 2" xfId="3833" xr:uid="{97AC1212-070E-436E-8991-33E7B88E7372}"/>
    <cellStyle name="Millares 2 4 3 3 2 2 2" xfId="4929" xr:uid="{686350BF-8201-403E-BE55-EC7FE9EAA31F}"/>
    <cellStyle name="Millares 2 4 3 3 2 2 2 2" xfId="7118" xr:uid="{A51E9D20-F3D4-436A-B033-413EA98A8F2B}"/>
    <cellStyle name="Millares 2 4 3 3 2 2 3" xfId="6024" xr:uid="{F2EE4ED2-B6DF-4132-BE7B-676013EF9E2B}"/>
    <cellStyle name="Millares 2 4 3 3 2 3" xfId="4381" xr:uid="{843DB5E0-8508-448C-BD96-1AC23992A7C3}"/>
    <cellStyle name="Millares 2 4 3 3 2 3 2" xfId="6570" xr:uid="{2B2D84F4-FD04-4883-83C2-A926DA8A2DC6}"/>
    <cellStyle name="Millares 2 4 3 3 2 4" xfId="5476" xr:uid="{8BAFBA53-87CF-413B-963F-9C7FAC723D16}"/>
    <cellStyle name="Millares 2 4 3 3 3" xfId="3559" xr:uid="{91A528AD-383A-471F-8666-92A79D12D07D}"/>
    <cellStyle name="Millares 2 4 3 3 3 2" xfId="4655" xr:uid="{377EB908-549D-4509-A261-EF7071C77187}"/>
    <cellStyle name="Millares 2 4 3 3 3 2 2" xfId="6844" xr:uid="{135D3939-8E7F-4005-91B3-2D05F955380D}"/>
    <cellStyle name="Millares 2 4 3 3 3 3" xfId="5750" xr:uid="{90203026-7807-4110-8F85-45AF46A19569}"/>
    <cellStyle name="Millares 2 4 3 3 4" xfId="4107" xr:uid="{536D9320-8BA5-48AA-A502-6B203A4F76FB}"/>
    <cellStyle name="Millares 2 4 3 3 4 2" xfId="6296" xr:uid="{82FFB750-7314-41F4-BCC5-D35F90BC4D8F}"/>
    <cellStyle name="Millares 2 4 3 3 5" xfId="5202" xr:uid="{F9BAFBCE-6745-4E6E-B7F8-E7CDB573866A}"/>
    <cellStyle name="Millares 2 4 3 4" xfId="2891" xr:uid="{8F244557-7153-4ED0-9473-C9A16E36EA9A}"/>
    <cellStyle name="Millares 2 4 3 4 2" xfId="3170" xr:uid="{26EF979C-D90E-4146-BF7D-8C4D7328A461}"/>
    <cellStyle name="Millares 2 4 3 4 2 2" xfId="3723" xr:uid="{EAD49839-4E00-44CE-9E2E-B3BEE51D4350}"/>
    <cellStyle name="Millares 2 4 3 4 2 2 2" xfId="4819" xr:uid="{D72BB292-0E5C-4DB2-9DE8-EDC380CF6543}"/>
    <cellStyle name="Millares 2 4 3 4 2 2 2 2" xfId="7008" xr:uid="{B0E57791-61E6-4824-9E58-1FFE4EA76AB8}"/>
    <cellStyle name="Millares 2 4 3 4 2 2 3" xfId="5914" xr:uid="{A00310FA-EC3B-4829-AACE-D2C4F89A73E7}"/>
    <cellStyle name="Millares 2 4 3 4 2 3" xfId="4271" xr:uid="{47A2BE90-28FF-4957-8CA8-7C8FD88614B9}"/>
    <cellStyle name="Millares 2 4 3 4 2 3 2" xfId="6460" xr:uid="{B09045B9-3E9F-4EB8-899E-40BFD0D9324A}"/>
    <cellStyle name="Millares 2 4 3 4 2 4" xfId="5366" xr:uid="{843A4DFE-C8DB-4E55-A401-FFE0451DA565}"/>
    <cellStyle name="Millares 2 4 3 4 3" xfId="3449" xr:uid="{ED969037-AEE7-4AFA-9F35-E36615A097D5}"/>
    <cellStyle name="Millares 2 4 3 4 3 2" xfId="4545" xr:uid="{393A3468-4294-4F29-8AE4-F6022DD05E46}"/>
    <cellStyle name="Millares 2 4 3 4 3 2 2" xfId="6734" xr:uid="{70F973E0-9B19-41E3-9AC5-317BF8F09384}"/>
    <cellStyle name="Millares 2 4 3 4 3 3" xfId="5640" xr:uid="{F9ACF734-7C54-499F-A081-D37E61691AB8}"/>
    <cellStyle name="Millares 2 4 3 4 4" xfId="3997" xr:uid="{7BEE70D4-DDB6-40A9-B545-CD67DB7A8984}"/>
    <cellStyle name="Millares 2 4 3 4 4 2" xfId="6186" xr:uid="{D821443C-764F-44A1-84DC-C42EE59EF42E}"/>
    <cellStyle name="Millares 2 4 3 4 5" xfId="5092" xr:uid="{BEA38184-7FD2-4C68-9619-2253C8F80CFB}"/>
    <cellStyle name="Millares 2 4 3 5" xfId="3120" xr:uid="{481DCE2A-8DA9-406E-9615-B7A9DAF352C6}"/>
    <cellStyle name="Millares 2 4 3 5 2" xfId="3674" xr:uid="{4F96973C-8BAE-4F6E-A00D-EF5D5C8EBDB8}"/>
    <cellStyle name="Millares 2 4 3 5 2 2" xfId="4770" xr:uid="{DD05FB37-9106-4CE9-B1EE-2057FEA93D72}"/>
    <cellStyle name="Millares 2 4 3 5 2 2 2" xfId="6959" xr:uid="{26DD681C-4915-4BBD-999C-06A26815DA27}"/>
    <cellStyle name="Millares 2 4 3 5 2 3" xfId="5865" xr:uid="{DE57B7C2-B4AD-438B-8C0A-B7FCEDA5D29B}"/>
    <cellStyle name="Millares 2 4 3 5 3" xfId="4222" xr:uid="{7C3DA4E1-3F78-4A67-88B0-FF07416CA202}"/>
    <cellStyle name="Millares 2 4 3 5 3 2" xfId="6411" xr:uid="{1D0E3AF4-1470-4C16-8467-902962EC902B}"/>
    <cellStyle name="Millares 2 4 3 5 4" xfId="5317" xr:uid="{C559EB75-9B44-41DD-8CDC-AC63AF8FE3F3}"/>
    <cellStyle name="Millares 2 4 3 6" xfId="3399" xr:uid="{8AC87DCE-8406-4C43-9BA1-2905BD35E5E8}"/>
    <cellStyle name="Millares 2 4 3 6 2" xfId="4496" xr:uid="{FECFDDE3-DE66-4548-B2B5-B6E4CD1F912E}"/>
    <cellStyle name="Millares 2 4 3 6 2 2" xfId="6685" xr:uid="{BA2064CB-BFB2-4443-A298-B49A895DF900}"/>
    <cellStyle name="Millares 2 4 3 6 3" xfId="5591" xr:uid="{593BCA4C-7F7A-44DD-9290-10B23A6128C0}"/>
    <cellStyle name="Millares 2 4 3 7" xfId="3949" xr:uid="{99F67959-14E3-4DD5-9062-65F95E6BCFFA}"/>
    <cellStyle name="Millares 2 4 3 7 2" xfId="6138" xr:uid="{28082890-CA27-405F-8BA5-AD5C2FD1ECE8}"/>
    <cellStyle name="Millares 2 4 3 8" xfId="5044" xr:uid="{7410568C-80FB-4C38-865B-13C0C922770A}"/>
    <cellStyle name="Millares 2 4 4" xfId="2947" xr:uid="{C6843B1D-1DBA-4768-ACAD-33E93E47161D}"/>
    <cellStyle name="Millares 2 4 4 2" xfId="3059" xr:uid="{AC169DD1-5AF9-4813-98D3-138A103CEB4E}"/>
    <cellStyle name="Millares 2 4 4 2 2" xfId="3335" xr:uid="{907DC79A-2062-419A-9F25-D9B37C130AC7}"/>
    <cellStyle name="Millares 2 4 4 2 2 2" xfId="3888" xr:uid="{E8CEB76D-762A-4BD6-92C7-EA5298906B49}"/>
    <cellStyle name="Millares 2 4 4 2 2 2 2" xfId="4984" xr:uid="{FD372D39-E2CD-43C5-A11F-5B8E2BEEADD2}"/>
    <cellStyle name="Millares 2 4 4 2 2 2 2 2" xfId="7173" xr:uid="{822B69FF-A91C-483D-8F37-C97D7C7FE4C7}"/>
    <cellStyle name="Millares 2 4 4 2 2 2 3" xfId="6079" xr:uid="{6602D7C7-9C85-4AA7-BEAC-59B9B655D3E8}"/>
    <cellStyle name="Millares 2 4 4 2 2 3" xfId="4436" xr:uid="{88735D4C-95A6-404D-96BD-441CC7384266}"/>
    <cellStyle name="Millares 2 4 4 2 2 3 2" xfId="6625" xr:uid="{720CAD22-EBC0-4FEB-B593-0443B71ED81B}"/>
    <cellStyle name="Millares 2 4 4 2 2 4" xfId="5531" xr:uid="{980D8037-5076-428C-A93C-F7203C8D4EF6}"/>
    <cellStyle name="Millares 2 4 4 2 3" xfId="3614" xr:uid="{1C489BFA-9D43-45B8-93CA-C316C80204A3}"/>
    <cellStyle name="Millares 2 4 4 2 3 2" xfId="4710" xr:uid="{565EE351-7001-468D-AAD4-D0F4F7EDFD69}"/>
    <cellStyle name="Millares 2 4 4 2 3 2 2" xfId="6899" xr:uid="{9071AEED-9C73-43D2-883A-276687F51DF3}"/>
    <cellStyle name="Millares 2 4 4 2 3 3" xfId="5805" xr:uid="{45F3FDB2-7B41-4F30-8D72-63300E4A6E37}"/>
    <cellStyle name="Millares 2 4 4 2 4" xfId="4162" xr:uid="{C93E19D3-BE8B-4214-9008-AA16D9C84B9F}"/>
    <cellStyle name="Millares 2 4 4 2 4 2" xfId="6351" xr:uid="{F959FBDE-5CBA-4285-9D08-028809E1EA35}"/>
    <cellStyle name="Millares 2 4 4 2 5" xfId="5257" xr:uid="{8FF85C35-1AE5-45F1-8EE2-57F51BD6B4E6}"/>
    <cellStyle name="Millares 2 4 4 3" xfId="3223" xr:uid="{AD4FE4EC-C3F3-4B22-8087-EF506560655A}"/>
    <cellStyle name="Millares 2 4 4 3 2" xfId="3776" xr:uid="{92733640-CB5D-4DEA-8E2F-C9583847BCB5}"/>
    <cellStyle name="Millares 2 4 4 3 2 2" xfId="4872" xr:uid="{16F3A7BE-5258-4458-92D1-2D58C84053A8}"/>
    <cellStyle name="Millares 2 4 4 3 2 2 2" xfId="7061" xr:uid="{F4582E47-0FA2-466B-87F1-3BA57FDE1BB8}"/>
    <cellStyle name="Millares 2 4 4 3 2 3" xfId="5967" xr:uid="{00FE1408-D90A-4730-851D-39A71B82492A}"/>
    <cellStyle name="Millares 2 4 4 3 3" xfId="4324" xr:uid="{49CDDD71-8800-4BBD-ADB5-CCED78516CB2}"/>
    <cellStyle name="Millares 2 4 4 3 3 2" xfId="6513" xr:uid="{8797EBC2-E583-4BC9-BCE9-89E0CFD3A473}"/>
    <cellStyle name="Millares 2 4 4 3 4" xfId="5419" xr:uid="{00EED6B2-DCA3-41A0-B5DD-B62948A171CD}"/>
    <cellStyle name="Millares 2 4 4 4" xfId="3502" xr:uid="{07B42378-DC3E-4089-AA8C-9C912C29F2A4}"/>
    <cellStyle name="Millares 2 4 4 4 2" xfId="4598" xr:uid="{00F1281C-C1E4-4977-AB66-D91FBD3ADDD8}"/>
    <cellStyle name="Millares 2 4 4 4 2 2" xfId="6787" xr:uid="{80265209-66F8-450F-A1CE-F3FDD5AFA511}"/>
    <cellStyle name="Millares 2 4 4 4 3" xfId="5693" xr:uid="{C3E09EE1-8EAE-4963-AA18-212CE5A6D1DA}"/>
    <cellStyle name="Millares 2 4 4 5" xfId="4050" xr:uid="{63890862-4351-4C2B-9772-59A24FA2C297}"/>
    <cellStyle name="Millares 2 4 4 5 2" xfId="6239" xr:uid="{DE1B8638-5FE6-41FC-B82B-6EFCF2E49891}"/>
    <cellStyle name="Millares 2 4 4 6" xfId="5145" xr:uid="{50721316-492B-40F6-968F-3EF4E7D3F2B5}"/>
    <cellStyle name="Millares 2 4 5" xfId="3002" xr:uid="{E12D9218-3293-40AD-8257-E6A9C0F6C612}"/>
    <cellStyle name="Millares 2 4 5 2" xfId="3278" xr:uid="{28880235-A7BE-4810-BE56-EA94A35F5863}"/>
    <cellStyle name="Millares 2 4 5 2 2" xfId="3831" xr:uid="{34F099EF-1685-4B1E-8B14-2FF238AE7C18}"/>
    <cellStyle name="Millares 2 4 5 2 2 2" xfId="4927" xr:uid="{D7A4D372-1C0E-42EB-9CA2-2709DCE0F33A}"/>
    <cellStyle name="Millares 2 4 5 2 2 2 2" xfId="7116" xr:uid="{4F644312-17ED-4526-91DD-41812CC6F6A0}"/>
    <cellStyle name="Millares 2 4 5 2 2 3" xfId="6022" xr:uid="{872CE1D7-4250-4C11-BA42-9B1D90D8A74D}"/>
    <cellStyle name="Millares 2 4 5 2 3" xfId="4379" xr:uid="{3F7B9E80-20FF-4E97-A3C4-4C6BDD0E7CD3}"/>
    <cellStyle name="Millares 2 4 5 2 3 2" xfId="6568" xr:uid="{196EDE78-890F-4886-B95D-C140286AEB31}"/>
    <cellStyle name="Millares 2 4 5 2 4" xfId="5474" xr:uid="{41CD53FF-CC95-4EE6-B201-4426E2076E01}"/>
    <cellStyle name="Millares 2 4 5 3" xfId="3557" xr:uid="{FD6C419F-E6E3-4397-837F-F0C94BDAF427}"/>
    <cellStyle name="Millares 2 4 5 3 2" xfId="4653" xr:uid="{00E2CA54-1EC7-4150-991D-F9B3415AB10B}"/>
    <cellStyle name="Millares 2 4 5 3 2 2" xfId="6842" xr:uid="{399CDCA8-489A-4578-B0C2-E1431FCD1F57}"/>
    <cellStyle name="Millares 2 4 5 3 3" xfId="5748" xr:uid="{11BFE9D4-8FBB-4B53-9920-849CC3F737C1}"/>
    <cellStyle name="Millares 2 4 5 4" xfId="4105" xr:uid="{B38FEF50-43F6-4ABC-8096-671CC8F76594}"/>
    <cellStyle name="Millares 2 4 5 4 2" xfId="6294" xr:uid="{88268C26-C265-4A9A-80C0-2EB6CC9EE1B4}"/>
    <cellStyle name="Millares 2 4 5 5" xfId="5200" xr:uid="{6C997AB2-59A1-4B89-AEC1-206F6CC7E586}"/>
    <cellStyle name="Millares 2 4 6" xfId="2889" xr:uid="{16F39749-BBD0-4B9B-AFD8-490FDB1F36CE}"/>
    <cellStyle name="Millares 2 4 6 2" xfId="3168" xr:uid="{0A7CEE19-4F92-4BD8-89A8-8AE5E3AD9BC1}"/>
    <cellStyle name="Millares 2 4 6 2 2" xfId="3721" xr:uid="{D50B6135-4EC2-40E6-A181-61A1D2881B07}"/>
    <cellStyle name="Millares 2 4 6 2 2 2" xfId="4817" xr:uid="{3EDACF08-DB50-4873-9D50-39D48BDFC1EA}"/>
    <cellStyle name="Millares 2 4 6 2 2 2 2" xfId="7006" xr:uid="{5DD4E989-7532-4116-AE0E-C487954864CA}"/>
    <cellStyle name="Millares 2 4 6 2 2 3" xfId="5912" xr:uid="{626EC436-2CD6-416A-9343-AB0B3E2C15D5}"/>
    <cellStyle name="Millares 2 4 6 2 3" xfId="4269" xr:uid="{E439BAD2-73E9-4911-9981-7F4A8CCFB55D}"/>
    <cellStyle name="Millares 2 4 6 2 3 2" xfId="6458" xr:uid="{57FE5806-A70A-49D1-9EF4-898EA34CD705}"/>
    <cellStyle name="Millares 2 4 6 2 4" xfId="5364" xr:uid="{97EDD190-44D7-484A-8E5C-A28B8573CC9B}"/>
    <cellStyle name="Millares 2 4 6 3" xfId="3447" xr:uid="{6345FFB5-1DBF-4BD6-A1D3-5EE763C00284}"/>
    <cellStyle name="Millares 2 4 6 3 2" xfId="4543" xr:uid="{28ADF53E-C065-4274-A12B-D40D8FCFB82A}"/>
    <cellStyle name="Millares 2 4 6 3 2 2" xfId="6732" xr:uid="{D1D792B4-5E68-48A5-9560-5DABA1C010D6}"/>
    <cellStyle name="Millares 2 4 6 3 3" xfId="5638" xr:uid="{AD2FECFC-ADD8-44AC-824D-931282A93D66}"/>
    <cellStyle name="Millares 2 4 6 4" xfId="3995" xr:uid="{06BA0103-B020-4B35-A6DE-FFE4D5F7859D}"/>
    <cellStyle name="Millares 2 4 6 4 2" xfId="6184" xr:uid="{E0A8A228-8CAF-4623-B426-12E1260669AC}"/>
    <cellStyle name="Millares 2 4 6 5" xfId="5090" xr:uid="{2310A627-269C-4CB8-AC11-AF3743A33746}"/>
    <cellStyle name="Millares 2 4 7" xfId="3118" xr:uid="{AA274F05-A1DF-4D06-B8B0-DF79C6476384}"/>
    <cellStyle name="Millares 2 4 7 2" xfId="3672" xr:uid="{CF343E69-47B9-460C-9818-8831F45435E5}"/>
    <cellStyle name="Millares 2 4 7 2 2" xfId="4768" xr:uid="{31E70A54-6CA5-4B4F-976C-F331D4899C3A}"/>
    <cellStyle name="Millares 2 4 7 2 2 2" xfId="6957" xr:uid="{9262D621-DDB9-4969-ADC9-6DE20893CB85}"/>
    <cellStyle name="Millares 2 4 7 2 3" xfId="5863" xr:uid="{96FEE983-063F-45FB-8F3E-9023A99ED4D0}"/>
    <cellStyle name="Millares 2 4 7 3" xfId="4220" xr:uid="{97C27C22-C74F-418F-85C3-94D1AC564E9A}"/>
    <cellStyle name="Millares 2 4 7 3 2" xfId="6409" xr:uid="{7C0F52D8-0222-4ABE-A73C-0C2CBDDA5889}"/>
    <cellStyle name="Millares 2 4 7 4" xfId="5315" xr:uid="{A9A5EAEB-00CE-4824-BA6E-9A9F819B7C18}"/>
    <cellStyle name="Millares 2 4 8" xfId="3397" xr:uid="{5494A136-0071-47B2-BC20-4C55E250759D}"/>
    <cellStyle name="Millares 2 4 8 2" xfId="4494" xr:uid="{9B5260DD-8C5F-4D6F-8372-25C759299B68}"/>
    <cellStyle name="Millares 2 4 8 2 2" xfId="6683" xr:uid="{916FB081-A4F2-476D-8C44-84190BFD7198}"/>
    <cellStyle name="Millares 2 4 8 3" xfId="5589" xr:uid="{A9373016-3961-4CC0-A392-9A1A4D715D7C}"/>
    <cellStyle name="Millares 2 4 9" xfId="3947" xr:uid="{32245FC6-EDB1-4A8D-96FD-F1AF20C98BF4}"/>
    <cellStyle name="Millares 2 4 9 2" xfId="6136" xr:uid="{73888613-A012-4B8F-94A0-22E709469412}"/>
    <cellStyle name="Millares 2 5" xfId="221" xr:uid="{00000000-0005-0000-0000-0000C7000000}"/>
    <cellStyle name="Millares 2 5 2" xfId="222" xr:uid="{00000000-0005-0000-0000-0000C8000000}"/>
    <cellStyle name="Millares 2 5 2 2" xfId="2951" xr:uid="{0B78F5ED-6E1D-4756-BE65-319C1B7A5443}"/>
    <cellStyle name="Millares 2 5 2 2 2" xfId="3063" xr:uid="{358DF097-62A5-4D04-AA8C-32FEC9E3AE99}"/>
    <cellStyle name="Millares 2 5 2 2 2 2" xfId="3339" xr:uid="{D2737752-41A2-4E5D-BE3C-7C1DCFA70DCE}"/>
    <cellStyle name="Millares 2 5 2 2 2 2 2" xfId="3892" xr:uid="{35F9E777-53A8-4525-AA25-E1FA04EB12EF}"/>
    <cellStyle name="Millares 2 5 2 2 2 2 2 2" xfId="4988" xr:uid="{A54BCF21-3BAD-43FE-B479-EA2BAF4A4687}"/>
    <cellStyle name="Millares 2 5 2 2 2 2 2 2 2" xfId="7177" xr:uid="{59877DD7-8746-45CA-8A14-C890B908CF69}"/>
    <cellStyle name="Millares 2 5 2 2 2 2 2 3" xfId="6083" xr:uid="{8BC117D6-B0B6-4230-B7E4-6D5D75C40FF8}"/>
    <cellStyle name="Millares 2 5 2 2 2 2 3" xfId="4440" xr:uid="{CE23797E-A120-483B-B534-5E539E72E15E}"/>
    <cellStyle name="Millares 2 5 2 2 2 2 3 2" xfId="6629" xr:uid="{C2A7CA60-E769-439F-A958-44A1EF2D8D12}"/>
    <cellStyle name="Millares 2 5 2 2 2 2 4" xfId="5535" xr:uid="{1E988BC5-2A65-4FE6-95CE-1BCB3494345E}"/>
    <cellStyle name="Millares 2 5 2 2 2 3" xfId="3618" xr:uid="{25DEAD51-5FDC-4C0C-8085-F58C8872434B}"/>
    <cellStyle name="Millares 2 5 2 2 2 3 2" xfId="4714" xr:uid="{D3018169-60C8-4425-B5D7-DACA5C7F80C1}"/>
    <cellStyle name="Millares 2 5 2 2 2 3 2 2" xfId="6903" xr:uid="{57E8E146-43AB-4717-8504-C1A9CFD053A5}"/>
    <cellStyle name="Millares 2 5 2 2 2 3 3" xfId="5809" xr:uid="{7103103E-E866-40B8-8824-3A4B5A593B7C}"/>
    <cellStyle name="Millares 2 5 2 2 2 4" xfId="4166" xr:uid="{366B8B3C-B872-4FB6-B0AE-919DE6B4AB65}"/>
    <cellStyle name="Millares 2 5 2 2 2 4 2" xfId="6355" xr:uid="{450920B7-58FB-40C8-9839-7B73D5D3EF1D}"/>
    <cellStyle name="Millares 2 5 2 2 2 5" xfId="5261" xr:uid="{AAACE605-4322-4219-8828-60A35038195A}"/>
    <cellStyle name="Millares 2 5 2 2 3" xfId="3227" xr:uid="{28DBDEC1-7761-444F-B005-AB11BE6EDCE2}"/>
    <cellStyle name="Millares 2 5 2 2 3 2" xfId="3780" xr:uid="{3971FFC6-A5AF-432A-B01D-BD3C93F0E40F}"/>
    <cellStyle name="Millares 2 5 2 2 3 2 2" xfId="4876" xr:uid="{13E2B48F-042C-4845-8E57-B1C10C431B70}"/>
    <cellStyle name="Millares 2 5 2 2 3 2 2 2" xfId="7065" xr:uid="{403ED580-B477-4867-AC27-80A4491411C0}"/>
    <cellStyle name="Millares 2 5 2 2 3 2 3" xfId="5971" xr:uid="{7CB0AAB4-7BAD-401C-BC62-7C9BC98875E0}"/>
    <cellStyle name="Millares 2 5 2 2 3 3" xfId="4328" xr:uid="{E59FB064-C733-49ED-B99E-FEFAB9BA727A}"/>
    <cellStyle name="Millares 2 5 2 2 3 3 2" xfId="6517" xr:uid="{740168C8-D2EA-4786-9D26-F7885544445A}"/>
    <cellStyle name="Millares 2 5 2 2 3 4" xfId="5423" xr:uid="{905EC489-FAC8-4133-98C4-2919EFC6B5E7}"/>
    <cellStyle name="Millares 2 5 2 2 4" xfId="3506" xr:uid="{8FC0EC8B-623C-4973-A91F-3563BC216C39}"/>
    <cellStyle name="Millares 2 5 2 2 4 2" xfId="4602" xr:uid="{0FFCE613-C20E-4561-A631-85079E47212B}"/>
    <cellStyle name="Millares 2 5 2 2 4 2 2" xfId="6791" xr:uid="{54E2A085-0179-460A-AD99-D3BA7906F88C}"/>
    <cellStyle name="Millares 2 5 2 2 4 3" xfId="5697" xr:uid="{19C701BA-14DF-4DE9-B0E6-07BDC13F97A0}"/>
    <cellStyle name="Millares 2 5 2 2 5" xfId="4054" xr:uid="{E3B313C4-3C7A-483E-B9FA-E24186179AE6}"/>
    <cellStyle name="Millares 2 5 2 2 5 2" xfId="6243" xr:uid="{84886907-630C-41C4-8EEE-CD0785DFAE4D}"/>
    <cellStyle name="Millares 2 5 2 2 6" xfId="5149" xr:uid="{57934C6E-5990-4BC3-AC33-6F71687BDB24}"/>
    <cellStyle name="Millares 2 5 2 3" xfId="3006" xr:uid="{CE2D8A36-3E0E-4EDB-80D7-09F53A7019A2}"/>
    <cellStyle name="Millares 2 5 2 3 2" xfId="3282" xr:uid="{487F05B4-2EA7-4F5E-A1CB-E3D8B1F6165A}"/>
    <cellStyle name="Millares 2 5 2 3 2 2" xfId="3835" xr:uid="{24249832-3A4A-4EFD-B6F7-412CD46EF164}"/>
    <cellStyle name="Millares 2 5 2 3 2 2 2" xfId="4931" xr:uid="{F23C2EEF-103D-41AD-8CE1-FA280CE2FFB3}"/>
    <cellStyle name="Millares 2 5 2 3 2 2 2 2" xfId="7120" xr:uid="{510416B8-46DB-4DFA-889D-E67C892E6887}"/>
    <cellStyle name="Millares 2 5 2 3 2 2 3" xfId="6026" xr:uid="{1F5AFCB5-270D-406E-B257-3E78458ACDA2}"/>
    <cellStyle name="Millares 2 5 2 3 2 3" xfId="4383" xr:uid="{C3674C8B-C178-4794-8224-174996EE9239}"/>
    <cellStyle name="Millares 2 5 2 3 2 3 2" xfId="6572" xr:uid="{60E34808-9611-412E-A248-C2C62C92CD9F}"/>
    <cellStyle name="Millares 2 5 2 3 2 4" xfId="5478" xr:uid="{39BB9CDB-199C-4379-AC6D-6BA0D9867950}"/>
    <cellStyle name="Millares 2 5 2 3 3" xfId="3561" xr:uid="{531CE3BA-0A2A-44A1-8AA6-9DBA470A20F1}"/>
    <cellStyle name="Millares 2 5 2 3 3 2" xfId="4657" xr:uid="{292CB582-8BCD-44A2-88FD-02A7F1391E14}"/>
    <cellStyle name="Millares 2 5 2 3 3 2 2" xfId="6846" xr:uid="{94037E57-D7DD-4DCE-A0A6-A6824B6E8A8D}"/>
    <cellStyle name="Millares 2 5 2 3 3 3" xfId="5752" xr:uid="{AED5E23F-8634-429D-B184-7F2CB9F9F91A}"/>
    <cellStyle name="Millares 2 5 2 3 4" xfId="4109" xr:uid="{E05E3FB6-251E-49E5-8482-259F03591FB0}"/>
    <cellStyle name="Millares 2 5 2 3 4 2" xfId="6298" xr:uid="{96A89FB5-D332-4D94-A823-38D1DF508919}"/>
    <cellStyle name="Millares 2 5 2 3 5" xfId="5204" xr:uid="{B42478F5-D905-4228-B039-E18E176526DC}"/>
    <cellStyle name="Millares 2 5 2 4" xfId="2893" xr:uid="{E443B0D3-02E4-4937-A37F-F1E3D3505F3D}"/>
    <cellStyle name="Millares 2 5 2 4 2" xfId="3172" xr:uid="{0AA1039F-DBFD-496C-BC62-52FEDDF952CC}"/>
    <cellStyle name="Millares 2 5 2 4 2 2" xfId="3725" xr:uid="{255F0488-448B-4946-AA48-5DB923D12A2A}"/>
    <cellStyle name="Millares 2 5 2 4 2 2 2" xfId="4821" xr:uid="{2D84F0C8-CD57-4392-B074-076F09F842CA}"/>
    <cellStyle name="Millares 2 5 2 4 2 2 2 2" xfId="7010" xr:uid="{B1DB64DE-C7DB-44A4-9785-8E3CAE97F2DC}"/>
    <cellStyle name="Millares 2 5 2 4 2 2 3" xfId="5916" xr:uid="{FEB8EBA0-DBF6-4B83-9F41-BC906A76C3EA}"/>
    <cellStyle name="Millares 2 5 2 4 2 3" xfId="4273" xr:uid="{CB0D0D78-A32A-44D9-AB6D-EC56D23AEDB2}"/>
    <cellStyle name="Millares 2 5 2 4 2 3 2" xfId="6462" xr:uid="{9542261A-6B1D-4934-BD15-6395C756F567}"/>
    <cellStyle name="Millares 2 5 2 4 2 4" xfId="5368" xr:uid="{35188882-EB3B-4A12-B7C0-460D05E3BCE4}"/>
    <cellStyle name="Millares 2 5 2 4 3" xfId="3451" xr:uid="{E18B19B9-C5E4-4F6E-A3AC-010FEB4EF530}"/>
    <cellStyle name="Millares 2 5 2 4 3 2" xfId="4547" xr:uid="{62988E3A-874C-436E-A872-A2C21EE74542}"/>
    <cellStyle name="Millares 2 5 2 4 3 2 2" xfId="6736" xr:uid="{60EBEDE7-B8F3-42A6-ABF6-08CA7172B38A}"/>
    <cellStyle name="Millares 2 5 2 4 3 3" xfId="5642" xr:uid="{2E07260D-D2B6-47F8-A9FB-0D50A964CD2E}"/>
    <cellStyle name="Millares 2 5 2 4 4" xfId="3999" xr:uid="{2A9A7F2B-6886-4A94-A7AF-54B8061B851F}"/>
    <cellStyle name="Millares 2 5 2 4 4 2" xfId="6188" xr:uid="{C49B4D9A-852F-44C2-BB25-B2BA2BF5BE6A}"/>
    <cellStyle name="Millares 2 5 2 4 5" xfId="5094" xr:uid="{4F818C58-5D05-490E-81E6-999985426F50}"/>
    <cellStyle name="Millares 2 5 2 5" xfId="3122" xr:uid="{E05BE74D-24CD-49E5-A6C5-B438AC57ECEC}"/>
    <cellStyle name="Millares 2 5 2 5 2" xfId="3676" xr:uid="{3B52DAB5-BB87-4E1E-8656-60D259E5D7F5}"/>
    <cellStyle name="Millares 2 5 2 5 2 2" xfId="4772" xr:uid="{B870E00E-EF60-4B28-99A5-33C9E158AB50}"/>
    <cellStyle name="Millares 2 5 2 5 2 2 2" xfId="6961" xr:uid="{DDF24F0D-5A33-43BC-B640-42606A90382A}"/>
    <cellStyle name="Millares 2 5 2 5 2 3" xfId="5867" xr:uid="{0968B17D-F3CD-4A18-B592-B9DB81C36FC9}"/>
    <cellStyle name="Millares 2 5 2 5 3" xfId="4224" xr:uid="{277AB42A-460D-499D-BBC4-ED9799CDF161}"/>
    <cellStyle name="Millares 2 5 2 5 3 2" xfId="6413" xr:uid="{118DB78B-C1F4-4F8A-B3B8-E4EA6B19EC2F}"/>
    <cellStyle name="Millares 2 5 2 5 4" xfId="5319" xr:uid="{3F42F31B-8EFC-4588-8C4F-E6F60BF5887C}"/>
    <cellStyle name="Millares 2 5 2 6" xfId="3401" xr:uid="{31A64378-6D87-4BC1-A05F-2AACB06E19B5}"/>
    <cellStyle name="Millares 2 5 2 6 2" xfId="4498" xr:uid="{E19B1D39-35F9-41BB-8AA4-BD35C32AAEAB}"/>
    <cellStyle name="Millares 2 5 2 6 2 2" xfId="6687" xr:uid="{9BFC1C94-41A6-4D93-8EC6-BE946E1D46D6}"/>
    <cellStyle name="Millares 2 5 2 6 3" xfId="5593" xr:uid="{3473583B-F2E7-4C4C-BAAE-4B07FB06610D}"/>
    <cellStyle name="Millares 2 5 2 7" xfId="3951" xr:uid="{D47CDE38-3598-410E-A6BE-4874B04F4CC8}"/>
    <cellStyle name="Millares 2 5 2 7 2" xfId="6140" xr:uid="{89D72485-76B7-4231-A98B-58B5BA1A4BEC}"/>
    <cellStyle name="Millares 2 5 2 8" xfId="5046" xr:uid="{689F9832-0E33-4A7C-9D03-33002BC8D354}"/>
    <cellStyle name="Millares 2 5 3" xfId="2950" xr:uid="{E24810AA-BD3F-4010-B684-B83917DCAD73}"/>
    <cellStyle name="Millares 2 5 3 2" xfId="3062" xr:uid="{97AAB0BF-D8A6-47CB-9745-84D1D4AD3492}"/>
    <cellStyle name="Millares 2 5 3 2 2" xfId="3338" xr:uid="{6ABC37E2-DF3B-4F92-9C8C-F34D1A777ADE}"/>
    <cellStyle name="Millares 2 5 3 2 2 2" xfId="3891" xr:uid="{EDE9C607-FECE-47DF-AD95-FB97E900831E}"/>
    <cellStyle name="Millares 2 5 3 2 2 2 2" xfId="4987" xr:uid="{F3BBF837-DF73-4AFA-A1C7-5CC019E2B9AA}"/>
    <cellStyle name="Millares 2 5 3 2 2 2 2 2" xfId="7176" xr:uid="{6AB71173-F8F1-456A-A30D-4687A501BB61}"/>
    <cellStyle name="Millares 2 5 3 2 2 2 3" xfId="6082" xr:uid="{DD59EC5D-2897-456C-A71C-FB57B87D9121}"/>
    <cellStyle name="Millares 2 5 3 2 2 3" xfId="4439" xr:uid="{638F57DC-DCF4-4F4D-A8DD-C00179E060BD}"/>
    <cellStyle name="Millares 2 5 3 2 2 3 2" xfId="6628" xr:uid="{98D378EC-B7C1-4E29-B850-1BA02C8E5B6A}"/>
    <cellStyle name="Millares 2 5 3 2 2 4" xfId="5534" xr:uid="{46A43C8D-F6E6-4B38-BAB2-C3183FB1EFBB}"/>
    <cellStyle name="Millares 2 5 3 2 3" xfId="3617" xr:uid="{B9D94F70-EBF1-483B-AAC0-298F17D1EC28}"/>
    <cellStyle name="Millares 2 5 3 2 3 2" xfId="4713" xr:uid="{D0E7FBCD-3279-4C95-BC17-1F8DBC8B0539}"/>
    <cellStyle name="Millares 2 5 3 2 3 2 2" xfId="6902" xr:uid="{441090A2-BA05-4CD1-991A-67D68C8B2059}"/>
    <cellStyle name="Millares 2 5 3 2 3 3" xfId="5808" xr:uid="{49F24B56-8AE9-4835-B6D3-F20B730C31EA}"/>
    <cellStyle name="Millares 2 5 3 2 4" xfId="4165" xr:uid="{884791E2-C7C8-4609-9311-4E3AE0F01E8A}"/>
    <cellStyle name="Millares 2 5 3 2 4 2" xfId="6354" xr:uid="{1BC411FB-CC50-404B-91CF-29A504929352}"/>
    <cellStyle name="Millares 2 5 3 2 5" xfId="5260" xr:uid="{3FCC8149-7F52-435C-B8E2-E5F12D00BAE5}"/>
    <cellStyle name="Millares 2 5 3 3" xfId="3226" xr:uid="{EBBAAB2D-3727-461F-AE54-77E1A830CF4A}"/>
    <cellStyle name="Millares 2 5 3 3 2" xfId="3779" xr:uid="{4A7DB129-28E8-4FB5-960E-7DCC7C7707F2}"/>
    <cellStyle name="Millares 2 5 3 3 2 2" xfId="4875" xr:uid="{06DC45B5-790F-4AC6-B6D3-4C1E399056CB}"/>
    <cellStyle name="Millares 2 5 3 3 2 2 2" xfId="7064" xr:uid="{C020B97F-490E-4968-9C30-398122724F75}"/>
    <cellStyle name="Millares 2 5 3 3 2 3" xfId="5970" xr:uid="{EF591291-79C4-4CDA-BA4B-8B1A4355957D}"/>
    <cellStyle name="Millares 2 5 3 3 3" xfId="4327" xr:uid="{5499845E-57CF-4A7A-8F76-AC4FC18BDBDF}"/>
    <cellStyle name="Millares 2 5 3 3 3 2" xfId="6516" xr:uid="{B8B3FEE9-A852-475B-8F50-74D93B345B05}"/>
    <cellStyle name="Millares 2 5 3 3 4" xfId="5422" xr:uid="{2B3406BE-FD07-4F89-8081-562805E2B4CC}"/>
    <cellStyle name="Millares 2 5 3 4" xfId="3505" xr:uid="{4C28FB64-2FC9-4D21-85F1-A4E058C39E00}"/>
    <cellStyle name="Millares 2 5 3 4 2" xfId="4601" xr:uid="{437B2826-49F3-4948-8795-B175C836DDD7}"/>
    <cellStyle name="Millares 2 5 3 4 2 2" xfId="6790" xr:uid="{E27382B0-B122-423C-B595-F6FCD3130C95}"/>
    <cellStyle name="Millares 2 5 3 4 3" xfId="5696" xr:uid="{6E7D7977-05F6-475C-B4F7-896561991AAE}"/>
    <cellStyle name="Millares 2 5 3 5" xfId="4053" xr:uid="{628861BE-0590-447C-9D07-5788DC368698}"/>
    <cellStyle name="Millares 2 5 3 5 2" xfId="6242" xr:uid="{DA1E9594-57CD-4FF0-B67A-1FFF2561F620}"/>
    <cellStyle name="Millares 2 5 3 6" xfId="5148" xr:uid="{2400971C-3533-45CB-A364-2B8F7B13568D}"/>
    <cellStyle name="Millares 2 5 4" xfId="3005" xr:uid="{417B5510-E8FC-4585-A8A4-20B080F40586}"/>
    <cellStyle name="Millares 2 5 4 2" xfId="3281" xr:uid="{4F6EBCE5-4F5A-462C-A9FA-70B0570AE1B7}"/>
    <cellStyle name="Millares 2 5 4 2 2" xfId="3834" xr:uid="{F5682D83-7574-4BED-BD4A-F3237E3952B3}"/>
    <cellStyle name="Millares 2 5 4 2 2 2" xfId="4930" xr:uid="{B7374E6D-0C25-409C-883F-91AEFDF072B6}"/>
    <cellStyle name="Millares 2 5 4 2 2 2 2" xfId="7119" xr:uid="{2D893C7B-4197-4683-86F7-4074EBBACC8A}"/>
    <cellStyle name="Millares 2 5 4 2 2 3" xfId="6025" xr:uid="{EACA4CF5-CF73-4017-913F-0D1F44497734}"/>
    <cellStyle name="Millares 2 5 4 2 3" xfId="4382" xr:uid="{0185B0C5-323D-4329-BEDD-480EC87DCD8A}"/>
    <cellStyle name="Millares 2 5 4 2 3 2" xfId="6571" xr:uid="{506536BB-622E-46E3-9023-ED36D86C9CE4}"/>
    <cellStyle name="Millares 2 5 4 2 4" xfId="5477" xr:uid="{658A6AE8-6CA6-47A4-87D3-A5378850A87D}"/>
    <cellStyle name="Millares 2 5 4 3" xfId="3560" xr:uid="{51A2CCC6-8890-4163-B7F1-83B20D5D2FED}"/>
    <cellStyle name="Millares 2 5 4 3 2" xfId="4656" xr:uid="{A77B1F1F-75E3-488E-BE48-AC9311930F87}"/>
    <cellStyle name="Millares 2 5 4 3 2 2" xfId="6845" xr:uid="{4AF6A934-903C-4478-881C-9E8BC11D3275}"/>
    <cellStyle name="Millares 2 5 4 3 3" xfId="5751" xr:uid="{E9477401-E32E-40B2-8B50-6BD7C14FE6D8}"/>
    <cellStyle name="Millares 2 5 4 4" xfId="4108" xr:uid="{7765586F-3DD9-4DC1-B3D0-F00F05C05C7F}"/>
    <cellStyle name="Millares 2 5 4 4 2" xfId="6297" xr:uid="{34826CC7-CFE8-45A4-8528-546BB5E25628}"/>
    <cellStyle name="Millares 2 5 4 5" xfId="5203" xr:uid="{D251DF7C-2567-43CE-8E04-88DDEF99F02F}"/>
    <cellStyle name="Millares 2 5 5" xfId="2892" xr:uid="{C0FCB200-8BA3-4D57-A8F8-8F10C6F57C6F}"/>
    <cellStyle name="Millares 2 5 5 2" xfId="3171" xr:uid="{CFF33D9F-83B8-4F05-932B-9703B4886E96}"/>
    <cellStyle name="Millares 2 5 5 2 2" xfId="3724" xr:uid="{8A78B81F-B435-4DB1-A675-94A19E9C851B}"/>
    <cellStyle name="Millares 2 5 5 2 2 2" xfId="4820" xr:uid="{62BB24BB-55E5-4E87-AABF-2122FD4D48E6}"/>
    <cellStyle name="Millares 2 5 5 2 2 2 2" xfId="7009" xr:uid="{FACA6023-65BA-40F3-AA46-81D43550CA6D}"/>
    <cellStyle name="Millares 2 5 5 2 2 3" xfId="5915" xr:uid="{5A973AA5-9201-4B6B-9D6A-305D979A389B}"/>
    <cellStyle name="Millares 2 5 5 2 3" xfId="4272" xr:uid="{355DFE54-ABB1-456B-BF8E-F8DF68DD06FC}"/>
    <cellStyle name="Millares 2 5 5 2 3 2" xfId="6461" xr:uid="{638DAB64-54CE-4108-A849-A368B851F475}"/>
    <cellStyle name="Millares 2 5 5 2 4" xfId="5367" xr:uid="{441853F9-21C2-4EE7-8B72-3E57EAA40501}"/>
    <cellStyle name="Millares 2 5 5 3" xfId="3450" xr:uid="{70691DF6-8D70-46CB-BB39-F3E6F5B83B89}"/>
    <cellStyle name="Millares 2 5 5 3 2" xfId="4546" xr:uid="{C05A39BB-8D90-4D59-ABA4-662B622251CD}"/>
    <cellStyle name="Millares 2 5 5 3 2 2" xfId="6735" xr:uid="{85636DC4-5E50-4149-BD79-5C473AB374B3}"/>
    <cellStyle name="Millares 2 5 5 3 3" xfId="5641" xr:uid="{03617D36-0A6D-4B15-B230-7A38C0F71FDA}"/>
    <cellStyle name="Millares 2 5 5 4" xfId="3998" xr:uid="{638D3762-3CAF-4040-BA94-B1B5433DF78E}"/>
    <cellStyle name="Millares 2 5 5 4 2" xfId="6187" xr:uid="{5995525D-EA5B-40FA-9335-11E4B67B52F5}"/>
    <cellStyle name="Millares 2 5 5 5" xfId="5093" xr:uid="{3229607C-090D-4E2D-87FF-0D1DDEBE9368}"/>
    <cellStyle name="Millares 2 5 6" xfId="3121" xr:uid="{45B3744C-7AAC-4766-93CE-622AE9A6EE3D}"/>
    <cellStyle name="Millares 2 5 6 2" xfId="3675" xr:uid="{DCD647DC-27F4-4C21-B0B0-C1CF4656D817}"/>
    <cellStyle name="Millares 2 5 6 2 2" xfId="4771" xr:uid="{7A771280-94F7-4244-9946-2E058FAB7CBA}"/>
    <cellStyle name="Millares 2 5 6 2 2 2" xfId="6960" xr:uid="{AD262D35-CF39-4F37-B056-639499452928}"/>
    <cellStyle name="Millares 2 5 6 2 3" xfId="5866" xr:uid="{0C28B624-CD6E-4EC0-9E61-041634D4AEC0}"/>
    <cellStyle name="Millares 2 5 6 3" xfId="4223" xr:uid="{D17AD6F7-9CE2-4179-945B-E7E95948E0A0}"/>
    <cellStyle name="Millares 2 5 6 3 2" xfId="6412" xr:uid="{4CE08A22-DA12-4F3C-A248-F57B116F9DCD}"/>
    <cellStyle name="Millares 2 5 6 4" xfId="5318" xr:uid="{07630342-AC92-45F0-BC2E-3327A4F44F91}"/>
    <cellStyle name="Millares 2 5 7" xfId="3400" xr:uid="{74D9EE1A-AFDF-4C13-BC2B-663628AA4406}"/>
    <cellStyle name="Millares 2 5 7 2" xfId="4497" xr:uid="{11A385C0-9F80-472F-97D5-590D1F4C9D06}"/>
    <cellStyle name="Millares 2 5 7 2 2" xfId="6686" xr:uid="{5FAF5CC6-C687-42B6-BF25-C8EAAFBF21FC}"/>
    <cellStyle name="Millares 2 5 7 3" xfId="5592" xr:uid="{4A99A927-073C-44CE-9D74-3C1CB40C08BF}"/>
    <cellStyle name="Millares 2 5 8" xfId="3950" xr:uid="{D3C3ADF3-A81F-458F-AA62-D7446BD78EEE}"/>
    <cellStyle name="Millares 2 5 8 2" xfId="6139" xr:uid="{94C00F40-8945-4C44-9B95-5D8486F646A7}"/>
    <cellStyle name="Millares 2 5 9" xfId="5045" xr:uid="{8477E137-59B6-4A98-BAEF-B7CEAEE3C0E4}"/>
    <cellStyle name="Millares 2 6" xfId="223" xr:uid="{00000000-0005-0000-0000-0000C9000000}"/>
    <cellStyle name="Millares 2 6 2" xfId="224" xr:uid="{00000000-0005-0000-0000-0000CA000000}"/>
    <cellStyle name="Millares 2 6 2 2" xfId="2953" xr:uid="{5CD6FFA6-6E82-4542-82C2-4929B260CE8C}"/>
    <cellStyle name="Millares 2 6 2 2 2" xfId="3065" xr:uid="{291DEE5A-3C26-435B-AD92-5EFBEF0DA1E6}"/>
    <cellStyle name="Millares 2 6 2 2 2 2" xfId="3341" xr:uid="{42F07DC6-DB95-4B29-BC2E-34BAB13652C5}"/>
    <cellStyle name="Millares 2 6 2 2 2 2 2" xfId="3894" xr:uid="{176D7D11-D763-4CD9-985B-D52F06696C4B}"/>
    <cellStyle name="Millares 2 6 2 2 2 2 2 2" xfId="4990" xr:uid="{1BFCF4DD-73F8-4CC5-AB1F-08A6177FD2AA}"/>
    <cellStyle name="Millares 2 6 2 2 2 2 2 2 2" xfId="7179" xr:uid="{A4CD79B4-D390-4F4F-8E5E-9894AC08407C}"/>
    <cellStyle name="Millares 2 6 2 2 2 2 2 3" xfId="6085" xr:uid="{D564253C-2EF5-4768-9D2F-A7BF0C861BDF}"/>
    <cellStyle name="Millares 2 6 2 2 2 2 3" xfId="4442" xr:uid="{0E47F5D5-DCE7-4FA6-B165-73AC1BCEDB7D}"/>
    <cellStyle name="Millares 2 6 2 2 2 2 3 2" xfId="6631" xr:uid="{A2648AC9-A2FD-4FC4-A03F-FFC474BF91B7}"/>
    <cellStyle name="Millares 2 6 2 2 2 2 4" xfId="5537" xr:uid="{39344A8D-B7C7-4C8E-86A1-C91DDF454CD6}"/>
    <cellStyle name="Millares 2 6 2 2 2 3" xfId="3620" xr:uid="{5F7BB817-DE4D-46B6-B812-71ACF4AA9CB6}"/>
    <cellStyle name="Millares 2 6 2 2 2 3 2" xfId="4716" xr:uid="{0B796E78-5640-44B0-A412-6B32BDC0E0AE}"/>
    <cellStyle name="Millares 2 6 2 2 2 3 2 2" xfId="6905" xr:uid="{AB2E684F-2B3E-4F28-90FB-5DC237F5CB51}"/>
    <cellStyle name="Millares 2 6 2 2 2 3 3" xfId="5811" xr:uid="{A66705A6-AF57-4294-BE3D-FAC0A533F9E2}"/>
    <cellStyle name="Millares 2 6 2 2 2 4" xfId="4168" xr:uid="{1910779D-85B0-4E44-BC95-B62413294878}"/>
    <cellStyle name="Millares 2 6 2 2 2 4 2" xfId="6357" xr:uid="{8B9C8E0E-ED15-46BF-BDA2-48F71566D56C}"/>
    <cellStyle name="Millares 2 6 2 2 2 5" xfId="5263" xr:uid="{22EA1BA8-9593-4206-8C81-B23761DB7D07}"/>
    <cellStyle name="Millares 2 6 2 2 3" xfId="3229" xr:uid="{7A38F382-93CD-4C6E-B934-B23AD302DCD4}"/>
    <cellStyle name="Millares 2 6 2 2 3 2" xfId="3782" xr:uid="{0E038A71-1492-4B80-9196-2B3F82458198}"/>
    <cellStyle name="Millares 2 6 2 2 3 2 2" xfId="4878" xr:uid="{7FA1417E-F74F-4F3D-86A6-FA3AD56CC3CB}"/>
    <cellStyle name="Millares 2 6 2 2 3 2 2 2" xfId="7067" xr:uid="{5A02F7C5-A207-4FE3-99FB-AD3943FD0ADB}"/>
    <cellStyle name="Millares 2 6 2 2 3 2 3" xfId="5973" xr:uid="{E6CBCED5-E5A4-4870-826F-29EA5DC42915}"/>
    <cellStyle name="Millares 2 6 2 2 3 3" xfId="4330" xr:uid="{80D0CC23-ECA5-44C0-A0E0-462AE4ED7BB5}"/>
    <cellStyle name="Millares 2 6 2 2 3 3 2" xfId="6519" xr:uid="{FBECD2BC-E59F-486B-B34E-5430F38B8A5E}"/>
    <cellStyle name="Millares 2 6 2 2 3 4" xfId="5425" xr:uid="{1C4B7305-CCAD-4FB2-BB62-7D7C7C37E547}"/>
    <cellStyle name="Millares 2 6 2 2 4" xfId="3508" xr:uid="{E6F6E9EB-4996-4021-8F4A-65A43ED6EDD2}"/>
    <cellStyle name="Millares 2 6 2 2 4 2" xfId="4604" xr:uid="{1B32B5F8-BEB8-4683-A01F-AA674966E41F}"/>
    <cellStyle name="Millares 2 6 2 2 4 2 2" xfId="6793" xr:uid="{C6B30B59-D3DD-453D-B303-CB14905F9DC1}"/>
    <cellStyle name="Millares 2 6 2 2 4 3" xfId="5699" xr:uid="{7C2D4E12-21E0-4BFD-822E-89A2DE05D944}"/>
    <cellStyle name="Millares 2 6 2 2 5" xfId="4056" xr:uid="{1A15C3C4-12C1-4352-A5D9-71DE5299B733}"/>
    <cellStyle name="Millares 2 6 2 2 5 2" xfId="6245" xr:uid="{5844359C-2E7A-41D5-9630-2E217C8A2780}"/>
    <cellStyle name="Millares 2 6 2 2 6" xfId="5151" xr:uid="{7CFCD73F-49BF-42D5-89B4-4E20EE736275}"/>
    <cellStyle name="Millares 2 6 2 3" xfId="3008" xr:uid="{79D5CB69-652E-40D2-B796-EAB6E2918D8F}"/>
    <cellStyle name="Millares 2 6 2 3 2" xfId="3284" xr:uid="{2CEEE6B3-5759-437F-94A6-24CB82DBAD03}"/>
    <cellStyle name="Millares 2 6 2 3 2 2" xfId="3837" xr:uid="{0A92FD6F-AE13-4201-B77C-F179D859EB91}"/>
    <cellStyle name="Millares 2 6 2 3 2 2 2" xfId="4933" xr:uid="{9103A081-2C90-4476-8201-68BD798559DF}"/>
    <cellStyle name="Millares 2 6 2 3 2 2 2 2" xfId="7122" xr:uid="{817A2C97-F680-4702-A82D-5B1208A9634F}"/>
    <cellStyle name="Millares 2 6 2 3 2 2 3" xfId="6028" xr:uid="{F5441BB6-9ED0-44BB-BFFD-257A56ACF89C}"/>
    <cellStyle name="Millares 2 6 2 3 2 3" xfId="4385" xr:uid="{959AB7DF-0BC0-4495-97E5-A6A20E46ECA0}"/>
    <cellStyle name="Millares 2 6 2 3 2 3 2" xfId="6574" xr:uid="{E6841931-23C9-437D-9FC7-9351C2ABE2AE}"/>
    <cellStyle name="Millares 2 6 2 3 2 4" xfId="5480" xr:uid="{67151A69-C4AE-42EE-B8BD-EB12E6F48B70}"/>
    <cellStyle name="Millares 2 6 2 3 3" xfId="3563" xr:uid="{3B5378D4-F702-4154-A09D-F02F3E48C520}"/>
    <cellStyle name="Millares 2 6 2 3 3 2" xfId="4659" xr:uid="{390BCB51-4BCE-4DA6-90B0-1DAFF3DBC106}"/>
    <cellStyle name="Millares 2 6 2 3 3 2 2" xfId="6848" xr:uid="{B06CE63A-9CA1-4391-8F5E-7DD8CABA76FC}"/>
    <cellStyle name="Millares 2 6 2 3 3 3" xfId="5754" xr:uid="{2D6FEE43-0F31-494C-B040-85F969A3BB13}"/>
    <cellStyle name="Millares 2 6 2 3 4" xfId="4111" xr:uid="{9F6BB2EC-FFB7-4A80-9097-EFD686C297C3}"/>
    <cellStyle name="Millares 2 6 2 3 4 2" xfId="6300" xr:uid="{7C8CB20C-4C96-4F79-9A9F-0CE4FB7D9966}"/>
    <cellStyle name="Millares 2 6 2 3 5" xfId="5206" xr:uid="{9558C032-A7FB-4938-BC16-EB43787B812A}"/>
    <cellStyle name="Millares 2 6 2 4" xfId="2895" xr:uid="{8D788A43-83A3-47B5-A926-2A0411CABBF9}"/>
    <cellStyle name="Millares 2 6 2 4 2" xfId="3174" xr:uid="{52B36AFC-E632-4376-832E-D7635570AF47}"/>
    <cellStyle name="Millares 2 6 2 4 2 2" xfId="3727" xr:uid="{86CC2C5B-E867-4A2D-9B8C-C43187794EA6}"/>
    <cellStyle name="Millares 2 6 2 4 2 2 2" xfId="4823" xr:uid="{4242E730-4871-476A-B798-300830BC7D6B}"/>
    <cellStyle name="Millares 2 6 2 4 2 2 2 2" xfId="7012" xr:uid="{B7787F47-7035-491B-8C91-FF314B7B564C}"/>
    <cellStyle name="Millares 2 6 2 4 2 2 3" xfId="5918" xr:uid="{2CCB6DB3-F253-496B-B840-B7B1B198DE0D}"/>
    <cellStyle name="Millares 2 6 2 4 2 3" xfId="4275" xr:uid="{1E33CC15-0E92-45CC-A83D-B59FE3DE7BDE}"/>
    <cellStyle name="Millares 2 6 2 4 2 3 2" xfId="6464" xr:uid="{A06B56A3-BD73-4257-98C3-ED688CF22391}"/>
    <cellStyle name="Millares 2 6 2 4 2 4" xfId="5370" xr:uid="{97AA8B5B-8F55-43BD-89A5-7A51551644ED}"/>
    <cellStyle name="Millares 2 6 2 4 3" xfId="3453" xr:uid="{94F14072-7DFF-448C-88F3-AA4E064C727E}"/>
    <cellStyle name="Millares 2 6 2 4 3 2" xfId="4549" xr:uid="{94E2FCD0-EB69-48B8-B9EA-1EB0A85266B2}"/>
    <cellStyle name="Millares 2 6 2 4 3 2 2" xfId="6738" xr:uid="{E2C0E22B-60F3-4734-8D36-4F5E32D33611}"/>
    <cellStyle name="Millares 2 6 2 4 3 3" xfId="5644" xr:uid="{72C4A86E-A739-47AC-B5CC-47AA24ADA947}"/>
    <cellStyle name="Millares 2 6 2 4 4" xfId="4001" xr:uid="{AB5A91DB-96FB-4BC8-B200-F460E5919B52}"/>
    <cellStyle name="Millares 2 6 2 4 4 2" xfId="6190" xr:uid="{9DD86BCD-51B3-4CCD-809F-56FA86014549}"/>
    <cellStyle name="Millares 2 6 2 4 5" xfId="5096" xr:uid="{788DE49C-B22E-4DFD-8B19-5B80CE1C1496}"/>
    <cellStyle name="Millares 2 6 2 5" xfId="3124" xr:uid="{DC8C9BBD-3F89-47D8-81C3-DB3143F7A718}"/>
    <cellStyle name="Millares 2 6 2 5 2" xfId="3678" xr:uid="{0D530D6A-6A75-4194-AC93-62C0E22852ED}"/>
    <cellStyle name="Millares 2 6 2 5 2 2" xfId="4774" xr:uid="{F36B7753-2F15-4411-B6FC-4F1F42AA9519}"/>
    <cellStyle name="Millares 2 6 2 5 2 2 2" xfId="6963" xr:uid="{77F85B2A-80F4-4F3D-98D5-A9F68F067359}"/>
    <cellStyle name="Millares 2 6 2 5 2 3" xfId="5869" xr:uid="{1BAB04E5-49B7-493F-BAB0-25D0E1255DA4}"/>
    <cellStyle name="Millares 2 6 2 5 3" xfId="4226" xr:uid="{544AA2A1-6D99-45DE-B2E5-780567A2CC6B}"/>
    <cellStyle name="Millares 2 6 2 5 3 2" xfId="6415" xr:uid="{BE84108B-93A7-4CA3-BBA8-E22B607DAF48}"/>
    <cellStyle name="Millares 2 6 2 5 4" xfId="5321" xr:uid="{E687F7F3-0F63-47A1-8D2A-153DF686846A}"/>
    <cellStyle name="Millares 2 6 2 6" xfId="3403" xr:uid="{B0EAF0FD-0C99-4244-BAAC-535F1D06C76B}"/>
    <cellStyle name="Millares 2 6 2 6 2" xfId="4500" xr:uid="{F968711E-E283-47A0-B1F3-6A62923E9C9C}"/>
    <cellStyle name="Millares 2 6 2 6 2 2" xfId="6689" xr:uid="{7D59CDD8-BA2C-41D7-8C9B-58EF6A01773D}"/>
    <cellStyle name="Millares 2 6 2 6 3" xfId="5595" xr:uid="{2AF11160-48F1-43B8-9155-F2C243E34E8E}"/>
    <cellStyle name="Millares 2 6 2 7" xfId="3953" xr:uid="{19A8EC3E-AA1A-4C17-910B-DF34BE2EF9A7}"/>
    <cellStyle name="Millares 2 6 2 7 2" xfId="6142" xr:uid="{33281C9C-FE22-451F-9C86-CD7CF8DCB77E}"/>
    <cellStyle name="Millares 2 6 2 8" xfId="5048" xr:uid="{C2B71982-2C3C-4F0B-B404-B855823206B1}"/>
    <cellStyle name="Millares 2 6 3" xfId="2952" xr:uid="{B3E8E7AB-2F6A-4894-9722-AD0B79822E40}"/>
    <cellStyle name="Millares 2 6 3 2" xfId="3064" xr:uid="{D740E3F5-5D10-4FA9-AA1F-FECD42064BAC}"/>
    <cellStyle name="Millares 2 6 3 2 2" xfId="3340" xr:uid="{7BAF743C-173A-427E-9249-4B34079D0890}"/>
    <cellStyle name="Millares 2 6 3 2 2 2" xfId="3893" xr:uid="{3EB0AB6D-DD36-4209-AC09-83CB7CAB7547}"/>
    <cellStyle name="Millares 2 6 3 2 2 2 2" xfId="4989" xr:uid="{FE0F4EE5-444B-41C5-B9C2-68786EA9C032}"/>
    <cellStyle name="Millares 2 6 3 2 2 2 2 2" xfId="7178" xr:uid="{6E8F7FAC-1395-434B-878B-DC0CCD77B3D1}"/>
    <cellStyle name="Millares 2 6 3 2 2 2 3" xfId="6084" xr:uid="{4B3EFCD2-DC61-408C-9C70-33D92032316C}"/>
    <cellStyle name="Millares 2 6 3 2 2 3" xfId="4441" xr:uid="{B1E4EB0A-D978-4E41-AD05-D9BFFEFBBE3B}"/>
    <cellStyle name="Millares 2 6 3 2 2 3 2" xfId="6630" xr:uid="{222EAB31-C5C5-490E-A8D1-EC440EB63EC3}"/>
    <cellStyle name="Millares 2 6 3 2 2 4" xfId="5536" xr:uid="{C853DF66-DE4D-4A07-AFC2-4E0E7B531567}"/>
    <cellStyle name="Millares 2 6 3 2 3" xfId="3619" xr:uid="{B2AF1894-CB6C-4E34-8235-4C085D151223}"/>
    <cellStyle name="Millares 2 6 3 2 3 2" xfId="4715" xr:uid="{66CC3281-E4B9-45DB-870D-464FE2C23658}"/>
    <cellStyle name="Millares 2 6 3 2 3 2 2" xfId="6904" xr:uid="{B27C2563-BEE1-470E-B938-B350A939C8FC}"/>
    <cellStyle name="Millares 2 6 3 2 3 3" xfId="5810" xr:uid="{89AEF114-3E02-4CA7-9B3C-7D93A65E8AE1}"/>
    <cellStyle name="Millares 2 6 3 2 4" xfId="4167" xr:uid="{53F35EBD-C0F2-42BE-A523-AC7964F6C3F5}"/>
    <cellStyle name="Millares 2 6 3 2 4 2" xfId="6356" xr:uid="{B7F991F7-608C-4364-BC85-F9648C45E349}"/>
    <cellStyle name="Millares 2 6 3 2 5" xfId="5262" xr:uid="{6D39EDBF-E3F5-46C5-8EE3-650DA2F76B84}"/>
    <cellStyle name="Millares 2 6 3 3" xfId="3228" xr:uid="{4D18BCE1-D3EE-4446-A6B9-F755303A6B48}"/>
    <cellStyle name="Millares 2 6 3 3 2" xfId="3781" xr:uid="{8C8B6F7F-CE6F-4CAF-925C-901ADE67589E}"/>
    <cellStyle name="Millares 2 6 3 3 2 2" xfId="4877" xr:uid="{B6DB165D-C0D9-40CA-AD6E-0D8EDA0CCD5C}"/>
    <cellStyle name="Millares 2 6 3 3 2 2 2" xfId="7066" xr:uid="{3E31BA76-59CA-42F8-8C09-69BDEDC4277A}"/>
    <cellStyle name="Millares 2 6 3 3 2 3" xfId="5972" xr:uid="{E1DA3882-CAB5-4398-9C98-86E99A093EFD}"/>
    <cellStyle name="Millares 2 6 3 3 3" xfId="4329" xr:uid="{0E8116C8-7E3E-4B18-A4EF-B985894EC7B4}"/>
    <cellStyle name="Millares 2 6 3 3 3 2" xfId="6518" xr:uid="{7C513910-7646-4A99-AA28-5A3D6E32DA8E}"/>
    <cellStyle name="Millares 2 6 3 3 4" xfId="5424" xr:uid="{30359280-039D-41D3-B535-220588BDDC9E}"/>
    <cellStyle name="Millares 2 6 3 4" xfId="3507" xr:uid="{895EAB86-23AA-4E72-BC32-C2F45C8CCDDA}"/>
    <cellStyle name="Millares 2 6 3 4 2" xfId="4603" xr:uid="{02B0888D-D51D-4E76-9749-8D612B6BA6FE}"/>
    <cellStyle name="Millares 2 6 3 4 2 2" xfId="6792" xr:uid="{938D0DC1-432F-47BC-89FB-E6F22CEEF08D}"/>
    <cellStyle name="Millares 2 6 3 4 3" xfId="5698" xr:uid="{C94B371F-8F40-4156-B21B-536E23FF2B45}"/>
    <cellStyle name="Millares 2 6 3 5" xfId="4055" xr:uid="{84F5F7A4-5F8E-4AD6-82F7-738B8653BF87}"/>
    <cellStyle name="Millares 2 6 3 5 2" xfId="6244" xr:uid="{329DAD63-AE3D-4B0A-AEB4-9EF4ADB74351}"/>
    <cellStyle name="Millares 2 6 3 6" xfId="5150" xr:uid="{5D0196C5-A797-4EC4-A5AC-4C06C3ED8C91}"/>
    <cellStyle name="Millares 2 6 4" xfId="3007" xr:uid="{A24CFAAA-F96C-42A9-8D04-61A3F291D16B}"/>
    <cellStyle name="Millares 2 6 4 2" xfId="3283" xr:uid="{53D7455A-B527-4B64-A574-37E744EE1220}"/>
    <cellStyle name="Millares 2 6 4 2 2" xfId="3836" xr:uid="{8614F844-9150-40AE-9B32-E511BE8DA7E5}"/>
    <cellStyle name="Millares 2 6 4 2 2 2" xfId="4932" xr:uid="{FEE2CDAB-5E12-4E03-828B-1BE66F459E26}"/>
    <cellStyle name="Millares 2 6 4 2 2 2 2" xfId="7121" xr:uid="{55B49191-A370-44C5-8FC2-CDB3C0FF60AF}"/>
    <cellStyle name="Millares 2 6 4 2 2 3" xfId="6027" xr:uid="{FA3CC830-F91B-46E1-B0EA-D1A574C068D6}"/>
    <cellStyle name="Millares 2 6 4 2 3" xfId="4384" xr:uid="{1871C6D6-B28C-4DD4-B1F1-A2712C3EABDD}"/>
    <cellStyle name="Millares 2 6 4 2 3 2" xfId="6573" xr:uid="{B6B7CA2C-F708-4392-B65B-66473B9D6274}"/>
    <cellStyle name="Millares 2 6 4 2 4" xfId="5479" xr:uid="{880F920B-28D0-4661-BBF2-D5D7450DBF4C}"/>
    <cellStyle name="Millares 2 6 4 3" xfId="3562" xr:uid="{CFDB85A4-8F03-4B55-92C1-1337E4C40C82}"/>
    <cellStyle name="Millares 2 6 4 3 2" xfId="4658" xr:uid="{FE2BD7FD-3E71-4115-A0FD-796CC371D7C5}"/>
    <cellStyle name="Millares 2 6 4 3 2 2" xfId="6847" xr:uid="{146FDC7F-AA2C-4CA0-AA3B-CA3C5F6A36D2}"/>
    <cellStyle name="Millares 2 6 4 3 3" xfId="5753" xr:uid="{28797423-FED7-4E45-84C7-4074D65F55ED}"/>
    <cellStyle name="Millares 2 6 4 4" xfId="4110" xr:uid="{AD1AD6CA-9769-4F65-BC9D-1A5B55B4CEDA}"/>
    <cellStyle name="Millares 2 6 4 4 2" xfId="6299" xr:uid="{E31B9118-D4CC-4F94-9619-924A3B132C0F}"/>
    <cellStyle name="Millares 2 6 4 5" xfId="5205" xr:uid="{32AA2490-0C3E-4DFA-9BCC-6F7F231CD94C}"/>
    <cellStyle name="Millares 2 6 5" xfId="2894" xr:uid="{6045CA73-F64D-4FD1-9BE6-D7A7F06E02A5}"/>
    <cellStyle name="Millares 2 6 5 2" xfId="3173" xr:uid="{3259F8BE-82CF-449E-A47D-EC17E18A7257}"/>
    <cellStyle name="Millares 2 6 5 2 2" xfId="3726" xr:uid="{7BD07DFA-A874-431E-A454-249E348CD059}"/>
    <cellStyle name="Millares 2 6 5 2 2 2" xfId="4822" xr:uid="{7CEEF01A-7689-4B28-901D-036173772AE8}"/>
    <cellStyle name="Millares 2 6 5 2 2 2 2" xfId="7011" xr:uid="{88356118-41BD-4172-B8B4-29E6FFA2C907}"/>
    <cellStyle name="Millares 2 6 5 2 2 3" xfId="5917" xr:uid="{0B48F654-3610-48AD-AAFD-D3ADF365D943}"/>
    <cellStyle name="Millares 2 6 5 2 3" xfId="4274" xr:uid="{D1FBE062-99FA-4640-A3FD-7F2FCA522C52}"/>
    <cellStyle name="Millares 2 6 5 2 3 2" xfId="6463" xr:uid="{626DF3E0-7BEB-4C92-8432-5F7BD8F8E83D}"/>
    <cellStyle name="Millares 2 6 5 2 4" xfId="5369" xr:uid="{87E777F9-598A-40A8-949C-C92AF3090832}"/>
    <cellStyle name="Millares 2 6 5 3" xfId="3452" xr:uid="{C2F3C521-6830-436E-98F1-4B5C0D40B05F}"/>
    <cellStyle name="Millares 2 6 5 3 2" xfId="4548" xr:uid="{CFC331D6-22AE-45A5-8E23-5DBD22605F27}"/>
    <cellStyle name="Millares 2 6 5 3 2 2" xfId="6737" xr:uid="{64AC0755-E120-4AFE-974B-870AF52BD12F}"/>
    <cellStyle name="Millares 2 6 5 3 3" xfId="5643" xr:uid="{9B7ED415-66FC-45CA-9E76-95B3D6A61746}"/>
    <cellStyle name="Millares 2 6 5 4" xfId="4000" xr:uid="{E0D1389E-ECA6-4039-9F0A-EBE24BDE5909}"/>
    <cellStyle name="Millares 2 6 5 4 2" xfId="6189" xr:uid="{A8BF5F91-A55C-4EA6-A60A-64A6667C3927}"/>
    <cellStyle name="Millares 2 6 5 5" xfId="5095" xr:uid="{93A5F17A-B031-431F-920D-723821E5CE87}"/>
    <cellStyle name="Millares 2 6 6" xfId="3123" xr:uid="{5B1916C1-790A-4159-AC50-CECDF391AB4C}"/>
    <cellStyle name="Millares 2 6 6 2" xfId="3677" xr:uid="{2C66460F-9C60-48B0-80F1-29E207AFADE6}"/>
    <cellStyle name="Millares 2 6 6 2 2" xfId="4773" xr:uid="{FBC71767-83A9-4A62-B910-4FF9E93BC86A}"/>
    <cellStyle name="Millares 2 6 6 2 2 2" xfId="6962" xr:uid="{1B1C99EE-E31F-44BA-9166-EBC0C1A6A238}"/>
    <cellStyle name="Millares 2 6 6 2 3" xfId="5868" xr:uid="{62C67DD9-686E-4B7C-AB93-95F55D6E3D0D}"/>
    <cellStyle name="Millares 2 6 6 3" xfId="4225" xr:uid="{414B2B65-77C8-417C-92A3-EE0CD5C65005}"/>
    <cellStyle name="Millares 2 6 6 3 2" xfId="6414" xr:uid="{7D4FC82E-8106-4D0B-804B-0CE1A5E9D378}"/>
    <cellStyle name="Millares 2 6 6 4" xfId="5320" xr:uid="{655CB614-6F21-4C05-99C6-463DC51C50B4}"/>
    <cellStyle name="Millares 2 6 7" xfId="3402" xr:uid="{2F2ED139-0D42-4FB9-89DA-FC75D4ED3EC4}"/>
    <cellStyle name="Millares 2 6 7 2" xfId="4499" xr:uid="{77D5322E-BF8B-4EF3-80C8-F9B0FDFCA79F}"/>
    <cellStyle name="Millares 2 6 7 2 2" xfId="6688" xr:uid="{758E764C-C03D-478D-A869-5EFD5BB33187}"/>
    <cellStyle name="Millares 2 6 7 3" xfId="5594" xr:uid="{04843DBE-3ADD-4C74-9819-4D432A0AE171}"/>
    <cellStyle name="Millares 2 6 8" xfId="3952" xr:uid="{E602495C-989C-427A-B5E8-4EC8F91409EB}"/>
    <cellStyle name="Millares 2 6 8 2" xfId="6141" xr:uid="{E25ED7E3-E1BF-46B3-8C55-161913F3AC2D}"/>
    <cellStyle name="Millares 2 6 9" xfId="5047" xr:uid="{78DE2A9F-2FE6-4D89-8A8C-524697AC9482}"/>
    <cellStyle name="Millares 2 7" xfId="2917" xr:uid="{ED1172A0-45D2-4345-BF84-225CF3418877}"/>
    <cellStyle name="Millares 2 7 2" xfId="3031" xr:uid="{ADF07C91-37CA-4D42-8F3B-302EBBCC77F1}"/>
    <cellStyle name="Millares 2 7 2 2" xfId="3307" xr:uid="{DBF57C06-FBD6-4E7C-B19D-E0350DB9D51B}"/>
    <cellStyle name="Millares 2 7 2 2 2" xfId="3860" xr:uid="{F4DAF1BD-B5D3-4969-B100-ECFAD5F90858}"/>
    <cellStyle name="Millares 2 7 2 2 2 2" xfId="4956" xr:uid="{251D1396-0E1B-4741-932C-2F9B48979B7F}"/>
    <cellStyle name="Millares 2 7 2 2 2 2 2" xfId="7145" xr:uid="{B49F6FD3-63FB-4D62-8288-37410B94DB5C}"/>
    <cellStyle name="Millares 2 7 2 2 2 3" xfId="6051" xr:uid="{16EA55CD-288C-4C64-BAA0-3953C57C6F79}"/>
    <cellStyle name="Millares 2 7 2 2 3" xfId="4408" xr:uid="{7A3A813C-E677-475C-8D70-C2A7ABA8797F}"/>
    <cellStyle name="Millares 2 7 2 2 3 2" xfId="6597" xr:uid="{F877B84E-841D-4693-9E69-A10008731BCE}"/>
    <cellStyle name="Millares 2 7 2 2 4" xfId="5503" xr:uid="{7C83279F-8CE4-487F-B493-29EBCABBD303}"/>
    <cellStyle name="Millares 2 7 2 3" xfId="3586" xr:uid="{D58FE6C9-7F3A-41F8-B9F4-98FEE25E84AD}"/>
    <cellStyle name="Millares 2 7 2 3 2" xfId="4682" xr:uid="{591FC224-A976-4841-AFDB-0F755EB70D78}"/>
    <cellStyle name="Millares 2 7 2 3 2 2" xfId="6871" xr:uid="{59E6C0FF-702B-48CF-A3E6-330C7F6C2B2A}"/>
    <cellStyle name="Millares 2 7 2 3 3" xfId="5777" xr:uid="{228F81AF-2639-4F83-96CB-9D95C18D3A4C}"/>
    <cellStyle name="Millares 2 7 2 4" xfId="4134" xr:uid="{7AD9F2A5-9BD5-4C36-ADB1-A735692AAEFB}"/>
    <cellStyle name="Millares 2 7 2 4 2" xfId="6323" xr:uid="{033175D5-337F-4BFD-8B05-E690803BB365}"/>
    <cellStyle name="Millares 2 7 2 5" xfId="5229" xr:uid="{E2240F05-1FC6-4C30-8324-B9C519E45018}"/>
    <cellStyle name="Millares 2 7 3" xfId="3195" xr:uid="{DDECC280-B897-402D-923E-D81F5231E094}"/>
    <cellStyle name="Millares 2 7 3 2" xfId="3748" xr:uid="{9334D1F3-583A-44A7-B21E-600FE6B3BDF1}"/>
    <cellStyle name="Millares 2 7 3 2 2" xfId="4844" xr:uid="{7E364BDA-DF52-4F86-9201-7745BA2AD922}"/>
    <cellStyle name="Millares 2 7 3 2 2 2" xfId="7033" xr:uid="{4788C4D5-79E8-4D82-A4A8-642997A1A2B4}"/>
    <cellStyle name="Millares 2 7 3 2 3" xfId="5939" xr:uid="{2E2BC3E6-AB29-4BEA-827B-80F575CE471C}"/>
    <cellStyle name="Millares 2 7 3 3" xfId="4296" xr:uid="{1392A042-302B-48FC-8CAB-F9057821FC02}"/>
    <cellStyle name="Millares 2 7 3 3 2" xfId="6485" xr:uid="{AE810513-9561-4E9C-AED6-A20F18B004AF}"/>
    <cellStyle name="Millares 2 7 3 4" xfId="5391" xr:uid="{26FEA82C-2B5E-4506-92A4-108EE4F2A3F1}"/>
    <cellStyle name="Millares 2 7 4" xfId="3474" xr:uid="{CE260769-8846-41BC-AF09-D1B92DABE5A9}"/>
    <cellStyle name="Millares 2 7 4 2" xfId="4570" xr:uid="{B763412D-988F-45B3-A763-D08D01DF9CF1}"/>
    <cellStyle name="Millares 2 7 4 2 2" xfId="6759" xr:uid="{6A0BC7B5-5C66-499C-98BE-96F62F1B1D24}"/>
    <cellStyle name="Millares 2 7 4 3" xfId="5665" xr:uid="{1093DC11-510F-429E-9CD5-0ED2BD09B8ED}"/>
    <cellStyle name="Millares 2 7 5" xfId="4022" xr:uid="{DE37B87F-F78F-4C9E-8E63-D44B41E72AF3}"/>
    <cellStyle name="Millares 2 7 5 2" xfId="6211" xr:uid="{2317A872-0074-4472-8196-1243E42083BB}"/>
    <cellStyle name="Millares 2 7 6" xfId="5117" xr:uid="{46721D82-8739-4772-95DF-3FACC57E07E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5" xr:uid="{759CE1C0-E6A2-4916-9161-7680EAC2698F}"/>
    <cellStyle name="Millares 3 3 2 2 2" xfId="3067" xr:uid="{3BD7F6D0-6CD8-4F10-9329-41568D4BAA96}"/>
    <cellStyle name="Millares 3 3 2 2 2 2" xfId="3343" xr:uid="{474604A4-1A97-410F-AC2E-AE8572AC74F2}"/>
    <cellStyle name="Millares 3 3 2 2 2 2 2" xfId="3896" xr:uid="{AE04ADCB-CEFA-4C60-BEFF-6C89FF420959}"/>
    <cellStyle name="Millares 3 3 2 2 2 2 2 2" xfId="4992" xr:uid="{D0D398A9-3CB1-4E1F-9EF7-2B8F4386D771}"/>
    <cellStyle name="Millares 3 3 2 2 2 2 2 2 2" xfId="7181" xr:uid="{D27CB60A-07D7-41D3-BE93-B323464C8507}"/>
    <cellStyle name="Millares 3 3 2 2 2 2 2 3" xfId="6087" xr:uid="{75220F69-9F15-4064-84B1-7F240924723B}"/>
    <cellStyle name="Millares 3 3 2 2 2 2 3" xfId="4444" xr:uid="{5EF12BE0-88B3-4B79-9773-C36BA1A78EC5}"/>
    <cellStyle name="Millares 3 3 2 2 2 2 3 2" xfId="6633" xr:uid="{E68C3C24-B867-471C-A3DC-567D8E6B4CF6}"/>
    <cellStyle name="Millares 3 3 2 2 2 2 4" xfId="5539" xr:uid="{710C1EDA-AC69-433F-9108-37BC493B192A}"/>
    <cellStyle name="Millares 3 3 2 2 2 3" xfId="3622" xr:uid="{CFD80A97-4359-444F-B77D-A2370B11FCE6}"/>
    <cellStyle name="Millares 3 3 2 2 2 3 2" xfId="4718" xr:uid="{5D10D556-C28D-463E-B809-918661A29FFE}"/>
    <cellStyle name="Millares 3 3 2 2 2 3 2 2" xfId="6907" xr:uid="{4B2F1A57-90AC-4795-93FB-35E541D736E4}"/>
    <cellStyle name="Millares 3 3 2 2 2 3 3" xfId="5813" xr:uid="{E423DA4E-151F-4325-ACD4-81B07EFA86AA}"/>
    <cellStyle name="Millares 3 3 2 2 2 4" xfId="4170" xr:uid="{38328A5E-5049-4863-BE9E-7B38005F190F}"/>
    <cellStyle name="Millares 3 3 2 2 2 4 2" xfId="6359" xr:uid="{08257860-5E6A-4C0F-BDFC-6B6C80107C68}"/>
    <cellStyle name="Millares 3 3 2 2 2 5" xfId="5265" xr:uid="{265A6E5D-C7C0-43ED-B34D-2C005C800C2B}"/>
    <cellStyle name="Millares 3 3 2 2 3" xfId="3231" xr:uid="{01AB119F-7EB6-412B-9443-8F9C0745D106}"/>
    <cellStyle name="Millares 3 3 2 2 3 2" xfId="3784" xr:uid="{3D6AD6A9-4AB9-41C1-9BB9-FEFA42E17E2F}"/>
    <cellStyle name="Millares 3 3 2 2 3 2 2" xfId="4880" xr:uid="{DED4F3DB-BFDE-4EEE-BCD3-F4F42046CA0A}"/>
    <cellStyle name="Millares 3 3 2 2 3 2 2 2" xfId="7069" xr:uid="{4ABDAACE-952F-4D8C-A133-80C30CFC4F08}"/>
    <cellStyle name="Millares 3 3 2 2 3 2 3" xfId="5975" xr:uid="{CFAED636-04DC-4C95-9147-F6A2060D1A8E}"/>
    <cellStyle name="Millares 3 3 2 2 3 3" xfId="4332" xr:uid="{058152FB-81E0-47B6-90F3-7FF7F55CC6DA}"/>
    <cellStyle name="Millares 3 3 2 2 3 3 2" xfId="6521" xr:uid="{C277DE45-28C3-4C00-A875-4E60C2FF1115}"/>
    <cellStyle name="Millares 3 3 2 2 3 4" xfId="5427" xr:uid="{87363120-D403-4B1C-BF94-3A39948F642D}"/>
    <cellStyle name="Millares 3 3 2 2 4" xfId="3510" xr:uid="{6642ECC5-226E-4BC7-A516-204333AAE7B4}"/>
    <cellStyle name="Millares 3 3 2 2 4 2" xfId="4606" xr:uid="{4FB9C19A-E917-4897-BBB1-176C444A5A12}"/>
    <cellStyle name="Millares 3 3 2 2 4 2 2" xfId="6795" xr:uid="{A57116D2-4B24-4472-A756-5993A6311228}"/>
    <cellStyle name="Millares 3 3 2 2 4 3" xfId="5701" xr:uid="{5DF4819F-40FF-4420-9BCB-D9BA821E4220}"/>
    <cellStyle name="Millares 3 3 2 2 5" xfId="4058" xr:uid="{4212172B-A21E-45AE-A527-55D25548924C}"/>
    <cellStyle name="Millares 3 3 2 2 5 2" xfId="6247" xr:uid="{478D0CEF-C3FC-4EEC-8399-7637AD3AE1F3}"/>
    <cellStyle name="Millares 3 3 2 2 6" xfId="5153" xr:uid="{20B63FC4-6FF4-45DF-9B50-884D4FA28AF0}"/>
    <cellStyle name="Millares 3 3 2 3" xfId="3010" xr:uid="{CD1F65E7-F4EE-4F3B-9772-B4BCA67A3E9B}"/>
    <cellStyle name="Millares 3 3 2 3 2" xfId="3286" xr:uid="{77E534E2-2B61-4194-97F4-E09DBBFFC430}"/>
    <cellStyle name="Millares 3 3 2 3 2 2" xfId="3839" xr:uid="{D18B2526-2E18-4D3C-855F-4CA1C36EB37F}"/>
    <cellStyle name="Millares 3 3 2 3 2 2 2" xfId="4935" xr:uid="{F907129B-D6C5-49C6-BC03-8F845AED8353}"/>
    <cellStyle name="Millares 3 3 2 3 2 2 2 2" xfId="7124" xr:uid="{ED60CA16-0078-438E-A02A-720B1EA2C19B}"/>
    <cellStyle name="Millares 3 3 2 3 2 2 3" xfId="6030" xr:uid="{C8D60B6A-2D4C-41D4-80B7-EBFD2BAF1953}"/>
    <cellStyle name="Millares 3 3 2 3 2 3" xfId="4387" xr:uid="{E7FBF2C0-B6BC-4802-8633-B7D971EA7407}"/>
    <cellStyle name="Millares 3 3 2 3 2 3 2" xfId="6576" xr:uid="{63274524-A1A2-4306-821A-563F8F2674D6}"/>
    <cellStyle name="Millares 3 3 2 3 2 4" xfId="5482" xr:uid="{BDE76585-75C7-4EBF-B6AF-4B02502452C8}"/>
    <cellStyle name="Millares 3 3 2 3 3" xfId="3565" xr:uid="{EE29526C-D9E7-4088-B747-CC56A1D7F6BF}"/>
    <cellStyle name="Millares 3 3 2 3 3 2" xfId="4661" xr:uid="{65CF19E0-9D8A-4BF9-9D3F-E1D72A3C3F27}"/>
    <cellStyle name="Millares 3 3 2 3 3 2 2" xfId="6850" xr:uid="{0F9759DD-5291-4C07-9D74-C31256288A2F}"/>
    <cellStyle name="Millares 3 3 2 3 3 3" xfId="5756" xr:uid="{CB88FE8B-1AD9-4A2B-ADDD-076276F7E0D3}"/>
    <cellStyle name="Millares 3 3 2 3 4" xfId="4113" xr:uid="{B1AC3D73-F1C0-4690-B078-5A05C2D9C64F}"/>
    <cellStyle name="Millares 3 3 2 3 4 2" xfId="6302" xr:uid="{147A28C5-57A5-4753-939E-75113BCCD366}"/>
    <cellStyle name="Millares 3 3 2 3 5" xfId="5208" xr:uid="{269E26A2-631B-4388-9153-41E1135A5C02}"/>
    <cellStyle name="Millares 3 3 2 4" xfId="2897" xr:uid="{72F2370D-4CC1-4723-82F8-56FF7443816E}"/>
    <cellStyle name="Millares 3 3 2 4 2" xfId="3176" xr:uid="{0789C696-8B3B-4D85-9820-532F51F0B4AA}"/>
    <cellStyle name="Millares 3 3 2 4 2 2" xfId="3729" xr:uid="{3B01EDEE-50C5-47EC-913C-8A56040339E3}"/>
    <cellStyle name="Millares 3 3 2 4 2 2 2" xfId="4825" xr:uid="{FD1E973B-58FC-4534-A4AC-719873378878}"/>
    <cellStyle name="Millares 3 3 2 4 2 2 2 2" xfId="7014" xr:uid="{3DAFB484-5086-4FF8-B7E2-E065B803B1DA}"/>
    <cellStyle name="Millares 3 3 2 4 2 2 3" xfId="5920" xr:uid="{3B8A961A-780F-44B2-95F8-937513B38EEE}"/>
    <cellStyle name="Millares 3 3 2 4 2 3" xfId="4277" xr:uid="{0CEBFE77-7249-4CD8-96B1-21321960AA2C}"/>
    <cellStyle name="Millares 3 3 2 4 2 3 2" xfId="6466" xr:uid="{10DC4B38-716E-4870-B18C-0F0E6B25E587}"/>
    <cellStyle name="Millares 3 3 2 4 2 4" xfId="5372" xr:uid="{4B126EEC-DB5B-4A14-94E5-BC266B818B74}"/>
    <cellStyle name="Millares 3 3 2 4 3" xfId="3455" xr:uid="{43A39681-C10C-466A-BFD7-5109AF17AAAD}"/>
    <cellStyle name="Millares 3 3 2 4 3 2" xfId="4551" xr:uid="{DBB65F65-93E2-4AAD-891F-79BA82B00B84}"/>
    <cellStyle name="Millares 3 3 2 4 3 2 2" xfId="6740" xr:uid="{DD7EFE79-C179-4C19-999F-52581E45333E}"/>
    <cellStyle name="Millares 3 3 2 4 3 3" xfId="5646" xr:uid="{BC6E9728-6BAC-42F5-8DE1-447250AA81DE}"/>
    <cellStyle name="Millares 3 3 2 4 4" xfId="4003" xr:uid="{B17CFA0B-6238-45F0-A624-BBB072B7C303}"/>
    <cellStyle name="Millares 3 3 2 4 4 2" xfId="6192" xr:uid="{47666B5A-B065-4A04-A821-BFEC1C0CA13B}"/>
    <cellStyle name="Millares 3 3 2 4 5" xfId="5098" xr:uid="{89258681-2468-4424-A22C-97516B8662F2}"/>
    <cellStyle name="Millares 3 3 2 5" xfId="3126" xr:uid="{97C9E8B5-9D15-4F8F-94B2-52C1DB8116FD}"/>
    <cellStyle name="Millares 3 3 2 5 2" xfId="3680" xr:uid="{1F325E70-6F11-41DF-BEEA-9C04CC13374A}"/>
    <cellStyle name="Millares 3 3 2 5 2 2" xfId="4776" xr:uid="{FD16EBAA-9F6A-41DD-AF20-38D978ADAD4E}"/>
    <cellStyle name="Millares 3 3 2 5 2 2 2" xfId="6965" xr:uid="{C672CC4E-5FD5-4FC2-BBF5-5E4B1C013F81}"/>
    <cellStyle name="Millares 3 3 2 5 2 3" xfId="5871" xr:uid="{306DDE87-E46B-45A8-BE21-6B867BCE4A39}"/>
    <cellStyle name="Millares 3 3 2 5 3" xfId="4228" xr:uid="{92B88E2C-EEC9-4D06-B6AD-808DDCD61AF5}"/>
    <cellStyle name="Millares 3 3 2 5 3 2" xfId="6417" xr:uid="{9309A396-7A9F-4A5A-A6CE-3FA670542566}"/>
    <cellStyle name="Millares 3 3 2 5 4" xfId="5323" xr:uid="{9C2B321A-7BFB-4201-B784-F9DEA8B305A8}"/>
    <cellStyle name="Millares 3 3 2 6" xfId="3405" xr:uid="{E5CB0BF5-4CB4-4BFC-959F-FC691D04D344}"/>
    <cellStyle name="Millares 3 3 2 6 2" xfId="4502" xr:uid="{84A6F2B7-BB9F-44C7-B584-A20B12AF4FF8}"/>
    <cellStyle name="Millares 3 3 2 6 2 2" xfId="6691" xr:uid="{522E50B1-E811-4689-9C9B-D83D88AE07F2}"/>
    <cellStyle name="Millares 3 3 2 6 3" xfId="5597" xr:uid="{17357E91-EC18-4E39-A609-E82842D5B550}"/>
    <cellStyle name="Millares 3 3 2 7" xfId="3955" xr:uid="{5CB695DE-EEEB-4022-8D50-F66A7B77551C}"/>
    <cellStyle name="Millares 3 3 2 7 2" xfId="6144" xr:uid="{5B08DE0B-88CC-46AA-A413-59CF90692370}"/>
    <cellStyle name="Millares 3 3 2 8" xfId="5050" xr:uid="{4EB9968B-E4E9-4BCD-900A-CD4582BEBB83}"/>
    <cellStyle name="Millares 3 3 3" xfId="2954" xr:uid="{41B205FD-F82C-48A0-9C37-039A3C16D100}"/>
    <cellStyle name="Millares 3 3 3 2" xfId="3066" xr:uid="{DB7C6C90-4921-4D23-9F2C-17E6D7E64C1D}"/>
    <cellStyle name="Millares 3 3 3 2 2" xfId="3342" xr:uid="{450AFBD1-2884-45FA-9E9E-1790B2A1A775}"/>
    <cellStyle name="Millares 3 3 3 2 2 2" xfId="3895" xr:uid="{19123A97-E4BA-4647-AB6C-93D643E42DA0}"/>
    <cellStyle name="Millares 3 3 3 2 2 2 2" xfId="4991" xr:uid="{DAA9C99E-0129-4708-9104-9688E2766801}"/>
    <cellStyle name="Millares 3 3 3 2 2 2 2 2" xfId="7180" xr:uid="{7CCE9C97-44BF-4D53-8789-A75DCE71C0B0}"/>
    <cellStyle name="Millares 3 3 3 2 2 2 3" xfId="6086" xr:uid="{CC425F90-20AA-4BB8-83EF-0AE224160711}"/>
    <cellStyle name="Millares 3 3 3 2 2 3" xfId="4443" xr:uid="{92597126-6B02-48E6-B1C0-C97D80815507}"/>
    <cellStyle name="Millares 3 3 3 2 2 3 2" xfId="6632" xr:uid="{9980FD66-069B-42C0-A823-664E231A0320}"/>
    <cellStyle name="Millares 3 3 3 2 2 4" xfId="5538" xr:uid="{B0DDEA56-CD3F-41F8-8F88-EBD9A73B3B22}"/>
    <cellStyle name="Millares 3 3 3 2 3" xfId="3621" xr:uid="{803A3BF0-E4D2-4455-9282-715EB91FF105}"/>
    <cellStyle name="Millares 3 3 3 2 3 2" xfId="4717" xr:uid="{A6F87C47-C916-46DE-9CFA-7154057B9001}"/>
    <cellStyle name="Millares 3 3 3 2 3 2 2" xfId="6906" xr:uid="{40AFD164-918F-4A61-B477-473AC780B87A}"/>
    <cellStyle name="Millares 3 3 3 2 3 3" xfId="5812" xr:uid="{5F5B9EBA-EC55-4EBB-8B3B-88841A98B2C1}"/>
    <cellStyle name="Millares 3 3 3 2 4" xfId="4169" xr:uid="{1E21A0D8-5C9D-4495-8C37-DEA1A06BA177}"/>
    <cellStyle name="Millares 3 3 3 2 4 2" xfId="6358" xr:uid="{75D68C37-C569-4481-A586-5FF0FD1A0149}"/>
    <cellStyle name="Millares 3 3 3 2 5" xfId="5264" xr:uid="{05A74BE1-9D75-4F4A-9D43-B066EEF8A60D}"/>
    <cellStyle name="Millares 3 3 3 3" xfId="3230" xr:uid="{BDC92D59-3D67-4F47-AE48-1BAABDD15DE5}"/>
    <cellStyle name="Millares 3 3 3 3 2" xfId="3783" xr:uid="{75E8A1FB-1F7B-4341-AA40-C25777472C1C}"/>
    <cellStyle name="Millares 3 3 3 3 2 2" xfId="4879" xr:uid="{C6A53244-53D1-4B22-AC3A-722886DDE4BD}"/>
    <cellStyle name="Millares 3 3 3 3 2 2 2" xfId="7068" xr:uid="{066ED24A-2948-43A1-8433-013C1065DCBE}"/>
    <cellStyle name="Millares 3 3 3 3 2 3" xfId="5974" xr:uid="{74CE1FA4-86D2-4046-82EB-864F5E0AE0C2}"/>
    <cellStyle name="Millares 3 3 3 3 3" xfId="4331" xr:uid="{527AC8D9-6AE3-4E0F-9AD6-6655952680DD}"/>
    <cellStyle name="Millares 3 3 3 3 3 2" xfId="6520" xr:uid="{F351B153-40A2-46A7-82A1-5772BCE23C35}"/>
    <cellStyle name="Millares 3 3 3 3 4" xfId="5426" xr:uid="{67460E89-A33B-40B5-93F7-E5842B4E5F76}"/>
    <cellStyle name="Millares 3 3 3 4" xfId="3509" xr:uid="{6472C604-1709-48C5-AFA3-DB73333055DD}"/>
    <cellStyle name="Millares 3 3 3 4 2" xfId="4605" xr:uid="{7FC31875-C608-4700-9350-0CF3E484719A}"/>
    <cellStyle name="Millares 3 3 3 4 2 2" xfId="6794" xr:uid="{93D7A067-855C-4601-8D3E-59DFA5E38529}"/>
    <cellStyle name="Millares 3 3 3 4 3" xfId="5700" xr:uid="{E0E28C52-ECD5-46C7-9C50-FED924958C14}"/>
    <cellStyle name="Millares 3 3 3 5" xfId="4057" xr:uid="{8BCA6B03-F78C-4CB0-BF5C-AA7A480E6DAB}"/>
    <cellStyle name="Millares 3 3 3 5 2" xfId="6246" xr:uid="{6157920F-C330-44CE-9DE9-2119F4E323F7}"/>
    <cellStyle name="Millares 3 3 3 6" xfId="5152" xr:uid="{9CD7842B-2B5D-4DDB-AA27-22715BD4C713}"/>
    <cellStyle name="Millares 3 3 4" xfId="3009" xr:uid="{8996951C-5D2A-424A-AE16-56F13D8A01D9}"/>
    <cellStyle name="Millares 3 3 4 2" xfId="3285" xr:uid="{4326CCEE-C6E0-4108-B954-801D16ED31CA}"/>
    <cellStyle name="Millares 3 3 4 2 2" xfId="3838" xr:uid="{AE6F4582-4B28-4CE4-823B-841A84CD0384}"/>
    <cellStyle name="Millares 3 3 4 2 2 2" xfId="4934" xr:uid="{5557E464-2386-4C2F-9CB4-03DA185CEF13}"/>
    <cellStyle name="Millares 3 3 4 2 2 2 2" xfId="7123" xr:uid="{A5EAECE9-B870-4E41-B44A-A5F65105597F}"/>
    <cellStyle name="Millares 3 3 4 2 2 3" xfId="6029" xr:uid="{6DF0EBB7-7601-4EE2-8EA5-4EB844B1EE02}"/>
    <cellStyle name="Millares 3 3 4 2 3" xfId="4386" xr:uid="{D6BA3526-F09C-435C-951B-46171DC243D5}"/>
    <cellStyle name="Millares 3 3 4 2 3 2" xfId="6575" xr:uid="{8FE73A8D-20F8-4E2B-862E-03F095F0ED4C}"/>
    <cellStyle name="Millares 3 3 4 2 4" xfId="5481" xr:uid="{E6481F3C-532E-4B67-8538-B880CEB5E8E0}"/>
    <cellStyle name="Millares 3 3 4 3" xfId="3564" xr:uid="{EAF2A33E-3A3A-4AE7-BB6B-839558B0644B}"/>
    <cellStyle name="Millares 3 3 4 3 2" xfId="4660" xr:uid="{66C62599-92A9-4530-80D5-15E8B46E7930}"/>
    <cellStyle name="Millares 3 3 4 3 2 2" xfId="6849" xr:uid="{91CA807E-7AC0-47A9-9DBC-382AF413F1C2}"/>
    <cellStyle name="Millares 3 3 4 3 3" xfId="5755" xr:uid="{0FBD6EA8-D317-4349-9F28-562929046B82}"/>
    <cellStyle name="Millares 3 3 4 4" xfId="4112" xr:uid="{4ACE5227-6E15-44DB-8477-984A1F615977}"/>
    <cellStyle name="Millares 3 3 4 4 2" xfId="6301" xr:uid="{065C356A-A89A-4331-A10A-0577A5A0B914}"/>
    <cellStyle name="Millares 3 3 4 5" xfId="5207" xr:uid="{EA890CB5-AE06-4EB4-A9EF-C9EB6BD4A4E8}"/>
    <cellStyle name="Millares 3 3 5" xfId="2896" xr:uid="{24A5AED6-91BA-4FF1-9D5C-92EC0885E809}"/>
    <cellStyle name="Millares 3 3 5 2" xfId="3175" xr:uid="{9125A4F7-7384-4AF7-B5ED-F3653C362196}"/>
    <cellStyle name="Millares 3 3 5 2 2" xfId="3728" xr:uid="{35BB9249-3247-41DC-85A8-B7264E9040B8}"/>
    <cellStyle name="Millares 3 3 5 2 2 2" xfId="4824" xr:uid="{F56837FC-5EED-4C86-B3DC-FD4CC93DA396}"/>
    <cellStyle name="Millares 3 3 5 2 2 2 2" xfId="7013" xr:uid="{BEC9D92D-DFD7-4B57-B05B-B334FBEE81A9}"/>
    <cellStyle name="Millares 3 3 5 2 2 3" xfId="5919" xr:uid="{0F329F8D-4923-4D1B-B468-34FC9497FE11}"/>
    <cellStyle name="Millares 3 3 5 2 3" xfId="4276" xr:uid="{FC7E6462-1951-4D99-A55C-BFC3FEC70419}"/>
    <cellStyle name="Millares 3 3 5 2 3 2" xfId="6465" xr:uid="{B9D67190-F7DE-4456-A28E-FB5F0573EC8C}"/>
    <cellStyle name="Millares 3 3 5 2 4" xfId="5371" xr:uid="{7436340E-9EA2-4459-A285-7861E3DB0FDB}"/>
    <cellStyle name="Millares 3 3 5 3" xfId="3454" xr:uid="{F14B21EF-D42F-4C59-AFEE-84C27A78E065}"/>
    <cellStyle name="Millares 3 3 5 3 2" xfId="4550" xr:uid="{550ADDB5-5230-44F1-AD4D-3B3B57F0F31C}"/>
    <cellStyle name="Millares 3 3 5 3 2 2" xfId="6739" xr:uid="{A864084D-5840-4934-B5F6-5C1C6FABAD58}"/>
    <cellStyle name="Millares 3 3 5 3 3" xfId="5645" xr:uid="{F73BBFF7-7A00-42B4-B9A0-52CA0B58A089}"/>
    <cellStyle name="Millares 3 3 5 4" xfId="4002" xr:uid="{74A05D95-B606-40C1-A36F-59F3A418E6F1}"/>
    <cellStyle name="Millares 3 3 5 4 2" xfId="6191" xr:uid="{16D7D725-D087-4C0B-957A-FF7806C09FFB}"/>
    <cellStyle name="Millares 3 3 5 5" xfId="5097" xr:uid="{B3461ABA-28CD-4C49-9E95-DFE4AFBC1FFD}"/>
    <cellStyle name="Millares 3 3 6" xfId="3125" xr:uid="{20447176-2E69-4253-8A0B-866251919B33}"/>
    <cellStyle name="Millares 3 3 6 2" xfId="3679" xr:uid="{49015ACE-C163-4AE7-B75A-0171A3ACA0EF}"/>
    <cellStyle name="Millares 3 3 6 2 2" xfId="4775" xr:uid="{79DD635C-CAAA-499B-8BCC-432FA84D7367}"/>
    <cellStyle name="Millares 3 3 6 2 2 2" xfId="6964" xr:uid="{E946DE04-61B4-488D-BCCF-6189D4067E63}"/>
    <cellStyle name="Millares 3 3 6 2 3" xfId="5870" xr:uid="{5F95642C-EA45-4197-A337-EDFCA1BF043C}"/>
    <cellStyle name="Millares 3 3 6 3" xfId="4227" xr:uid="{58DA3BAB-F02A-4149-9B8A-E3CD2F06BEDA}"/>
    <cellStyle name="Millares 3 3 6 3 2" xfId="6416" xr:uid="{4B33B9A9-693E-4D21-AC36-78F455ED377E}"/>
    <cellStyle name="Millares 3 3 6 4" xfId="5322" xr:uid="{3247492C-20B8-45F6-AEE6-705F3961E12A}"/>
    <cellStyle name="Millares 3 3 7" xfId="3404" xr:uid="{23DC62DE-FDCF-44CC-9F79-F6603F37C1B1}"/>
    <cellStyle name="Millares 3 3 7 2" xfId="4501" xr:uid="{7953EA4A-CC58-4F49-9D03-8184800EA9B4}"/>
    <cellStyle name="Millares 3 3 7 2 2" xfId="6690" xr:uid="{91CF31AA-BA24-4C9C-B472-3A75ACCB5514}"/>
    <cellStyle name="Millares 3 3 7 3" xfId="5596" xr:uid="{E363AEA7-BA5D-4D42-93DE-2A97C4E7196C}"/>
    <cellStyle name="Millares 3 3 8" xfId="3954" xr:uid="{F308E4AB-FD34-405B-9FE9-DAB23EE5BB05}"/>
    <cellStyle name="Millares 3 3 8 2" xfId="6143" xr:uid="{86D3EBEF-C5C4-402B-AADA-728374C8F62D}"/>
    <cellStyle name="Millares 3 3 9" xfId="5049" xr:uid="{25A8CEFF-7ACE-4B6E-97AC-7CF4213BB577}"/>
    <cellStyle name="Millares 3 4" xfId="227" xr:uid="{00000000-0005-0000-0000-0000CF000000}"/>
    <cellStyle name="Millares 3 4 2" xfId="2956" xr:uid="{EF3111CF-2629-4A19-A21E-7484253DA4B5}"/>
    <cellStyle name="Millares 3 4 2 2" xfId="3068" xr:uid="{5D3B90C7-B2F6-4873-B844-FAE3DCC9F076}"/>
    <cellStyle name="Millares 3 4 2 2 2" xfId="3344" xr:uid="{7520B4AF-DAA1-4742-A878-6527362D98BA}"/>
    <cellStyle name="Millares 3 4 2 2 2 2" xfId="3897" xr:uid="{D8C3792C-F15E-4469-9D8A-55D88126285E}"/>
    <cellStyle name="Millares 3 4 2 2 2 2 2" xfId="4993" xr:uid="{1424FF59-D2F7-4FC0-A5AA-9B1D3A408E10}"/>
    <cellStyle name="Millares 3 4 2 2 2 2 2 2" xfId="7182" xr:uid="{6BD92E4C-8C53-4346-B84E-353742B2B251}"/>
    <cellStyle name="Millares 3 4 2 2 2 2 3" xfId="6088" xr:uid="{C64C4693-8D94-42A7-BC5E-7722C4572FFF}"/>
    <cellStyle name="Millares 3 4 2 2 2 3" xfId="4445" xr:uid="{048C19E5-E9C7-42D8-8701-1A95C09D7E18}"/>
    <cellStyle name="Millares 3 4 2 2 2 3 2" xfId="6634" xr:uid="{7068E48B-A834-4197-9FC5-008A035EA08F}"/>
    <cellStyle name="Millares 3 4 2 2 2 4" xfId="5540" xr:uid="{DA4FFF3A-0B16-4B6E-BE17-1856351B7EA4}"/>
    <cellStyle name="Millares 3 4 2 2 3" xfId="3623" xr:uid="{A1642EBB-4378-4C75-9319-FDEB31D6EA97}"/>
    <cellStyle name="Millares 3 4 2 2 3 2" xfId="4719" xr:uid="{01BE65A6-F1FC-4491-A3AD-C51282E7F363}"/>
    <cellStyle name="Millares 3 4 2 2 3 2 2" xfId="6908" xr:uid="{4DAF8798-A765-4E1C-9C74-B2CB7FDC23E0}"/>
    <cellStyle name="Millares 3 4 2 2 3 3" xfId="5814" xr:uid="{88660C46-430D-40F0-B8DC-524C14445BC2}"/>
    <cellStyle name="Millares 3 4 2 2 4" xfId="4171" xr:uid="{2F36ED84-D69E-4C86-9A0C-7B7865BDBCBD}"/>
    <cellStyle name="Millares 3 4 2 2 4 2" xfId="6360" xr:uid="{7CA809FB-7EF1-4E1E-A211-FA93DCA4F960}"/>
    <cellStyle name="Millares 3 4 2 2 5" xfId="5266" xr:uid="{BC710B0F-AC8E-479C-941E-504D13335B30}"/>
    <cellStyle name="Millares 3 4 2 3" xfId="3232" xr:uid="{8E62BCBA-AC3A-4C00-9827-09FC0104923D}"/>
    <cellStyle name="Millares 3 4 2 3 2" xfId="3785" xr:uid="{2635CB61-25C8-4AC9-AAFE-D74AACBF87B0}"/>
    <cellStyle name="Millares 3 4 2 3 2 2" xfId="4881" xr:uid="{3C8E9EF7-AE94-4AB9-A692-5B7C54B75BA5}"/>
    <cellStyle name="Millares 3 4 2 3 2 2 2" xfId="7070" xr:uid="{EE84D42F-3B70-4EEF-BF6F-05CE2907B841}"/>
    <cellStyle name="Millares 3 4 2 3 2 3" xfId="5976" xr:uid="{09C08E34-DB55-413F-A3B6-9A0988238D51}"/>
    <cellStyle name="Millares 3 4 2 3 3" xfId="4333" xr:uid="{9304A376-B399-4E62-AF87-1FCEDCE86850}"/>
    <cellStyle name="Millares 3 4 2 3 3 2" xfId="6522" xr:uid="{CA68606D-F1AB-4D74-A9BC-542B731D465F}"/>
    <cellStyle name="Millares 3 4 2 3 4" xfId="5428" xr:uid="{D8DC83F7-6AB7-49A8-9E03-5A83C188BE57}"/>
    <cellStyle name="Millares 3 4 2 4" xfId="3511" xr:uid="{C8B549CE-947E-45E9-B15A-F50E8F18A6CE}"/>
    <cellStyle name="Millares 3 4 2 4 2" xfId="4607" xr:uid="{1BD800CA-9CF5-4E2F-9385-B548BABE42E2}"/>
    <cellStyle name="Millares 3 4 2 4 2 2" xfId="6796" xr:uid="{62855AAF-5ECD-41F5-A2DD-175C16612DD6}"/>
    <cellStyle name="Millares 3 4 2 4 3" xfId="5702" xr:uid="{4C331238-8E96-46E1-BE79-6EF0DBEE64D6}"/>
    <cellStyle name="Millares 3 4 2 5" xfId="4059" xr:uid="{BC6D2E0E-B688-4179-BF3B-8D8A473C661B}"/>
    <cellStyle name="Millares 3 4 2 5 2" xfId="6248" xr:uid="{7AE7FB6F-089B-4D46-8C99-5A9CD2A3F351}"/>
    <cellStyle name="Millares 3 4 2 6" xfId="5154" xr:uid="{31372D0A-A47F-487D-8D09-6C184650D69D}"/>
    <cellStyle name="Millares 3 4 3" xfId="3011" xr:uid="{810AB76C-429A-4EC2-A74A-C9A5FF3445D7}"/>
    <cellStyle name="Millares 3 4 3 2" xfId="3287" xr:uid="{99F6A09E-B41C-45C2-87D4-6B3BE004B0F9}"/>
    <cellStyle name="Millares 3 4 3 2 2" xfId="3840" xr:uid="{BF4D1EB1-3705-4D57-BD0B-989E98AE4756}"/>
    <cellStyle name="Millares 3 4 3 2 2 2" xfId="4936" xr:uid="{66F9EB26-CAD2-46B9-8183-6A31CE0ED632}"/>
    <cellStyle name="Millares 3 4 3 2 2 2 2" xfId="7125" xr:uid="{16419FAD-9663-4491-9220-CDFEFB516A2C}"/>
    <cellStyle name="Millares 3 4 3 2 2 3" xfId="6031" xr:uid="{D730D787-6EFD-47F1-BD2D-AE2E0A0F8A59}"/>
    <cellStyle name="Millares 3 4 3 2 3" xfId="4388" xr:uid="{CB0647B6-5D35-4F08-9D71-920BCF924804}"/>
    <cellStyle name="Millares 3 4 3 2 3 2" xfId="6577" xr:uid="{291779D1-0518-4EC8-A2A2-D0D66AC5F0D6}"/>
    <cellStyle name="Millares 3 4 3 2 4" xfId="5483" xr:uid="{C87DA49D-8A19-43D9-B178-8D01E1EFE9D9}"/>
    <cellStyle name="Millares 3 4 3 3" xfId="3566" xr:uid="{3E6DFFB7-9855-4075-B910-E8CE82C07085}"/>
    <cellStyle name="Millares 3 4 3 3 2" xfId="4662" xr:uid="{F8EB4982-51D2-418A-80B5-351312FA55A8}"/>
    <cellStyle name="Millares 3 4 3 3 2 2" xfId="6851" xr:uid="{7D6C1A06-6FDE-4DEA-90C0-CB22197BD391}"/>
    <cellStyle name="Millares 3 4 3 3 3" xfId="5757" xr:uid="{923517DA-4A64-4A36-88FC-58A30A65FFE6}"/>
    <cellStyle name="Millares 3 4 3 4" xfId="4114" xr:uid="{51951032-32EA-4901-BE37-DFA9588284CC}"/>
    <cellStyle name="Millares 3 4 3 4 2" xfId="6303" xr:uid="{EB8D149B-690E-4E3E-84B8-CC7AB00F8429}"/>
    <cellStyle name="Millares 3 4 3 5" xfId="5209" xr:uid="{1AA2C6A3-4437-4FAB-B34A-E6939250E9F0}"/>
    <cellStyle name="Millares 3 4 4" xfId="2898" xr:uid="{648C3636-37E4-436E-9EB4-B72CB2A0B7FD}"/>
    <cellStyle name="Millares 3 4 4 2" xfId="3177" xr:uid="{4313D626-1989-412E-B3DF-58F688E30D56}"/>
    <cellStyle name="Millares 3 4 4 2 2" xfId="3730" xr:uid="{0B072699-2F95-49BD-B782-A9F1A82847A5}"/>
    <cellStyle name="Millares 3 4 4 2 2 2" xfId="4826" xr:uid="{AFF9BD93-D41D-4050-851E-C7B9B86ED89A}"/>
    <cellStyle name="Millares 3 4 4 2 2 2 2" xfId="7015" xr:uid="{14E9BD72-851C-4567-ACEF-E566877A1F0F}"/>
    <cellStyle name="Millares 3 4 4 2 2 3" xfId="5921" xr:uid="{E32BF202-1D5D-41E8-B377-E9A45410A9BC}"/>
    <cellStyle name="Millares 3 4 4 2 3" xfId="4278" xr:uid="{ECA75457-12CB-4E9D-A4A8-5BB959FEE3E7}"/>
    <cellStyle name="Millares 3 4 4 2 3 2" xfId="6467" xr:uid="{DEBF5CDE-253A-4685-A474-A36936327640}"/>
    <cellStyle name="Millares 3 4 4 2 4" xfId="5373" xr:uid="{1045D0C6-262A-4320-AA42-6623CAB78B82}"/>
    <cellStyle name="Millares 3 4 4 3" xfId="3456" xr:uid="{A8B2E3F2-B252-44CA-B5B8-B2511142322B}"/>
    <cellStyle name="Millares 3 4 4 3 2" xfId="4552" xr:uid="{C2CEFC7C-5287-4F16-8AEC-B299B337CB9F}"/>
    <cellStyle name="Millares 3 4 4 3 2 2" xfId="6741" xr:uid="{4E77BBEC-00EA-46D0-B610-D5C71A13EF79}"/>
    <cellStyle name="Millares 3 4 4 3 3" xfId="5647" xr:uid="{56C1D7E3-18BE-4BBC-85EA-82E507B3E532}"/>
    <cellStyle name="Millares 3 4 4 4" xfId="4004" xr:uid="{85FC2480-93AA-49B2-B77A-0C4F78B3E19A}"/>
    <cellStyle name="Millares 3 4 4 4 2" xfId="6193" xr:uid="{D4B393CE-A6D7-415B-8A81-DAC13AE5EE6A}"/>
    <cellStyle name="Millares 3 4 4 5" xfId="5099" xr:uid="{18F47BC6-D727-4756-94BE-6C9D00CB39D8}"/>
    <cellStyle name="Millares 3 4 5" xfId="3127" xr:uid="{F0D13C55-BECF-46A6-820D-EE216716616F}"/>
    <cellStyle name="Millares 3 4 5 2" xfId="3681" xr:uid="{F974222A-5AAB-472E-8B72-F70DE70E29AE}"/>
    <cellStyle name="Millares 3 4 5 2 2" xfId="4777" xr:uid="{4B952800-883D-4240-A762-8A959E4EC31C}"/>
    <cellStyle name="Millares 3 4 5 2 2 2" xfId="6966" xr:uid="{88A85425-9765-4CDC-AC8E-BC98951182EC}"/>
    <cellStyle name="Millares 3 4 5 2 3" xfId="5872" xr:uid="{A13EEE16-96F1-4328-9A2A-4F28236FEDD2}"/>
    <cellStyle name="Millares 3 4 5 3" xfId="4229" xr:uid="{6F366BC2-41C1-4904-91F6-BD8C71529D22}"/>
    <cellStyle name="Millares 3 4 5 3 2" xfId="6418" xr:uid="{53A89453-513C-4390-85FC-5BB2923B3E56}"/>
    <cellStyle name="Millares 3 4 5 4" xfId="5324" xr:uid="{F051CAD6-CE7F-4404-B650-14AE016CF345}"/>
    <cellStyle name="Millares 3 4 6" xfId="3406" xr:uid="{5EA789DE-475B-4820-8618-CE36C94F27BE}"/>
    <cellStyle name="Millares 3 4 6 2" xfId="4503" xr:uid="{029B4D16-9E59-49E5-B648-7B53DCB1A60F}"/>
    <cellStyle name="Millares 3 4 6 2 2" xfId="6692" xr:uid="{E9DBB214-D1ED-4F94-B17B-2E1AA4EBD6E6}"/>
    <cellStyle name="Millares 3 4 6 3" xfId="5598" xr:uid="{A7157091-D92D-4D19-AB37-5E4CFCBB09A4}"/>
    <cellStyle name="Millares 3 4 7" xfId="3956" xr:uid="{70199D41-2B26-4C48-AF6D-132816D5EB6B}"/>
    <cellStyle name="Millares 3 4 7 2" xfId="6145" xr:uid="{6BE3DA56-E8DC-49E6-9F84-6B3200273BEA}"/>
    <cellStyle name="Millares 3 4 8" xfId="5051" xr:uid="{745FB55E-29FB-460D-8A59-FB9CA34FA334}"/>
    <cellStyle name="Millares 3 5" xfId="2918" xr:uid="{AF8743E7-2832-4E6E-8975-216AF069284B}"/>
    <cellStyle name="Millares 3 5 2" xfId="3032" xr:uid="{ADB1D82C-4CED-403B-AD06-C4058F8BD375}"/>
    <cellStyle name="Millares 3 5 2 2" xfId="3308" xr:uid="{EA25D98F-F16F-4A44-8B5E-1CFE64908FA0}"/>
    <cellStyle name="Millares 3 5 2 2 2" xfId="3861" xr:uid="{C6D1B765-F64B-4ABB-854D-7EFDE46A4B4F}"/>
    <cellStyle name="Millares 3 5 2 2 2 2" xfId="4957" xr:uid="{CEC5F85A-54FD-4565-9AC9-56AB62B169FF}"/>
    <cellStyle name="Millares 3 5 2 2 2 2 2" xfId="7146" xr:uid="{2F7F9E71-D5B1-4A4B-A0B6-A86172FCBFA7}"/>
    <cellStyle name="Millares 3 5 2 2 2 3" xfId="6052" xr:uid="{38A0A079-45C6-4003-AB7C-F1BB41EE928E}"/>
    <cellStyle name="Millares 3 5 2 2 3" xfId="4409" xr:uid="{ADE1194D-2C81-45FC-9E1B-210DD8487B81}"/>
    <cellStyle name="Millares 3 5 2 2 3 2" xfId="6598" xr:uid="{886539EA-9FE7-4E34-8683-7C33991B1297}"/>
    <cellStyle name="Millares 3 5 2 2 4" xfId="5504" xr:uid="{79873E38-5F4A-4C82-99F7-D9343A24C938}"/>
    <cellStyle name="Millares 3 5 2 3" xfId="3587" xr:uid="{096BE2E6-6A3E-4267-93DF-448D20135967}"/>
    <cellStyle name="Millares 3 5 2 3 2" xfId="4683" xr:uid="{96342A2C-4F6A-48AC-8418-CCCE5D168CC9}"/>
    <cellStyle name="Millares 3 5 2 3 2 2" xfId="6872" xr:uid="{5C688D6E-AB89-48A3-BE21-B7D45A7FD0E1}"/>
    <cellStyle name="Millares 3 5 2 3 3" xfId="5778" xr:uid="{C4C22B0C-F07C-4BF2-95EB-F4FE720F6F39}"/>
    <cellStyle name="Millares 3 5 2 4" xfId="4135" xr:uid="{A4E2D446-C140-424C-A77B-BF4D468ED8A2}"/>
    <cellStyle name="Millares 3 5 2 4 2" xfId="6324" xr:uid="{B42A69CF-7C83-41E5-8452-56A7968249E2}"/>
    <cellStyle name="Millares 3 5 2 5" xfId="5230" xr:uid="{08A3167C-677E-4248-AE88-03C7F398047A}"/>
    <cellStyle name="Millares 3 5 3" xfId="3196" xr:uid="{2D72976F-8A96-4D7C-80D2-08DEFC0CAC6B}"/>
    <cellStyle name="Millares 3 5 3 2" xfId="3749" xr:uid="{F46997DD-E901-4D4A-942C-025A4D5FDC13}"/>
    <cellStyle name="Millares 3 5 3 2 2" xfId="4845" xr:uid="{5660230D-270B-4B2A-8C62-BCA1A32A3251}"/>
    <cellStyle name="Millares 3 5 3 2 2 2" xfId="7034" xr:uid="{51E137D3-C81F-4AD1-9F81-4A583514D90D}"/>
    <cellStyle name="Millares 3 5 3 2 3" xfId="5940" xr:uid="{50834E29-6520-44DB-875E-60118D2AE8BC}"/>
    <cellStyle name="Millares 3 5 3 3" xfId="4297" xr:uid="{A37D778A-A8CA-4F5D-BFD7-2A0B5064F13A}"/>
    <cellStyle name="Millares 3 5 3 3 2" xfId="6486" xr:uid="{EEA8CF23-1781-4A0A-8526-A48E7E19CE34}"/>
    <cellStyle name="Millares 3 5 3 4" xfId="5392" xr:uid="{5CDE5D4D-1219-48E8-AF0F-9BDCCE2E2276}"/>
    <cellStyle name="Millares 3 5 4" xfId="3475" xr:uid="{8C5A1A3E-84E8-4BE9-8E5D-B48561A4988B}"/>
    <cellStyle name="Millares 3 5 4 2" xfId="4571" xr:uid="{D0C31CE8-F999-4241-838E-F3BFB04C8E5F}"/>
    <cellStyle name="Millares 3 5 4 2 2" xfId="6760" xr:uid="{D054A91E-7ED7-42B5-AEC9-62498EED1AC9}"/>
    <cellStyle name="Millares 3 5 4 3" xfId="5666" xr:uid="{3A6C3B66-A708-48CE-A114-3D013709F094}"/>
    <cellStyle name="Millares 3 5 5" xfId="4023" xr:uid="{963D40F0-CA42-4CCF-BC20-1C0472490768}"/>
    <cellStyle name="Millares 3 5 5 2" xfId="6212" xr:uid="{5DD2BE21-967A-4FA8-8262-2B94D4D27922}"/>
    <cellStyle name="Millares 3 5 6" xfId="5118" xr:uid="{A98E167F-2328-4892-9072-35B787CB4C9D}"/>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7" xr:uid="{A2B23B65-B30F-444B-BE8A-F3E5360EB0D6}"/>
    <cellStyle name="Millares 5 4 2 2" xfId="3069" xr:uid="{643118F3-75A0-4A7D-9EE0-7E2618C2FBEB}"/>
    <cellStyle name="Millares 5 4 2 2 2" xfId="3345" xr:uid="{470AC970-ED3E-4E30-9F3A-737B28E7B380}"/>
    <cellStyle name="Millares 5 4 2 2 2 2" xfId="3898" xr:uid="{21EDC23E-149C-4389-ACCA-3001772E621A}"/>
    <cellStyle name="Millares 5 4 2 2 2 2 2" xfId="4994" xr:uid="{15866206-E08F-423A-9C87-BD2621433681}"/>
    <cellStyle name="Millares 5 4 2 2 2 2 2 2" xfId="7183" xr:uid="{981896B4-77CF-4E7D-928B-842258646DE3}"/>
    <cellStyle name="Millares 5 4 2 2 2 2 3" xfId="6089" xr:uid="{6AEF6235-5360-497F-8644-9D38625F7C7C}"/>
    <cellStyle name="Millares 5 4 2 2 2 3" xfId="4446" xr:uid="{1384803B-0450-406F-BC0E-86F04152E630}"/>
    <cellStyle name="Millares 5 4 2 2 2 3 2" xfId="6635" xr:uid="{717C1B80-8FD9-4D29-A195-FE5B4A24A0F9}"/>
    <cellStyle name="Millares 5 4 2 2 2 4" xfId="5541" xr:uid="{8768155D-8DC1-42C1-A476-7E606C71A94E}"/>
    <cellStyle name="Millares 5 4 2 2 3" xfId="3624" xr:uid="{D5D1048B-C6EA-4DA5-B04B-70751C17A5F4}"/>
    <cellStyle name="Millares 5 4 2 2 3 2" xfId="4720" xr:uid="{FB495846-A4EF-4029-A68B-6311FF6F5682}"/>
    <cellStyle name="Millares 5 4 2 2 3 2 2" xfId="6909" xr:uid="{0D4BF326-759E-4D2F-AC0B-BFBDDDCEEFF8}"/>
    <cellStyle name="Millares 5 4 2 2 3 3" xfId="5815" xr:uid="{5394CEF4-B3C8-46D6-834D-EDDA992C7B9E}"/>
    <cellStyle name="Millares 5 4 2 2 4" xfId="4172" xr:uid="{00C957FA-06A2-4F23-9999-CCE37F9E03CB}"/>
    <cellStyle name="Millares 5 4 2 2 4 2" xfId="6361" xr:uid="{E28EB3EC-6D32-490A-A0FC-6D14DAB917BE}"/>
    <cellStyle name="Millares 5 4 2 2 5" xfId="5267" xr:uid="{E06C115E-186B-4A05-81A5-2D6BC56C5E26}"/>
    <cellStyle name="Millares 5 4 2 3" xfId="3233" xr:uid="{D0C0C557-B1BC-4958-A7A2-A65C0BECEA62}"/>
    <cellStyle name="Millares 5 4 2 3 2" xfId="3786" xr:uid="{8B046E49-5011-47CA-9FA5-E360F04969C7}"/>
    <cellStyle name="Millares 5 4 2 3 2 2" xfId="4882" xr:uid="{7253EE7B-C446-44E7-ABD0-026542283891}"/>
    <cellStyle name="Millares 5 4 2 3 2 2 2" xfId="7071" xr:uid="{1E94ABEE-8510-468B-8CEF-3122F934CF20}"/>
    <cellStyle name="Millares 5 4 2 3 2 3" xfId="5977" xr:uid="{C62CCD6B-32F8-4BA2-8345-2EDA41378E5D}"/>
    <cellStyle name="Millares 5 4 2 3 3" xfId="4334" xr:uid="{87F37B91-2604-433C-9061-20093A82FFAD}"/>
    <cellStyle name="Millares 5 4 2 3 3 2" xfId="6523" xr:uid="{314ECEC8-0794-4D54-851E-CCD7A460929D}"/>
    <cellStyle name="Millares 5 4 2 3 4" xfId="5429" xr:uid="{FD0DFB70-AC80-46BC-9189-A34C61A5F2FD}"/>
    <cellStyle name="Millares 5 4 2 4" xfId="3512" xr:uid="{CBA6D05E-A794-4BC2-9121-C84900135382}"/>
    <cellStyle name="Millares 5 4 2 4 2" xfId="4608" xr:uid="{16559E65-9865-42B5-8699-DADA861AD03D}"/>
    <cellStyle name="Millares 5 4 2 4 2 2" xfId="6797" xr:uid="{F280F0BF-4453-48DF-B4EC-6AA8B8FFFE0B}"/>
    <cellStyle name="Millares 5 4 2 4 3" xfId="5703" xr:uid="{4B34162F-0D2A-485D-965C-461937E89F6F}"/>
    <cellStyle name="Millares 5 4 2 5" xfId="4060" xr:uid="{9C9F39EA-FFEA-4C92-B4FE-41A8C4B7D99A}"/>
    <cellStyle name="Millares 5 4 2 5 2" xfId="6249" xr:uid="{DD9E1C36-E47E-4193-B15C-17F1C81C9728}"/>
    <cellStyle name="Millares 5 4 2 6" xfId="5155" xr:uid="{6440E7C5-60BC-453F-BB04-1A54D7C6D82F}"/>
    <cellStyle name="Millares 5 4 3" xfId="3012" xr:uid="{1ED69C6F-DFC5-402B-BF3A-47EF79B79EE1}"/>
    <cellStyle name="Millares 5 4 3 2" xfId="3288" xr:uid="{BC551D09-63AC-4AE9-918D-D489B2989675}"/>
    <cellStyle name="Millares 5 4 3 2 2" xfId="3841" xr:uid="{DFE04E4F-B176-4C6D-B93F-A8D3E3964348}"/>
    <cellStyle name="Millares 5 4 3 2 2 2" xfId="4937" xr:uid="{9ADD3058-E7E3-4536-878A-71A91FAAE419}"/>
    <cellStyle name="Millares 5 4 3 2 2 2 2" xfId="7126" xr:uid="{76A80A86-753B-4246-AEEF-7864B9BC00D2}"/>
    <cellStyle name="Millares 5 4 3 2 2 3" xfId="6032" xr:uid="{5266D299-C081-489D-80B4-5E89AC11B4C9}"/>
    <cellStyle name="Millares 5 4 3 2 3" xfId="4389" xr:uid="{8095EC8A-5361-427E-AC35-3CB768AD1CC5}"/>
    <cellStyle name="Millares 5 4 3 2 3 2" xfId="6578" xr:uid="{6EFBD4FE-4FAA-41B9-A059-54C68DF4A140}"/>
    <cellStyle name="Millares 5 4 3 2 4" xfId="5484" xr:uid="{736D52A2-782D-43C9-9C85-7D96590FA0B8}"/>
    <cellStyle name="Millares 5 4 3 3" xfId="3567" xr:uid="{8A8A5751-F4D8-48DE-A01A-EE75B659B81F}"/>
    <cellStyle name="Millares 5 4 3 3 2" xfId="4663" xr:uid="{004BD065-9762-4C7B-8675-E81F4CDFC9D9}"/>
    <cellStyle name="Millares 5 4 3 3 2 2" xfId="6852" xr:uid="{C42F6310-464D-4D0F-AF26-536B99A5CF0F}"/>
    <cellStyle name="Millares 5 4 3 3 3" xfId="5758" xr:uid="{A2A8421C-4995-426E-802A-F938C91AD712}"/>
    <cellStyle name="Millares 5 4 3 4" xfId="4115" xr:uid="{5B564160-4524-4685-9130-0C49CF7D7873}"/>
    <cellStyle name="Millares 5 4 3 4 2" xfId="6304" xr:uid="{494FEEFD-8E4E-4AC6-A7B8-056836A0C293}"/>
    <cellStyle name="Millares 5 4 3 5" xfId="5210" xr:uid="{E622DDBD-1B23-42C4-B6A2-0F22D133B4F7}"/>
    <cellStyle name="Millares 5 4 4" xfId="2899" xr:uid="{143066AC-C5C7-4E25-9632-A326F344E977}"/>
    <cellStyle name="Millares 5 4 4 2" xfId="3178" xr:uid="{B2D92F4C-BA6A-4D89-8AC7-CF889A037BB9}"/>
    <cellStyle name="Millares 5 4 4 2 2" xfId="3731" xr:uid="{3AE118AC-360B-4558-806B-E3ABDFC76447}"/>
    <cellStyle name="Millares 5 4 4 2 2 2" xfId="4827" xr:uid="{1CDECF10-265D-47D9-916A-5EF4C9699707}"/>
    <cellStyle name="Millares 5 4 4 2 2 2 2" xfId="7016" xr:uid="{7E9A2041-B169-435A-A36A-957D4B8371DA}"/>
    <cellStyle name="Millares 5 4 4 2 2 3" xfId="5922" xr:uid="{99CC5BA7-2EBF-49F0-8A2B-F921D0715520}"/>
    <cellStyle name="Millares 5 4 4 2 3" xfId="4279" xr:uid="{D75FFFEF-4626-4A3E-9ACA-DEF24398DBB0}"/>
    <cellStyle name="Millares 5 4 4 2 3 2" xfId="6468" xr:uid="{125433A1-2686-4D8C-8668-B0DB6CBD8890}"/>
    <cellStyle name="Millares 5 4 4 2 4" xfId="5374" xr:uid="{AE861540-3F17-4383-A209-C42D5DA0B497}"/>
    <cellStyle name="Millares 5 4 4 3" xfId="3457" xr:uid="{A9187BDE-CADC-4254-9BD0-E80F5B584311}"/>
    <cellStyle name="Millares 5 4 4 3 2" xfId="4553" xr:uid="{F9BBAE9F-F8DF-4F99-909A-16481A202DD8}"/>
    <cellStyle name="Millares 5 4 4 3 2 2" xfId="6742" xr:uid="{B9C25553-2ED6-4A9A-BAA6-F7A218130640}"/>
    <cellStyle name="Millares 5 4 4 3 3" xfId="5648" xr:uid="{7E6B08EC-2E6C-4708-9340-A07F1015D85E}"/>
    <cellStyle name="Millares 5 4 4 4" xfId="4005" xr:uid="{7A040BFB-230A-4852-A26A-0ACF7DBE75DD}"/>
    <cellStyle name="Millares 5 4 4 4 2" xfId="6194" xr:uid="{814DAAA6-AF75-482D-8BEC-B2C188A20945}"/>
    <cellStyle name="Millares 5 4 4 5" xfId="5100" xr:uid="{64A26DDF-938D-4729-9B60-F9C0AE167B1F}"/>
    <cellStyle name="Millares 5 4 5" xfId="3128" xr:uid="{1C95AA1A-59E8-4448-8370-55025B71815E}"/>
    <cellStyle name="Millares 5 4 5 2" xfId="3682" xr:uid="{9381A0A4-CEF9-4C71-B5E1-5E6B63D00A44}"/>
    <cellStyle name="Millares 5 4 5 2 2" xfId="4778" xr:uid="{CB375FB0-9FF6-47D2-855E-3A9FD4DBB8C4}"/>
    <cellStyle name="Millares 5 4 5 2 2 2" xfId="6967" xr:uid="{081AE55B-FDF2-48D1-BB5B-F1525EE3A0BB}"/>
    <cellStyle name="Millares 5 4 5 2 3" xfId="5873" xr:uid="{068322A9-138E-419E-9C34-F6FDB35EAC52}"/>
    <cellStyle name="Millares 5 4 5 3" xfId="4230" xr:uid="{14A3D390-271D-4628-B2EA-B64061313B09}"/>
    <cellStyle name="Millares 5 4 5 3 2" xfId="6419" xr:uid="{A118A74B-529D-4E2A-91C1-5E637AB90E47}"/>
    <cellStyle name="Millares 5 4 5 4" xfId="5325" xr:uid="{4204B598-24A4-429D-85B3-2B5A83219BCD}"/>
    <cellStyle name="Millares 5 4 6" xfId="3407" xr:uid="{E3B5261B-1C15-4F37-BCC2-E53A846418C7}"/>
    <cellStyle name="Millares 5 4 6 2" xfId="4504" xr:uid="{469DA195-6F18-4A57-8D13-448DD93155BB}"/>
    <cellStyle name="Millares 5 4 6 2 2" xfId="6693" xr:uid="{60F564E8-40A6-4B3C-BB3D-427C47457DD0}"/>
    <cellStyle name="Millares 5 4 6 3" xfId="5599" xr:uid="{47FE1859-CEEF-4BB4-874A-38E683843EDE}"/>
    <cellStyle name="Millares 5 4 7" xfId="3957" xr:uid="{4DEA416D-A5D0-4C39-85CE-B38270D2CD99}"/>
    <cellStyle name="Millares 5 4 7 2" xfId="6146" xr:uid="{1E3764C3-DE43-4369-AAEA-E7BF710583BD}"/>
    <cellStyle name="Millares 5 4 8" xfId="5052" xr:uid="{AAABF212-60CE-4168-AAD1-D1F529266603}"/>
    <cellStyle name="Millares 5 5" xfId="233" xr:uid="{00000000-0005-0000-0000-0000D6000000}"/>
    <cellStyle name="Millares 5 5 2" xfId="2958" xr:uid="{17790567-CE06-47CA-BE09-28003E24E93A}"/>
    <cellStyle name="Millares 5 5 2 2" xfId="3070" xr:uid="{A2632BD2-9652-4240-8AAB-42AEEF2C3EB4}"/>
    <cellStyle name="Millares 5 5 2 2 2" xfId="3346" xr:uid="{37289164-2AF9-471B-8B67-B15D02B494F5}"/>
    <cellStyle name="Millares 5 5 2 2 2 2" xfId="3899" xr:uid="{35118451-E76B-40F5-AB44-8F7460F37DCE}"/>
    <cellStyle name="Millares 5 5 2 2 2 2 2" xfId="4995" xr:uid="{7FD1CBD4-03B3-4896-A9EB-FCAA73522DB0}"/>
    <cellStyle name="Millares 5 5 2 2 2 2 2 2" xfId="7184" xr:uid="{E65B8D4C-E071-41A1-B10F-616A9EB56204}"/>
    <cellStyle name="Millares 5 5 2 2 2 2 3" xfId="6090" xr:uid="{24261141-5B6F-4F09-A815-FA0931AC3B9B}"/>
    <cellStyle name="Millares 5 5 2 2 2 3" xfId="4447" xr:uid="{B6EA8352-0EB0-44B6-BD47-FAE310F7A721}"/>
    <cellStyle name="Millares 5 5 2 2 2 3 2" xfId="6636" xr:uid="{C4551969-5CEF-4D84-BC57-84CB1DBD4814}"/>
    <cellStyle name="Millares 5 5 2 2 2 4" xfId="5542" xr:uid="{9B7775B4-1AB3-412B-AD1F-8FC0A82AE6F0}"/>
    <cellStyle name="Millares 5 5 2 2 3" xfId="3625" xr:uid="{D4E15CDF-685B-433C-978B-88F994ADD515}"/>
    <cellStyle name="Millares 5 5 2 2 3 2" xfId="4721" xr:uid="{05DAF603-D03C-4619-BDC5-A400ACE77569}"/>
    <cellStyle name="Millares 5 5 2 2 3 2 2" xfId="6910" xr:uid="{B22DF514-D699-4188-A319-90A8743F700C}"/>
    <cellStyle name="Millares 5 5 2 2 3 3" xfId="5816" xr:uid="{118AF75F-62A5-474B-A68C-04AD9AFBA210}"/>
    <cellStyle name="Millares 5 5 2 2 4" xfId="4173" xr:uid="{DB1AAEDD-9B1F-4ABF-B94A-DC8531899F04}"/>
    <cellStyle name="Millares 5 5 2 2 4 2" xfId="6362" xr:uid="{2E151618-7701-403F-A94F-A98D4A93904E}"/>
    <cellStyle name="Millares 5 5 2 2 5" xfId="5268" xr:uid="{948ADA15-966F-45F0-9335-33A50C24423A}"/>
    <cellStyle name="Millares 5 5 2 3" xfId="3234" xr:uid="{EB850201-38DF-4483-B4B3-B427FBE527D1}"/>
    <cellStyle name="Millares 5 5 2 3 2" xfId="3787" xr:uid="{C556504E-E6BE-45D2-BDB5-33304ABB261B}"/>
    <cellStyle name="Millares 5 5 2 3 2 2" xfId="4883" xr:uid="{B65A18BE-CD9B-40AA-85FB-588287957C34}"/>
    <cellStyle name="Millares 5 5 2 3 2 2 2" xfId="7072" xr:uid="{C488E049-EEB5-463C-AD11-2471BD8C8AB8}"/>
    <cellStyle name="Millares 5 5 2 3 2 3" xfId="5978" xr:uid="{DABC5566-B3C1-4F58-9AED-42F8572E6D9A}"/>
    <cellStyle name="Millares 5 5 2 3 3" xfId="4335" xr:uid="{2FDD8294-FC23-4211-8AD7-62495135A763}"/>
    <cellStyle name="Millares 5 5 2 3 3 2" xfId="6524" xr:uid="{B914DFDB-C801-4385-B0DC-72FF382C47F3}"/>
    <cellStyle name="Millares 5 5 2 3 4" xfId="5430" xr:uid="{D49ABC69-C960-4009-8666-96A96888DD8F}"/>
    <cellStyle name="Millares 5 5 2 4" xfId="3513" xr:uid="{9F6E5C79-5DA6-4010-B94D-2A28CDF0CFF0}"/>
    <cellStyle name="Millares 5 5 2 4 2" xfId="4609" xr:uid="{D23ACF00-E91E-4732-A448-AE6DEC02D63F}"/>
    <cellStyle name="Millares 5 5 2 4 2 2" xfId="6798" xr:uid="{0A46819D-EAE5-44FA-B3E4-8AA2EF10CC97}"/>
    <cellStyle name="Millares 5 5 2 4 3" xfId="5704" xr:uid="{3793AA3F-95C0-4881-A983-0FD2F7D51758}"/>
    <cellStyle name="Millares 5 5 2 5" xfId="4061" xr:uid="{CF2413A2-52ED-4E37-8C90-A7B8C5603936}"/>
    <cellStyle name="Millares 5 5 2 5 2" xfId="6250" xr:uid="{DFE0CDAD-D6F1-47B1-A538-AE50A82ECA1A}"/>
    <cellStyle name="Millares 5 5 2 6" xfId="5156" xr:uid="{E3580994-6428-433C-99A0-7225FC27204C}"/>
    <cellStyle name="Millares 5 5 3" xfId="3013" xr:uid="{ADC9A93D-2B2A-4904-9EB9-0A9910185736}"/>
    <cellStyle name="Millares 5 5 3 2" xfId="3289" xr:uid="{F38F4126-31F9-4406-9A62-EF7FF0FDDF8B}"/>
    <cellStyle name="Millares 5 5 3 2 2" xfId="3842" xr:uid="{910E5692-6FB6-4D7B-A524-98022D0BD2DE}"/>
    <cellStyle name="Millares 5 5 3 2 2 2" xfId="4938" xr:uid="{1A63A827-D43C-48AE-B497-229D2C6D1CB9}"/>
    <cellStyle name="Millares 5 5 3 2 2 2 2" xfId="7127" xr:uid="{76BFDAAB-84B8-41D1-91BF-9F2DF6C9FDAC}"/>
    <cellStyle name="Millares 5 5 3 2 2 3" xfId="6033" xr:uid="{88B07BEF-8603-4E9E-BBDF-EF530A0D9CA2}"/>
    <cellStyle name="Millares 5 5 3 2 3" xfId="4390" xr:uid="{9D2E057E-CAAC-47E5-BECD-DBA04B50E83C}"/>
    <cellStyle name="Millares 5 5 3 2 3 2" xfId="6579" xr:uid="{8D6B55A2-82F3-4B70-B4FB-0D0F0E4D385E}"/>
    <cellStyle name="Millares 5 5 3 2 4" xfId="5485" xr:uid="{B3F1E23F-D340-49AC-AA4A-A120E049EC50}"/>
    <cellStyle name="Millares 5 5 3 3" xfId="3568" xr:uid="{86CA6394-C3E5-4EDD-9F66-BB5178B09843}"/>
    <cellStyle name="Millares 5 5 3 3 2" xfId="4664" xr:uid="{A61CB0D8-A2F0-4590-8098-FC5B3C73834F}"/>
    <cellStyle name="Millares 5 5 3 3 2 2" xfId="6853" xr:uid="{60D89E35-569C-481B-8FB9-48A516973FB6}"/>
    <cellStyle name="Millares 5 5 3 3 3" xfId="5759" xr:uid="{4290AE2B-50F0-45BF-837A-3BAAB2EB8F5C}"/>
    <cellStyle name="Millares 5 5 3 4" xfId="4116" xr:uid="{0425AE4C-FAEA-43B2-B583-5B51A3BA7249}"/>
    <cellStyle name="Millares 5 5 3 4 2" xfId="6305" xr:uid="{25AE9EA6-BB4C-45F3-B558-45FDE259A303}"/>
    <cellStyle name="Millares 5 5 3 5" xfId="5211" xr:uid="{F32F4BB7-3296-4BDB-ABA4-2F79C2899E00}"/>
    <cellStyle name="Millares 5 5 4" xfId="2900" xr:uid="{CF6F8EED-C0C1-4053-B507-5558CFF1A460}"/>
    <cellStyle name="Millares 5 5 4 2" xfId="3179" xr:uid="{C49FE894-F04A-4866-B3A6-B47C72912626}"/>
    <cellStyle name="Millares 5 5 4 2 2" xfId="3732" xr:uid="{4D2F65A6-7619-4A8D-BBDF-C33BFD872816}"/>
    <cellStyle name="Millares 5 5 4 2 2 2" xfId="4828" xr:uid="{7B594F82-3858-4AAE-B63F-0ECF1F7C2C47}"/>
    <cellStyle name="Millares 5 5 4 2 2 2 2" xfId="7017" xr:uid="{FEEA606D-4CFB-49D5-BEFA-C9D43AE8C2AB}"/>
    <cellStyle name="Millares 5 5 4 2 2 3" xfId="5923" xr:uid="{93B768B4-878A-4427-B8ED-28573013861E}"/>
    <cellStyle name="Millares 5 5 4 2 3" xfId="4280" xr:uid="{8A039939-7091-4B25-B69D-6CC75EE4C50F}"/>
    <cellStyle name="Millares 5 5 4 2 3 2" xfId="6469" xr:uid="{5515CFC8-F605-424D-90AD-4858D2B0C088}"/>
    <cellStyle name="Millares 5 5 4 2 4" xfId="5375" xr:uid="{9D2FC67B-2492-4D0A-A517-A4D16F82A572}"/>
    <cellStyle name="Millares 5 5 4 3" xfId="3458" xr:uid="{EDEF7C16-FCCD-4E3F-A3B4-7B0BB288B95B}"/>
    <cellStyle name="Millares 5 5 4 3 2" xfId="4554" xr:uid="{1C9424FB-3201-409B-BC08-DF602CD5BBE0}"/>
    <cellStyle name="Millares 5 5 4 3 2 2" xfId="6743" xr:uid="{F76F040B-C465-4BA8-9961-FA7301E088CF}"/>
    <cellStyle name="Millares 5 5 4 3 3" xfId="5649" xr:uid="{D7F9026E-29CD-4F82-8634-FC2EC5AFEAAD}"/>
    <cellStyle name="Millares 5 5 4 4" xfId="4006" xr:uid="{D40DFBAA-167E-4F7A-AADF-0B4EE8C995A1}"/>
    <cellStyle name="Millares 5 5 4 4 2" xfId="6195" xr:uid="{21A94C0F-4FEF-4807-88B4-FFBC77846BBB}"/>
    <cellStyle name="Millares 5 5 4 5" xfId="5101" xr:uid="{7747525A-70EF-4C38-BBA9-9E628FC87BD8}"/>
    <cellStyle name="Millares 5 5 5" xfId="3129" xr:uid="{A1DF1BF2-E8C1-442E-A3A0-205F0FD0EEE7}"/>
    <cellStyle name="Millares 5 5 5 2" xfId="3683" xr:uid="{1278DD78-583B-4901-8BE1-E1AF5D5AD032}"/>
    <cellStyle name="Millares 5 5 5 2 2" xfId="4779" xr:uid="{0373E408-6CD0-44B7-826F-2015EE00F1E8}"/>
    <cellStyle name="Millares 5 5 5 2 2 2" xfId="6968" xr:uid="{21FE7B3D-988E-4206-8211-C70D050FECC8}"/>
    <cellStyle name="Millares 5 5 5 2 3" xfId="5874" xr:uid="{39A775B2-E8A7-4E3C-B94C-3DFD28382DB5}"/>
    <cellStyle name="Millares 5 5 5 3" xfId="4231" xr:uid="{BCC984ED-37AE-4D60-8108-F2B927AC04E4}"/>
    <cellStyle name="Millares 5 5 5 3 2" xfId="6420" xr:uid="{A377E746-BA57-4439-B8C6-AB83292C3796}"/>
    <cellStyle name="Millares 5 5 5 4" xfId="5326" xr:uid="{4FF55233-D765-49FF-BBF4-3BDE1A3F01CF}"/>
    <cellStyle name="Millares 5 5 6" xfId="3408" xr:uid="{EA3D43F8-D5CA-43A1-A88D-1F38C8DA7BDF}"/>
    <cellStyle name="Millares 5 5 6 2" xfId="4505" xr:uid="{5602B44A-EFD5-422E-B88B-41B641E5FD20}"/>
    <cellStyle name="Millares 5 5 6 2 2" xfId="6694" xr:uid="{FB21A8F3-A9A6-4663-BB82-5B80F874B025}"/>
    <cellStyle name="Millares 5 5 6 3" xfId="5600" xr:uid="{8826F38E-0E76-498D-860C-7EDBDC17BB1E}"/>
    <cellStyle name="Millares 5 5 7" xfId="3958" xr:uid="{96FF79EA-2247-43CF-BF39-62B7A1F014A9}"/>
    <cellStyle name="Millares 5 5 7 2" xfId="6147" xr:uid="{202C2016-8C04-4507-8413-B81952646F9B}"/>
    <cellStyle name="Millares 5 5 8" xfId="5053" xr:uid="{3217C2BB-77B0-45D9-9712-2FD5740D65DA}"/>
    <cellStyle name="Millares 6" xfId="234" xr:uid="{00000000-0005-0000-0000-0000D7000000}"/>
    <cellStyle name="Millares 6 10" xfId="3959" xr:uid="{38BF8BDE-64AC-457B-8779-CA8B691553DB}"/>
    <cellStyle name="Millares 6 10 2" xfId="6148" xr:uid="{5163DBA5-8488-4802-99F5-2DCD4BB898FC}"/>
    <cellStyle name="Millares 6 11" xfId="5054" xr:uid="{66DFB6C4-5BA7-49B2-AABD-2AD3A7EDE2A1}"/>
    <cellStyle name="Millares 6 2" xfId="235" xr:uid="{00000000-0005-0000-0000-0000D8000000}"/>
    <cellStyle name="Millares 6 2 2" xfId="236" xr:uid="{00000000-0005-0000-0000-0000D9000000}"/>
    <cellStyle name="Millares 6 2 2 2" xfId="2961" xr:uid="{B5E6DFCF-9A8E-462D-B2A4-C07436688AF2}"/>
    <cellStyle name="Millares 6 2 2 2 2" xfId="3073" xr:uid="{95168F25-7DF7-4667-957D-BA2B9F366F11}"/>
    <cellStyle name="Millares 6 2 2 2 2 2" xfId="3349" xr:uid="{16AE8257-2853-4096-A2EC-74D4BE48D724}"/>
    <cellStyle name="Millares 6 2 2 2 2 2 2" xfId="3902" xr:uid="{E21956EC-AED4-4EAF-9160-480DBA6FE73F}"/>
    <cellStyle name="Millares 6 2 2 2 2 2 2 2" xfId="4998" xr:uid="{FA7E45DE-1033-4E5C-AE26-F08D697EB9E4}"/>
    <cellStyle name="Millares 6 2 2 2 2 2 2 2 2" xfId="7187" xr:uid="{BC5C6B64-8CDE-4E41-8AAD-A80AA9199B18}"/>
    <cellStyle name="Millares 6 2 2 2 2 2 2 3" xfId="6093" xr:uid="{30BD6AA0-8DFF-4A5C-AF97-12BD13977966}"/>
    <cellStyle name="Millares 6 2 2 2 2 2 3" xfId="4450" xr:uid="{75A70A4B-4616-4DF6-8C19-30CA7F64C6AD}"/>
    <cellStyle name="Millares 6 2 2 2 2 2 3 2" xfId="6639" xr:uid="{54C3E765-FF12-4112-B95E-8F8E750F1B07}"/>
    <cellStyle name="Millares 6 2 2 2 2 2 4" xfId="5545" xr:uid="{99107C88-B80C-4490-8DBC-F91F1187D270}"/>
    <cellStyle name="Millares 6 2 2 2 2 3" xfId="3628" xr:uid="{A61CE4BD-4787-4D8D-9152-6724CD6C74DB}"/>
    <cellStyle name="Millares 6 2 2 2 2 3 2" xfId="4724" xr:uid="{636DD3B9-33CD-4638-B853-EDB53F123A54}"/>
    <cellStyle name="Millares 6 2 2 2 2 3 2 2" xfId="6913" xr:uid="{8A1E962E-33A2-474A-9D91-D65360EF2058}"/>
    <cellStyle name="Millares 6 2 2 2 2 3 3" xfId="5819" xr:uid="{12338B84-E1E3-430D-87BD-74D94090F4C1}"/>
    <cellStyle name="Millares 6 2 2 2 2 4" xfId="4176" xr:uid="{949A5709-3C53-409C-B606-5B57FF5BAB78}"/>
    <cellStyle name="Millares 6 2 2 2 2 4 2" xfId="6365" xr:uid="{20EA6D23-16FF-4122-8BD3-7797F3624E66}"/>
    <cellStyle name="Millares 6 2 2 2 2 5" xfId="5271" xr:uid="{F7F0A209-9F00-4FE6-A3E7-EB70DFD287CF}"/>
    <cellStyle name="Millares 6 2 2 2 3" xfId="3237" xr:uid="{79563944-82E0-4F1D-B17E-2872F6F42A01}"/>
    <cellStyle name="Millares 6 2 2 2 3 2" xfId="3790" xr:uid="{1FD708D1-7DCA-4385-99BB-81D4562FEE35}"/>
    <cellStyle name="Millares 6 2 2 2 3 2 2" xfId="4886" xr:uid="{F8AF3100-3F2D-4C34-93B6-28EEF168B613}"/>
    <cellStyle name="Millares 6 2 2 2 3 2 2 2" xfId="7075" xr:uid="{E766B053-0990-4B7C-98B2-11E594D53649}"/>
    <cellStyle name="Millares 6 2 2 2 3 2 3" xfId="5981" xr:uid="{B2C0B976-7F8D-4FAF-8FFC-316AF5788402}"/>
    <cellStyle name="Millares 6 2 2 2 3 3" xfId="4338" xr:uid="{57623D0A-858C-4D00-9692-06AFD3747C66}"/>
    <cellStyle name="Millares 6 2 2 2 3 3 2" xfId="6527" xr:uid="{A3AAA093-921F-4107-85FD-490C5AD300F0}"/>
    <cellStyle name="Millares 6 2 2 2 3 4" xfId="5433" xr:uid="{527BAAE2-8F90-49A9-A54A-D57D6AD7000F}"/>
    <cellStyle name="Millares 6 2 2 2 4" xfId="3516" xr:uid="{4530537A-58B7-4195-ACC6-20DDC3613421}"/>
    <cellStyle name="Millares 6 2 2 2 4 2" xfId="4612" xr:uid="{DCFFE198-B365-4A11-895E-9DE9592E3D97}"/>
    <cellStyle name="Millares 6 2 2 2 4 2 2" xfId="6801" xr:uid="{B411C0B6-AC57-40C6-8C61-C4D162FCBE6A}"/>
    <cellStyle name="Millares 6 2 2 2 4 3" xfId="5707" xr:uid="{743DD313-DCA0-410C-9D3D-1035217FFD63}"/>
    <cellStyle name="Millares 6 2 2 2 5" xfId="4064" xr:uid="{C703A399-1B19-4BEB-8C4B-272DBA35BA74}"/>
    <cellStyle name="Millares 6 2 2 2 5 2" xfId="6253" xr:uid="{1137755E-57E2-43F0-A88C-826B6D82DBC6}"/>
    <cellStyle name="Millares 6 2 2 2 6" xfId="5159" xr:uid="{AFC4B580-A436-43FF-AEC3-CB3801CF9755}"/>
    <cellStyle name="Millares 6 2 2 3" xfId="3016" xr:uid="{FFD4F4E4-4134-44A4-BD21-3AF20B7EACCD}"/>
    <cellStyle name="Millares 6 2 2 3 2" xfId="3292" xr:uid="{8FA9465E-9C48-490B-A7E2-AECE1D985F59}"/>
    <cellStyle name="Millares 6 2 2 3 2 2" xfId="3845" xr:uid="{5CC5BCE3-A6D9-4B7B-9AAC-685C633B625D}"/>
    <cellStyle name="Millares 6 2 2 3 2 2 2" xfId="4941" xr:uid="{874280ED-E3BE-4CBC-AFDB-812426C885BD}"/>
    <cellStyle name="Millares 6 2 2 3 2 2 2 2" xfId="7130" xr:uid="{46E77BDB-95B8-4BB6-8269-F2B7ECA7A3BA}"/>
    <cellStyle name="Millares 6 2 2 3 2 2 3" xfId="6036" xr:uid="{3240705E-C31B-4D57-B351-6CED607DA4A1}"/>
    <cellStyle name="Millares 6 2 2 3 2 3" xfId="4393" xr:uid="{78C3A140-EE1B-420D-9B78-F60EC0D3950D}"/>
    <cellStyle name="Millares 6 2 2 3 2 3 2" xfId="6582" xr:uid="{330583ED-509B-4EDD-9613-4BFFA2E592C2}"/>
    <cellStyle name="Millares 6 2 2 3 2 4" xfId="5488" xr:uid="{C89A5C2C-5B10-4665-9E64-9F87CF9B4BC5}"/>
    <cellStyle name="Millares 6 2 2 3 3" xfId="3571" xr:uid="{FCD65AC0-1A9F-4E6F-B52B-CAB112E3B203}"/>
    <cellStyle name="Millares 6 2 2 3 3 2" xfId="4667" xr:uid="{E90C6268-A6AC-42F6-8407-A5EB884AB0F3}"/>
    <cellStyle name="Millares 6 2 2 3 3 2 2" xfId="6856" xr:uid="{A3098379-FBC3-4D6F-A675-90960D4B3201}"/>
    <cellStyle name="Millares 6 2 2 3 3 3" xfId="5762" xr:uid="{891E573F-36AC-49A6-B942-38105EA83E5C}"/>
    <cellStyle name="Millares 6 2 2 3 4" xfId="4119" xr:uid="{6D57C2BC-4547-46B7-A4BD-E46A6814BB7D}"/>
    <cellStyle name="Millares 6 2 2 3 4 2" xfId="6308" xr:uid="{3A2E2DD3-1B96-44D8-9B1D-FC522A8F1F06}"/>
    <cellStyle name="Millares 6 2 2 3 5" xfId="5214" xr:uid="{05C0290A-25BC-470F-9885-D453834757D3}"/>
    <cellStyle name="Millares 6 2 2 4" xfId="2903" xr:uid="{CC11F91C-996F-474A-B399-AFBE2EC18155}"/>
    <cellStyle name="Millares 6 2 2 4 2" xfId="3182" xr:uid="{20604561-9E4D-4916-A997-21D06B442612}"/>
    <cellStyle name="Millares 6 2 2 4 2 2" xfId="3735" xr:uid="{276F1BFB-EBD0-4050-996D-7FC0F38AA789}"/>
    <cellStyle name="Millares 6 2 2 4 2 2 2" xfId="4831" xr:uid="{B9974913-96C8-4DFE-A673-A4B18E5D3C6F}"/>
    <cellStyle name="Millares 6 2 2 4 2 2 2 2" xfId="7020" xr:uid="{34F39294-C180-49BF-9B08-AB2C33150693}"/>
    <cellStyle name="Millares 6 2 2 4 2 2 3" xfId="5926" xr:uid="{F8B38272-6124-45FE-95C2-4B06A7FE3D6F}"/>
    <cellStyle name="Millares 6 2 2 4 2 3" xfId="4283" xr:uid="{F0DC492C-27C4-4D46-B72E-2C8CD4B881BE}"/>
    <cellStyle name="Millares 6 2 2 4 2 3 2" xfId="6472" xr:uid="{D90933D7-9539-48DA-9DE5-BAF5B7A80AE2}"/>
    <cellStyle name="Millares 6 2 2 4 2 4" xfId="5378" xr:uid="{C52D3CDE-7743-4E73-81AA-054A2DE50A43}"/>
    <cellStyle name="Millares 6 2 2 4 3" xfId="3461" xr:uid="{9B018EDA-EDAE-4149-8839-8AF878FC479C}"/>
    <cellStyle name="Millares 6 2 2 4 3 2" xfId="4557" xr:uid="{1DD87125-D22E-4802-9632-14AEBA745966}"/>
    <cellStyle name="Millares 6 2 2 4 3 2 2" xfId="6746" xr:uid="{BC09B32D-5288-4179-A7D6-738B99FFD450}"/>
    <cellStyle name="Millares 6 2 2 4 3 3" xfId="5652" xr:uid="{8B60D8D0-AAC4-4218-8D8B-D6013D78EDC4}"/>
    <cellStyle name="Millares 6 2 2 4 4" xfId="4009" xr:uid="{62193D58-5005-439B-970D-455CD9F43514}"/>
    <cellStyle name="Millares 6 2 2 4 4 2" xfId="6198" xr:uid="{4CB44EDF-718C-4CC5-9CF7-CB03B0B0F956}"/>
    <cellStyle name="Millares 6 2 2 4 5" xfId="5104" xr:uid="{EDD743F4-6AAA-4420-9DA0-69DAD9E1F35F}"/>
    <cellStyle name="Millares 6 2 2 5" xfId="3132" xr:uid="{B4D58735-7A99-42D6-8D1F-4B86EDB7ABDD}"/>
    <cellStyle name="Millares 6 2 2 5 2" xfId="3686" xr:uid="{F5B713D3-3E15-4F41-9DAD-18AE9AEF23A2}"/>
    <cellStyle name="Millares 6 2 2 5 2 2" xfId="4782" xr:uid="{9192FCA5-6475-46AB-96E6-03887BE4F9AC}"/>
    <cellStyle name="Millares 6 2 2 5 2 2 2" xfId="6971" xr:uid="{0DEE9391-C0DF-468A-88FA-A34FC9919AF0}"/>
    <cellStyle name="Millares 6 2 2 5 2 3" xfId="5877" xr:uid="{4E34BC76-D369-4DCC-AD4C-119E64364CB4}"/>
    <cellStyle name="Millares 6 2 2 5 3" xfId="4234" xr:uid="{5072476D-F48F-4657-AB25-560FFA9557D8}"/>
    <cellStyle name="Millares 6 2 2 5 3 2" xfId="6423" xr:uid="{2E02651D-FF67-4171-93E7-7BADF4AFE41B}"/>
    <cellStyle name="Millares 6 2 2 5 4" xfId="5329" xr:uid="{E3A6D82A-FA1F-4190-BB14-FB89D105A418}"/>
    <cellStyle name="Millares 6 2 2 6" xfId="3411" xr:uid="{596FEA7B-2534-448F-8269-2B6225C05BF5}"/>
    <cellStyle name="Millares 6 2 2 6 2" xfId="4508" xr:uid="{1474CF0E-3C23-4E66-AE21-D2F4DC0D03EB}"/>
    <cellStyle name="Millares 6 2 2 6 2 2" xfId="6697" xr:uid="{FD77FFC0-D339-440C-B18D-EDD3CDD890CF}"/>
    <cellStyle name="Millares 6 2 2 6 3" xfId="5603" xr:uid="{22A71964-D7BF-4D2E-BDA2-DB83A766D7DE}"/>
    <cellStyle name="Millares 6 2 2 7" xfId="3961" xr:uid="{D9BE8417-7DCE-4EFB-B61C-31FCC22F818D}"/>
    <cellStyle name="Millares 6 2 2 7 2" xfId="6150" xr:uid="{020A8301-1BB6-4A6B-8E7C-189D965F9657}"/>
    <cellStyle name="Millares 6 2 2 8" xfId="5056" xr:uid="{4FD03331-AAC9-484E-B57D-81B7B66255F4}"/>
    <cellStyle name="Millares 6 2 3" xfId="2960" xr:uid="{4EE0455C-F48C-462D-ACE6-A13441CC5399}"/>
    <cellStyle name="Millares 6 2 3 2" xfId="3072" xr:uid="{B4BFC8AC-BA45-416C-BBAE-C98EFFD75979}"/>
    <cellStyle name="Millares 6 2 3 2 2" xfId="3348" xr:uid="{34C4B513-6314-4ECC-A725-536038984891}"/>
    <cellStyle name="Millares 6 2 3 2 2 2" xfId="3901" xr:uid="{2E66582C-951E-4D01-8AA7-8FF147603588}"/>
    <cellStyle name="Millares 6 2 3 2 2 2 2" xfId="4997" xr:uid="{7CCC9A83-C5A7-4B79-9515-78F8009D3A1E}"/>
    <cellStyle name="Millares 6 2 3 2 2 2 2 2" xfId="7186" xr:uid="{F0B11CC3-48A4-4AEB-80FA-952629CFE37C}"/>
    <cellStyle name="Millares 6 2 3 2 2 2 3" xfId="6092" xr:uid="{589B5273-D902-4079-86EE-3C0D7B6589C3}"/>
    <cellStyle name="Millares 6 2 3 2 2 3" xfId="4449" xr:uid="{A2BF3166-D63D-4A1F-837C-3FA4CDA2A310}"/>
    <cellStyle name="Millares 6 2 3 2 2 3 2" xfId="6638" xr:uid="{414DDEC6-5D1A-40B5-AF37-C1B42AC30ED6}"/>
    <cellStyle name="Millares 6 2 3 2 2 4" xfId="5544" xr:uid="{C4C0BA0F-FEF5-4FED-8F2A-27C4485055A8}"/>
    <cellStyle name="Millares 6 2 3 2 3" xfId="3627" xr:uid="{EEB46685-FAFA-435B-A506-1EFA97986B4C}"/>
    <cellStyle name="Millares 6 2 3 2 3 2" xfId="4723" xr:uid="{671B420C-42F0-4C60-8BB5-58AA00C93626}"/>
    <cellStyle name="Millares 6 2 3 2 3 2 2" xfId="6912" xr:uid="{02F8B3D4-D658-4E94-B473-6F5713CC81B0}"/>
    <cellStyle name="Millares 6 2 3 2 3 3" xfId="5818" xr:uid="{3588E4DA-F410-4F3C-BE23-BD83451FE7B9}"/>
    <cellStyle name="Millares 6 2 3 2 4" xfId="4175" xr:uid="{3D882565-0D12-4D21-9A01-B4289CC28DD2}"/>
    <cellStyle name="Millares 6 2 3 2 4 2" xfId="6364" xr:uid="{15C3C40F-058F-45E4-B276-7153371A27DA}"/>
    <cellStyle name="Millares 6 2 3 2 5" xfId="5270" xr:uid="{52964653-8144-4D04-81B9-284DFADBD40D}"/>
    <cellStyle name="Millares 6 2 3 3" xfId="3236" xr:uid="{5864A058-E566-4CFF-BEA6-9502655B46F8}"/>
    <cellStyle name="Millares 6 2 3 3 2" xfId="3789" xr:uid="{8324F634-61BA-49B9-AC1A-0F0ABB8843F1}"/>
    <cellStyle name="Millares 6 2 3 3 2 2" xfId="4885" xr:uid="{E9C9D567-D8E8-44F0-BE93-772647D07B90}"/>
    <cellStyle name="Millares 6 2 3 3 2 2 2" xfId="7074" xr:uid="{38966C7F-5AD5-48E9-918E-6A2BC1C755F8}"/>
    <cellStyle name="Millares 6 2 3 3 2 3" xfId="5980" xr:uid="{243B6472-39DC-4024-A4A2-462C08217663}"/>
    <cellStyle name="Millares 6 2 3 3 3" xfId="4337" xr:uid="{07D9A216-0737-4AD1-922B-D2856E602A52}"/>
    <cellStyle name="Millares 6 2 3 3 3 2" xfId="6526" xr:uid="{A6DEF34E-9099-4F83-A3C4-22BC545A288C}"/>
    <cellStyle name="Millares 6 2 3 3 4" xfId="5432" xr:uid="{8EA6C42F-0D6C-49E5-A438-CC2A6D856240}"/>
    <cellStyle name="Millares 6 2 3 4" xfId="3515" xr:uid="{31992F8E-43A9-46EF-8CB6-56D8E0896CE8}"/>
    <cellStyle name="Millares 6 2 3 4 2" xfId="4611" xr:uid="{D4674CDD-EE17-4116-AFB3-4842B1F7271D}"/>
    <cellStyle name="Millares 6 2 3 4 2 2" xfId="6800" xr:uid="{7CFC80A7-E170-444E-B8A8-D095EB5B06E5}"/>
    <cellStyle name="Millares 6 2 3 4 3" xfId="5706" xr:uid="{F6571BE8-D1BD-4A5A-B27C-CCE2181A2B23}"/>
    <cellStyle name="Millares 6 2 3 5" xfId="4063" xr:uid="{639AC601-D962-4EA2-8733-5E413FBCF53C}"/>
    <cellStyle name="Millares 6 2 3 5 2" xfId="6252" xr:uid="{6A8DB278-E4C2-4BF5-823A-9ED6505C8EBA}"/>
    <cellStyle name="Millares 6 2 3 6" xfId="5158" xr:uid="{5CB851B0-4A41-4701-9F6B-1A6DC05EF21E}"/>
    <cellStyle name="Millares 6 2 4" xfId="3015" xr:uid="{16914362-86ED-4DCB-AEEF-DF051E0E1230}"/>
    <cellStyle name="Millares 6 2 4 2" xfId="3291" xr:uid="{95135220-8867-410B-8785-2AE586A298B4}"/>
    <cellStyle name="Millares 6 2 4 2 2" xfId="3844" xr:uid="{660EB038-9FC1-4DFE-982A-6D03FB5C788C}"/>
    <cellStyle name="Millares 6 2 4 2 2 2" xfId="4940" xr:uid="{7846EBFE-B324-449C-8219-CD36AE848E62}"/>
    <cellStyle name="Millares 6 2 4 2 2 2 2" xfId="7129" xr:uid="{0A1D545D-C52A-406F-AD46-AAF695D59ACE}"/>
    <cellStyle name="Millares 6 2 4 2 2 3" xfId="6035" xr:uid="{6A882628-B0B4-4463-82EB-AC963FD5F585}"/>
    <cellStyle name="Millares 6 2 4 2 3" xfId="4392" xr:uid="{928B7311-29AD-4A99-8453-DAA528EF6459}"/>
    <cellStyle name="Millares 6 2 4 2 3 2" xfId="6581" xr:uid="{EFFB00F2-7527-4D79-B528-6A749C2B6709}"/>
    <cellStyle name="Millares 6 2 4 2 4" xfId="5487" xr:uid="{D031C60D-8C5F-4FA4-9792-BF284AB9C827}"/>
    <cellStyle name="Millares 6 2 4 3" xfId="3570" xr:uid="{32EF384F-B896-4C2E-93E3-9EEB80BCBA88}"/>
    <cellStyle name="Millares 6 2 4 3 2" xfId="4666" xr:uid="{D923BBF3-8BFE-4C7E-B830-0DAD67E9E11F}"/>
    <cellStyle name="Millares 6 2 4 3 2 2" xfId="6855" xr:uid="{C863CA27-FDA3-4E7F-BE0B-58EFB819E483}"/>
    <cellStyle name="Millares 6 2 4 3 3" xfId="5761" xr:uid="{29BE7C0C-1FC9-4A73-864C-D69EAD475753}"/>
    <cellStyle name="Millares 6 2 4 4" xfId="4118" xr:uid="{B28EB21E-01EA-4B37-8CD4-F69393AAED88}"/>
    <cellStyle name="Millares 6 2 4 4 2" xfId="6307" xr:uid="{AA52724B-8995-4ED8-966E-66C978FBF337}"/>
    <cellStyle name="Millares 6 2 4 5" xfId="5213" xr:uid="{BD8DB0BC-5604-4CB1-B955-3BFAF6C3CFA5}"/>
    <cellStyle name="Millares 6 2 5" xfId="2902" xr:uid="{271479DF-A772-4E3B-862D-0A789F2C1944}"/>
    <cellStyle name="Millares 6 2 5 2" xfId="3181" xr:uid="{1CE0BAB3-68EB-4DB5-8FA4-91F384306498}"/>
    <cellStyle name="Millares 6 2 5 2 2" xfId="3734" xr:uid="{74A2C014-6CF9-4F1D-9F61-9670D6559973}"/>
    <cellStyle name="Millares 6 2 5 2 2 2" xfId="4830" xr:uid="{38588D84-695E-409E-A929-6DED677ACC52}"/>
    <cellStyle name="Millares 6 2 5 2 2 2 2" xfId="7019" xr:uid="{82FD0CDD-262B-4FB9-8A50-FBC33773F2F2}"/>
    <cellStyle name="Millares 6 2 5 2 2 3" xfId="5925" xr:uid="{4CB171E3-82FF-4D99-82FE-06FFE7F4AD09}"/>
    <cellStyle name="Millares 6 2 5 2 3" xfId="4282" xr:uid="{4062FEB8-88C9-4CDD-A9B5-2C620AC671AB}"/>
    <cellStyle name="Millares 6 2 5 2 3 2" xfId="6471" xr:uid="{FB828FF6-1295-4AD2-9E78-0782D1182C7D}"/>
    <cellStyle name="Millares 6 2 5 2 4" xfId="5377" xr:uid="{82A3468F-828B-4F12-9918-01B9C1DC043F}"/>
    <cellStyle name="Millares 6 2 5 3" xfId="3460" xr:uid="{8986E9FC-F4E6-41D1-AD67-643B3EDAAA5B}"/>
    <cellStyle name="Millares 6 2 5 3 2" xfId="4556" xr:uid="{65240BAA-6F2E-4EA6-BD39-8E236AE6D92F}"/>
    <cellStyle name="Millares 6 2 5 3 2 2" xfId="6745" xr:uid="{9639A72C-7DCC-49CC-8AA5-EE8BDE899484}"/>
    <cellStyle name="Millares 6 2 5 3 3" xfId="5651" xr:uid="{EFCC0488-5603-41E4-A150-8916C8462055}"/>
    <cellStyle name="Millares 6 2 5 4" xfId="4008" xr:uid="{C41B9C2E-BC9B-460D-B7BD-65EAAF2BDB84}"/>
    <cellStyle name="Millares 6 2 5 4 2" xfId="6197" xr:uid="{E825B752-EEAB-4344-BD81-C535A68DE143}"/>
    <cellStyle name="Millares 6 2 5 5" xfId="5103" xr:uid="{1EB72E90-D5DB-483C-9038-98242C1B7EF6}"/>
    <cellStyle name="Millares 6 2 6" xfId="3131" xr:uid="{BCC481DB-260A-4BF7-842C-B7B91339946E}"/>
    <cellStyle name="Millares 6 2 6 2" xfId="3685" xr:uid="{9B4B36F7-4457-48BC-88B0-8B1BA184E766}"/>
    <cellStyle name="Millares 6 2 6 2 2" xfId="4781" xr:uid="{F5082A43-9F5C-4FC3-BF75-05910D8B1086}"/>
    <cellStyle name="Millares 6 2 6 2 2 2" xfId="6970" xr:uid="{9CEE7FEA-4577-4EC3-95EE-8CFEB3746946}"/>
    <cellStyle name="Millares 6 2 6 2 3" xfId="5876" xr:uid="{C442293C-2ABE-4B91-A24B-A6D4D3235056}"/>
    <cellStyle name="Millares 6 2 6 3" xfId="4233" xr:uid="{430237CD-8BFC-481A-8C78-C11423A01BFC}"/>
    <cellStyle name="Millares 6 2 6 3 2" xfId="6422" xr:uid="{3BB51F69-DA58-4DF5-98B3-AF7CA8DB0B32}"/>
    <cellStyle name="Millares 6 2 6 4" xfId="5328" xr:uid="{0B979729-626C-4956-9071-9E9BDCE651E2}"/>
    <cellStyle name="Millares 6 2 7" xfId="3410" xr:uid="{C2A14AFC-254D-47C8-ACAB-2ED595770039}"/>
    <cellStyle name="Millares 6 2 7 2" xfId="4507" xr:uid="{0101D1BD-37A0-4329-B224-D22AEBF7E32C}"/>
    <cellStyle name="Millares 6 2 7 2 2" xfId="6696" xr:uid="{EAEEC04F-84AA-460F-9E28-7F1A9DA8D6D0}"/>
    <cellStyle name="Millares 6 2 7 3" xfId="5602" xr:uid="{1F516CB2-1444-4391-AF7C-1FE990688DC1}"/>
    <cellStyle name="Millares 6 2 8" xfId="3960" xr:uid="{0967824E-360B-4B9D-9446-72D05B43373F}"/>
    <cellStyle name="Millares 6 2 8 2" xfId="6149" xr:uid="{2A08643B-2DD6-47B2-9FAA-1C0BAB3FF9F8}"/>
    <cellStyle name="Millares 6 2 9" xfId="5055" xr:uid="{B4D101C5-D4AA-4BEE-9B54-DF1E28878AC7}"/>
    <cellStyle name="Millares 6 3" xfId="237" xr:uid="{00000000-0005-0000-0000-0000DA000000}"/>
    <cellStyle name="Millares 6 3 2" xfId="238" xr:uid="{00000000-0005-0000-0000-0000DB000000}"/>
    <cellStyle name="Millares 6 3 2 2" xfId="2963" xr:uid="{94401526-194A-49B5-A30A-FB65244DC373}"/>
    <cellStyle name="Millares 6 3 2 2 2" xfId="3075" xr:uid="{079A37A2-64D8-4323-A5AB-9C015F12A656}"/>
    <cellStyle name="Millares 6 3 2 2 2 2" xfId="3351" xr:uid="{56828275-F33F-468F-9E1F-96AD1D83CACA}"/>
    <cellStyle name="Millares 6 3 2 2 2 2 2" xfId="3904" xr:uid="{2D73F8DF-1709-4F3F-B57E-98D921501BDB}"/>
    <cellStyle name="Millares 6 3 2 2 2 2 2 2" xfId="5000" xr:uid="{766091D4-8CDF-4047-874A-05278EEEAD2E}"/>
    <cellStyle name="Millares 6 3 2 2 2 2 2 2 2" xfId="7189" xr:uid="{AD4DD50D-DF73-4C49-9710-36612773817F}"/>
    <cellStyle name="Millares 6 3 2 2 2 2 2 3" xfId="6095" xr:uid="{D14E1AD1-77E3-4FE5-98A7-63F446D19D71}"/>
    <cellStyle name="Millares 6 3 2 2 2 2 3" xfId="4452" xr:uid="{0F2AFCBC-689C-48A9-8F7F-C3D590AEAEF0}"/>
    <cellStyle name="Millares 6 3 2 2 2 2 3 2" xfId="6641" xr:uid="{8B5B92D1-FC50-46D5-BE49-524005396076}"/>
    <cellStyle name="Millares 6 3 2 2 2 2 4" xfId="5547" xr:uid="{3B7107CE-6A8F-45EE-82F2-7929FC6D99A9}"/>
    <cellStyle name="Millares 6 3 2 2 2 3" xfId="3630" xr:uid="{4CF3881C-319C-4CA0-85C1-A3FF41206F8D}"/>
    <cellStyle name="Millares 6 3 2 2 2 3 2" xfId="4726" xr:uid="{89AC9EF1-CC50-424F-96C7-D41E2BCF4DED}"/>
    <cellStyle name="Millares 6 3 2 2 2 3 2 2" xfId="6915" xr:uid="{7DECCAC6-8E88-4710-9CB9-2FFB42E4FA7A}"/>
    <cellStyle name="Millares 6 3 2 2 2 3 3" xfId="5821" xr:uid="{D4AF6B97-F1F4-4AA6-B043-34B7576B52E9}"/>
    <cellStyle name="Millares 6 3 2 2 2 4" xfId="4178" xr:uid="{15CEBAE2-4C4E-4F52-8204-7509BF190395}"/>
    <cellStyle name="Millares 6 3 2 2 2 4 2" xfId="6367" xr:uid="{45BB17BE-4082-4AEA-A613-30188402B8EB}"/>
    <cellStyle name="Millares 6 3 2 2 2 5" xfId="5273" xr:uid="{02E3DAE5-D5C7-40A2-92A0-E3DDD4D0AE84}"/>
    <cellStyle name="Millares 6 3 2 2 3" xfId="3239" xr:uid="{6CDA2C51-433E-4520-B876-4B203F23CB7A}"/>
    <cellStyle name="Millares 6 3 2 2 3 2" xfId="3792" xr:uid="{6A3E55A8-0D4F-4ADA-B808-3564325D8850}"/>
    <cellStyle name="Millares 6 3 2 2 3 2 2" xfId="4888" xr:uid="{9AF742EE-7717-47F2-8AC7-4BE9FEACE7BB}"/>
    <cellStyle name="Millares 6 3 2 2 3 2 2 2" xfId="7077" xr:uid="{770D03C8-BB42-432F-B93B-BC882AB63BA0}"/>
    <cellStyle name="Millares 6 3 2 2 3 2 3" xfId="5983" xr:uid="{430A38FF-A50B-46A5-8AC1-A489A5DE4A81}"/>
    <cellStyle name="Millares 6 3 2 2 3 3" xfId="4340" xr:uid="{51974E78-C45D-4ED7-A538-668C611DDC66}"/>
    <cellStyle name="Millares 6 3 2 2 3 3 2" xfId="6529" xr:uid="{EF7975EB-C77E-4255-9EF3-CC36D3706039}"/>
    <cellStyle name="Millares 6 3 2 2 3 4" xfId="5435" xr:uid="{DD42205A-A8E7-4B0B-A6AF-D1FB92EDBA03}"/>
    <cellStyle name="Millares 6 3 2 2 4" xfId="3518" xr:uid="{53A66BC4-2BF7-44E2-8AF4-718FD86B7985}"/>
    <cellStyle name="Millares 6 3 2 2 4 2" xfId="4614" xr:uid="{BFF9B777-1081-4460-B023-799BA01E9E96}"/>
    <cellStyle name="Millares 6 3 2 2 4 2 2" xfId="6803" xr:uid="{28658032-C065-4D1C-95FF-2FFA741D4638}"/>
    <cellStyle name="Millares 6 3 2 2 4 3" xfId="5709" xr:uid="{BDA20ED5-C5C7-4858-B279-7379027733BA}"/>
    <cellStyle name="Millares 6 3 2 2 5" xfId="4066" xr:uid="{5B909AAF-BBF4-4DC0-A54F-0FB3F83AAC5D}"/>
    <cellStyle name="Millares 6 3 2 2 5 2" xfId="6255" xr:uid="{D1F28626-0937-4FA4-989C-3499F43A690C}"/>
    <cellStyle name="Millares 6 3 2 2 6" xfId="5161" xr:uid="{28DA95BC-FEF5-4857-96F2-2FD5230115F1}"/>
    <cellStyle name="Millares 6 3 2 3" xfId="3018" xr:uid="{714E8B79-3925-4759-8B3C-2BF39E3C457E}"/>
    <cellStyle name="Millares 6 3 2 3 2" xfId="3294" xr:uid="{4DBF687E-BC69-456D-95E5-D1A91F4575D3}"/>
    <cellStyle name="Millares 6 3 2 3 2 2" xfId="3847" xr:uid="{9138889C-A359-4B79-B47C-36B515453CD6}"/>
    <cellStyle name="Millares 6 3 2 3 2 2 2" xfId="4943" xr:uid="{7794A09C-4868-4304-9D62-B6540000A087}"/>
    <cellStyle name="Millares 6 3 2 3 2 2 2 2" xfId="7132" xr:uid="{C8770439-FC16-40D2-B260-A2DFDD29BC0C}"/>
    <cellStyle name="Millares 6 3 2 3 2 2 3" xfId="6038" xr:uid="{A44A3938-0360-485A-8F17-899494366BFD}"/>
    <cellStyle name="Millares 6 3 2 3 2 3" xfId="4395" xr:uid="{D740E67A-026F-46BA-B45E-EEA56B11778C}"/>
    <cellStyle name="Millares 6 3 2 3 2 3 2" xfId="6584" xr:uid="{95881221-2671-463B-AE41-A0B61EDD80A3}"/>
    <cellStyle name="Millares 6 3 2 3 2 4" xfId="5490" xr:uid="{2D89EA0F-679E-4F24-948E-5194471F0F3C}"/>
    <cellStyle name="Millares 6 3 2 3 3" xfId="3573" xr:uid="{C97039EF-A93F-43AF-A2F7-FE372149826A}"/>
    <cellStyle name="Millares 6 3 2 3 3 2" xfId="4669" xr:uid="{EBC98B17-D122-4780-BC6E-FDE019F7C652}"/>
    <cellStyle name="Millares 6 3 2 3 3 2 2" xfId="6858" xr:uid="{EA7E68D1-A950-4685-9A7C-39C61017211C}"/>
    <cellStyle name="Millares 6 3 2 3 3 3" xfId="5764" xr:uid="{33F549A4-CEF4-4E28-9BE5-A6FF529B7FB5}"/>
    <cellStyle name="Millares 6 3 2 3 4" xfId="4121" xr:uid="{EBF059CB-BD31-482A-82EE-442DEC4351B3}"/>
    <cellStyle name="Millares 6 3 2 3 4 2" xfId="6310" xr:uid="{611296E8-1957-483B-92DF-5CE5AC95F499}"/>
    <cellStyle name="Millares 6 3 2 3 5" xfId="5216" xr:uid="{0721DF83-8CC1-4C08-AD93-6D8974F217C5}"/>
    <cellStyle name="Millares 6 3 2 4" xfId="2905" xr:uid="{C2C2FEE7-18C8-4FEB-8339-2D17D749CD72}"/>
    <cellStyle name="Millares 6 3 2 4 2" xfId="3184" xr:uid="{CA99488E-48D2-4649-80D4-311D3B0181A2}"/>
    <cellStyle name="Millares 6 3 2 4 2 2" xfId="3737" xr:uid="{6EFD39EC-D7A9-4CBD-B8B6-0768F6742A97}"/>
    <cellStyle name="Millares 6 3 2 4 2 2 2" xfId="4833" xr:uid="{31371297-66A8-4F6E-A30A-5C0937CF8F6F}"/>
    <cellStyle name="Millares 6 3 2 4 2 2 2 2" xfId="7022" xr:uid="{C00089CC-8582-48B2-B14E-D1A97E7B256C}"/>
    <cellStyle name="Millares 6 3 2 4 2 2 3" xfId="5928" xr:uid="{604E166C-3659-422A-9D93-2495F3B7916E}"/>
    <cellStyle name="Millares 6 3 2 4 2 3" xfId="4285" xr:uid="{D64CB9F9-164A-406D-9D15-A513425374D4}"/>
    <cellStyle name="Millares 6 3 2 4 2 3 2" xfId="6474" xr:uid="{266AFAC9-5D2A-4192-A9ED-6410BBC8372E}"/>
    <cellStyle name="Millares 6 3 2 4 2 4" xfId="5380" xr:uid="{2B3900F8-CE03-4A21-9AE2-A31A54404FA7}"/>
    <cellStyle name="Millares 6 3 2 4 3" xfId="3463" xr:uid="{0D230CEF-CE8B-46F8-BA47-F4C00B4FDC75}"/>
    <cellStyle name="Millares 6 3 2 4 3 2" xfId="4559" xr:uid="{05B69D29-D6CE-4B67-92CF-E7CCE6C94A89}"/>
    <cellStyle name="Millares 6 3 2 4 3 2 2" xfId="6748" xr:uid="{6B095813-F7B6-4194-BA34-2FBA9B8AE5F4}"/>
    <cellStyle name="Millares 6 3 2 4 3 3" xfId="5654" xr:uid="{CEA33C41-5B69-4A58-8DC2-4B657CEEF237}"/>
    <cellStyle name="Millares 6 3 2 4 4" xfId="4011" xr:uid="{C14566CE-7772-4F61-8271-94BAB7A956AD}"/>
    <cellStyle name="Millares 6 3 2 4 4 2" xfId="6200" xr:uid="{7DFB0C91-5745-4866-B885-398FFD4A9484}"/>
    <cellStyle name="Millares 6 3 2 4 5" xfId="5106" xr:uid="{11F5BFC5-6FA9-4783-96DC-82ADD9DFBDCC}"/>
    <cellStyle name="Millares 6 3 2 5" xfId="3134" xr:uid="{B22D9A46-E2E3-4E40-B193-4E6E162F729E}"/>
    <cellStyle name="Millares 6 3 2 5 2" xfId="3688" xr:uid="{1B947AEE-B4CC-4F55-94D0-B6BD0C0808DF}"/>
    <cellStyle name="Millares 6 3 2 5 2 2" xfId="4784" xr:uid="{F05ACE1C-B450-49E5-9E41-523F5908AF51}"/>
    <cellStyle name="Millares 6 3 2 5 2 2 2" xfId="6973" xr:uid="{ACA88087-309A-4584-B1F3-8526F752DDCC}"/>
    <cellStyle name="Millares 6 3 2 5 2 3" xfId="5879" xr:uid="{13F14C26-7011-46CE-BE23-D6EC1D5DDBCA}"/>
    <cellStyle name="Millares 6 3 2 5 3" xfId="4236" xr:uid="{30976E55-5E7E-4C61-8A5C-082053D57FDC}"/>
    <cellStyle name="Millares 6 3 2 5 3 2" xfId="6425" xr:uid="{3597EE10-7E2A-45C7-8985-B8C299846231}"/>
    <cellStyle name="Millares 6 3 2 5 4" xfId="5331" xr:uid="{A2C08DCC-9261-4EA1-8217-6146CC96748B}"/>
    <cellStyle name="Millares 6 3 2 6" xfId="3413" xr:uid="{D4A16DC7-32E0-43D1-9EA1-8C0E6B6996AE}"/>
    <cellStyle name="Millares 6 3 2 6 2" xfId="4510" xr:uid="{D2853984-DB03-45BD-ABD8-A0516CEE7FD7}"/>
    <cellStyle name="Millares 6 3 2 6 2 2" xfId="6699" xr:uid="{FEEDFFEC-6F0B-450C-8697-06D291955CBD}"/>
    <cellStyle name="Millares 6 3 2 6 3" xfId="5605" xr:uid="{8C93ADF9-9F02-41C1-8F5A-F6FAE79D12AF}"/>
    <cellStyle name="Millares 6 3 2 7" xfId="3963" xr:uid="{2DC1663C-2955-454F-B4E6-56B1C0AD0390}"/>
    <cellStyle name="Millares 6 3 2 7 2" xfId="6152" xr:uid="{9AC5AA1F-C1B9-4CC6-A10E-69C818A2D854}"/>
    <cellStyle name="Millares 6 3 2 8" xfId="5058" xr:uid="{FFA8AB27-5F9C-4792-8566-32D0F8453FAE}"/>
    <cellStyle name="Millares 6 3 3" xfId="2962" xr:uid="{A8CA4720-2499-411D-9CB1-A2361C955374}"/>
    <cellStyle name="Millares 6 3 3 2" xfId="3074" xr:uid="{1802A9BB-56B6-4D85-AB7A-D1FBAA0AA4AF}"/>
    <cellStyle name="Millares 6 3 3 2 2" xfId="3350" xr:uid="{D15C2752-371F-48CE-99FA-3A2DA8AFE1F7}"/>
    <cellStyle name="Millares 6 3 3 2 2 2" xfId="3903" xr:uid="{6934EAD4-9760-47D7-AB79-1D48F48D49A7}"/>
    <cellStyle name="Millares 6 3 3 2 2 2 2" xfId="4999" xr:uid="{C348705B-04B1-4FCA-AF56-E25D7C2AAF99}"/>
    <cellStyle name="Millares 6 3 3 2 2 2 2 2" xfId="7188" xr:uid="{E712446A-6E38-4A9A-B5F6-56C9A8C246DE}"/>
    <cellStyle name="Millares 6 3 3 2 2 2 3" xfId="6094" xr:uid="{A2EA90B4-F8CD-4B8A-8CFA-CC56FEAFE7CC}"/>
    <cellStyle name="Millares 6 3 3 2 2 3" xfId="4451" xr:uid="{14BCB8A0-90D6-490F-8349-03B811283F81}"/>
    <cellStyle name="Millares 6 3 3 2 2 3 2" xfId="6640" xr:uid="{3C1E2304-98C2-49D5-BC9B-6F025BC2BE63}"/>
    <cellStyle name="Millares 6 3 3 2 2 4" xfId="5546" xr:uid="{FC13CB46-5D23-48D4-9E95-56ACA36773DE}"/>
    <cellStyle name="Millares 6 3 3 2 3" xfId="3629" xr:uid="{BDFAF076-A10B-4F9D-AE8E-079FEAA8E1B1}"/>
    <cellStyle name="Millares 6 3 3 2 3 2" xfId="4725" xr:uid="{B503E9F8-3F1C-4513-902B-34A9CF153BBD}"/>
    <cellStyle name="Millares 6 3 3 2 3 2 2" xfId="6914" xr:uid="{8060B8DC-3A59-4BF1-A848-E23557CCC0BE}"/>
    <cellStyle name="Millares 6 3 3 2 3 3" xfId="5820" xr:uid="{C6E7C3C1-D80E-4FFB-B3B9-D06E0D992B88}"/>
    <cellStyle name="Millares 6 3 3 2 4" xfId="4177" xr:uid="{64DA053B-B018-400C-8873-8B8D13765D1C}"/>
    <cellStyle name="Millares 6 3 3 2 4 2" xfId="6366" xr:uid="{04AFDA86-AC1E-4DEC-B004-B35048625FDF}"/>
    <cellStyle name="Millares 6 3 3 2 5" xfId="5272" xr:uid="{9F98D7DC-884C-4E9D-8656-5AC767D9AD11}"/>
    <cellStyle name="Millares 6 3 3 3" xfId="3238" xr:uid="{769AB711-0A0D-48FA-BDDA-F37460B3B4A2}"/>
    <cellStyle name="Millares 6 3 3 3 2" xfId="3791" xr:uid="{AC554D22-E822-4F77-885E-598AF9CAC6D0}"/>
    <cellStyle name="Millares 6 3 3 3 2 2" xfId="4887" xr:uid="{C84EA1FA-E5D1-4764-9E1D-F5394948A9A3}"/>
    <cellStyle name="Millares 6 3 3 3 2 2 2" xfId="7076" xr:uid="{CC625582-06C9-4058-B7FE-E28791383968}"/>
    <cellStyle name="Millares 6 3 3 3 2 3" xfId="5982" xr:uid="{9AE77651-CEAC-4D02-B1A3-A670A3570EFA}"/>
    <cellStyle name="Millares 6 3 3 3 3" xfId="4339" xr:uid="{84361150-F7DB-4566-8795-FD2D8F2F9FD2}"/>
    <cellStyle name="Millares 6 3 3 3 3 2" xfId="6528" xr:uid="{E6D5763E-3031-4F2D-8D6E-4B9A0601CF17}"/>
    <cellStyle name="Millares 6 3 3 3 4" xfId="5434" xr:uid="{E2BCAAD2-268F-489A-8F9B-3FFDAB91C576}"/>
    <cellStyle name="Millares 6 3 3 4" xfId="3517" xr:uid="{1E105479-497C-4EC1-BF6C-E174BD990F7B}"/>
    <cellStyle name="Millares 6 3 3 4 2" xfId="4613" xr:uid="{F36ACF26-6444-4525-8DAE-C909CFE85A6B}"/>
    <cellStyle name="Millares 6 3 3 4 2 2" xfId="6802" xr:uid="{079355F1-345F-41D3-BF49-A48B23C275E1}"/>
    <cellStyle name="Millares 6 3 3 4 3" xfId="5708" xr:uid="{6FA152F0-C447-4AB7-AF19-90068BD12448}"/>
    <cellStyle name="Millares 6 3 3 5" xfId="4065" xr:uid="{8F4F450A-C752-44EB-BD93-E0D876174239}"/>
    <cellStyle name="Millares 6 3 3 5 2" xfId="6254" xr:uid="{7E083274-A745-4E80-B75C-E15B926F8A94}"/>
    <cellStyle name="Millares 6 3 3 6" xfId="5160" xr:uid="{F8BBBE83-DBC4-480F-9EBE-6C66E5242ACB}"/>
    <cellStyle name="Millares 6 3 4" xfId="3017" xr:uid="{36487019-55EA-422C-8314-38B5E58819BF}"/>
    <cellStyle name="Millares 6 3 4 2" xfId="3293" xr:uid="{AE25ECD8-8618-4A87-BAC3-BB8D9078DD70}"/>
    <cellStyle name="Millares 6 3 4 2 2" xfId="3846" xr:uid="{49DBE7E3-3A2D-4288-8548-274ECDA210EE}"/>
    <cellStyle name="Millares 6 3 4 2 2 2" xfId="4942" xr:uid="{17196F0C-0DBB-4566-B802-AF842EE7E7E4}"/>
    <cellStyle name="Millares 6 3 4 2 2 2 2" xfId="7131" xr:uid="{79D8ABE0-55E3-4785-804C-2E52AAF9A5AD}"/>
    <cellStyle name="Millares 6 3 4 2 2 3" xfId="6037" xr:uid="{A9503C3F-EDCE-4BF1-A592-E13A3A8314F5}"/>
    <cellStyle name="Millares 6 3 4 2 3" xfId="4394" xr:uid="{641AC225-1820-4707-8569-0E61AFB71796}"/>
    <cellStyle name="Millares 6 3 4 2 3 2" xfId="6583" xr:uid="{8E5C7E3B-70ED-4A7B-B0E8-27E43DBB7142}"/>
    <cellStyle name="Millares 6 3 4 2 4" xfId="5489" xr:uid="{DE780733-DDA2-4409-981C-F5BC3880B081}"/>
    <cellStyle name="Millares 6 3 4 3" xfId="3572" xr:uid="{D594D2E1-DC8C-4FCE-83CB-D9F10B61CF25}"/>
    <cellStyle name="Millares 6 3 4 3 2" xfId="4668" xr:uid="{AF1B725E-A1C4-4E01-9546-64E6DFA230C0}"/>
    <cellStyle name="Millares 6 3 4 3 2 2" xfId="6857" xr:uid="{383B5B33-7821-47F3-8E5D-2651B42BAA5C}"/>
    <cellStyle name="Millares 6 3 4 3 3" xfId="5763" xr:uid="{D0EF3ADA-6B33-48C2-B703-C887286B9529}"/>
    <cellStyle name="Millares 6 3 4 4" xfId="4120" xr:uid="{939D90F6-BBD0-47C2-9C33-0CAA6B307F70}"/>
    <cellStyle name="Millares 6 3 4 4 2" xfId="6309" xr:uid="{E48B480F-D2E4-4CE4-9C00-1FDF85C4D0A7}"/>
    <cellStyle name="Millares 6 3 4 5" xfId="5215" xr:uid="{8EFA6522-216A-441C-8C87-DF84D1F16A18}"/>
    <cellStyle name="Millares 6 3 5" xfId="2904" xr:uid="{1916BA99-1782-4197-B163-0E6225C063BF}"/>
    <cellStyle name="Millares 6 3 5 2" xfId="3183" xr:uid="{88FAA3B2-C5BF-4843-8D5A-2221686C7448}"/>
    <cellStyle name="Millares 6 3 5 2 2" xfId="3736" xr:uid="{4E963280-AC5D-48B2-9474-1D03BBA906CC}"/>
    <cellStyle name="Millares 6 3 5 2 2 2" xfId="4832" xr:uid="{EB0FDFB5-40CE-4F51-881D-9BE754E98A0B}"/>
    <cellStyle name="Millares 6 3 5 2 2 2 2" xfId="7021" xr:uid="{72B6F35D-8903-4F10-8F6C-FAD5790CF6E5}"/>
    <cellStyle name="Millares 6 3 5 2 2 3" xfId="5927" xr:uid="{334D5F50-DAF5-44F1-BFDC-643722E13D3B}"/>
    <cellStyle name="Millares 6 3 5 2 3" xfId="4284" xr:uid="{872EAFBE-94BC-43C6-B22B-87080FC92F78}"/>
    <cellStyle name="Millares 6 3 5 2 3 2" xfId="6473" xr:uid="{D57FD629-13A1-4380-BFCE-C2F27B5DAD55}"/>
    <cellStyle name="Millares 6 3 5 2 4" xfId="5379" xr:uid="{49D7CAC5-F665-4453-A27F-7650A1952405}"/>
    <cellStyle name="Millares 6 3 5 3" xfId="3462" xr:uid="{13B4F199-D360-449C-A902-A4D84802B549}"/>
    <cellStyle name="Millares 6 3 5 3 2" xfId="4558" xr:uid="{8F71922C-BA80-4EF9-A7EA-2E6EA7789442}"/>
    <cellStyle name="Millares 6 3 5 3 2 2" xfId="6747" xr:uid="{489EBEE3-402D-4A5E-858B-0D88FC6AF8DC}"/>
    <cellStyle name="Millares 6 3 5 3 3" xfId="5653" xr:uid="{4ABED650-D773-42CE-8285-F3EAD1D46D28}"/>
    <cellStyle name="Millares 6 3 5 4" xfId="4010" xr:uid="{5FD65511-1E0F-4201-B3A7-604A0EB040E1}"/>
    <cellStyle name="Millares 6 3 5 4 2" xfId="6199" xr:uid="{20AC0577-A5DF-4CC9-882B-14088C7171E9}"/>
    <cellStyle name="Millares 6 3 5 5" xfId="5105" xr:uid="{DF9262A2-807E-4B89-874A-81DAD6EAFBFF}"/>
    <cellStyle name="Millares 6 3 6" xfId="3133" xr:uid="{D7FBF1AB-20E6-4F43-B191-0E638DC179C5}"/>
    <cellStyle name="Millares 6 3 6 2" xfId="3687" xr:uid="{96A87A31-B1BB-4587-A801-CFF4CE1B29B2}"/>
    <cellStyle name="Millares 6 3 6 2 2" xfId="4783" xr:uid="{44714570-FBC8-4AB9-B8E0-F9DAD66C2387}"/>
    <cellStyle name="Millares 6 3 6 2 2 2" xfId="6972" xr:uid="{94E70D74-C907-4CA5-B4D3-DB1AB5DDECB9}"/>
    <cellStyle name="Millares 6 3 6 2 3" xfId="5878" xr:uid="{4C4E14C4-8DB0-4D5E-B397-C24C7FE2B6A6}"/>
    <cellStyle name="Millares 6 3 6 3" xfId="4235" xr:uid="{1C508187-C852-43FA-9D61-70DB90258B72}"/>
    <cellStyle name="Millares 6 3 6 3 2" xfId="6424" xr:uid="{1732224D-3D4D-472C-9BB6-F4AA1F088624}"/>
    <cellStyle name="Millares 6 3 6 4" xfId="5330" xr:uid="{EE7FFB20-EC54-440B-90EF-F7705EBC2834}"/>
    <cellStyle name="Millares 6 3 7" xfId="3412" xr:uid="{584AD91D-5EDE-40A8-853F-61D9391A750B}"/>
    <cellStyle name="Millares 6 3 7 2" xfId="4509" xr:uid="{7933C9F8-CF76-4BF1-972C-A0751E5FE625}"/>
    <cellStyle name="Millares 6 3 7 2 2" xfId="6698" xr:uid="{0940C65D-2F20-43E9-8450-3C94E61E3B12}"/>
    <cellStyle name="Millares 6 3 7 3" xfId="5604" xr:uid="{6B730086-E266-48DB-8C06-02849BFED83D}"/>
    <cellStyle name="Millares 6 3 8" xfId="3962" xr:uid="{B1A4DD4D-0DA1-455E-8F3D-981487DB61E9}"/>
    <cellStyle name="Millares 6 3 8 2" xfId="6151" xr:uid="{FD0EF730-09D3-472B-B4D3-13B77182A611}"/>
    <cellStyle name="Millares 6 3 9" xfId="5057" xr:uid="{D59550BC-D4AD-43CB-87E5-37DA2676BE22}"/>
    <cellStyle name="Millares 6 4" xfId="239" xr:uid="{00000000-0005-0000-0000-0000DC000000}"/>
    <cellStyle name="Millares 6 5" xfId="2959" xr:uid="{82AAF312-DB86-42E4-AC5D-1008DF9F737F}"/>
    <cellStyle name="Millares 6 5 2" xfId="3071" xr:uid="{FE15FD92-155F-4CEC-8CD7-C5756B1DC869}"/>
    <cellStyle name="Millares 6 5 2 2" xfId="3347" xr:uid="{89FA706A-A583-4A34-B598-DAE2C861BCE8}"/>
    <cellStyle name="Millares 6 5 2 2 2" xfId="3900" xr:uid="{287CEF71-037A-4D7F-9E00-49876E39BA5C}"/>
    <cellStyle name="Millares 6 5 2 2 2 2" xfId="4996" xr:uid="{5D75A15E-7B1F-476C-8D30-2677D3AA6991}"/>
    <cellStyle name="Millares 6 5 2 2 2 2 2" xfId="7185" xr:uid="{03D25441-B913-4E36-9FF3-924400E4A100}"/>
    <cellStyle name="Millares 6 5 2 2 2 3" xfId="6091" xr:uid="{BECD94A0-285B-4B62-A9BB-98153FA72395}"/>
    <cellStyle name="Millares 6 5 2 2 3" xfId="4448" xr:uid="{578355FB-BB6F-46B0-8CD2-5B23FF05DFF9}"/>
    <cellStyle name="Millares 6 5 2 2 3 2" xfId="6637" xr:uid="{8F2A06DE-D9CE-4E4C-868A-95B3EEC649E1}"/>
    <cellStyle name="Millares 6 5 2 2 4" xfId="5543" xr:uid="{F588B4A2-1B7A-4007-A2E0-69EA7F2DF3D9}"/>
    <cellStyle name="Millares 6 5 2 3" xfId="3626" xr:uid="{442FEB2F-6A02-4B7E-B223-C61EC0306930}"/>
    <cellStyle name="Millares 6 5 2 3 2" xfId="4722" xr:uid="{3D66C5DA-1D85-4405-AFDD-F42EC22AB081}"/>
    <cellStyle name="Millares 6 5 2 3 2 2" xfId="6911" xr:uid="{C38DABBB-B420-46A9-AC1F-744D8C076DAB}"/>
    <cellStyle name="Millares 6 5 2 3 3" xfId="5817" xr:uid="{BDC200D3-DCC0-4CC6-8911-9B0456BE5857}"/>
    <cellStyle name="Millares 6 5 2 4" xfId="4174" xr:uid="{C22052DB-48DC-41E5-AC35-916AA6091EF3}"/>
    <cellStyle name="Millares 6 5 2 4 2" xfId="6363" xr:uid="{33E15481-3908-439A-BF17-93D37EABB3C7}"/>
    <cellStyle name="Millares 6 5 2 5" xfId="5269" xr:uid="{5E025183-DC6C-478A-87D0-D6708AE80837}"/>
    <cellStyle name="Millares 6 5 3" xfId="3235" xr:uid="{75BB6EF6-BC19-4AB9-8AE4-F44B305E40E2}"/>
    <cellStyle name="Millares 6 5 3 2" xfId="3788" xr:uid="{00A235D3-5321-4549-8AFB-D513623648A3}"/>
    <cellStyle name="Millares 6 5 3 2 2" xfId="4884" xr:uid="{E66F873C-C91E-4711-8B82-6110C011E2B8}"/>
    <cellStyle name="Millares 6 5 3 2 2 2" xfId="7073" xr:uid="{B69FDF8E-D790-4484-B568-4C7D8AE1E6EB}"/>
    <cellStyle name="Millares 6 5 3 2 3" xfId="5979" xr:uid="{080C9F14-6021-4BE6-AC7B-2769114AA421}"/>
    <cellStyle name="Millares 6 5 3 3" xfId="4336" xr:uid="{87DE0AA9-B5B7-4ADC-92E1-057935878D5D}"/>
    <cellStyle name="Millares 6 5 3 3 2" xfId="6525" xr:uid="{6402A45B-6C4F-4A8B-8B31-F6676B8631EE}"/>
    <cellStyle name="Millares 6 5 3 4" xfId="5431" xr:uid="{6C6190AA-106F-4D9D-9865-E6B5F93AA2E0}"/>
    <cellStyle name="Millares 6 5 4" xfId="3514" xr:uid="{E8390EF2-A562-4A36-B299-24F66C8E40C6}"/>
    <cellStyle name="Millares 6 5 4 2" xfId="4610" xr:uid="{176601BE-636B-4EC4-9AF3-FC64C5EFA448}"/>
    <cellStyle name="Millares 6 5 4 2 2" xfId="6799" xr:uid="{FD7E250C-3497-4442-ACFC-C7EA5A5E27A1}"/>
    <cellStyle name="Millares 6 5 4 3" xfId="5705" xr:uid="{0DEA215F-0B9D-47C5-9B1C-4D30C791F0DC}"/>
    <cellStyle name="Millares 6 5 5" xfId="4062" xr:uid="{F57802C7-99B8-4671-9763-6FD140850F99}"/>
    <cellStyle name="Millares 6 5 5 2" xfId="6251" xr:uid="{42C195E0-58B7-4DE0-A5DF-CE4FEA5D4CE6}"/>
    <cellStyle name="Millares 6 5 6" xfId="5157" xr:uid="{4CC62336-665F-439B-9294-6F4C6F28E28F}"/>
    <cellStyle name="Millares 6 6" xfId="3014" xr:uid="{E72A644E-4C25-4981-8482-29BFF1140E6C}"/>
    <cellStyle name="Millares 6 6 2" xfId="3290" xr:uid="{73ABEF43-3CDE-4CE7-9A25-620C23FB3E85}"/>
    <cellStyle name="Millares 6 6 2 2" xfId="3843" xr:uid="{43464643-4189-4B24-A1EA-9896D2492E63}"/>
    <cellStyle name="Millares 6 6 2 2 2" xfId="4939" xr:uid="{3039D676-74E2-4226-8CA7-35598C85869D}"/>
    <cellStyle name="Millares 6 6 2 2 2 2" xfId="7128" xr:uid="{D0740C95-C600-484A-97C3-A10B5ABA196C}"/>
    <cellStyle name="Millares 6 6 2 2 3" xfId="6034" xr:uid="{7135A88C-4A79-4193-93EE-EAD98F3DE396}"/>
    <cellStyle name="Millares 6 6 2 3" xfId="4391" xr:uid="{D96CCE65-DBBD-44AD-AD66-8AD8FC40041B}"/>
    <cellStyle name="Millares 6 6 2 3 2" xfId="6580" xr:uid="{8E0A71A9-A75E-42F6-B10E-0626BDBB2212}"/>
    <cellStyle name="Millares 6 6 2 4" xfId="5486" xr:uid="{C9D3F998-0EF4-4A1D-A774-F2BDA70D5B6E}"/>
    <cellStyle name="Millares 6 6 3" xfId="3569" xr:uid="{0A360202-9C90-42AD-B416-4AAB2209DAF9}"/>
    <cellStyle name="Millares 6 6 3 2" xfId="4665" xr:uid="{14803E29-7739-445D-BDD1-B5BA41735FBB}"/>
    <cellStyle name="Millares 6 6 3 2 2" xfId="6854" xr:uid="{F281EB81-07AF-450B-9EFC-A8B8C9F9613B}"/>
    <cellStyle name="Millares 6 6 3 3" xfId="5760" xr:uid="{4B0BB615-CF9A-453E-AF96-D725E4346B64}"/>
    <cellStyle name="Millares 6 6 4" xfId="4117" xr:uid="{4B2F944D-631F-40A7-B3B9-2379617D6665}"/>
    <cellStyle name="Millares 6 6 4 2" xfId="6306" xr:uid="{CB8EAAF3-AEFE-42FE-A00E-30BFC94F9B4E}"/>
    <cellStyle name="Millares 6 6 5" xfId="5212" xr:uid="{D96DE6BE-EC13-4B56-8922-4B572DB686C4}"/>
    <cellStyle name="Millares 6 7" xfId="2901" xr:uid="{2584F91E-9BAD-4B16-BA0F-D0DD4CAD9268}"/>
    <cellStyle name="Millares 6 7 2" xfId="3180" xr:uid="{B93301A5-4895-4062-9736-B08B519C0EC8}"/>
    <cellStyle name="Millares 6 7 2 2" xfId="3733" xr:uid="{E11A39F4-6E6B-4688-AD2F-2CFD4560F724}"/>
    <cellStyle name="Millares 6 7 2 2 2" xfId="4829" xr:uid="{7DDD1A46-1B8D-4F10-AEDB-A43DF79E4449}"/>
    <cellStyle name="Millares 6 7 2 2 2 2" xfId="7018" xr:uid="{07042BA7-128D-4205-94AE-3C20CE9C2F7A}"/>
    <cellStyle name="Millares 6 7 2 2 3" xfId="5924" xr:uid="{DDEDC16F-36A1-4F57-B2B2-11933923756C}"/>
    <cellStyle name="Millares 6 7 2 3" xfId="4281" xr:uid="{3529E2B7-13FE-4F27-B3AD-DE635BCBCD58}"/>
    <cellStyle name="Millares 6 7 2 3 2" xfId="6470" xr:uid="{0FAE2BBA-FC7E-458B-AA9D-8084CBA5075A}"/>
    <cellStyle name="Millares 6 7 2 4" xfId="5376" xr:uid="{7A17810B-9076-4FD9-992A-FA017AE005DA}"/>
    <cellStyle name="Millares 6 7 3" xfId="3459" xr:uid="{8287F7F6-30A5-4038-B956-5CE1CDCCEF54}"/>
    <cellStyle name="Millares 6 7 3 2" xfId="4555" xr:uid="{4693D582-868B-4BA2-92B6-5927C5FD4423}"/>
    <cellStyle name="Millares 6 7 3 2 2" xfId="6744" xr:uid="{3345A698-35F3-48DE-803E-147B3F7C62F8}"/>
    <cellStyle name="Millares 6 7 3 3" xfId="5650" xr:uid="{C3C39EF6-7981-4B2A-8D9C-2245EFBA98D0}"/>
    <cellStyle name="Millares 6 7 4" xfId="4007" xr:uid="{F3402A49-2906-4E2C-B222-89833096A208}"/>
    <cellStyle name="Millares 6 7 4 2" xfId="6196" xr:uid="{17615ED8-C346-4DD1-ABCD-77B2E426EC98}"/>
    <cellStyle name="Millares 6 7 5" xfId="5102" xr:uid="{D9C8EC6C-9290-441F-BDFA-EC5D960EE74C}"/>
    <cellStyle name="Millares 6 8" xfId="3130" xr:uid="{E40A96FC-5A04-4350-B6E6-9EF5CF81F729}"/>
    <cellStyle name="Millares 6 8 2" xfId="3684" xr:uid="{227F2BD0-54E0-4DEE-96D0-9634C9A97339}"/>
    <cellStyle name="Millares 6 8 2 2" xfId="4780" xr:uid="{2F5DE15D-D314-4880-9355-1985B5C3C104}"/>
    <cellStyle name="Millares 6 8 2 2 2" xfId="6969" xr:uid="{BA9691D7-73B9-48E6-8DD4-CE083D513EFF}"/>
    <cellStyle name="Millares 6 8 2 3" xfId="5875" xr:uid="{5DF83AC4-10B9-4780-9F08-11C21AD8A188}"/>
    <cellStyle name="Millares 6 8 3" xfId="4232" xr:uid="{039B1ACD-FFAD-4585-A61E-27F9A19B3FC8}"/>
    <cellStyle name="Millares 6 8 3 2" xfId="6421" xr:uid="{77ADE471-9D38-43C3-870D-4D48C65B82D6}"/>
    <cellStyle name="Millares 6 8 4" xfId="5327" xr:uid="{63FE4086-7C18-4E89-84D9-505FEA384C64}"/>
    <cellStyle name="Millares 6 9" xfId="3409" xr:uid="{306A0ECA-4F5F-4B62-8F7B-6C3ACD41DD5F}"/>
    <cellStyle name="Millares 6 9 2" xfId="4506" xr:uid="{4E955C52-41F3-45A4-A3E6-9BD577A37ECD}"/>
    <cellStyle name="Millares 6 9 2 2" xfId="6695" xr:uid="{57AA2BA7-7ABE-4F78-8CC9-B076391B3D21}"/>
    <cellStyle name="Millares 6 9 3" xfId="5601" xr:uid="{DFC7A83D-4042-4AB0-8641-E1EB2C667E88}"/>
    <cellStyle name="Millares 7" xfId="240" xr:uid="{00000000-0005-0000-0000-0000DD000000}"/>
    <cellStyle name="Millares 7 2" xfId="241" xr:uid="{00000000-0005-0000-0000-0000DE000000}"/>
    <cellStyle name="Millares 7 2 2" xfId="2965" xr:uid="{06D35FE0-01DE-4EAB-A741-3C94AEF10E58}"/>
    <cellStyle name="Millares 7 2 2 2" xfId="3077" xr:uid="{809973E6-76FF-440C-BA1D-A13B0F02B879}"/>
    <cellStyle name="Millares 7 2 2 2 2" xfId="3353" xr:uid="{60362D3B-F4CD-47C2-B6F9-16ADE1AC4D64}"/>
    <cellStyle name="Millares 7 2 2 2 2 2" xfId="3906" xr:uid="{FD3948F2-E761-416B-BA69-CB85E4EADF28}"/>
    <cellStyle name="Millares 7 2 2 2 2 2 2" xfId="5002" xr:uid="{6FD2DAA3-3C3B-4070-852D-7BAEAD9FF974}"/>
    <cellStyle name="Millares 7 2 2 2 2 2 2 2" xfId="7191" xr:uid="{0FDE0ABB-E857-4EE4-8628-385DF1BA2838}"/>
    <cellStyle name="Millares 7 2 2 2 2 2 3" xfId="6097" xr:uid="{1929D9F6-592F-4226-9D5A-DD23F58F489A}"/>
    <cellStyle name="Millares 7 2 2 2 2 3" xfId="4454" xr:uid="{4AE5FC81-04B7-4B0A-86D0-8416F3D12B81}"/>
    <cellStyle name="Millares 7 2 2 2 2 3 2" xfId="6643" xr:uid="{A1E74E30-08BA-4B1E-B379-64C445EBB48A}"/>
    <cellStyle name="Millares 7 2 2 2 2 4" xfId="5549" xr:uid="{63CF38EC-FF86-46EE-A393-3577A59D9B16}"/>
    <cellStyle name="Millares 7 2 2 2 3" xfId="3632" xr:uid="{E943A357-C018-45D4-A1BA-2CB5AC3FC1DD}"/>
    <cellStyle name="Millares 7 2 2 2 3 2" xfId="4728" xr:uid="{36003E3F-2679-4AF8-87DF-B65802509748}"/>
    <cellStyle name="Millares 7 2 2 2 3 2 2" xfId="6917" xr:uid="{05F8CFE0-8F81-44E9-9353-FB7D46783728}"/>
    <cellStyle name="Millares 7 2 2 2 3 3" xfId="5823" xr:uid="{F66A7B3D-943E-4C82-B151-CA9C92EFB781}"/>
    <cellStyle name="Millares 7 2 2 2 4" xfId="4180" xr:uid="{849B6D30-53C1-459B-AA83-4B4650720233}"/>
    <cellStyle name="Millares 7 2 2 2 4 2" xfId="6369" xr:uid="{E9714194-799A-4E38-A874-FC7E950B4F33}"/>
    <cellStyle name="Millares 7 2 2 2 5" xfId="5275" xr:uid="{58024465-EBFC-4F07-8C8F-DFC3A35283A8}"/>
    <cellStyle name="Millares 7 2 2 3" xfId="3241" xr:uid="{85442D0E-55D4-47CC-B816-50EE41F5271D}"/>
    <cellStyle name="Millares 7 2 2 3 2" xfId="3794" xr:uid="{30CA88E4-0297-418F-9CD1-D4E685EA87BE}"/>
    <cellStyle name="Millares 7 2 2 3 2 2" xfId="4890" xr:uid="{B250B009-D595-4350-BDA6-78603898B238}"/>
    <cellStyle name="Millares 7 2 2 3 2 2 2" xfId="7079" xr:uid="{D9954888-29DD-4126-96A4-2CD374C22FD2}"/>
    <cellStyle name="Millares 7 2 2 3 2 3" xfId="5985" xr:uid="{CF1301F4-9C92-42B9-B519-5FEEEBFE1431}"/>
    <cellStyle name="Millares 7 2 2 3 3" xfId="4342" xr:uid="{B0140C9F-B48D-4C33-85CD-87E138078150}"/>
    <cellStyle name="Millares 7 2 2 3 3 2" xfId="6531" xr:uid="{AFDFD2CE-8A5C-4B5C-B70F-1A9B54288AF8}"/>
    <cellStyle name="Millares 7 2 2 3 4" xfId="5437" xr:uid="{F008FFE7-AAEE-49AB-B443-9C7338BF24D4}"/>
    <cellStyle name="Millares 7 2 2 4" xfId="3520" xr:uid="{23DE6665-A19B-400A-988F-D0350F4375AD}"/>
    <cellStyle name="Millares 7 2 2 4 2" xfId="4616" xr:uid="{767EC825-AE89-4BC4-AEEB-595978C4D8AB}"/>
    <cellStyle name="Millares 7 2 2 4 2 2" xfId="6805" xr:uid="{5B4BF31C-1BA5-4275-B8D3-80636C83539D}"/>
    <cellStyle name="Millares 7 2 2 4 3" xfId="5711" xr:uid="{8FC0AFB4-B051-4115-9C34-58DD9FE66C0E}"/>
    <cellStyle name="Millares 7 2 2 5" xfId="4068" xr:uid="{93CE89B8-DB7A-421C-A48A-5AD752B8B24B}"/>
    <cellStyle name="Millares 7 2 2 5 2" xfId="6257" xr:uid="{F14D0554-2720-4D59-B637-EC15C78BE834}"/>
    <cellStyle name="Millares 7 2 2 6" xfId="5163" xr:uid="{3F7C844C-5DA7-47F9-A6DE-03E9207D74E3}"/>
    <cellStyle name="Millares 7 2 3" xfId="3020" xr:uid="{1B0ED792-F210-44F1-B369-A2C07B234579}"/>
    <cellStyle name="Millares 7 2 3 2" xfId="3296" xr:uid="{F029562D-B1BC-4486-8CF2-DCF2A8D52B4A}"/>
    <cellStyle name="Millares 7 2 3 2 2" xfId="3849" xr:uid="{000EB452-9D81-4618-B51F-664D64F38B8C}"/>
    <cellStyle name="Millares 7 2 3 2 2 2" xfId="4945" xr:uid="{CAF5BA0C-EEDA-40A2-8D5F-BB0775560D41}"/>
    <cellStyle name="Millares 7 2 3 2 2 2 2" xfId="7134" xr:uid="{2070A70B-F6EF-42B7-BAE5-BAAD54BBEF03}"/>
    <cellStyle name="Millares 7 2 3 2 2 3" xfId="6040" xr:uid="{9B139501-980E-4514-ABAF-E81919F26ECA}"/>
    <cellStyle name="Millares 7 2 3 2 3" xfId="4397" xr:uid="{8BDD135B-BF55-4FC0-8D2D-5A7CEAED262A}"/>
    <cellStyle name="Millares 7 2 3 2 3 2" xfId="6586" xr:uid="{4AC563FF-D40A-4180-99DA-A871B1A91225}"/>
    <cellStyle name="Millares 7 2 3 2 4" xfId="5492" xr:uid="{C7126B65-7653-4C05-B943-1F719C88DE81}"/>
    <cellStyle name="Millares 7 2 3 3" xfId="3575" xr:uid="{E216E22F-48C9-426B-B97E-B6F216B51B51}"/>
    <cellStyle name="Millares 7 2 3 3 2" xfId="4671" xr:uid="{A7F08E0E-6C8F-41BE-BFA8-64AB91146550}"/>
    <cellStyle name="Millares 7 2 3 3 2 2" xfId="6860" xr:uid="{6B0AAD07-D427-40AA-AE55-42D035CD281C}"/>
    <cellStyle name="Millares 7 2 3 3 3" xfId="5766" xr:uid="{03A59FFC-9F05-4386-A65C-15891C46B4EC}"/>
    <cellStyle name="Millares 7 2 3 4" xfId="4123" xr:uid="{20D47E69-4D1B-4963-81B2-7278A179E76B}"/>
    <cellStyle name="Millares 7 2 3 4 2" xfId="6312" xr:uid="{7D25AB45-94F9-4D2B-8F51-C0563F427323}"/>
    <cellStyle name="Millares 7 2 3 5" xfId="5218" xr:uid="{3FD56BCC-617A-4944-B15B-710CA50B2F52}"/>
    <cellStyle name="Millares 7 2 4" xfId="2907" xr:uid="{1FB69450-74E9-46D7-92E2-04A0AD713724}"/>
    <cellStyle name="Millares 7 2 4 2" xfId="3186" xr:uid="{52940193-0E08-41C7-AB8B-DC5AFF101648}"/>
    <cellStyle name="Millares 7 2 4 2 2" xfId="3739" xr:uid="{121DC107-8802-4298-9FA0-F7ABC0736FC6}"/>
    <cellStyle name="Millares 7 2 4 2 2 2" xfId="4835" xr:uid="{12D7552F-E2F4-46C0-9914-61BF47C3DAE0}"/>
    <cellStyle name="Millares 7 2 4 2 2 2 2" xfId="7024" xr:uid="{B50FF09F-393E-4A0F-9D72-477D580568DB}"/>
    <cellStyle name="Millares 7 2 4 2 2 3" xfId="5930" xr:uid="{B5F08B4D-0BF9-4895-B021-687666BF159F}"/>
    <cellStyle name="Millares 7 2 4 2 3" xfId="4287" xr:uid="{DD5AEA8A-2E83-4057-87D1-22CBD3229B3B}"/>
    <cellStyle name="Millares 7 2 4 2 3 2" xfId="6476" xr:uid="{18021059-2DA3-41AC-88AC-44E43E7403C5}"/>
    <cellStyle name="Millares 7 2 4 2 4" xfId="5382" xr:uid="{76B0B648-7B54-42E9-9916-5CABC380EAD5}"/>
    <cellStyle name="Millares 7 2 4 3" xfId="3465" xr:uid="{CA7EA624-D21D-4852-BF5B-1382D8389FD3}"/>
    <cellStyle name="Millares 7 2 4 3 2" xfId="4561" xr:uid="{546A39EC-BAE0-4CE6-B758-305A1564E7EB}"/>
    <cellStyle name="Millares 7 2 4 3 2 2" xfId="6750" xr:uid="{D7CD5255-2F15-4C1B-A97E-1A73EA7EDA2C}"/>
    <cellStyle name="Millares 7 2 4 3 3" xfId="5656" xr:uid="{A9AE7209-7B2F-4784-BD50-CBA741A31524}"/>
    <cellStyle name="Millares 7 2 4 4" xfId="4013" xr:uid="{BB003F20-C365-4601-84B0-166C05A2B3E3}"/>
    <cellStyle name="Millares 7 2 4 4 2" xfId="6202" xr:uid="{C298EBF0-AF02-45EF-A6F6-ECA202949801}"/>
    <cellStyle name="Millares 7 2 4 5" xfId="5108" xr:uid="{9B5BEDF4-8101-4B59-AEC0-063360BDBB8E}"/>
    <cellStyle name="Millares 7 2 5" xfId="3136" xr:uid="{EDBFCBEF-3F33-489A-9D95-8DD858284D78}"/>
    <cellStyle name="Millares 7 2 5 2" xfId="3690" xr:uid="{0522E220-D476-42EC-96DC-2663D3AB9DCA}"/>
    <cellStyle name="Millares 7 2 5 2 2" xfId="4786" xr:uid="{CA4F5365-C494-4CA8-9CE5-B638B44E1917}"/>
    <cellStyle name="Millares 7 2 5 2 2 2" xfId="6975" xr:uid="{503B62F0-B880-43DB-875D-5E173076E5C8}"/>
    <cellStyle name="Millares 7 2 5 2 3" xfId="5881" xr:uid="{15C5F338-869F-4C94-B142-6B8C07667122}"/>
    <cellStyle name="Millares 7 2 5 3" xfId="4238" xr:uid="{C1E6394F-B51B-412E-AEA5-DED47FA7111C}"/>
    <cellStyle name="Millares 7 2 5 3 2" xfId="6427" xr:uid="{7231693C-BF7F-4166-B7F7-F0A36E66AC15}"/>
    <cellStyle name="Millares 7 2 5 4" xfId="5333" xr:uid="{3489F453-6484-4EC8-A389-C405BC6826D4}"/>
    <cellStyle name="Millares 7 2 6" xfId="3415" xr:uid="{E403F69A-CF81-471B-B640-65B3233AC124}"/>
    <cellStyle name="Millares 7 2 6 2" xfId="4512" xr:uid="{97D58B14-8742-4C30-9CDE-5B40B5CBD564}"/>
    <cellStyle name="Millares 7 2 6 2 2" xfId="6701" xr:uid="{3BF2AA26-1E45-413C-8393-AE402B073214}"/>
    <cellStyle name="Millares 7 2 6 3" xfId="5607" xr:uid="{59BE5AAC-E7FE-4FA3-88B1-21A5D9CDDB77}"/>
    <cellStyle name="Millares 7 2 7" xfId="3965" xr:uid="{E6EC1D6A-1F6F-4DCB-A328-A68D45CF0690}"/>
    <cellStyle name="Millares 7 2 7 2" xfId="6154" xr:uid="{FDF64D9F-6CDB-4BA6-A7FE-2AAB467D4018}"/>
    <cellStyle name="Millares 7 2 8" xfId="5060" xr:uid="{EC9BA391-1AD6-49AD-AD15-F76806D322C2}"/>
    <cellStyle name="Millares 7 3" xfId="2964" xr:uid="{AED960BA-C1BE-4A65-8A90-271ABCC64545}"/>
    <cellStyle name="Millares 7 3 2" xfId="3076" xr:uid="{D3A1F777-472C-4D87-B04A-54F061FEAECA}"/>
    <cellStyle name="Millares 7 3 2 2" xfId="3352" xr:uid="{4525A6FC-F689-40B7-BD32-C205329C17A9}"/>
    <cellStyle name="Millares 7 3 2 2 2" xfId="3905" xr:uid="{AB80A453-E324-4AAA-AD5D-603D32318FD2}"/>
    <cellStyle name="Millares 7 3 2 2 2 2" xfId="5001" xr:uid="{D1388E7E-2284-4F1B-9392-824E91BC4F42}"/>
    <cellStyle name="Millares 7 3 2 2 2 2 2" xfId="7190" xr:uid="{A860AAF2-25D4-40A2-88C0-33A1C7619DCE}"/>
    <cellStyle name="Millares 7 3 2 2 2 3" xfId="6096" xr:uid="{4D060B06-3DD7-4E31-895D-F82BEA11E691}"/>
    <cellStyle name="Millares 7 3 2 2 3" xfId="4453" xr:uid="{AED19939-F61C-444A-8CF9-8C4AAAFC8069}"/>
    <cellStyle name="Millares 7 3 2 2 3 2" xfId="6642" xr:uid="{BB5091EF-3AD2-4D2B-9805-7E33D649B28F}"/>
    <cellStyle name="Millares 7 3 2 2 4" xfId="5548" xr:uid="{B19155BE-951A-40BD-8757-898AC2AEA4D9}"/>
    <cellStyle name="Millares 7 3 2 3" xfId="3631" xr:uid="{FE454FD6-557F-42CB-A1C5-C214C9DEA63F}"/>
    <cellStyle name="Millares 7 3 2 3 2" xfId="4727" xr:uid="{EA826855-96A5-4CC8-B5B9-D7595B745833}"/>
    <cellStyle name="Millares 7 3 2 3 2 2" xfId="6916" xr:uid="{B39B85D3-D655-4497-9536-6A742B13502D}"/>
    <cellStyle name="Millares 7 3 2 3 3" xfId="5822" xr:uid="{51D90812-7164-4359-AE0F-542FC21C03D8}"/>
    <cellStyle name="Millares 7 3 2 4" xfId="4179" xr:uid="{3ED1A3FF-8608-4575-89D0-F6AEF980C4AC}"/>
    <cellStyle name="Millares 7 3 2 4 2" xfId="6368" xr:uid="{1C214878-3C50-4931-82B9-1F3B303AF616}"/>
    <cellStyle name="Millares 7 3 2 5" xfId="5274" xr:uid="{33B28A45-2103-48A5-BBE9-D6C99CFC7371}"/>
    <cellStyle name="Millares 7 3 3" xfId="3240" xr:uid="{22863E21-8021-4D7E-B78C-14A2B47BECFD}"/>
    <cellStyle name="Millares 7 3 3 2" xfId="3793" xr:uid="{89B27623-5748-458C-A784-75DF262283DA}"/>
    <cellStyle name="Millares 7 3 3 2 2" xfId="4889" xr:uid="{89324FF4-627E-465F-9C69-B5F5C62E47C9}"/>
    <cellStyle name="Millares 7 3 3 2 2 2" xfId="7078" xr:uid="{67E4DF63-4A7F-44BB-AADA-D7D1434DBC3A}"/>
    <cellStyle name="Millares 7 3 3 2 3" xfId="5984" xr:uid="{BA520A39-711C-49AE-AFDE-73A45463BE54}"/>
    <cellStyle name="Millares 7 3 3 3" xfId="4341" xr:uid="{9B63B1F0-B395-4B01-9315-7BD71E492D62}"/>
    <cellStyle name="Millares 7 3 3 3 2" xfId="6530" xr:uid="{1E83268E-76F4-4750-826D-11C9DE3BBD05}"/>
    <cellStyle name="Millares 7 3 3 4" xfId="5436" xr:uid="{D2424935-C3C3-454B-976E-92B00D1FB2E3}"/>
    <cellStyle name="Millares 7 3 4" xfId="3519" xr:uid="{B5D53744-AB74-4206-BA7A-AAB0BEFF069E}"/>
    <cellStyle name="Millares 7 3 4 2" xfId="4615" xr:uid="{953D4BD7-8B27-426A-87EA-D41256C8A4B7}"/>
    <cellStyle name="Millares 7 3 4 2 2" xfId="6804" xr:uid="{E25B2907-F996-43CD-A54C-57AD9EF71EE5}"/>
    <cellStyle name="Millares 7 3 4 3" xfId="5710" xr:uid="{93745FBF-F5FC-4AE5-BB6C-71614A206095}"/>
    <cellStyle name="Millares 7 3 5" xfId="4067" xr:uid="{DDD6C133-C433-44D6-B828-CFB1A45900F3}"/>
    <cellStyle name="Millares 7 3 5 2" xfId="6256" xr:uid="{93D96CAC-CD15-420F-B6AE-71C2E1A7E9D7}"/>
    <cellStyle name="Millares 7 3 6" xfId="5162" xr:uid="{714A02AA-FEE9-44C1-B6A1-B58C222759A0}"/>
    <cellStyle name="Millares 7 4" xfId="3019" xr:uid="{3BE609B7-E752-4F28-9355-08A1BC1DAD45}"/>
    <cellStyle name="Millares 7 4 2" xfId="3295" xr:uid="{55605B07-7491-4841-A77C-C5D749D0BA60}"/>
    <cellStyle name="Millares 7 4 2 2" xfId="3848" xr:uid="{4E10B60A-1C8F-4522-AF86-7D73D9EFE446}"/>
    <cellStyle name="Millares 7 4 2 2 2" xfId="4944" xr:uid="{154F0D0B-0122-4548-B653-7062D1CBF604}"/>
    <cellStyle name="Millares 7 4 2 2 2 2" xfId="7133" xr:uid="{BE02A784-752D-4FF7-8A0F-0C88CC12AD66}"/>
    <cellStyle name="Millares 7 4 2 2 3" xfId="6039" xr:uid="{A403A46A-845E-4C55-B081-BEE9ABF0F587}"/>
    <cellStyle name="Millares 7 4 2 3" xfId="4396" xr:uid="{298CDE2C-18E3-4F31-ADBD-BDA971077493}"/>
    <cellStyle name="Millares 7 4 2 3 2" xfId="6585" xr:uid="{5B89F528-B078-4FF4-BEC6-1C608C535DD2}"/>
    <cellStyle name="Millares 7 4 2 4" xfId="5491" xr:uid="{E1CB399A-FFE0-44A7-BE83-4585F441C167}"/>
    <cellStyle name="Millares 7 4 3" xfId="3574" xr:uid="{6971E96B-F89C-450E-882F-1A08A0EE7BA5}"/>
    <cellStyle name="Millares 7 4 3 2" xfId="4670" xr:uid="{11C61167-F979-48BA-AB8B-9E1DA001C3AA}"/>
    <cellStyle name="Millares 7 4 3 2 2" xfId="6859" xr:uid="{8DAB3EE6-93B1-455D-8996-A8A4BA4F52B1}"/>
    <cellStyle name="Millares 7 4 3 3" xfId="5765" xr:uid="{54F19F4F-D006-45E1-8F32-5327A48E1813}"/>
    <cellStyle name="Millares 7 4 4" xfId="4122" xr:uid="{14669C72-B588-4335-91AB-1D5FE8E52B09}"/>
    <cellStyle name="Millares 7 4 4 2" xfId="6311" xr:uid="{079BEB55-5C1A-47A0-B226-87BF3802294F}"/>
    <cellStyle name="Millares 7 4 5" xfId="5217" xr:uid="{07D20CBD-2229-4CC2-B630-A9BCE39278ED}"/>
    <cellStyle name="Millares 7 5" xfId="2906" xr:uid="{734A4ED2-9608-40E8-9070-EDA69ED68064}"/>
    <cellStyle name="Millares 7 5 2" xfId="3185" xr:uid="{2E8605DD-9A84-42E2-9796-AD47F4225E29}"/>
    <cellStyle name="Millares 7 5 2 2" xfId="3738" xr:uid="{5EA86CBA-2B27-47D4-B16F-02622F0CC0E6}"/>
    <cellStyle name="Millares 7 5 2 2 2" xfId="4834" xr:uid="{107D2497-39A5-43E9-B8D3-2A54A7123F05}"/>
    <cellStyle name="Millares 7 5 2 2 2 2" xfId="7023" xr:uid="{6FEE0415-A33E-4AD8-9AC7-B79B09F74F62}"/>
    <cellStyle name="Millares 7 5 2 2 3" xfId="5929" xr:uid="{69F4245D-7950-4BA6-A750-2EBC92B4DD80}"/>
    <cellStyle name="Millares 7 5 2 3" xfId="4286" xr:uid="{E2872BE2-092A-4CDB-A44E-4C257FD9C2DA}"/>
    <cellStyle name="Millares 7 5 2 3 2" xfId="6475" xr:uid="{E1AC4A78-710C-4485-9BAE-B57348357073}"/>
    <cellStyle name="Millares 7 5 2 4" xfId="5381" xr:uid="{30FC39D6-7B15-4065-8DED-D55EB1505428}"/>
    <cellStyle name="Millares 7 5 3" xfId="3464" xr:uid="{F24BD9B2-ABB1-417A-B22B-6FAFF689891C}"/>
    <cellStyle name="Millares 7 5 3 2" xfId="4560" xr:uid="{254ECE9C-6929-4C35-80B5-C1725376863A}"/>
    <cellStyle name="Millares 7 5 3 2 2" xfId="6749" xr:uid="{792B82C6-86F8-4257-A6A5-3CC9BFE3A74B}"/>
    <cellStyle name="Millares 7 5 3 3" xfId="5655" xr:uid="{0F85B0B4-9A52-41B8-9C05-925973E9E9B5}"/>
    <cellStyle name="Millares 7 5 4" xfId="4012" xr:uid="{9B7D0AF1-2092-4628-9F4A-7516236D6FC3}"/>
    <cellStyle name="Millares 7 5 4 2" xfId="6201" xr:uid="{37C2EACE-C8EE-4377-A486-D3A3169C7791}"/>
    <cellStyle name="Millares 7 5 5" xfId="5107" xr:uid="{B5F7EA0F-8832-4BC5-8B42-E6EE8ECEC1AA}"/>
    <cellStyle name="Millares 7 6" xfId="3135" xr:uid="{94868BFA-A04F-490B-86C3-88E87F5EB8B7}"/>
    <cellStyle name="Millares 7 6 2" xfId="3689" xr:uid="{2507D799-3310-48A1-9954-CA36934E09EA}"/>
    <cellStyle name="Millares 7 6 2 2" xfId="4785" xr:uid="{1DF174EC-89F0-4FCF-8268-2B6C8E23DC12}"/>
    <cellStyle name="Millares 7 6 2 2 2" xfId="6974" xr:uid="{BB714597-1B59-4DE7-BBCC-20A26EA5B73F}"/>
    <cellStyle name="Millares 7 6 2 3" xfId="5880" xr:uid="{89BC1998-687E-4DA7-9F72-D65F2DCBFA5D}"/>
    <cellStyle name="Millares 7 6 3" xfId="4237" xr:uid="{BB4C7A1B-C8AC-451D-ADCE-3BCE78612E7A}"/>
    <cellStyle name="Millares 7 6 3 2" xfId="6426" xr:uid="{86F79882-0E90-470C-BBDA-2BC3814F2C53}"/>
    <cellStyle name="Millares 7 6 4" xfId="5332" xr:uid="{0CF9F3EB-ACCC-4CC0-89EE-80557E71F634}"/>
    <cellStyle name="Millares 7 7" xfId="3414" xr:uid="{E5B1AF27-C4C8-403E-BCC5-E100C055E5D4}"/>
    <cellStyle name="Millares 7 7 2" xfId="4511" xr:uid="{992F6A69-4DC6-4496-B0DE-F2DFF1E83838}"/>
    <cellStyle name="Millares 7 7 2 2" xfId="6700" xr:uid="{9B259147-39D2-4941-B006-67AE3219F595}"/>
    <cellStyle name="Millares 7 7 3" xfId="5606" xr:uid="{8CF8F4D9-06CF-4DE0-A6FB-6CFF26C79354}"/>
    <cellStyle name="Millares 7 8" xfId="3964" xr:uid="{612BC877-70D5-4764-A2F8-7A444C48A63C}"/>
    <cellStyle name="Millares 7 8 2" xfId="6153" xr:uid="{AAA36B1F-2C41-4D83-A4D2-79A0322966A2}"/>
    <cellStyle name="Millares 7 9" xfId="5059" xr:uid="{24F1AF62-DF55-4A4A-8FD8-88AF68EA49D8}"/>
    <cellStyle name="Millares 8" xfId="242" xr:uid="{00000000-0005-0000-0000-0000DF000000}"/>
    <cellStyle name="Millares 8 2" xfId="243" xr:uid="{00000000-0005-0000-0000-0000E0000000}"/>
    <cellStyle name="Millares 8 2 2" xfId="2967" xr:uid="{7A3EB026-69F9-4108-9603-5FCCF4F93AA9}"/>
    <cellStyle name="Millares 8 2 2 2" xfId="3079" xr:uid="{729204FC-94F5-40FC-897B-59070BF56498}"/>
    <cellStyle name="Millares 8 2 2 2 2" xfId="3355" xr:uid="{8EDE649E-B3F4-482E-834C-D49D63748E63}"/>
    <cellStyle name="Millares 8 2 2 2 2 2" xfId="3908" xr:uid="{5C419EA3-4E84-4BDD-BA25-7E85146A4B3F}"/>
    <cellStyle name="Millares 8 2 2 2 2 2 2" xfId="5004" xr:uid="{5F6DCDBF-30DC-4A2C-94EB-D9BAB313C767}"/>
    <cellStyle name="Millares 8 2 2 2 2 2 2 2" xfId="7193" xr:uid="{2BF435DD-712C-4F72-87D5-ED0AD3159708}"/>
    <cellStyle name="Millares 8 2 2 2 2 2 3" xfId="6099" xr:uid="{E44301F7-1705-4F09-9C4A-7A1AB990E469}"/>
    <cellStyle name="Millares 8 2 2 2 2 3" xfId="4456" xr:uid="{5B585A06-1797-4089-B82E-26BB072CD6C0}"/>
    <cellStyle name="Millares 8 2 2 2 2 3 2" xfId="6645" xr:uid="{72FB033B-EF0E-40E7-A2B6-8ED90F9E8552}"/>
    <cellStyle name="Millares 8 2 2 2 2 4" xfId="5551" xr:uid="{E4D4EBCE-5C6C-4CB0-B77F-5BAEB4C2CF3B}"/>
    <cellStyle name="Millares 8 2 2 2 3" xfId="3634" xr:uid="{A3A896E0-B134-4542-84C5-F8F6F984CE5C}"/>
    <cellStyle name="Millares 8 2 2 2 3 2" xfId="4730" xr:uid="{7A078E1C-2972-4763-A9A3-9B60DE3447C0}"/>
    <cellStyle name="Millares 8 2 2 2 3 2 2" xfId="6919" xr:uid="{3899CD11-43A1-4725-8DF8-D113398AE8E4}"/>
    <cellStyle name="Millares 8 2 2 2 3 3" xfId="5825" xr:uid="{DD1B6ACD-C06E-4433-8FBE-99604ADF0CD3}"/>
    <cellStyle name="Millares 8 2 2 2 4" xfId="4182" xr:uid="{4E0BD38A-6E3F-4176-9453-ABCE1FDDFF02}"/>
    <cellStyle name="Millares 8 2 2 2 4 2" xfId="6371" xr:uid="{47B120B0-5897-4C89-A504-0A8B76E22A59}"/>
    <cellStyle name="Millares 8 2 2 2 5" xfId="5277" xr:uid="{5B75601A-476C-47B6-96F4-16704040C664}"/>
    <cellStyle name="Millares 8 2 2 3" xfId="3243" xr:uid="{535F057E-CBB0-4DD6-9A57-949BEA71EB60}"/>
    <cellStyle name="Millares 8 2 2 3 2" xfId="3796" xr:uid="{9D2ABE4E-F78C-4BA3-AE4E-DF519E18206E}"/>
    <cellStyle name="Millares 8 2 2 3 2 2" xfId="4892" xr:uid="{B9E6197D-029B-4427-8EB1-81320DE4DC9B}"/>
    <cellStyle name="Millares 8 2 2 3 2 2 2" xfId="7081" xr:uid="{91AF16DE-577A-4804-A4EF-C49924FC9F7E}"/>
    <cellStyle name="Millares 8 2 2 3 2 3" xfId="5987" xr:uid="{D1382FC5-4FED-41FE-864E-CA69E5B85CCF}"/>
    <cellStyle name="Millares 8 2 2 3 3" xfId="4344" xr:uid="{F65E8BFC-C604-4641-B421-061CC11ED041}"/>
    <cellStyle name="Millares 8 2 2 3 3 2" xfId="6533" xr:uid="{95AFDA68-F41B-4CDF-ACA3-4915FDC0EB3B}"/>
    <cellStyle name="Millares 8 2 2 3 4" xfId="5439" xr:uid="{51E4A8CF-BA3C-4931-BF60-8E6FD1286E0C}"/>
    <cellStyle name="Millares 8 2 2 4" xfId="3522" xr:uid="{23025A1B-FD11-4742-B76C-ECF6B82705A4}"/>
    <cellStyle name="Millares 8 2 2 4 2" xfId="4618" xr:uid="{3FB99714-75C1-4A67-9B54-FF413388926A}"/>
    <cellStyle name="Millares 8 2 2 4 2 2" xfId="6807" xr:uid="{B1315F81-AA9B-4425-94F0-8DDFF8940EDE}"/>
    <cellStyle name="Millares 8 2 2 4 3" xfId="5713" xr:uid="{4D4523E4-6E88-462F-97DA-D9BC13F6B889}"/>
    <cellStyle name="Millares 8 2 2 5" xfId="4070" xr:uid="{BE43A5E7-7696-4E07-8981-894110E38A2E}"/>
    <cellStyle name="Millares 8 2 2 5 2" xfId="6259" xr:uid="{E34DBC2F-90FB-49C6-B9B7-866B2F147C45}"/>
    <cellStyle name="Millares 8 2 2 6" xfId="5165" xr:uid="{282124CB-A771-4E96-B448-D8811939370D}"/>
    <cellStyle name="Millares 8 2 3" xfId="3022" xr:uid="{5664C65B-54D2-477C-87F8-C21FC880E004}"/>
    <cellStyle name="Millares 8 2 3 2" xfId="3298" xr:uid="{078FED8D-DF61-4FCA-BA21-BD57132A974A}"/>
    <cellStyle name="Millares 8 2 3 2 2" xfId="3851" xr:uid="{F1D24828-F912-4D1E-B449-896E94431865}"/>
    <cellStyle name="Millares 8 2 3 2 2 2" xfId="4947" xr:uid="{46198D1D-9B16-4467-8DF0-87CB419F841E}"/>
    <cellStyle name="Millares 8 2 3 2 2 2 2" xfId="7136" xr:uid="{A9FBA1F6-30CA-40DE-AC13-B1185A4EAC1A}"/>
    <cellStyle name="Millares 8 2 3 2 2 3" xfId="6042" xr:uid="{A7A7EBD9-7E35-47F6-80E4-7EF41FC58F3F}"/>
    <cellStyle name="Millares 8 2 3 2 3" xfId="4399" xr:uid="{D22B89CB-8C4B-4007-AFBD-639BC05CAA79}"/>
    <cellStyle name="Millares 8 2 3 2 3 2" xfId="6588" xr:uid="{2B59A85D-6E53-482F-B1F6-DA45BA1437B5}"/>
    <cellStyle name="Millares 8 2 3 2 4" xfId="5494" xr:uid="{FACDF11C-60BA-4382-99F1-2DD979F0A106}"/>
    <cellStyle name="Millares 8 2 3 3" xfId="3577" xr:uid="{C8F4DE69-415D-4BB7-84D5-198193B4CFA5}"/>
    <cellStyle name="Millares 8 2 3 3 2" xfId="4673" xr:uid="{F2DA946B-9671-4411-BB44-5D9CA50A804E}"/>
    <cellStyle name="Millares 8 2 3 3 2 2" xfId="6862" xr:uid="{D71B5FC5-6324-4A3A-B280-1FB2E7D21B93}"/>
    <cellStyle name="Millares 8 2 3 3 3" xfId="5768" xr:uid="{02DD2579-7DBD-4ED6-9B82-8409C9B9B2D3}"/>
    <cellStyle name="Millares 8 2 3 4" xfId="4125" xr:uid="{80F2C676-30EC-407A-B57F-48436C7A995D}"/>
    <cellStyle name="Millares 8 2 3 4 2" xfId="6314" xr:uid="{E0147DA5-D602-49B3-9AB8-06463B2A72EA}"/>
    <cellStyle name="Millares 8 2 3 5" xfId="5220" xr:uid="{852FA472-41BD-4350-9BC1-AF3F3050ADFD}"/>
    <cellStyle name="Millares 8 2 4" xfId="2909" xr:uid="{CFD2FAA5-0C11-4D7F-A1FA-3630ABF42A0C}"/>
    <cellStyle name="Millares 8 2 4 2" xfId="3188" xr:uid="{B719A5DE-BC6D-44D5-AAA8-65BF6547DB10}"/>
    <cellStyle name="Millares 8 2 4 2 2" xfId="3741" xr:uid="{E4AD3260-32A3-4D9E-B250-2C616CD8C399}"/>
    <cellStyle name="Millares 8 2 4 2 2 2" xfId="4837" xr:uid="{1ED2B953-60A0-4C05-B6A0-9275E8AB9009}"/>
    <cellStyle name="Millares 8 2 4 2 2 2 2" xfId="7026" xr:uid="{7C097492-B7C6-4925-9270-C2AE7FCF66EE}"/>
    <cellStyle name="Millares 8 2 4 2 2 3" xfId="5932" xr:uid="{B3CBCA3C-1640-4F43-BA31-72D459A7BFB9}"/>
    <cellStyle name="Millares 8 2 4 2 3" xfId="4289" xr:uid="{6597E423-9FC1-4139-9E70-B907AABA58C6}"/>
    <cellStyle name="Millares 8 2 4 2 3 2" xfId="6478" xr:uid="{5D433B71-2C8B-4EE1-9B3B-EEE36B83FCC4}"/>
    <cellStyle name="Millares 8 2 4 2 4" xfId="5384" xr:uid="{1FD95F03-58CA-45F0-98B3-5596D7E204BE}"/>
    <cellStyle name="Millares 8 2 4 3" xfId="3467" xr:uid="{D07E5DF8-814B-4CCA-98A8-6C5B2AE242E6}"/>
    <cellStyle name="Millares 8 2 4 3 2" xfId="4563" xr:uid="{A7846090-43AB-4F65-BF9A-7F3711B95A07}"/>
    <cellStyle name="Millares 8 2 4 3 2 2" xfId="6752" xr:uid="{9C9AE7AA-13A8-42AC-9EE1-F653AD7EC679}"/>
    <cellStyle name="Millares 8 2 4 3 3" xfId="5658" xr:uid="{C03342F8-6AD3-4DD1-A3E0-7FF3704636E3}"/>
    <cellStyle name="Millares 8 2 4 4" xfId="4015" xr:uid="{324DDF5F-64EF-4CC9-AB8F-CB2DE68E838F}"/>
    <cellStyle name="Millares 8 2 4 4 2" xfId="6204" xr:uid="{828C9280-ACED-4085-9701-8C79FD8798AE}"/>
    <cellStyle name="Millares 8 2 4 5" xfId="5110" xr:uid="{625E27D4-1D0B-47E1-BF5F-AFE6BEB82712}"/>
    <cellStyle name="Millares 8 2 5" xfId="3138" xr:uid="{645A1C47-FFAB-45B9-92BF-5961D5E2A2F9}"/>
    <cellStyle name="Millares 8 2 5 2" xfId="3692" xr:uid="{2B097D6F-BABA-4762-BB0F-702C89C9736F}"/>
    <cellStyle name="Millares 8 2 5 2 2" xfId="4788" xr:uid="{EC323034-8B22-4535-B473-6A0C38E8F398}"/>
    <cellStyle name="Millares 8 2 5 2 2 2" xfId="6977" xr:uid="{61CBFC90-C53F-4277-A5F2-9D2B24394C75}"/>
    <cellStyle name="Millares 8 2 5 2 3" xfId="5883" xr:uid="{E8310AB8-75D9-4EB7-8AA3-3E86B4D6EB2E}"/>
    <cellStyle name="Millares 8 2 5 3" xfId="4240" xr:uid="{79E8A8B0-2115-4764-B46C-80EAB4087646}"/>
    <cellStyle name="Millares 8 2 5 3 2" xfId="6429" xr:uid="{E9E2DDF8-940D-4ED2-A5EA-F4ADFEFA7943}"/>
    <cellStyle name="Millares 8 2 5 4" xfId="5335" xr:uid="{7DB08BD2-03BC-469C-871F-D973918AE12E}"/>
    <cellStyle name="Millares 8 2 6" xfId="3417" xr:uid="{4BF2888D-1351-4084-8D45-4D9F798456C4}"/>
    <cellStyle name="Millares 8 2 6 2" xfId="4514" xr:uid="{BE5A91D0-7B3A-4858-B99B-B1DF49DCE959}"/>
    <cellStyle name="Millares 8 2 6 2 2" xfId="6703" xr:uid="{33647644-878A-4913-A684-AB73A2666B52}"/>
    <cellStyle name="Millares 8 2 6 3" xfId="5609" xr:uid="{ED44FF1A-21E0-495C-81A1-2C10EAC75115}"/>
    <cellStyle name="Millares 8 2 7" xfId="3967" xr:uid="{FD5A1158-9045-49B8-8CBC-3F84128140EE}"/>
    <cellStyle name="Millares 8 2 7 2" xfId="6156" xr:uid="{9D661A5F-3D39-4D11-B4F5-D84DBF2197B9}"/>
    <cellStyle name="Millares 8 2 8" xfId="5062" xr:uid="{CDA0AA7D-CDBA-495F-B29C-A38BF024C60D}"/>
    <cellStyle name="Millares 8 3" xfId="2966" xr:uid="{6D05E766-FF5F-41AC-A56B-B7BA33BA1C91}"/>
    <cellStyle name="Millares 8 3 2" xfId="3078" xr:uid="{FD131DE6-A6FF-4A24-9C62-37DCCDB6D1C7}"/>
    <cellStyle name="Millares 8 3 2 2" xfId="3354" xr:uid="{32C40116-3D87-40E0-932E-23166499ADAF}"/>
    <cellStyle name="Millares 8 3 2 2 2" xfId="3907" xr:uid="{97D51E0E-643F-4B89-959B-55E5B60D13F8}"/>
    <cellStyle name="Millares 8 3 2 2 2 2" xfId="5003" xr:uid="{8C433A70-F9E9-41E5-B524-D013F77C32D5}"/>
    <cellStyle name="Millares 8 3 2 2 2 2 2" xfId="7192" xr:uid="{7E73A710-BFDA-4896-BBB0-4A55A14477EA}"/>
    <cellStyle name="Millares 8 3 2 2 2 3" xfId="6098" xr:uid="{026E70B0-1EB1-4DB8-860D-F27F79C4AE3F}"/>
    <cellStyle name="Millares 8 3 2 2 3" xfId="4455" xr:uid="{9C05925C-5B8E-457A-9C26-5563A6D18685}"/>
    <cellStyle name="Millares 8 3 2 2 3 2" xfId="6644" xr:uid="{C3856E7E-10DA-4233-B000-7377B0C658C6}"/>
    <cellStyle name="Millares 8 3 2 2 4" xfId="5550" xr:uid="{875E7DB6-4DED-4892-BE1D-8F338FE87465}"/>
    <cellStyle name="Millares 8 3 2 3" xfId="3633" xr:uid="{1CBE6C47-2CE5-4728-BC53-F29985931F15}"/>
    <cellStyle name="Millares 8 3 2 3 2" xfId="4729" xr:uid="{A2690A9B-68BE-4191-9C16-B7CA9806E973}"/>
    <cellStyle name="Millares 8 3 2 3 2 2" xfId="6918" xr:uid="{62246A47-C3F2-45C4-8A8C-8B53A8D8BDF3}"/>
    <cellStyle name="Millares 8 3 2 3 3" xfId="5824" xr:uid="{12072D1E-49AF-4D40-B9FD-69379021758C}"/>
    <cellStyle name="Millares 8 3 2 4" xfId="4181" xr:uid="{D257E4F4-CCEA-4526-A303-1B339B4A7926}"/>
    <cellStyle name="Millares 8 3 2 4 2" xfId="6370" xr:uid="{23BB3B9A-276C-4F9C-B1A0-7943183C0BDA}"/>
    <cellStyle name="Millares 8 3 2 5" xfId="5276" xr:uid="{C7ABAD59-E9C7-41AA-A5E3-3983D6B928F4}"/>
    <cellStyle name="Millares 8 3 3" xfId="3242" xr:uid="{40846AD1-2E32-439C-8654-103B723EB0C6}"/>
    <cellStyle name="Millares 8 3 3 2" xfId="3795" xr:uid="{61B14B76-1CC9-453B-AAE2-77EFA77B0DAD}"/>
    <cellStyle name="Millares 8 3 3 2 2" xfId="4891" xr:uid="{EA8845E8-0935-4B7D-81F7-8F7B09D99DAB}"/>
    <cellStyle name="Millares 8 3 3 2 2 2" xfId="7080" xr:uid="{FB07ED06-6AD7-467E-B401-999A70A3BB04}"/>
    <cellStyle name="Millares 8 3 3 2 3" xfId="5986" xr:uid="{E772B0E6-D953-4344-94E8-2773E4F28332}"/>
    <cellStyle name="Millares 8 3 3 3" xfId="4343" xr:uid="{914C96D6-592B-4581-94BB-5B5845FA985B}"/>
    <cellStyle name="Millares 8 3 3 3 2" xfId="6532" xr:uid="{77AF7FE9-918E-4BD2-800D-D3E257A58146}"/>
    <cellStyle name="Millares 8 3 3 4" xfId="5438" xr:uid="{BCF374CF-9432-4E27-B79F-491F9681D232}"/>
    <cellStyle name="Millares 8 3 4" xfId="3521" xr:uid="{682013E2-8958-41B0-8346-68695498088B}"/>
    <cellStyle name="Millares 8 3 4 2" xfId="4617" xr:uid="{42F79D0B-4F37-4F9F-88D8-E4D136490116}"/>
    <cellStyle name="Millares 8 3 4 2 2" xfId="6806" xr:uid="{D44B9D86-57C3-474B-AC70-3C019D49A901}"/>
    <cellStyle name="Millares 8 3 4 3" xfId="5712" xr:uid="{56904BC0-9FB0-4E23-BDD8-570FB1B641C1}"/>
    <cellStyle name="Millares 8 3 5" xfId="4069" xr:uid="{371306C5-E7E7-4F49-83C0-DC3947A07236}"/>
    <cellStyle name="Millares 8 3 5 2" xfId="6258" xr:uid="{B37C99B7-EF58-4A9D-AA7B-53E617AE273C}"/>
    <cellStyle name="Millares 8 3 6" xfId="5164" xr:uid="{2BE7596A-8FE9-49E7-9934-8D4AAB5DB2EF}"/>
    <cellStyle name="Millares 8 4" xfId="3021" xr:uid="{82CCBE5D-4419-44C5-A4D5-8040E7525B2A}"/>
    <cellStyle name="Millares 8 4 2" xfId="3297" xr:uid="{4AFAD027-7072-4350-92CD-0455194738C5}"/>
    <cellStyle name="Millares 8 4 2 2" xfId="3850" xr:uid="{1514A9CA-4FBF-4BCE-B8C7-B08AFE84841F}"/>
    <cellStyle name="Millares 8 4 2 2 2" xfId="4946" xr:uid="{3DD53F14-6E74-41FD-B7DE-44DC3B70F8A1}"/>
    <cellStyle name="Millares 8 4 2 2 2 2" xfId="7135" xr:uid="{160A6960-159C-487E-AAC2-D02FECD9F561}"/>
    <cellStyle name="Millares 8 4 2 2 3" xfId="6041" xr:uid="{4BF60710-835A-4EF0-A2A6-AC81FD898D56}"/>
    <cellStyle name="Millares 8 4 2 3" xfId="4398" xr:uid="{E87072A4-4206-40A5-8F4E-8DDA6AB3AE58}"/>
    <cellStyle name="Millares 8 4 2 3 2" xfId="6587" xr:uid="{68B30CC9-3FD5-4C03-8D63-0D9FBEB039D9}"/>
    <cellStyle name="Millares 8 4 2 4" xfId="5493" xr:uid="{37AC2499-CA5F-4573-962C-FDDB7EA93CE8}"/>
    <cellStyle name="Millares 8 4 3" xfId="3576" xr:uid="{A21C4E24-9C17-487B-AFF8-BFB8F16A911D}"/>
    <cellStyle name="Millares 8 4 3 2" xfId="4672" xr:uid="{687A6DA7-8B77-4362-BC7A-9FDD0D3568A8}"/>
    <cellStyle name="Millares 8 4 3 2 2" xfId="6861" xr:uid="{BFD196E9-7ACF-4A71-AFD5-15E973D6730F}"/>
    <cellStyle name="Millares 8 4 3 3" xfId="5767" xr:uid="{0DF4948E-A98A-4869-BF16-0C678D27FCE2}"/>
    <cellStyle name="Millares 8 4 4" xfId="4124" xr:uid="{57E4F3F3-1949-4148-866C-4A7FF4FB4084}"/>
    <cellStyle name="Millares 8 4 4 2" xfId="6313" xr:uid="{ECB678D6-BA15-4D99-8428-B64DB92EBF7F}"/>
    <cellStyle name="Millares 8 4 5" xfId="5219" xr:uid="{8AA864FD-16BD-4B57-81CB-D926AF4EDC83}"/>
    <cellStyle name="Millares 8 5" xfId="2908" xr:uid="{0867B9C9-ADAB-4D09-BA74-E86869677DC6}"/>
    <cellStyle name="Millares 8 5 2" xfId="3187" xr:uid="{3BD5C453-F65F-4591-9ECA-492D6EDF6C3F}"/>
    <cellStyle name="Millares 8 5 2 2" xfId="3740" xr:uid="{9BC3084F-02B3-4F00-BD77-AEF7464EB95D}"/>
    <cellStyle name="Millares 8 5 2 2 2" xfId="4836" xr:uid="{2882A7CD-C10B-48DB-8414-5AC30A130CE9}"/>
    <cellStyle name="Millares 8 5 2 2 2 2" xfId="7025" xr:uid="{50F75A1C-9CC8-4444-A863-C832AA0CDD4C}"/>
    <cellStyle name="Millares 8 5 2 2 3" xfId="5931" xr:uid="{49D158A0-2541-4524-9986-AA68A5463F1F}"/>
    <cellStyle name="Millares 8 5 2 3" xfId="4288" xr:uid="{6314BB79-FA93-4B4C-A65B-59484BD68096}"/>
    <cellStyle name="Millares 8 5 2 3 2" xfId="6477" xr:uid="{EE296D8D-5B66-482C-B84A-7F9BF16D72B1}"/>
    <cellStyle name="Millares 8 5 2 4" xfId="5383" xr:uid="{0EB4C325-DEB8-4CDC-9E86-C5D20B67E4A9}"/>
    <cellStyle name="Millares 8 5 3" xfId="3466" xr:uid="{891BC56F-9931-46A5-9D0F-A89A155A09FF}"/>
    <cellStyle name="Millares 8 5 3 2" xfId="4562" xr:uid="{3EFE9FF6-86C8-4D5E-B4CB-366E82851826}"/>
    <cellStyle name="Millares 8 5 3 2 2" xfId="6751" xr:uid="{C86BE1D3-694B-4EAC-A495-37B50F2DB1C1}"/>
    <cellStyle name="Millares 8 5 3 3" xfId="5657" xr:uid="{FFAC8B2C-4615-4623-8068-E1AB726C7C1D}"/>
    <cellStyle name="Millares 8 5 4" xfId="4014" xr:uid="{40E66B35-F0CC-4C6C-A973-C75DF060518D}"/>
    <cellStyle name="Millares 8 5 4 2" xfId="6203" xr:uid="{80938E7B-5144-43A1-A895-B3AACCD75127}"/>
    <cellStyle name="Millares 8 5 5" xfId="5109" xr:uid="{B4168EE0-863D-4D77-B339-F010DCB2C183}"/>
    <cellStyle name="Millares 8 6" xfId="3137" xr:uid="{0DE9E3CB-1C3C-45BE-A880-B88D46758C78}"/>
    <cellStyle name="Millares 8 6 2" xfId="3691" xr:uid="{2A415CDE-5EFD-448C-9410-39006B669023}"/>
    <cellStyle name="Millares 8 6 2 2" xfId="4787" xr:uid="{808FE83C-AA8F-49A0-8595-4DF0377BEFFB}"/>
    <cellStyle name="Millares 8 6 2 2 2" xfId="6976" xr:uid="{2C7C50D6-EF1B-44F5-84B4-4878FA6FA82D}"/>
    <cellStyle name="Millares 8 6 2 3" xfId="5882" xr:uid="{229118F1-4DE9-4BB5-B6C4-2CBD3C976695}"/>
    <cellStyle name="Millares 8 6 3" xfId="4239" xr:uid="{BD2A63AC-24F0-483A-9A5F-651508450480}"/>
    <cellStyle name="Millares 8 6 3 2" xfId="6428" xr:uid="{2002A123-5F37-4F2B-8CDC-DA4D7B47F2EE}"/>
    <cellStyle name="Millares 8 6 4" xfId="5334" xr:uid="{453584F9-74BC-4B72-9CB1-259D97C80F56}"/>
    <cellStyle name="Millares 8 7" xfId="3416" xr:uid="{740FA50C-B545-4577-9089-5C0A759D29D8}"/>
    <cellStyle name="Millares 8 7 2" xfId="4513" xr:uid="{BEF104F0-0E5C-4328-83BC-917153499DBA}"/>
    <cellStyle name="Millares 8 7 2 2" xfId="6702" xr:uid="{F6FE7788-D814-41EF-BCBE-8F335B56E791}"/>
    <cellStyle name="Millares 8 7 3" xfId="5608" xr:uid="{91F27BC7-DDE1-4132-B4A2-A22BCE92EFEB}"/>
    <cellStyle name="Millares 8 8" xfId="3966" xr:uid="{9EBE8BF6-FA81-4AFD-A290-087EAC02FE7C}"/>
    <cellStyle name="Millares 8 8 2" xfId="6155" xr:uid="{BAD1653E-FD91-418F-901C-FB44BEA5B390}"/>
    <cellStyle name="Millares 8 9" xfId="5061" xr:uid="{53C9912E-03F4-4DB5-ACC5-6F84869ABF80}"/>
    <cellStyle name="Millares 9" xfId="244" xr:uid="{00000000-0005-0000-0000-0000E1000000}"/>
    <cellStyle name="Millares 9 2" xfId="245" xr:uid="{00000000-0005-0000-0000-0000E2000000}"/>
    <cellStyle name="Millares 9 2 2" xfId="2969" xr:uid="{422F1096-5D84-4D75-B833-A0CA77DAB60E}"/>
    <cellStyle name="Millares 9 2 2 2" xfId="3081" xr:uid="{10E33AB9-FBB2-4280-BAE3-502639B68375}"/>
    <cellStyle name="Millares 9 2 2 2 2" xfId="3357" xr:uid="{B33C4B40-8D05-4FC7-A840-3B00A8155A35}"/>
    <cellStyle name="Millares 9 2 2 2 2 2" xfId="3910" xr:uid="{C65511EF-F22A-4DD0-937C-8AF4422CC38B}"/>
    <cellStyle name="Millares 9 2 2 2 2 2 2" xfId="5006" xr:uid="{61CF45B6-700F-4C13-A388-59D50483ED23}"/>
    <cellStyle name="Millares 9 2 2 2 2 2 2 2" xfId="7195" xr:uid="{D090655C-3847-4391-9752-F4F129E6E14B}"/>
    <cellStyle name="Millares 9 2 2 2 2 2 3" xfId="6101" xr:uid="{6FFE0897-0AFB-45C4-BA43-514BDF0DC196}"/>
    <cellStyle name="Millares 9 2 2 2 2 3" xfId="4458" xr:uid="{C8299CC5-12D9-4E4B-9570-C0B891516BA7}"/>
    <cellStyle name="Millares 9 2 2 2 2 3 2" xfId="6647" xr:uid="{BDBD8B59-00CC-4259-AA98-30DCE515242E}"/>
    <cellStyle name="Millares 9 2 2 2 2 4" xfId="5553" xr:uid="{B6C13E26-51BE-45E1-8E17-8828CD51AC53}"/>
    <cellStyle name="Millares 9 2 2 2 3" xfId="3636" xr:uid="{DECB322A-DE7D-4CDD-A9F3-FAB49173791B}"/>
    <cellStyle name="Millares 9 2 2 2 3 2" xfId="4732" xr:uid="{D3B99D03-97D4-4C62-93FC-0BA517DE800F}"/>
    <cellStyle name="Millares 9 2 2 2 3 2 2" xfId="6921" xr:uid="{7C588479-0A54-440B-8D2B-EF16D260364A}"/>
    <cellStyle name="Millares 9 2 2 2 3 3" xfId="5827" xr:uid="{E71DCA0C-D5F8-44CD-99E8-37CFEB9AE36D}"/>
    <cellStyle name="Millares 9 2 2 2 4" xfId="4184" xr:uid="{760E2B87-B92C-4F2D-9955-59C3B3801592}"/>
    <cellStyle name="Millares 9 2 2 2 4 2" xfId="6373" xr:uid="{45839978-630E-4D4C-AC1A-EA8461CA94E5}"/>
    <cellStyle name="Millares 9 2 2 2 5" xfId="5279" xr:uid="{46F764A1-00B2-4DB1-8C84-01BD00268B6C}"/>
    <cellStyle name="Millares 9 2 2 3" xfId="3245" xr:uid="{A4189A60-C764-4B61-BF4A-325785E3E6C6}"/>
    <cellStyle name="Millares 9 2 2 3 2" xfId="3798" xr:uid="{755C476A-BF53-4F9E-937F-4A19C42A962D}"/>
    <cellStyle name="Millares 9 2 2 3 2 2" xfId="4894" xr:uid="{E157884E-7C1A-46FB-8E1B-EC4E8B9AD80C}"/>
    <cellStyle name="Millares 9 2 2 3 2 2 2" xfId="7083" xr:uid="{F0C33B16-B33F-4866-AF3D-ADB17FA8E8CC}"/>
    <cellStyle name="Millares 9 2 2 3 2 3" xfId="5989" xr:uid="{8DDCEF9F-404B-4C4E-995F-F1094F853EF7}"/>
    <cellStyle name="Millares 9 2 2 3 3" xfId="4346" xr:uid="{D0289518-BD98-4759-84CF-4F6F9A6A572B}"/>
    <cellStyle name="Millares 9 2 2 3 3 2" xfId="6535" xr:uid="{B85FBA16-2E39-485C-8417-3A5A86B89EDE}"/>
    <cellStyle name="Millares 9 2 2 3 4" xfId="5441" xr:uid="{0E20834F-25C5-479F-B490-7356C7E99B30}"/>
    <cellStyle name="Millares 9 2 2 4" xfId="3524" xr:uid="{F1AF0CFD-D06C-4336-9A98-D625FCBA4E99}"/>
    <cellStyle name="Millares 9 2 2 4 2" xfId="4620" xr:uid="{7FCFE5DB-A672-4EE6-9377-5DC80C7F2E2C}"/>
    <cellStyle name="Millares 9 2 2 4 2 2" xfId="6809" xr:uid="{287709FD-3268-412A-89D9-B3ED74FDC2D1}"/>
    <cellStyle name="Millares 9 2 2 4 3" xfId="5715" xr:uid="{D0AF45F4-84BF-42A9-94B2-48378BEEF5B2}"/>
    <cellStyle name="Millares 9 2 2 5" xfId="4072" xr:uid="{C7AA7B53-F94A-423F-BEC8-D5BE992D2034}"/>
    <cellStyle name="Millares 9 2 2 5 2" xfId="6261" xr:uid="{D515296C-827E-479C-B73F-FB3BF16C9778}"/>
    <cellStyle name="Millares 9 2 2 6" xfId="5167" xr:uid="{0AFB240E-406D-480E-A11A-C9FE27B316A7}"/>
    <cellStyle name="Millares 9 2 3" xfId="3024" xr:uid="{05F8A330-4754-4CDA-BB62-DE6176ECF7E0}"/>
    <cellStyle name="Millares 9 2 3 2" xfId="3300" xr:uid="{EAA2A5C8-2527-4D41-B081-6565AF500C94}"/>
    <cellStyle name="Millares 9 2 3 2 2" xfId="3853" xr:uid="{0A2EFE85-5322-441B-A55A-3095F98FBCA2}"/>
    <cellStyle name="Millares 9 2 3 2 2 2" xfId="4949" xr:uid="{7D45377B-441A-49C5-B40F-C6AD52BFD3A4}"/>
    <cellStyle name="Millares 9 2 3 2 2 2 2" xfId="7138" xr:uid="{3AAD86A2-E003-4E19-BAC2-2088BA8DB5F4}"/>
    <cellStyle name="Millares 9 2 3 2 2 3" xfId="6044" xr:uid="{B32512E8-F920-4FBA-B8AF-1FA72F57F7B8}"/>
    <cellStyle name="Millares 9 2 3 2 3" xfId="4401" xr:uid="{DC213A9A-A40C-4AAD-A5F1-D8FDF0FA51CB}"/>
    <cellStyle name="Millares 9 2 3 2 3 2" xfId="6590" xr:uid="{3FE6622B-7392-4F24-8C57-EBCECAA5D18C}"/>
    <cellStyle name="Millares 9 2 3 2 4" xfId="5496" xr:uid="{B2885C8F-87D2-4090-AB29-DEAB21B7F6CC}"/>
    <cellStyle name="Millares 9 2 3 3" xfId="3579" xr:uid="{C8FB766F-A8AA-418D-9D15-16DFA9A69E75}"/>
    <cellStyle name="Millares 9 2 3 3 2" xfId="4675" xr:uid="{C5263497-FE67-44D0-9087-14AC617D6FF3}"/>
    <cellStyle name="Millares 9 2 3 3 2 2" xfId="6864" xr:uid="{F80EBB0D-B46C-4515-9868-508AEE0BDAE2}"/>
    <cellStyle name="Millares 9 2 3 3 3" xfId="5770" xr:uid="{9C6F8E81-6354-4462-A2FD-B7FCBA821A15}"/>
    <cellStyle name="Millares 9 2 3 4" xfId="4127" xr:uid="{890371C6-3450-42C2-ABEF-AD4804DE2634}"/>
    <cellStyle name="Millares 9 2 3 4 2" xfId="6316" xr:uid="{FC11D17B-2F41-4E49-BA31-07134C02AAF6}"/>
    <cellStyle name="Millares 9 2 3 5" xfId="5222" xr:uid="{BCC90672-765D-4C6E-8261-814FFF4A945C}"/>
    <cellStyle name="Millares 9 2 4" xfId="2911" xr:uid="{2E7FEF66-9B13-4E9C-9645-F10466AF4867}"/>
    <cellStyle name="Millares 9 2 4 2" xfId="3190" xr:uid="{83C304E2-DBA4-45A6-8E61-608EEDF8714B}"/>
    <cellStyle name="Millares 9 2 4 2 2" xfId="3743" xr:uid="{89BE88EE-1156-474E-837B-890121C14712}"/>
    <cellStyle name="Millares 9 2 4 2 2 2" xfId="4839" xr:uid="{95983F4B-2AB8-4E6E-A8A9-E45B88FA5EBA}"/>
    <cellStyle name="Millares 9 2 4 2 2 2 2" xfId="7028" xr:uid="{B1FF74B2-D3AD-49F5-AAF5-C7179E460C70}"/>
    <cellStyle name="Millares 9 2 4 2 2 3" xfId="5934" xr:uid="{233AACC8-E480-4E51-89B7-EB830BB9BF73}"/>
    <cellStyle name="Millares 9 2 4 2 3" xfId="4291" xr:uid="{913144C0-8199-4D47-8BF2-9D7A551540D8}"/>
    <cellStyle name="Millares 9 2 4 2 3 2" xfId="6480" xr:uid="{207D8EB3-4962-4520-B75B-12D9D8CAC17D}"/>
    <cellStyle name="Millares 9 2 4 2 4" xfId="5386" xr:uid="{0BB25FC9-0C8C-4085-A8F2-8BDDABD99319}"/>
    <cellStyle name="Millares 9 2 4 3" xfId="3469" xr:uid="{A4293B22-5DB2-44D3-99FE-909BCDD8C3FF}"/>
    <cellStyle name="Millares 9 2 4 3 2" xfId="4565" xr:uid="{8B7F1D80-B770-4883-9E5E-92676BF2926F}"/>
    <cellStyle name="Millares 9 2 4 3 2 2" xfId="6754" xr:uid="{9549EF80-5A8E-46AE-AECB-6AA32B21B48E}"/>
    <cellStyle name="Millares 9 2 4 3 3" xfId="5660" xr:uid="{37FCEB35-D2B2-4AFB-90DA-2594583E52F6}"/>
    <cellStyle name="Millares 9 2 4 4" xfId="4017" xr:uid="{696FD76E-C521-4DF5-9F3E-DDF33087B7C6}"/>
    <cellStyle name="Millares 9 2 4 4 2" xfId="6206" xr:uid="{1CCCEA37-132A-4A14-A301-BD804A6A7097}"/>
    <cellStyle name="Millares 9 2 4 5" xfId="5112" xr:uid="{E63CE623-54CB-4527-B7F3-CE35BE45DCD6}"/>
    <cellStyle name="Millares 9 2 5" xfId="3140" xr:uid="{09719984-2F15-4D9F-9CB2-CC42A7683A98}"/>
    <cellStyle name="Millares 9 2 5 2" xfId="3694" xr:uid="{A8B6F6AB-ED7B-418F-9F75-DCF09AE26DAD}"/>
    <cellStyle name="Millares 9 2 5 2 2" xfId="4790" xr:uid="{15CCFA1A-9CA9-4823-9433-83AD258A4AEB}"/>
    <cellStyle name="Millares 9 2 5 2 2 2" xfId="6979" xr:uid="{8C935941-FBC7-4BDC-AF3A-A03DA5E57FB5}"/>
    <cellStyle name="Millares 9 2 5 2 3" xfId="5885" xr:uid="{7C6476AE-9EB8-47C7-ABDC-F37FCCB3D7A9}"/>
    <cellStyle name="Millares 9 2 5 3" xfId="4242" xr:uid="{3D84FF60-FFD4-49FE-B4AF-22DBF5ACCB7B}"/>
    <cellStyle name="Millares 9 2 5 3 2" xfId="6431" xr:uid="{75A637FD-3C3D-4572-AE6C-66F361C6AD6C}"/>
    <cellStyle name="Millares 9 2 5 4" xfId="5337" xr:uid="{CB859D3E-2987-466A-81D9-0D7BBE57F79B}"/>
    <cellStyle name="Millares 9 2 6" xfId="3419" xr:uid="{D9A24968-9FA7-475A-ADB6-EAB94E53F50B}"/>
    <cellStyle name="Millares 9 2 6 2" xfId="4516" xr:uid="{0CEA36A4-A0FD-4231-A11F-F265A5D5A5A6}"/>
    <cellStyle name="Millares 9 2 6 2 2" xfId="6705" xr:uid="{3B3A46FA-2CFE-4111-BC08-5E43E4BB8D0C}"/>
    <cellStyle name="Millares 9 2 6 3" xfId="5611" xr:uid="{CAE5924A-6A71-4031-B22F-BFB3165CA8A0}"/>
    <cellStyle name="Millares 9 2 7" xfId="3969" xr:uid="{A43EE062-A952-414A-B902-B018B1A96DFC}"/>
    <cellStyle name="Millares 9 2 7 2" xfId="6158" xr:uid="{E91D64C1-2E65-401D-94E3-CC90AD4CB30A}"/>
    <cellStyle name="Millares 9 2 8" xfId="5064" xr:uid="{F943E6A7-EB84-4E54-97F4-CFDF8B6BC5B2}"/>
    <cellStyle name="Millares 9 3" xfId="2968" xr:uid="{C0860F8E-F17C-40BC-8EDD-651F432952B6}"/>
    <cellStyle name="Millares 9 3 2" xfId="3080" xr:uid="{4B4BBF5F-3991-4A85-8C95-F1D94F58A60A}"/>
    <cellStyle name="Millares 9 3 2 2" xfId="3356" xr:uid="{EF865AFA-5527-411A-A0C0-6E47C0E869FE}"/>
    <cellStyle name="Millares 9 3 2 2 2" xfId="3909" xr:uid="{12DC615B-0047-4D6A-B712-8EFC0DCA640B}"/>
    <cellStyle name="Millares 9 3 2 2 2 2" xfId="5005" xr:uid="{BE8A0CC0-4701-4755-AA53-5195ABB59526}"/>
    <cellStyle name="Millares 9 3 2 2 2 2 2" xfId="7194" xr:uid="{FBA6013D-362E-4105-BDA5-EE90415DF00E}"/>
    <cellStyle name="Millares 9 3 2 2 2 3" xfId="6100" xr:uid="{F25C6E14-6950-4777-99FD-8A3ABEBE1105}"/>
    <cellStyle name="Millares 9 3 2 2 3" xfId="4457" xr:uid="{DBB1FD8A-C438-4000-845A-4406FFCFA5E7}"/>
    <cellStyle name="Millares 9 3 2 2 3 2" xfId="6646" xr:uid="{C524639B-24C8-4190-885F-5491AA163479}"/>
    <cellStyle name="Millares 9 3 2 2 4" xfId="5552" xr:uid="{87831683-85D8-4CD2-925E-0369B47DD4AC}"/>
    <cellStyle name="Millares 9 3 2 3" xfId="3635" xr:uid="{34A34B8D-AB71-4A62-8789-7F95361ABC87}"/>
    <cellStyle name="Millares 9 3 2 3 2" xfId="4731" xr:uid="{EC3DE492-B42E-4619-90DB-5DA1F4C5372E}"/>
    <cellStyle name="Millares 9 3 2 3 2 2" xfId="6920" xr:uid="{9791B931-64C8-4F7E-A6B1-E506C02B6531}"/>
    <cellStyle name="Millares 9 3 2 3 3" xfId="5826" xr:uid="{7B182122-4B0D-405A-A603-9DFAC84F7AFE}"/>
    <cellStyle name="Millares 9 3 2 4" xfId="4183" xr:uid="{076150F6-FC1B-457A-AF4A-6FCC92F0751E}"/>
    <cellStyle name="Millares 9 3 2 4 2" xfId="6372" xr:uid="{EF5976B6-9D35-430F-B3AB-9B0DC7670250}"/>
    <cellStyle name="Millares 9 3 2 5" xfId="5278" xr:uid="{FAD7EA66-9972-427C-A233-DC88B10BEAB0}"/>
    <cellStyle name="Millares 9 3 3" xfId="3244" xr:uid="{BE9EC5CF-5C15-4AEE-8B13-0643ED466F70}"/>
    <cellStyle name="Millares 9 3 3 2" xfId="3797" xr:uid="{A72F2C9C-6C62-4CDC-A11A-659C1E6C0F1A}"/>
    <cellStyle name="Millares 9 3 3 2 2" xfId="4893" xr:uid="{0CF8B620-9450-49C5-888F-51924C885EB9}"/>
    <cellStyle name="Millares 9 3 3 2 2 2" xfId="7082" xr:uid="{947C6738-86E7-4E8A-BB81-41B5FCB20F46}"/>
    <cellStyle name="Millares 9 3 3 2 3" xfId="5988" xr:uid="{231113D4-CE67-46C2-836C-0B484A27FD84}"/>
    <cellStyle name="Millares 9 3 3 3" xfId="4345" xr:uid="{F586B761-3DD1-4065-9EEF-42C4B62D2B74}"/>
    <cellStyle name="Millares 9 3 3 3 2" xfId="6534" xr:uid="{92C8E7FF-7DF5-4D11-9BF2-FA0DDF60D44F}"/>
    <cellStyle name="Millares 9 3 3 4" xfId="5440" xr:uid="{CB8AAB8A-B348-42A8-89CC-23E77410BF4B}"/>
    <cellStyle name="Millares 9 3 4" xfId="3523" xr:uid="{544118E4-772D-45AB-A613-B94A8DBD473C}"/>
    <cellStyle name="Millares 9 3 4 2" xfId="4619" xr:uid="{A7F4F7F7-ECAF-4E49-A15B-9407FA0402D1}"/>
    <cellStyle name="Millares 9 3 4 2 2" xfId="6808" xr:uid="{605696E0-5A45-4FBA-A302-F39274D4DD57}"/>
    <cellStyle name="Millares 9 3 4 3" xfId="5714" xr:uid="{D3FDD030-3CFF-405F-979F-8904E8184B5F}"/>
    <cellStyle name="Millares 9 3 5" xfId="4071" xr:uid="{0443C3A9-1652-46B3-81F8-8B6829848436}"/>
    <cellStyle name="Millares 9 3 5 2" xfId="6260" xr:uid="{C9954963-65D5-4605-867E-4673B6EA7DF1}"/>
    <cellStyle name="Millares 9 3 6" xfId="5166" xr:uid="{D2C41310-594C-4910-BD2B-19A2E4909C3D}"/>
    <cellStyle name="Millares 9 4" xfId="3023" xr:uid="{608D907A-6B27-4E43-99A0-164F61D6BF42}"/>
    <cellStyle name="Millares 9 4 2" xfId="3299" xr:uid="{CEF122E4-7C3B-465C-AAB9-D74E375A56C2}"/>
    <cellStyle name="Millares 9 4 2 2" xfId="3852" xr:uid="{7DCEF056-62E9-4599-90BA-0CB98DDD9D6A}"/>
    <cellStyle name="Millares 9 4 2 2 2" xfId="4948" xr:uid="{23494550-8EE7-4675-B2A8-3A6282B7716E}"/>
    <cellStyle name="Millares 9 4 2 2 2 2" xfId="7137" xr:uid="{6C569BEA-E6C0-49B6-B05F-4288F63CFD8C}"/>
    <cellStyle name="Millares 9 4 2 2 3" xfId="6043" xr:uid="{D5DE8FC4-8E02-4AE3-AD67-94A6B7B35B0E}"/>
    <cellStyle name="Millares 9 4 2 3" xfId="4400" xr:uid="{BA879A5D-F255-4F57-A14B-CF7B053081D9}"/>
    <cellStyle name="Millares 9 4 2 3 2" xfId="6589" xr:uid="{E1BD867E-4CFA-4CF2-A541-84D3F802B5B0}"/>
    <cellStyle name="Millares 9 4 2 4" xfId="5495" xr:uid="{2C99572D-C9CB-4159-8C1E-127BD779C303}"/>
    <cellStyle name="Millares 9 4 3" xfId="3578" xr:uid="{96511CD0-3DBA-4543-957D-402601C6E19E}"/>
    <cellStyle name="Millares 9 4 3 2" xfId="4674" xr:uid="{9A87E633-DBFF-40DE-BF1C-E495B6D007B9}"/>
    <cellStyle name="Millares 9 4 3 2 2" xfId="6863" xr:uid="{9150EE9E-C9F1-4BE7-8651-90B19342A6BB}"/>
    <cellStyle name="Millares 9 4 3 3" xfId="5769" xr:uid="{3034E683-0666-49FC-A93B-5A811961A29D}"/>
    <cellStyle name="Millares 9 4 4" xfId="4126" xr:uid="{691D1A01-BDDD-4D3F-9A2D-776BF89DB4D2}"/>
    <cellStyle name="Millares 9 4 4 2" xfId="6315" xr:uid="{B5D48335-63A8-4129-B9FC-5C33ECF5A8D1}"/>
    <cellStyle name="Millares 9 4 5" xfId="5221" xr:uid="{DCF76D69-0A72-412C-8218-D35F8107B74C}"/>
    <cellStyle name="Millares 9 5" xfId="2910" xr:uid="{9CEA6E60-7891-42FA-B277-32C151FAF2C2}"/>
    <cellStyle name="Millares 9 5 2" xfId="3189" xr:uid="{B7A94E9A-CA19-4A5D-8869-DF789A3CEEB0}"/>
    <cellStyle name="Millares 9 5 2 2" xfId="3742" xr:uid="{3E2CB255-21E9-44A8-B9BA-599C1128F458}"/>
    <cellStyle name="Millares 9 5 2 2 2" xfId="4838" xr:uid="{97CF281D-C102-4F63-AE33-380C879189E0}"/>
    <cellStyle name="Millares 9 5 2 2 2 2" xfId="7027" xr:uid="{D56287EF-837A-459F-B41A-0E933CD36A1C}"/>
    <cellStyle name="Millares 9 5 2 2 3" xfId="5933" xr:uid="{AB3CABB7-A8B1-4045-8269-2EDF0C4666C9}"/>
    <cellStyle name="Millares 9 5 2 3" xfId="4290" xr:uid="{869C4F1D-DECE-4E60-8825-663B127E49A8}"/>
    <cellStyle name="Millares 9 5 2 3 2" xfId="6479" xr:uid="{A1602B39-8E13-4F6B-A883-02FB3FD28FDF}"/>
    <cellStyle name="Millares 9 5 2 4" xfId="5385" xr:uid="{01DA2927-1C6B-4CDE-9F9A-2C5199103060}"/>
    <cellStyle name="Millares 9 5 3" xfId="3468" xr:uid="{E0AF555D-5E1F-4561-AD29-A9AC657CC8C6}"/>
    <cellStyle name="Millares 9 5 3 2" xfId="4564" xr:uid="{5F2190D5-348C-497E-84D1-246188F10FF4}"/>
    <cellStyle name="Millares 9 5 3 2 2" xfId="6753" xr:uid="{9EEADD38-B340-4250-A862-F514261EC9D5}"/>
    <cellStyle name="Millares 9 5 3 3" xfId="5659" xr:uid="{0EB4DDDA-BA17-4E29-A715-713F044B50E3}"/>
    <cellStyle name="Millares 9 5 4" xfId="4016" xr:uid="{5C9902C9-AE71-4C3E-A818-7C90B3557F0B}"/>
    <cellStyle name="Millares 9 5 4 2" xfId="6205" xr:uid="{CCFED027-0190-4472-AB32-7262AFFA2D33}"/>
    <cellStyle name="Millares 9 5 5" xfId="5111" xr:uid="{9C49FDDB-1C3E-4B5E-BDF3-4B89B88F6A93}"/>
    <cellStyle name="Millares 9 6" xfId="3139" xr:uid="{4C1C9FAB-8744-417F-B70D-91097EC4CB1E}"/>
    <cellStyle name="Millares 9 6 2" xfId="3693" xr:uid="{56B613DC-EC18-4B8F-B315-DBE36C79358F}"/>
    <cellStyle name="Millares 9 6 2 2" xfId="4789" xr:uid="{9C10C038-DD7E-45A6-A660-DEEFC6619996}"/>
    <cellStyle name="Millares 9 6 2 2 2" xfId="6978" xr:uid="{3ED0E5FE-EFCD-4C2D-9ED2-E412AE847651}"/>
    <cellStyle name="Millares 9 6 2 3" xfId="5884" xr:uid="{7638949C-2BDD-4D5D-84AC-7D4C77F15E8D}"/>
    <cellStyle name="Millares 9 6 3" xfId="4241" xr:uid="{348FF2CE-45B2-4885-BE4C-3FFAFB7F8F03}"/>
    <cellStyle name="Millares 9 6 3 2" xfId="6430" xr:uid="{35BE2DFE-C9C3-42FE-A949-8D44622550CA}"/>
    <cellStyle name="Millares 9 6 4" xfId="5336" xr:uid="{DC7F63FA-6900-4D76-9AAA-9A3D39E4BD58}"/>
    <cellStyle name="Millares 9 7" xfId="3418" xr:uid="{4E5D5F6D-4F23-4739-AB8E-02BF47431DFB}"/>
    <cellStyle name="Millares 9 7 2" xfId="4515" xr:uid="{8D3A7C07-CB16-4755-907B-0CEBDDB2D52E}"/>
    <cellStyle name="Millares 9 7 2 2" xfId="6704" xr:uid="{322D0CF2-0751-4C42-9FED-9ABBEB762811}"/>
    <cellStyle name="Millares 9 7 3" xfId="5610" xr:uid="{1348255A-0D1F-4841-8E21-237D859759FD}"/>
    <cellStyle name="Millares 9 8" xfId="3968" xr:uid="{01C9E874-664C-4B78-98C6-013B6D9EF1B5}"/>
    <cellStyle name="Millares 9 8 2" xfId="6157" xr:uid="{4053AA77-4082-4392-9064-346F8ABC43E5}"/>
    <cellStyle name="Millares 9 9" xfId="5063" xr:uid="{43B86EA4-708C-494C-98B4-D921E3EB6454}"/>
    <cellStyle name="Moneda" xfId="9" builtinId="4"/>
    <cellStyle name="Moneda [0]" xfId="2865" builtinId="7"/>
    <cellStyle name="Moneda [0] 10" xfId="2916" xr:uid="{ABC9B18C-94C7-4760-B858-FB730D9FB909}"/>
    <cellStyle name="Moneda [0] 10 2" xfId="3030" xr:uid="{965D0B85-CD1C-45CF-96F5-6778DBE52A89}"/>
    <cellStyle name="Moneda [0] 10 2 2" xfId="3306" xr:uid="{121918E3-03FA-4945-94A0-FD76DAD23533}"/>
    <cellStyle name="Moneda [0] 10 2 2 2" xfId="3859" xr:uid="{56C44B98-E77A-45DE-9FFB-35F63CCE483B}"/>
    <cellStyle name="Moneda [0] 10 2 2 2 2" xfId="4955" xr:uid="{FAA913E1-5E5F-4AC8-94F2-87CC97944E75}"/>
    <cellStyle name="Moneda [0] 10 2 2 2 2 2" xfId="7144" xr:uid="{47E78AEC-BBD3-44A9-A1FB-A6742544D64C}"/>
    <cellStyle name="Moneda [0] 10 2 2 2 3" xfId="6050" xr:uid="{E740A0FE-CCA4-40C8-9270-116C48D77118}"/>
    <cellStyle name="Moneda [0] 10 2 2 3" xfId="4407" xr:uid="{50FA403B-3695-4986-9B21-D5528C810CAA}"/>
    <cellStyle name="Moneda [0] 10 2 2 3 2" xfId="6596" xr:uid="{7F652563-AE5B-4DF9-A7D7-44C8F49E30F8}"/>
    <cellStyle name="Moneda [0] 10 2 2 4" xfId="5502" xr:uid="{D3D630BD-E22C-4965-8E40-05750401019F}"/>
    <cellStyle name="Moneda [0] 10 2 3" xfId="3585" xr:uid="{4CA6B1C8-BDCD-46AB-B332-63854EB9853C}"/>
    <cellStyle name="Moneda [0] 10 2 3 2" xfId="4681" xr:uid="{B0953F12-3C18-4238-87A9-A1039C794DBB}"/>
    <cellStyle name="Moneda [0] 10 2 3 2 2" xfId="6870" xr:uid="{4F09AF8C-B788-43F9-B185-9B852144C86A}"/>
    <cellStyle name="Moneda [0] 10 2 3 3" xfId="5776" xr:uid="{39ED14CE-7D68-4D39-B0DC-64639F507D1B}"/>
    <cellStyle name="Moneda [0] 10 2 4" xfId="4133" xr:uid="{94B19479-926F-49E5-A929-439A64FF81E5}"/>
    <cellStyle name="Moneda [0] 10 2 4 2" xfId="6322" xr:uid="{69BE96E6-D324-424E-9BF8-9B2746997228}"/>
    <cellStyle name="Moneda [0] 10 2 5" xfId="5228" xr:uid="{EC22D248-3F7A-4758-893D-C28F3020D29E}"/>
    <cellStyle name="Moneda [0] 10 3" xfId="3194" xr:uid="{361FAF75-F10D-4FA5-85A2-E1223F069505}"/>
    <cellStyle name="Moneda [0] 10 3 2" xfId="3747" xr:uid="{9D6660A0-F1C2-4C75-8C1F-80F3EC53BED4}"/>
    <cellStyle name="Moneda [0] 10 3 2 2" xfId="4843" xr:uid="{2F72402B-AB17-4AFE-A17C-14736EE4C532}"/>
    <cellStyle name="Moneda [0] 10 3 2 2 2" xfId="7032" xr:uid="{205E0D15-D208-4ECB-8801-8E35BE0485AA}"/>
    <cellStyle name="Moneda [0] 10 3 2 3" xfId="5938" xr:uid="{4E3F2BD1-52AC-46D0-BE1A-3A3B4D3E6F2E}"/>
    <cellStyle name="Moneda [0] 10 3 3" xfId="4295" xr:uid="{55586189-921E-4423-87A2-B2A31028561D}"/>
    <cellStyle name="Moneda [0] 10 3 3 2" xfId="6484" xr:uid="{82851AAC-0C6E-43D7-BFA0-FFBD9A63D792}"/>
    <cellStyle name="Moneda [0] 10 3 4" xfId="5390" xr:uid="{2CAE5936-2943-4BF4-8BF7-34AE002AE9ED}"/>
    <cellStyle name="Moneda [0] 10 4" xfId="3473" xr:uid="{0CC9DEB3-132D-4271-BBB0-28F29885FE3E}"/>
    <cellStyle name="Moneda [0] 10 4 2" xfId="4569" xr:uid="{9DE21AE1-F30E-4A29-B693-6A2FCD05269B}"/>
    <cellStyle name="Moneda [0] 10 4 2 2" xfId="6758" xr:uid="{F5F6721D-CDE0-4774-AE48-F057A9B178B2}"/>
    <cellStyle name="Moneda [0] 10 4 3" xfId="5664" xr:uid="{DBF00CCE-434C-4F99-8138-E66D38BD7332}"/>
    <cellStyle name="Moneda [0] 10 5" xfId="4021" xr:uid="{5F69D9FD-6677-4F0B-AB2C-D575C9135FF0}"/>
    <cellStyle name="Moneda [0] 10 5 2" xfId="6210" xr:uid="{EFF41904-2AAE-4E30-A896-810B2C66EE31}"/>
    <cellStyle name="Moneda [0] 10 6" xfId="5116" xr:uid="{CC0CED90-F368-4CBA-8BFE-49E85F686125}"/>
    <cellStyle name="Moneda [0] 11" xfId="3146" xr:uid="{F84E97BD-DC9D-430E-87F7-7B5C1DF5C27B}"/>
    <cellStyle name="Moneda [0] 11 2" xfId="3699" xr:uid="{1DA058BF-F5F0-46F3-9CE8-85390CC60FD3}"/>
    <cellStyle name="Moneda [0] 11 2 2" xfId="4795" xr:uid="{F2E6A220-1412-488F-944C-E364A989C222}"/>
    <cellStyle name="Moneda [0] 11 2 2 2" xfId="6984" xr:uid="{0618ED05-437C-4F22-AC8A-2498422479AB}"/>
    <cellStyle name="Moneda [0] 11 2 3" xfId="5890" xr:uid="{6238D9A0-0DBD-483C-A47C-60F382C1C75E}"/>
    <cellStyle name="Moneda [0] 11 3" xfId="4247" xr:uid="{E193BC50-A265-486D-AF01-4107F2E8EC73}"/>
    <cellStyle name="Moneda [0] 11 3 2" xfId="6436" xr:uid="{66D03DEA-DB2F-4FBA-B7E2-CB4AA0D8C259}"/>
    <cellStyle name="Moneda [0] 11 4" xfId="5342" xr:uid="{A618A4C0-8365-470A-AF31-DDA474505973}"/>
    <cellStyle name="Moneda [0] 12" xfId="3425" xr:uid="{2F68B5CA-E845-4B95-BB58-9C9700A8FD8D}"/>
    <cellStyle name="Moneda [0] 12 2" xfId="4521" xr:uid="{E5FA7514-0315-4065-B992-7F683408DD1E}"/>
    <cellStyle name="Moneda [0] 12 2 2" xfId="6710" xr:uid="{ACE2A6F5-EC6F-469E-8439-A64C1B0BFF2D}"/>
    <cellStyle name="Moneda [0] 12 3" xfId="5616" xr:uid="{E0F077B2-1818-49DC-AB37-D60A73C229EE}"/>
    <cellStyle name="Moneda [0] 13" xfId="3973" xr:uid="{EB5504C8-FA82-4F35-82C8-29E49D5741C0}"/>
    <cellStyle name="Moneda [0] 13 2" xfId="6162" xr:uid="{2FFF4982-2BF7-495D-8010-FFCB901E2E8F}"/>
    <cellStyle name="Moneda [0] 14" xfId="5068" xr:uid="{FAA2D849-9929-4ABC-87AB-73C8526C487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2" xr:uid="{B0F23050-4B05-43AD-B520-AD97BBD3DD75}"/>
    <cellStyle name="Moneda [0] 3 10 2" xfId="3191" xr:uid="{008DC2F6-D4C1-4072-A739-5434B6720577}"/>
    <cellStyle name="Moneda [0] 3 10 2 2" xfId="3744" xr:uid="{3E569CA7-4083-4CD0-8FB9-3EEC34FDCE25}"/>
    <cellStyle name="Moneda [0] 3 10 2 2 2" xfId="4840" xr:uid="{465891A9-C7B5-4E58-8520-4AE768112942}"/>
    <cellStyle name="Moneda [0] 3 10 2 2 2 2" xfId="7029" xr:uid="{A9EE1372-9C86-46B2-BD32-EC9A07C22635}"/>
    <cellStyle name="Moneda [0] 3 10 2 2 3" xfId="5935" xr:uid="{E328DBE9-6E36-4742-8764-95794660E894}"/>
    <cellStyle name="Moneda [0] 3 10 2 3" xfId="4292" xr:uid="{3BB97F12-8C18-4710-B402-A4D5D9197BAC}"/>
    <cellStyle name="Moneda [0] 3 10 2 3 2" xfId="6481" xr:uid="{289785DB-A219-4EE6-B79C-A104F0751BE5}"/>
    <cellStyle name="Moneda [0] 3 10 2 4" xfId="5387" xr:uid="{CD7CF76E-265E-411D-A77E-24F42477304D}"/>
    <cellStyle name="Moneda [0] 3 10 3" xfId="3470" xr:uid="{A29DAA9D-9A20-4389-A477-18A37B095D01}"/>
    <cellStyle name="Moneda [0] 3 10 3 2" xfId="4566" xr:uid="{61D86C1F-4700-4320-A959-2D762459C234}"/>
    <cellStyle name="Moneda [0] 3 10 3 2 2" xfId="6755" xr:uid="{D6B86E5F-AB18-4862-A4B8-B35118E48E35}"/>
    <cellStyle name="Moneda [0] 3 10 3 3" xfId="5661" xr:uid="{45262697-D5FF-45DD-8634-3A6E7F715CCB}"/>
    <cellStyle name="Moneda [0] 3 10 4" xfId="4018" xr:uid="{D3CD7A47-094F-48F3-9E9D-943773ABBE19}"/>
    <cellStyle name="Moneda [0] 3 10 4 2" xfId="6207" xr:uid="{F2A60954-B70B-465D-8977-B3D86A7F8051}"/>
    <cellStyle name="Moneda [0] 3 10 5" xfId="5113" xr:uid="{493D9E85-AB4A-401D-8CFF-752B5C2E2069}"/>
    <cellStyle name="Moneda [0] 3 11" xfId="3141" xr:uid="{CB6A43FA-E370-4F37-92CB-F197DC77CD65}"/>
    <cellStyle name="Moneda [0] 3 11 2" xfId="3695" xr:uid="{7BB90601-F669-4245-A981-6477ED94FC18}"/>
    <cellStyle name="Moneda [0] 3 11 2 2" xfId="4791" xr:uid="{27D35973-F4DD-4B4C-A16C-7137D75CD6A7}"/>
    <cellStyle name="Moneda [0] 3 11 2 2 2" xfId="6980" xr:uid="{0A2E84A5-683B-4F2E-B89B-312805F885DF}"/>
    <cellStyle name="Moneda [0] 3 11 2 3" xfId="5886" xr:uid="{162AD779-D501-4AFA-9097-F729787180B0}"/>
    <cellStyle name="Moneda [0] 3 11 3" xfId="4243" xr:uid="{77C1BE38-F808-43EF-A395-C987861A4B09}"/>
    <cellStyle name="Moneda [0] 3 11 3 2" xfId="6432" xr:uid="{C5CB62F7-94D2-44D1-84B4-CD212AA559B0}"/>
    <cellStyle name="Moneda [0] 3 11 4" xfId="5338" xr:uid="{D2B1491A-1F45-464B-850B-9A1EF6F32FC5}"/>
    <cellStyle name="Moneda [0] 3 12" xfId="3420" xr:uid="{6AEF51A5-0E88-401F-89F7-53D667E76D04}"/>
    <cellStyle name="Moneda [0] 3 12 2" xfId="4517" xr:uid="{CC752EEE-4D7B-45E9-BBF0-2A3A1D0F1B4E}"/>
    <cellStyle name="Moneda [0] 3 12 2 2" xfId="6706" xr:uid="{36784DA6-71C1-471C-AED8-4A028AE82F82}"/>
    <cellStyle name="Moneda [0] 3 12 3" xfId="5612" xr:uid="{B5AC13D0-17AC-4E2C-8ECB-8042633FFACD}"/>
    <cellStyle name="Moneda [0] 3 13" xfId="3970" xr:uid="{B995EAE7-AD74-420B-BFDB-19134F6D1F46}"/>
    <cellStyle name="Moneda [0] 3 13 2" xfId="6159" xr:uid="{4B02F327-907E-4129-B657-B03FD08D6B76}"/>
    <cellStyle name="Moneda [0] 3 14" xfId="5065" xr:uid="{9BF855B1-16DE-445C-9811-96D9216D6B2D}"/>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0" xr:uid="{694F8C26-4F5F-4069-99FF-4C2F8440B841}"/>
    <cellStyle name="Moneda [0] 3 8 2" xfId="3082" xr:uid="{F77768AC-4ABA-4385-A45F-6D436DC88DB7}"/>
    <cellStyle name="Moneda [0] 3 8 2 2" xfId="3358" xr:uid="{D3814B7D-96A6-483E-8FAD-F5385D85E482}"/>
    <cellStyle name="Moneda [0] 3 8 2 2 2" xfId="3911" xr:uid="{0736918F-8638-4137-9103-B456049904BC}"/>
    <cellStyle name="Moneda [0] 3 8 2 2 2 2" xfId="5007" xr:uid="{A74FC06C-348F-4DBF-BEAD-5110529135F9}"/>
    <cellStyle name="Moneda [0] 3 8 2 2 2 2 2" xfId="7196" xr:uid="{52D74224-E6CE-47A6-B469-7283791B8D29}"/>
    <cellStyle name="Moneda [0] 3 8 2 2 2 3" xfId="6102" xr:uid="{2D5C8354-41F9-4644-830A-54AF393D615A}"/>
    <cellStyle name="Moneda [0] 3 8 2 2 3" xfId="4459" xr:uid="{173B5138-5998-4EFA-B4B6-1929E1D17B17}"/>
    <cellStyle name="Moneda [0] 3 8 2 2 3 2" xfId="6648" xr:uid="{5BDC17CD-0C1A-49F4-8674-3949135E93CB}"/>
    <cellStyle name="Moneda [0] 3 8 2 2 4" xfId="5554" xr:uid="{4130FC11-54F3-4F83-BD7E-9EDB9E720CA7}"/>
    <cellStyle name="Moneda [0] 3 8 2 3" xfId="3637" xr:uid="{C1CFFE79-B18F-47DC-A736-6F9902B98C20}"/>
    <cellStyle name="Moneda [0] 3 8 2 3 2" xfId="4733" xr:uid="{5CE8A6AD-8694-4DA5-BA6D-58D07A9BA31A}"/>
    <cellStyle name="Moneda [0] 3 8 2 3 2 2" xfId="6922" xr:uid="{4AB3545A-A7A7-43D2-86D5-7FC2468766E7}"/>
    <cellStyle name="Moneda [0] 3 8 2 3 3" xfId="5828" xr:uid="{7F8FBA8D-E85C-475F-AEB6-045540F296C5}"/>
    <cellStyle name="Moneda [0] 3 8 2 4" xfId="4185" xr:uid="{712679F9-9214-4FB5-8DE1-2B5579A671A1}"/>
    <cellStyle name="Moneda [0] 3 8 2 4 2" xfId="6374" xr:uid="{710AD8C1-51D2-4965-A264-1537DB778C51}"/>
    <cellStyle name="Moneda [0] 3 8 2 5" xfId="5280" xr:uid="{30610F10-7BF7-4551-87DC-B956EEABDE4F}"/>
    <cellStyle name="Moneda [0] 3 8 3" xfId="3246" xr:uid="{0101D1BE-1456-4A0B-B068-BB660CDCA209}"/>
    <cellStyle name="Moneda [0] 3 8 3 2" xfId="3799" xr:uid="{34940CD5-3BF2-49E7-88C3-F9C2A2DE68C5}"/>
    <cellStyle name="Moneda [0] 3 8 3 2 2" xfId="4895" xr:uid="{CB47D608-3699-4F22-9338-1E7FB61E8661}"/>
    <cellStyle name="Moneda [0] 3 8 3 2 2 2" xfId="7084" xr:uid="{0A5629D1-53CB-418C-85AB-C9F2FC22C6D4}"/>
    <cellStyle name="Moneda [0] 3 8 3 2 3" xfId="5990" xr:uid="{BB9512AB-9E81-4E28-B104-E72FF88441FB}"/>
    <cellStyle name="Moneda [0] 3 8 3 3" xfId="4347" xr:uid="{E6C5FC5F-B877-4099-B0DA-3B9046ABFE8E}"/>
    <cellStyle name="Moneda [0] 3 8 3 3 2" xfId="6536" xr:uid="{57603150-0954-44BE-9D15-7CA5FE5839ED}"/>
    <cellStyle name="Moneda [0] 3 8 3 4" xfId="5442" xr:uid="{60388A54-FA20-4EA5-9533-C182A55F3DA3}"/>
    <cellStyle name="Moneda [0] 3 8 4" xfId="3525" xr:uid="{7DB33920-E817-4E97-8D7A-A55D1817C361}"/>
    <cellStyle name="Moneda [0] 3 8 4 2" xfId="4621" xr:uid="{F9B05BF0-AA23-4381-AC80-D25D1A94E359}"/>
    <cellStyle name="Moneda [0] 3 8 4 2 2" xfId="6810" xr:uid="{A2AAD4EB-471B-4646-B8C9-1878CE1D4439}"/>
    <cellStyle name="Moneda [0] 3 8 4 3" xfId="5716" xr:uid="{28332A79-3E63-45DE-BC67-642EA610A3A3}"/>
    <cellStyle name="Moneda [0] 3 8 5" xfId="4073" xr:uid="{1AC40150-294A-4D95-9650-A724E7E34936}"/>
    <cellStyle name="Moneda [0] 3 8 5 2" xfId="6262" xr:uid="{53E4607F-4F94-4E1F-999C-B290FA14F2F2}"/>
    <cellStyle name="Moneda [0] 3 8 6" xfId="5168" xr:uid="{01E3719E-67F6-49B7-9A8D-9E199F80B744}"/>
    <cellStyle name="Moneda [0] 3 9" xfId="3025" xr:uid="{63B7DECE-DC85-4CFD-AB1B-B1F998328A0B}"/>
    <cellStyle name="Moneda [0] 3 9 2" xfId="3301" xr:uid="{C60FA7D3-4FA6-4D05-A390-FFF69850CC3F}"/>
    <cellStyle name="Moneda [0] 3 9 2 2" xfId="3854" xr:uid="{57114887-8B48-419B-A71B-58B0FBDFB46A}"/>
    <cellStyle name="Moneda [0] 3 9 2 2 2" xfId="4950" xr:uid="{FD4D23FF-A4C4-49F8-A1E3-63D12CF5B4E5}"/>
    <cellStyle name="Moneda [0] 3 9 2 2 2 2" xfId="7139" xr:uid="{81A05BF8-5F0B-42B6-AF0B-D78A7E592F90}"/>
    <cellStyle name="Moneda [0] 3 9 2 2 3" xfId="6045" xr:uid="{2897FA0B-4CC0-45A1-BB4F-C8B70A5A720D}"/>
    <cellStyle name="Moneda [0] 3 9 2 3" xfId="4402" xr:uid="{E87373F5-49D2-4997-BA2F-1FC292E14F56}"/>
    <cellStyle name="Moneda [0] 3 9 2 3 2" xfId="6591" xr:uid="{D299E3AF-A4DC-42D9-AA36-A1C6DC57EB72}"/>
    <cellStyle name="Moneda [0] 3 9 2 4" xfId="5497" xr:uid="{567814B8-158D-4DBC-9040-919E5F2F4C2B}"/>
    <cellStyle name="Moneda [0] 3 9 3" xfId="3580" xr:uid="{9C39E086-F4ED-474E-B5AA-E38DFCC338B6}"/>
    <cellStyle name="Moneda [0] 3 9 3 2" xfId="4676" xr:uid="{D18950CC-7EB3-45E2-936E-85FD4AB0173C}"/>
    <cellStyle name="Moneda [0] 3 9 3 2 2" xfId="6865" xr:uid="{332636E4-E4CC-4137-A37B-E600D6C03635}"/>
    <cellStyle name="Moneda [0] 3 9 3 3" xfId="5771" xr:uid="{64A9AF5A-623D-4997-9357-526F6DFBC5B0}"/>
    <cellStyle name="Moneda [0] 3 9 4" xfId="4128" xr:uid="{A5579C29-310C-4760-AE3E-BF5F7BB50AE2}"/>
    <cellStyle name="Moneda [0] 3 9 4 2" xfId="6317" xr:uid="{62D82CCB-4FC8-4AAC-9569-E5823F89C02A}"/>
    <cellStyle name="Moneda [0] 3 9 5" xfId="5223" xr:uid="{FA288F4D-F2BC-45FC-BC7A-EEA33EF80342}"/>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10" xfId="5066" xr:uid="{26BB0B11-6552-4EBA-A2EF-266855D78B79}"/>
    <cellStyle name="Moneda 3 15 2" xfId="1588" xr:uid="{00000000-0005-0000-0000-000028060000}"/>
    <cellStyle name="Moneda 3 15 3" xfId="1589" xr:uid="{00000000-0005-0000-0000-000029060000}"/>
    <cellStyle name="Moneda 3 15 4" xfId="2971" xr:uid="{C81920D1-F60F-472A-B38C-A76944DB818D}"/>
    <cellStyle name="Moneda 3 15 4 2" xfId="3083" xr:uid="{10272D7E-D5F4-4ACC-8BBD-2CCA548E1A8F}"/>
    <cellStyle name="Moneda 3 15 4 2 2" xfId="3359" xr:uid="{DE8479F3-6DB7-4404-8B4A-7A8CF443DB80}"/>
    <cellStyle name="Moneda 3 15 4 2 2 2" xfId="3912" xr:uid="{8CEBFB62-CF58-4457-8A20-A5CA0219D79A}"/>
    <cellStyle name="Moneda 3 15 4 2 2 2 2" xfId="5008" xr:uid="{4916C700-60C5-4157-B573-D691CAC37E75}"/>
    <cellStyle name="Moneda 3 15 4 2 2 2 2 2" xfId="7197" xr:uid="{B2D3183C-BD5D-43AF-BF4E-0DC0D2160A50}"/>
    <cellStyle name="Moneda 3 15 4 2 2 2 3" xfId="6103" xr:uid="{DD242A96-7556-4797-8E06-A77576E0EECB}"/>
    <cellStyle name="Moneda 3 15 4 2 2 3" xfId="4460" xr:uid="{B06A3A99-0AEB-4A4E-801C-7901BBCF2387}"/>
    <cellStyle name="Moneda 3 15 4 2 2 3 2" xfId="6649" xr:uid="{E95AC9D2-2D76-42DC-B064-0319F1340B31}"/>
    <cellStyle name="Moneda 3 15 4 2 2 4" xfId="5555" xr:uid="{319F571A-7D6A-42EC-980E-ADB9836FD3B1}"/>
    <cellStyle name="Moneda 3 15 4 2 3" xfId="3638" xr:uid="{CAD12389-172F-43B5-96F8-26269079CF51}"/>
    <cellStyle name="Moneda 3 15 4 2 3 2" xfId="4734" xr:uid="{1CFE8D81-A235-4E43-B569-583A484D1B83}"/>
    <cellStyle name="Moneda 3 15 4 2 3 2 2" xfId="6923" xr:uid="{C6D75791-5012-40BA-971B-4265F7777490}"/>
    <cellStyle name="Moneda 3 15 4 2 3 3" xfId="5829" xr:uid="{456C8122-14D6-4627-BBB6-D3C9C09429EC}"/>
    <cellStyle name="Moneda 3 15 4 2 4" xfId="4186" xr:uid="{E52AA18F-116B-4D75-ABCA-7CD3B0F49726}"/>
    <cellStyle name="Moneda 3 15 4 2 4 2" xfId="6375" xr:uid="{54AE4D9D-633D-44AE-86CB-C15CA0990793}"/>
    <cellStyle name="Moneda 3 15 4 2 5" xfId="5281" xr:uid="{74158D89-B352-4F69-94C3-4EAC128CD5F6}"/>
    <cellStyle name="Moneda 3 15 4 3" xfId="3247" xr:uid="{6A3BC59A-9373-46D1-A9B1-476826159BDD}"/>
    <cellStyle name="Moneda 3 15 4 3 2" xfId="3800" xr:uid="{DF3AF9DC-521E-4256-AD2F-E197E1C57788}"/>
    <cellStyle name="Moneda 3 15 4 3 2 2" xfId="4896" xr:uid="{41CC8AA3-62B8-4B7C-A42B-BAB4D3F4CB34}"/>
    <cellStyle name="Moneda 3 15 4 3 2 2 2" xfId="7085" xr:uid="{37EF31AF-CC04-48FF-8CF8-D55C3598F40A}"/>
    <cellStyle name="Moneda 3 15 4 3 2 3" xfId="5991" xr:uid="{5F186D05-0E6D-4DAF-AEFF-87EAD0DCA00D}"/>
    <cellStyle name="Moneda 3 15 4 3 3" xfId="4348" xr:uid="{8EAA5E0A-8138-449E-B3A0-8D535EE7BA0B}"/>
    <cellStyle name="Moneda 3 15 4 3 3 2" xfId="6537" xr:uid="{F7328CC2-29E8-4D3D-AD61-A0DDD04F5F5F}"/>
    <cellStyle name="Moneda 3 15 4 3 4" xfId="5443" xr:uid="{1C00D2A7-0EE8-40CB-9421-F3658DAEB813}"/>
    <cellStyle name="Moneda 3 15 4 4" xfId="3526" xr:uid="{52037279-2DCC-4A9E-B846-400F1335F5B6}"/>
    <cellStyle name="Moneda 3 15 4 4 2" xfId="4622" xr:uid="{B75E8CAC-795A-45C1-B593-E90E09473FD7}"/>
    <cellStyle name="Moneda 3 15 4 4 2 2" xfId="6811" xr:uid="{6EFFD444-0CA7-4094-A006-A6A2EDABBA4E}"/>
    <cellStyle name="Moneda 3 15 4 4 3" xfId="5717" xr:uid="{B9F035B0-73C5-4B39-9490-EA9B4A55DFD8}"/>
    <cellStyle name="Moneda 3 15 4 5" xfId="4074" xr:uid="{99CACDAD-2F86-4CAA-839E-CEE0F301BACF}"/>
    <cellStyle name="Moneda 3 15 4 5 2" xfId="6263" xr:uid="{D1B94CA6-CC60-4AA0-B13F-60FEA9EB5E7A}"/>
    <cellStyle name="Moneda 3 15 4 6" xfId="5169" xr:uid="{431F3A1F-FB9E-4430-B66E-0C88596F2302}"/>
    <cellStyle name="Moneda 3 15 5" xfId="3026" xr:uid="{85AAF686-64B1-4AAC-ACF7-C22F43A2188E}"/>
    <cellStyle name="Moneda 3 15 5 2" xfId="3302" xr:uid="{5C509D92-5742-44AC-8A10-BDC6B74FCABB}"/>
    <cellStyle name="Moneda 3 15 5 2 2" xfId="3855" xr:uid="{CBE4BFDA-CAC9-4848-893A-60315762FC70}"/>
    <cellStyle name="Moneda 3 15 5 2 2 2" xfId="4951" xr:uid="{5764610D-8254-4A05-B82C-B171CD7AD274}"/>
    <cellStyle name="Moneda 3 15 5 2 2 2 2" xfId="7140" xr:uid="{9F4F6532-9F65-4886-B45B-2E4C803985CA}"/>
    <cellStyle name="Moneda 3 15 5 2 2 3" xfId="6046" xr:uid="{C6A80FDD-E1CC-4ADE-897F-6E283F824179}"/>
    <cellStyle name="Moneda 3 15 5 2 3" xfId="4403" xr:uid="{1D27290C-FA8C-4A15-83CD-7B53E77834E1}"/>
    <cellStyle name="Moneda 3 15 5 2 3 2" xfId="6592" xr:uid="{63D57D45-F6C0-4E03-84E0-7DD3C11D3CD4}"/>
    <cellStyle name="Moneda 3 15 5 2 4" xfId="5498" xr:uid="{BF8F7FB9-F20D-4726-92D7-E9FE4A09E58F}"/>
    <cellStyle name="Moneda 3 15 5 3" xfId="3581" xr:uid="{CA03DD35-D465-47D5-92C2-3C2B45FFD8A2}"/>
    <cellStyle name="Moneda 3 15 5 3 2" xfId="4677" xr:uid="{05BFCA92-B923-42CA-A8A7-6C0336863A7A}"/>
    <cellStyle name="Moneda 3 15 5 3 2 2" xfId="6866" xr:uid="{212996B6-A27F-4986-B6D4-D69FAA3BD7CC}"/>
    <cellStyle name="Moneda 3 15 5 3 3" xfId="5772" xr:uid="{4701A806-87E8-44D3-B545-844A3479B74C}"/>
    <cellStyle name="Moneda 3 15 5 4" xfId="4129" xr:uid="{B252A0C5-3030-49F3-A7E5-D708B550B65D}"/>
    <cellStyle name="Moneda 3 15 5 4 2" xfId="6318" xr:uid="{174E6D5D-ADBD-45F0-8D2F-03E24614E8F6}"/>
    <cellStyle name="Moneda 3 15 5 5" xfId="5224" xr:uid="{C0317D91-8563-4BF6-BDDB-E7B59998E8E0}"/>
    <cellStyle name="Moneda 3 15 6" xfId="2913" xr:uid="{96FB5019-BFC4-47F5-A456-0085A4E46FDC}"/>
    <cellStyle name="Moneda 3 15 6 2" xfId="3192" xr:uid="{C68C7BAC-A55C-44CE-9964-9AB99AE7AFA3}"/>
    <cellStyle name="Moneda 3 15 6 2 2" xfId="3745" xr:uid="{512AF2D1-CD02-4D6B-8814-316D42D56004}"/>
    <cellStyle name="Moneda 3 15 6 2 2 2" xfId="4841" xr:uid="{88B1A84E-D3C3-41A3-BC2C-9356D5F49BEB}"/>
    <cellStyle name="Moneda 3 15 6 2 2 2 2" xfId="7030" xr:uid="{2703B324-7D59-4776-860F-CE3745D58F8B}"/>
    <cellStyle name="Moneda 3 15 6 2 2 3" xfId="5936" xr:uid="{B11E459C-CB70-407A-8F8C-2161D29145F2}"/>
    <cellStyle name="Moneda 3 15 6 2 3" xfId="4293" xr:uid="{C0F337CD-F486-4493-8B12-8018573B665D}"/>
    <cellStyle name="Moneda 3 15 6 2 3 2" xfId="6482" xr:uid="{4D24E1D9-407D-40A4-9DFE-3126359BB4C9}"/>
    <cellStyle name="Moneda 3 15 6 2 4" xfId="5388" xr:uid="{B4ACB01F-7BA4-4026-BDD8-7DBD3516BBE8}"/>
    <cellStyle name="Moneda 3 15 6 3" xfId="3471" xr:uid="{527290BE-F9A9-4DB4-BB84-CB8C4E79DA1A}"/>
    <cellStyle name="Moneda 3 15 6 3 2" xfId="4567" xr:uid="{317A936B-D41D-4EAE-B3F1-517455380633}"/>
    <cellStyle name="Moneda 3 15 6 3 2 2" xfId="6756" xr:uid="{6791524E-9A9A-4888-9E71-B9F3662787C7}"/>
    <cellStyle name="Moneda 3 15 6 3 3" xfId="5662" xr:uid="{33BB0787-2F54-4B00-B275-0C42D0EDE4B7}"/>
    <cellStyle name="Moneda 3 15 6 4" xfId="4019" xr:uid="{2C493941-CA78-4D41-8C39-C502F10A7F02}"/>
    <cellStyle name="Moneda 3 15 6 4 2" xfId="6208" xr:uid="{07391886-C778-40D3-94C1-02F68357E8D8}"/>
    <cellStyle name="Moneda 3 15 6 5" xfId="5114" xr:uid="{E141ED1F-D5D1-4248-B70D-F7F83AAAA732}"/>
    <cellStyle name="Moneda 3 15 7" xfId="3142" xr:uid="{877DADC0-E407-4FD7-B057-06D767AF8231}"/>
    <cellStyle name="Moneda 3 15 7 2" xfId="3696" xr:uid="{F396923E-940D-4BAB-AA3B-D6935710CF3E}"/>
    <cellStyle name="Moneda 3 15 7 2 2" xfId="4792" xr:uid="{AC00F6F8-D52F-49E4-86CE-BC9D2CE0E1AD}"/>
    <cellStyle name="Moneda 3 15 7 2 2 2" xfId="6981" xr:uid="{25627CC2-8C8C-482E-BDA7-011CCD520B4E}"/>
    <cellStyle name="Moneda 3 15 7 2 3" xfId="5887" xr:uid="{3748ED4E-FF1D-4F29-9944-0448A1A91685}"/>
    <cellStyle name="Moneda 3 15 7 3" xfId="4244" xr:uid="{8C708F45-D044-4187-AB54-7F75FFC9B35C}"/>
    <cellStyle name="Moneda 3 15 7 3 2" xfId="6433" xr:uid="{06E820EE-1828-436A-942D-8787AB07931E}"/>
    <cellStyle name="Moneda 3 15 7 4" xfId="5339" xr:uid="{F640C044-071D-4A8D-9A48-6A24D9E35D15}"/>
    <cellStyle name="Moneda 3 15 8" xfId="3421" xr:uid="{E32B5892-4D79-4E87-9AE6-A04245B553C8}"/>
    <cellStyle name="Moneda 3 15 8 2" xfId="4518" xr:uid="{A7AA9721-D59B-41DA-9489-D93605429C6E}"/>
    <cellStyle name="Moneda 3 15 8 2 2" xfId="6707" xr:uid="{69640771-B495-492C-A612-5D97C8F59519}"/>
    <cellStyle name="Moneda 3 15 8 3" xfId="5613" xr:uid="{DCFD7FA4-8E86-48A4-A565-EE685D18AE4C}"/>
    <cellStyle name="Moneda 3 15 9" xfId="3971" xr:uid="{8BF3D856-FF24-4DCA-A13E-401C58FBDCC9}"/>
    <cellStyle name="Moneda 3 15 9 2" xfId="6160" xr:uid="{B75F6B7D-C1D1-4C38-961D-05FB1AFAD9D8}"/>
    <cellStyle name="Moneda 3 16" xfId="1590" xr:uid="{00000000-0005-0000-0000-00002A060000}"/>
    <cellStyle name="Moneda 3 17" xfId="2920" xr:uid="{77BDE62F-18CE-4256-BE83-131DF73A13F6}"/>
    <cellStyle name="Moneda 3 17 2" xfId="3033" xr:uid="{31DF4629-593D-4258-BD61-9B86040A415E}"/>
    <cellStyle name="Moneda 3 17 2 2" xfId="3309" xr:uid="{F809540A-93BB-4D41-9B88-CDE7BD2081F7}"/>
    <cellStyle name="Moneda 3 17 2 2 2" xfId="3862" xr:uid="{10C5A2EF-9128-439F-9ED9-57C94EE93A95}"/>
    <cellStyle name="Moneda 3 17 2 2 2 2" xfId="4958" xr:uid="{A936F4D9-49F9-4063-9B6A-E8991D607263}"/>
    <cellStyle name="Moneda 3 17 2 2 2 2 2" xfId="7147" xr:uid="{096369D1-001B-4D15-9BD5-6F9FC0351175}"/>
    <cellStyle name="Moneda 3 17 2 2 2 3" xfId="6053" xr:uid="{DE23B74E-DAE7-4686-93E2-81C3BF008736}"/>
    <cellStyle name="Moneda 3 17 2 2 3" xfId="4410" xr:uid="{7CB439DB-36DE-4EB1-9B97-29367B774E9E}"/>
    <cellStyle name="Moneda 3 17 2 2 3 2" xfId="6599" xr:uid="{0513AE3A-E043-4014-A389-6AC985B07C5E}"/>
    <cellStyle name="Moneda 3 17 2 2 4" xfId="5505" xr:uid="{F07F949E-4EBE-44E8-BEB3-D7DCEE6CA270}"/>
    <cellStyle name="Moneda 3 17 2 3" xfId="3588" xr:uid="{6D0D5E90-665B-429D-A99E-AB0E138ABCE9}"/>
    <cellStyle name="Moneda 3 17 2 3 2" xfId="4684" xr:uid="{529F27AF-CC0C-44CE-8DC8-4809CDC91AC9}"/>
    <cellStyle name="Moneda 3 17 2 3 2 2" xfId="6873" xr:uid="{48D59F7D-66C0-493B-A480-3EEC71BEE182}"/>
    <cellStyle name="Moneda 3 17 2 3 3" xfId="5779" xr:uid="{B3C2F826-1BCA-46F3-8EF4-8CFC6F7CC5A4}"/>
    <cellStyle name="Moneda 3 17 2 4" xfId="4136" xr:uid="{BEEE2D5D-838B-4F03-BF6F-6B3EE534B4FF}"/>
    <cellStyle name="Moneda 3 17 2 4 2" xfId="6325" xr:uid="{C7923EA0-209B-4966-8059-55F369874F68}"/>
    <cellStyle name="Moneda 3 17 2 5" xfId="5231" xr:uid="{D4D16DCA-857C-4574-9EEB-73D54FD203DD}"/>
    <cellStyle name="Moneda 3 17 3" xfId="3197" xr:uid="{62330DB3-AB5E-441E-B258-2A77BF8E1D38}"/>
    <cellStyle name="Moneda 3 17 3 2" xfId="3750" xr:uid="{8C86007E-965D-4D51-9701-8DD41F616689}"/>
    <cellStyle name="Moneda 3 17 3 2 2" xfId="4846" xr:uid="{90658CE1-6EC1-4CD3-BEBF-6CF08898597C}"/>
    <cellStyle name="Moneda 3 17 3 2 2 2" xfId="7035" xr:uid="{A3F64725-9818-4ED7-BDA6-91935DA68D3C}"/>
    <cellStyle name="Moneda 3 17 3 2 3" xfId="5941" xr:uid="{181E0256-94D9-4CBD-BFC1-39F0CF331650}"/>
    <cellStyle name="Moneda 3 17 3 3" xfId="4298" xr:uid="{8BD0BC3B-919C-4BA9-869A-39500FFBC452}"/>
    <cellStyle name="Moneda 3 17 3 3 2" xfId="6487" xr:uid="{D67B4787-109F-4A33-8106-095B1B9971FC}"/>
    <cellStyle name="Moneda 3 17 3 4" xfId="5393" xr:uid="{E02D6FE8-8D2E-4F59-9218-CE4369739D63}"/>
    <cellStyle name="Moneda 3 17 4" xfId="3476" xr:uid="{30CFCD6E-F9B1-4C1C-969E-1D012262C941}"/>
    <cellStyle name="Moneda 3 17 4 2" xfId="4572" xr:uid="{445AAB84-262F-4A49-A279-118BA37660F8}"/>
    <cellStyle name="Moneda 3 17 4 2 2" xfId="6761" xr:uid="{100910B6-2D10-44D3-ADE9-B3D06BF3FB2A}"/>
    <cellStyle name="Moneda 3 17 4 3" xfId="5667" xr:uid="{01523071-34EE-4E77-9719-6E8F3C234432}"/>
    <cellStyle name="Moneda 3 17 5" xfId="4024" xr:uid="{01B475A2-358D-4E3A-B999-A27AC63C10FC}"/>
    <cellStyle name="Moneda 3 17 5 2" xfId="6213" xr:uid="{3DBE51B5-D2EA-4C1E-B516-6122E155C7AE}"/>
    <cellStyle name="Moneda 3 17 6" xfId="5119" xr:uid="{964F7E44-F613-4C61-A59C-7C85FBDDB82E}"/>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7" xr:uid="{B666CCDC-2224-4890-968B-AEDF151022B7}"/>
    <cellStyle name="Moneda 3 5 10 2" xfId="3303" xr:uid="{412130E3-1173-4441-96B6-23985BF4DFA1}"/>
    <cellStyle name="Moneda 3 5 10 2 2" xfId="3856" xr:uid="{145F8B07-5FBC-4463-BCAA-27D0615BFCA9}"/>
    <cellStyle name="Moneda 3 5 10 2 2 2" xfId="4952" xr:uid="{988072C0-9598-4B72-A30B-C2090296FCA8}"/>
    <cellStyle name="Moneda 3 5 10 2 2 2 2" xfId="7141" xr:uid="{1891CAB7-480A-4892-9430-815DEFBA69B4}"/>
    <cellStyle name="Moneda 3 5 10 2 2 3" xfId="6047" xr:uid="{30857B9A-C0F0-4123-8FCE-3963848FE680}"/>
    <cellStyle name="Moneda 3 5 10 2 3" xfId="4404" xr:uid="{B646AFB6-CEED-4DB3-983A-55EDEB82ECD4}"/>
    <cellStyle name="Moneda 3 5 10 2 3 2" xfId="6593" xr:uid="{8D6CF211-A447-4632-8A4B-F64AEE6EAC28}"/>
    <cellStyle name="Moneda 3 5 10 2 4" xfId="5499" xr:uid="{39EEC849-C1A2-432D-97A6-E5764A6E5956}"/>
    <cellStyle name="Moneda 3 5 10 3" xfId="3582" xr:uid="{CBAD2305-CD0D-48FC-8C80-A282D70680DB}"/>
    <cellStyle name="Moneda 3 5 10 3 2" xfId="4678" xr:uid="{E1B6AD17-4074-488D-B2BC-3F80D47A27C1}"/>
    <cellStyle name="Moneda 3 5 10 3 2 2" xfId="6867" xr:uid="{8B8A5E0E-7164-4ED8-8832-47ED4349C87E}"/>
    <cellStyle name="Moneda 3 5 10 3 3" xfId="5773" xr:uid="{1C1FDCB7-601F-4913-A0D9-FC075D8EFA32}"/>
    <cellStyle name="Moneda 3 5 10 4" xfId="4130" xr:uid="{315055A1-9E0B-4B94-A8A9-DA33B1BD62C9}"/>
    <cellStyle name="Moneda 3 5 10 4 2" xfId="6319" xr:uid="{9577AD67-7DD7-4193-B035-637766F85DD6}"/>
    <cellStyle name="Moneda 3 5 10 5" xfId="5225" xr:uid="{F703108E-5EAA-4F88-AB59-D352A8024D2F}"/>
    <cellStyle name="Moneda 3 5 11" xfId="2914" xr:uid="{48995BC1-DD88-45AD-B37D-C4E8CDD00671}"/>
    <cellStyle name="Moneda 3 5 11 2" xfId="3193" xr:uid="{6E389FEC-E95B-4B1C-9422-FC2202FD6730}"/>
    <cellStyle name="Moneda 3 5 11 2 2" xfId="3746" xr:uid="{08A00013-7A3E-4756-9223-F4845D9168A8}"/>
    <cellStyle name="Moneda 3 5 11 2 2 2" xfId="4842" xr:uid="{4AD67425-BC97-4E2E-8FF4-420C35D0EF70}"/>
    <cellStyle name="Moneda 3 5 11 2 2 2 2" xfId="7031" xr:uid="{98759DE3-8BE6-4893-B450-624EDEBC4FBE}"/>
    <cellStyle name="Moneda 3 5 11 2 2 3" xfId="5937" xr:uid="{0FCA4D7A-08C7-4B7B-B5D2-D514A594CB9F}"/>
    <cellStyle name="Moneda 3 5 11 2 3" xfId="4294" xr:uid="{193B66B2-DBBE-4980-B8AE-E81CC967FDED}"/>
    <cellStyle name="Moneda 3 5 11 2 3 2" xfId="6483" xr:uid="{0E833997-E3BF-43A1-A92B-2B08C51375E4}"/>
    <cellStyle name="Moneda 3 5 11 2 4" xfId="5389" xr:uid="{668194FB-F97E-41DF-8363-B4A33C7F5C2C}"/>
    <cellStyle name="Moneda 3 5 11 3" xfId="3472" xr:uid="{F2FB4FD3-7190-4F59-8622-6B1B0090E747}"/>
    <cellStyle name="Moneda 3 5 11 3 2" xfId="4568" xr:uid="{5D7A8FE5-7DBD-46B4-BD0F-B9C0A1F968C3}"/>
    <cellStyle name="Moneda 3 5 11 3 2 2" xfId="6757" xr:uid="{85EA35D5-A033-4D9C-97F5-A5B6283DDFB8}"/>
    <cellStyle name="Moneda 3 5 11 3 3" xfId="5663" xr:uid="{33EF7BBB-43A7-40C1-9812-226B40317CE5}"/>
    <cellStyle name="Moneda 3 5 11 4" xfId="4020" xr:uid="{C997B02D-CB38-4345-8077-30622B0E1158}"/>
    <cellStyle name="Moneda 3 5 11 4 2" xfId="6209" xr:uid="{4B6C2378-6234-4E2D-8C8F-6A24764C3E48}"/>
    <cellStyle name="Moneda 3 5 11 5" xfId="5115" xr:uid="{B5FD957F-A567-4629-ADE6-F1B3AFB6A1E6}"/>
    <cellStyle name="Moneda 3 5 12" xfId="3143" xr:uid="{77ED5A8C-2885-4FFE-ADB3-9CB61E2F9D25}"/>
    <cellStyle name="Moneda 3 5 12 2" xfId="3697" xr:uid="{F5D417E8-D302-4BF3-BFDA-8E86B5EC0A17}"/>
    <cellStyle name="Moneda 3 5 12 2 2" xfId="4793" xr:uid="{138108B5-645D-4836-9F6D-94300E79367C}"/>
    <cellStyle name="Moneda 3 5 12 2 2 2" xfId="6982" xr:uid="{1DB212D7-CFDB-43C3-B17F-EACB4275D118}"/>
    <cellStyle name="Moneda 3 5 12 2 3" xfId="5888" xr:uid="{3B446ED3-E17A-4557-8FEC-F0BB78237BAE}"/>
    <cellStyle name="Moneda 3 5 12 3" xfId="4245" xr:uid="{D29E456E-1CA1-4552-B0ED-D34324B40E6A}"/>
    <cellStyle name="Moneda 3 5 12 3 2" xfId="6434" xr:uid="{20BF6924-66D0-4512-ABAD-AA623F8B7BDD}"/>
    <cellStyle name="Moneda 3 5 12 4" xfId="5340" xr:uid="{0D072668-58DC-44F1-97C2-A47EA5727E75}"/>
    <cellStyle name="Moneda 3 5 13" xfId="3422" xr:uid="{B39EF7E1-9D9A-4876-AB1D-063F0F34C3FA}"/>
    <cellStyle name="Moneda 3 5 13 2" xfId="4519" xr:uid="{7A3F84AD-BDDB-4138-90AF-DF6E4670709B}"/>
    <cellStyle name="Moneda 3 5 13 2 2" xfId="6708" xr:uid="{77BC4BAF-EB56-46C3-9593-251E0081DA6E}"/>
    <cellStyle name="Moneda 3 5 13 3" xfId="5614" xr:uid="{5652230A-EFDF-4536-B571-AEE1FB8062C7}"/>
    <cellStyle name="Moneda 3 5 14" xfId="3972" xr:uid="{512A62AD-AE8D-4906-AAC5-EAF0DF00E349}"/>
    <cellStyle name="Moneda 3 5 14 2" xfId="6161" xr:uid="{2C4D18DB-7C76-493F-AB89-580D343F83F4}"/>
    <cellStyle name="Moneda 3 5 15" xfId="5067" xr:uid="{1D50EEE6-34E2-46B6-A796-F3ADD6633BB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2" xr:uid="{DFFB4D0A-8DA3-4095-ADFE-DBFCD55E9860}"/>
    <cellStyle name="Moneda 3 5 9 2" xfId="3084" xr:uid="{56DA8644-77C1-43B4-9B68-B4C172DF5B3A}"/>
    <cellStyle name="Moneda 3 5 9 2 2" xfId="3360" xr:uid="{68F42590-F11A-44F8-9844-8DCFF72044E3}"/>
    <cellStyle name="Moneda 3 5 9 2 2 2" xfId="3913" xr:uid="{71360FA1-F958-4940-A76A-883F2CE364B0}"/>
    <cellStyle name="Moneda 3 5 9 2 2 2 2" xfId="5009" xr:uid="{F62A33F7-7E12-48F8-BE87-649471EA403C}"/>
    <cellStyle name="Moneda 3 5 9 2 2 2 2 2" xfId="7198" xr:uid="{3C2238C8-E105-4623-A457-3A05DDC08773}"/>
    <cellStyle name="Moneda 3 5 9 2 2 2 3" xfId="6104" xr:uid="{161888A4-838A-443F-AE3F-3C77B12819E9}"/>
    <cellStyle name="Moneda 3 5 9 2 2 3" xfId="4461" xr:uid="{03417D39-5D06-4FDA-9F38-218C04C81076}"/>
    <cellStyle name="Moneda 3 5 9 2 2 3 2" xfId="6650" xr:uid="{591F2C94-5AF6-44A7-967B-EE9F4B9866E7}"/>
    <cellStyle name="Moneda 3 5 9 2 2 4" xfId="5556" xr:uid="{2DD1DFD6-3D5E-4201-A15C-5111EE93F0DF}"/>
    <cellStyle name="Moneda 3 5 9 2 3" xfId="3639" xr:uid="{C507B634-0264-491A-B9CB-00C27E751ECE}"/>
    <cellStyle name="Moneda 3 5 9 2 3 2" xfId="4735" xr:uid="{F2422FBF-41B8-4B86-B4FC-5C2993143B83}"/>
    <cellStyle name="Moneda 3 5 9 2 3 2 2" xfId="6924" xr:uid="{DC9895F0-2C00-4A38-905E-F53A5B1C0C8F}"/>
    <cellStyle name="Moneda 3 5 9 2 3 3" xfId="5830" xr:uid="{C461F262-5D59-4277-B3F7-229ECB3A54FE}"/>
    <cellStyle name="Moneda 3 5 9 2 4" xfId="4187" xr:uid="{91635246-88B6-42B9-9755-EBF51AA17534}"/>
    <cellStyle name="Moneda 3 5 9 2 4 2" xfId="6376" xr:uid="{E74652CA-F258-4D9B-A83D-51711FFE2BB2}"/>
    <cellStyle name="Moneda 3 5 9 2 5" xfId="5282" xr:uid="{98033629-D55E-448C-A0C5-E2EECBE32997}"/>
    <cellStyle name="Moneda 3 5 9 3" xfId="3248" xr:uid="{4D00D62B-79BA-45EB-A2CD-F3B7A1CF7BF4}"/>
    <cellStyle name="Moneda 3 5 9 3 2" xfId="3801" xr:uid="{4A2E6166-E3DC-429B-8387-29A0C274EF37}"/>
    <cellStyle name="Moneda 3 5 9 3 2 2" xfId="4897" xr:uid="{F776FCB1-0C90-42AF-98C6-8C48B07B2082}"/>
    <cellStyle name="Moneda 3 5 9 3 2 2 2" xfId="7086" xr:uid="{5EA3FF6B-322F-4B5C-BD77-B5F87CCCD3D6}"/>
    <cellStyle name="Moneda 3 5 9 3 2 3" xfId="5992" xr:uid="{FA8C9478-B91B-4731-BD65-2F466D35C8F6}"/>
    <cellStyle name="Moneda 3 5 9 3 3" xfId="4349" xr:uid="{529CB3D2-5710-422B-9FD1-7375AF49561D}"/>
    <cellStyle name="Moneda 3 5 9 3 3 2" xfId="6538" xr:uid="{8BC1E91B-2DBA-4846-BA81-EEBA59B843B5}"/>
    <cellStyle name="Moneda 3 5 9 3 4" xfId="5444" xr:uid="{6586EC1C-FE3A-4FF8-9F13-36720A488C21}"/>
    <cellStyle name="Moneda 3 5 9 4" xfId="3527" xr:uid="{24143596-0331-4CBA-AE79-C2F0E7D20ECB}"/>
    <cellStyle name="Moneda 3 5 9 4 2" xfId="4623" xr:uid="{3E94B45D-8277-4E26-9B83-0340F6DAB0E1}"/>
    <cellStyle name="Moneda 3 5 9 4 2 2" xfId="6812" xr:uid="{71C58832-C0B4-4A1F-8C98-8149C8917E02}"/>
    <cellStyle name="Moneda 3 5 9 4 3" xfId="5718" xr:uid="{C2F6136C-9051-44BB-8219-BBC6369837ED}"/>
    <cellStyle name="Moneda 3 5 9 5" xfId="4075" xr:uid="{4EB00763-A2C3-4D2C-8FDA-D14338147D45}"/>
    <cellStyle name="Moneda 3 5 9 5 2" xfId="6264" xr:uid="{684EA226-F9B5-44B2-830F-CC5EB1B979FC}"/>
    <cellStyle name="Moneda 3 5 9 6" xfId="5170" xr:uid="{9E3777D2-7497-41A4-9554-4FC01865658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19" xr:uid="{45872D3B-A86F-4CAD-AA24-1275BBBC16D9}"/>
    <cellStyle name="Moneda 54" xfId="3090" xr:uid="{57E3460F-8511-4EBC-A585-A527D24BB4B0}"/>
    <cellStyle name="Moneda 54 2" xfId="3366" xr:uid="{F5533347-E7A6-499A-90D5-A3D16E4BB049}"/>
    <cellStyle name="Moneda 54 2 2" xfId="3919" xr:uid="{58AEADC6-5680-41DB-9D65-0E1F34171F2E}"/>
    <cellStyle name="Moneda 54 2 2 2" xfId="5015" xr:uid="{31B10750-634C-4F1D-B075-065991E85F57}"/>
    <cellStyle name="Moneda 54 2 2 2 2" xfId="7204" xr:uid="{B8B9BEAA-4426-4144-896C-59A168F6188D}"/>
    <cellStyle name="Moneda 54 2 2 3" xfId="6110" xr:uid="{E162C175-FF3F-47CB-9D3A-031EB06C3895}"/>
    <cellStyle name="Moneda 54 2 3" xfId="4467" xr:uid="{119DA8C9-1E4E-4AD9-B969-804F1B22C84F}"/>
    <cellStyle name="Moneda 54 2 3 2" xfId="6656" xr:uid="{DC3495C8-E90B-4E61-A092-D2CC4E6BAEF6}"/>
    <cellStyle name="Moneda 54 2 4" xfId="5562" xr:uid="{D1B62DD5-9644-4C05-9FDC-A01934D3530A}"/>
    <cellStyle name="Moneda 54 3" xfId="3645" xr:uid="{B47C2B30-BA87-42AF-ADCE-AF161FFA62AE}"/>
    <cellStyle name="Moneda 54 3 2" xfId="4741" xr:uid="{E720DB12-B7CD-4169-BE6C-C828856B9FEE}"/>
    <cellStyle name="Moneda 54 3 2 2" xfId="6930" xr:uid="{2CBA3EAD-27C4-46F5-85D8-20FD15F75240}"/>
    <cellStyle name="Moneda 54 3 3" xfId="5836" xr:uid="{11002A67-741E-4734-A915-DC6BA20FEEFF}"/>
    <cellStyle name="Moneda 54 4" xfId="4193" xr:uid="{A5D52588-F72F-4554-B821-5B422F8B2D8F}"/>
    <cellStyle name="Moneda 54 4 2" xfId="6382" xr:uid="{9C853550-A9A1-44DD-BAE7-8364A5E51041}"/>
    <cellStyle name="Moneda 54 5" xfId="5288" xr:uid="{0AF64A5E-A5DC-41BF-AB44-70317BFD77A1}"/>
    <cellStyle name="Moneda 55" xfId="3092" xr:uid="{56FD6313-7455-4E6A-9D13-D9A8FE639592}"/>
    <cellStyle name="Moneda 55 2" xfId="3368" xr:uid="{C9B56D1E-C8A2-4DEA-BD43-E28E9EC54368}"/>
    <cellStyle name="Moneda 55 2 2" xfId="3921" xr:uid="{B28357BF-802E-4C6E-8B83-A6E23248171B}"/>
    <cellStyle name="Moneda 55 2 2 2" xfId="5017" xr:uid="{22800524-43ED-4B08-881B-61FB3693F356}"/>
    <cellStyle name="Moneda 55 2 2 2 2" xfId="7206" xr:uid="{A402862E-3969-46B7-82AB-6876129FBBB5}"/>
    <cellStyle name="Moneda 55 2 2 3" xfId="6112" xr:uid="{E12C4577-F469-4B96-A23D-67B31EA442C9}"/>
    <cellStyle name="Moneda 55 2 3" xfId="4469" xr:uid="{A0003DC6-F3B3-4AF9-BC44-7890E541373E}"/>
    <cellStyle name="Moneda 55 2 3 2" xfId="6658" xr:uid="{09E08DC1-B28C-437C-B0CC-E23CFF196546}"/>
    <cellStyle name="Moneda 55 2 4" xfId="5564" xr:uid="{C6577997-A38D-431E-9C38-A5D6E70F6E98}"/>
    <cellStyle name="Moneda 55 3" xfId="3647" xr:uid="{6F5C1701-C482-4F11-9D34-B53A9A3C7B70}"/>
    <cellStyle name="Moneda 55 3 2" xfId="4743" xr:uid="{5826E096-DBA9-434C-9603-1B1921F9AC77}"/>
    <cellStyle name="Moneda 55 3 2 2" xfId="6932" xr:uid="{D592094E-A8A5-4CC1-B4A1-1CD8E0DE2BC8}"/>
    <cellStyle name="Moneda 55 3 3" xfId="5838" xr:uid="{A1F25062-57C9-4C26-A838-28786FF1FFF7}"/>
    <cellStyle name="Moneda 55 4" xfId="4195" xr:uid="{048863EB-1FE0-4DD2-B979-515B94EDB153}"/>
    <cellStyle name="Moneda 55 4 2" xfId="6384" xr:uid="{5395E0CD-327A-4D70-8C88-51D92013751B}"/>
    <cellStyle name="Moneda 55 5" xfId="5290" xr:uid="{7D575D53-DD4F-45B7-B78C-D36B26D651A9}"/>
    <cellStyle name="Moneda 56" xfId="3093" xr:uid="{D7E389F9-D33C-4A0E-AD02-46349D0C0A20}"/>
    <cellStyle name="Moneda 56 2" xfId="3369" xr:uid="{17883506-3F6C-4F10-B7C6-EC52311B70BA}"/>
    <cellStyle name="Moneda 56 2 2" xfId="3922" xr:uid="{85BC1811-9798-4170-9802-678C3DA59073}"/>
    <cellStyle name="Moneda 56 2 2 2" xfId="5018" xr:uid="{851C3E30-F0A2-4AB2-8C78-9F2A058462F6}"/>
    <cellStyle name="Moneda 56 2 2 2 2" xfId="7207" xr:uid="{887D842C-2011-40C4-A196-0E218CE4811E}"/>
    <cellStyle name="Moneda 56 2 2 3" xfId="6113" xr:uid="{A486D6BE-73E2-4116-85F9-AD12FD020746}"/>
    <cellStyle name="Moneda 56 2 3" xfId="4470" xr:uid="{0EB9E462-8D01-4D10-9462-1ECFDEF4C2E7}"/>
    <cellStyle name="Moneda 56 2 3 2" xfId="6659" xr:uid="{91C7BADB-7F38-4D07-B32A-CFEE29B43562}"/>
    <cellStyle name="Moneda 56 2 4" xfId="5565" xr:uid="{C323FC7D-43C8-4732-B941-FC80EEAFA5FA}"/>
    <cellStyle name="Moneda 56 3" xfId="3648" xr:uid="{7B3327D2-1C92-4AD9-9C9B-AE161A7ECA62}"/>
    <cellStyle name="Moneda 56 3 2" xfId="4744" xr:uid="{AB3CCCAA-17A6-4459-AF52-28F4441751A1}"/>
    <cellStyle name="Moneda 56 3 2 2" xfId="6933" xr:uid="{C3B004A7-F3E2-4A88-BD19-443E6B2497C4}"/>
    <cellStyle name="Moneda 56 3 3" xfId="5839" xr:uid="{D101C2E9-5C55-4462-BCCD-A513203F3099}"/>
    <cellStyle name="Moneda 56 4" xfId="4196" xr:uid="{F30A3F96-9B08-495C-B2F8-DF115D06500E}"/>
    <cellStyle name="Moneda 56 4 2" xfId="6385" xr:uid="{80DA6779-7840-41C0-BDF9-DD50BDF03E3D}"/>
    <cellStyle name="Moneda 56 5" xfId="5291" xr:uid="{969228A1-3F62-4FEF-B60C-DF8478A949D2}"/>
    <cellStyle name="Moneda 57" xfId="3094" xr:uid="{B28EB0D7-7EA7-4A83-9691-FDD79B1E5BC1}"/>
    <cellStyle name="Moneda 57 2" xfId="3370" xr:uid="{FEC2EE94-64C7-428D-8E83-136F8DAEB687}"/>
    <cellStyle name="Moneda 57 2 2" xfId="3923" xr:uid="{641997D0-70AA-4A3E-B187-B682A65E9C10}"/>
    <cellStyle name="Moneda 57 2 2 2" xfId="5019" xr:uid="{D61771FF-9B4F-41DF-B541-9C6A742B75E3}"/>
    <cellStyle name="Moneda 57 2 2 2 2" xfId="7208" xr:uid="{7A34802E-31C4-43A4-A3F7-68FCF0F7824F}"/>
    <cellStyle name="Moneda 57 2 2 3" xfId="6114" xr:uid="{834EA39C-D01B-41D5-95E8-A34D897CD7D4}"/>
    <cellStyle name="Moneda 57 2 3" xfId="4471" xr:uid="{B8823934-C7F3-4D68-90D7-DCCC930E87B5}"/>
    <cellStyle name="Moneda 57 2 3 2" xfId="6660" xr:uid="{45FF965A-04F1-46E0-A75C-D8D0A928738A}"/>
    <cellStyle name="Moneda 57 2 4" xfId="5566" xr:uid="{2C949D81-1CC5-4650-9826-F025BFBC01BD}"/>
    <cellStyle name="Moneda 57 3" xfId="3649" xr:uid="{41A7F9E2-4386-48E2-8095-383CF07BE686}"/>
    <cellStyle name="Moneda 57 3 2" xfId="4745" xr:uid="{EBA85629-E8C0-4426-811B-DB4D056FAF37}"/>
    <cellStyle name="Moneda 57 3 2 2" xfId="6934" xr:uid="{D7919956-08E2-456E-867D-71F1718A878D}"/>
    <cellStyle name="Moneda 57 3 3" xfId="5840" xr:uid="{B67BB885-E6F9-40A1-972E-BBC7CE9141A7}"/>
    <cellStyle name="Moneda 57 4" xfId="4197" xr:uid="{2D14DA52-84EC-493E-973D-6A9BABD2C96C}"/>
    <cellStyle name="Moneda 57 4 2" xfId="6386" xr:uid="{111FF798-F0EE-4583-8F4D-8CBB270E0EF2}"/>
    <cellStyle name="Moneda 57 5" xfId="5292" xr:uid="{FC4866DF-917A-4DD9-ACE9-A1CFAF9887F3}"/>
    <cellStyle name="Moneda 58" xfId="2978" xr:uid="{BA449BFF-5116-4AFC-9C0F-D859763DA3ED}"/>
    <cellStyle name="Moneda 58 2" xfId="3254" xr:uid="{B74D4815-9243-4FA6-8FCE-E9916942E665}"/>
    <cellStyle name="Moneda 58 2 2" xfId="3807" xr:uid="{BBDFA676-DAA7-496B-B71F-C902AE742216}"/>
    <cellStyle name="Moneda 58 2 2 2" xfId="4903" xr:uid="{376A05F1-648E-462B-A5A3-6A1677A8A806}"/>
    <cellStyle name="Moneda 58 2 2 2 2" xfId="7092" xr:uid="{11677D1B-8D25-46E2-B6CF-FE0361D710C1}"/>
    <cellStyle name="Moneda 58 2 2 3" xfId="5998" xr:uid="{CBD6A2AF-0F5A-45D1-8994-A9F89485E338}"/>
    <cellStyle name="Moneda 58 2 3" xfId="4355" xr:uid="{7638B5B0-AAF7-468D-B145-86EBEBBC445D}"/>
    <cellStyle name="Moneda 58 2 3 2" xfId="6544" xr:uid="{8E79FA0D-83D7-4934-A451-3147477E3CDC}"/>
    <cellStyle name="Moneda 58 2 4" xfId="5450" xr:uid="{4137DD86-0CBC-4DAE-8599-B47A0796C34F}"/>
    <cellStyle name="Moneda 58 3" xfId="3533" xr:uid="{4CCBACCE-C770-4037-ADF4-EFD67E74E71E}"/>
    <cellStyle name="Moneda 58 3 2" xfId="4629" xr:uid="{B045A15D-3B49-4A37-96C2-92B8A2FC64C4}"/>
    <cellStyle name="Moneda 58 3 2 2" xfId="6818" xr:uid="{433DDFB5-6063-40D7-82A4-CF4547286DC3}"/>
    <cellStyle name="Moneda 58 3 3" xfId="5724" xr:uid="{A8C15943-207F-478B-9057-DEA4FE2A204B}"/>
    <cellStyle name="Moneda 58 4" xfId="4081" xr:uid="{858DA50E-35B4-40C7-BDAD-8E6925DDF868}"/>
    <cellStyle name="Moneda 58 4 2" xfId="6270" xr:uid="{EF4D44F5-F4EB-4047-8D2B-30C9265C0109}"/>
    <cellStyle name="Moneda 58 5" xfId="5176" xr:uid="{47F7F86D-1A6E-49D8-963E-803B147A9C72}"/>
    <cellStyle name="Moneda 59" xfId="3095"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5" xr:uid="{CF9A51FB-C122-42BA-9D31-BF13A244EF71}"/>
    <cellStyle name="Moneda 61" xfId="3371" xr:uid="{6EE3CDA2-A74F-43B3-A314-5D95AA798EA3}"/>
    <cellStyle name="Moneda 62" xfId="3373" xr:uid="{AC6A89ED-D4C0-47C9-879B-D6AAA56DF988}"/>
    <cellStyle name="Moneda 63" xfId="3374" xr:uid="{1D6384BF-4C54-4AB3-9041-2F6523DF4DA2}"/>
    <cellStyle name="Moneda 64" xfId="3424" xr:uid="{01DA3892-B439-4CC7-9B4E-58AA4F39E8C0}"/>
    <cellStyle name="Moneda 65" xfId="3925" xr:uid="{6E0F11FB-69A3-4118-9FDD-75310318C4E3}"/>
    <cellStyle name="Moneda 66" xfId="5020" xr:uid="{26D3199B-36E5-4C30-8F37-8A0EF3EE6F02}"/>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5" xr:uid="{0FED3B92-6697-4EFD-98F6-F7147289AFFE}"/>
    <cellStyle name="Porcentaje 5 2" xfId="2921"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75DBFF"/>
      <color rgb="FFFFCCCC"/>
      <color rgb="FF00FF00"/>
      <color rgb="FF7BB800"/>
      <color rgb="FF669900"/>
      <color rgb="FFD2D7CB"/>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687472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360218</xdr:rowOff>
    </xdr:from>
    <xdr:to>
      <xdr:col>3</xdr:col>
      <xdr:colOff>58519</xdr:colOff>
      <xdr:row>2</xdr:row>
      <xdr:rowOff>124691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553" y="360218"/>
          <a:ext cx="2707246" cy="861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2193636</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4260554" cy="1388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522599</xdr:colOff>
      <xdr:row>2</xdr:row>
      <xdr:rowOff>142606</xdr:rowOff>
    </xdr:to>
    <xdr:pic>
      <xdr:nvPicPr>
        <xdr:cNvPr id="2" name="Imagen 1">
          <a:extLst>
            <a:ext uri="{FF2B5EF4-FFF2-40B4-BE49-F238E27FC236}">
              <a16:creationId xmlns:a16="http://schemas.microsoft.com/office/drawing/2014/main" id="{211F3F0E-7E03-4AD2-AE7F-343C1AE2AEA6}"/>
            </a:ext>
          </a:extLst>
        </xdr:cNvPr>
        <xdr:cNvPicPr>
          <a:picLocks noChangeAspect="1"/>
        </xdr:cNvPicPr>
      </xdr:nvPicPr>
      <xdr:blipFill>
        <a:blip xmlns:r="http://schemas.openxmlformats.org/officeDocument/2006/relationships" r:embed="rId1"/>
        <a:stretch>
          <a:fillRect/>
        </a:stretch>
      </xdr:blipFill>
      <xdr:spPr>
        <a:xfrm>
          <a:off x="0" y="0"/>
          <a:ext cx="2517418" cy="8569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lorena rojas" id="{8A4EDBCC-7EB2-4F74-B1BF-963A9BA629F2}" userId="dd1b252bab5588e7"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F9" dT="2022-04-06T13:42:43.08" personId="{8A4EDBCC-7EB2-4F74-B1BF-963A9BA629F2}" id="{6B32BC9C-6332-40F2-BA7B-3EA5933183F4}">
    <text>AJUSTAR CADA MES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abSelected="1" view="pageBreakPreview" topLeftCell="A4" zoomScale="50" zoomScaleNormal="70" zoomScaleSheetLayoutView="50" zoomScalePageLayoutView="60" workbookViewId="0">
      <selection activeCell="G3" sqref="G3:FC3"/>
    </sheetView>
  </sheetViews>
  <sheetFormatPr baseColWidth="10" defaultColWidth="10.85546875" defaultRowHeight="15" x14ac:dyDescent="0.25"/>
  <cols>
    <col min="1" max="1" width="6.7109375" customWidth="1"/>
    <col min="2" max="2" width="7.85546875" customWidth="1"/>
    <col min="3" max="3" width="8.85546875" customWidth="1"/>
    <col min="4" max="4" width="26.28515625" customWidth="1"/>
    <col min="5" max="5" width="7.42578125" customWidth="1"/>
    <col min="6" max="6" width="17" customWidth="1"/>
    <col min="7" max="7" width="17.42578125" customWidth="1"/>
    <col min="8" max="8" width="15.1406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7.28515625" style="13" hidden="1" customWidth="1"/>
    <col min="27" max="27" width="17" style="13" hidden="1" customWidth="1"/>
    <col min="28" max="28" width="20.42578125" style="13" customWidth="1"/>
    <col min="29" max="29" width="17.85546875" style="13" customWidth="1"/>
    <col min="30" max="30" width="15.7109375" style="13" customWidth="1"/>
    <col min="31" max="32" width="10.7109375" style="13" hidden="1" customWidth="1"/>
    <col min="33" max="33" width="11.85546875" style="13" hidden="1" customWidth="1"/>
    <col min="34" max="38" width="10.7109375" style="13" hidden="1" customWidth="1"/>
    <col min="39" max="39" width="11.5703125" style="13" hidden="1" customWidth="1"/>
    <col min="40" max="49" width="10.7109375" style="13" hidden="1" customWidth="1"/>
    <col min="50" max="50" width="12.5703125" style="13" hidden="1" customWidth="1"/>
    <col min="51" max="54" width="10.7109375" style="13" hidden="1" customWidth="1"/>
    <col min="55" max="55" width="16" style="13" hidden="1" customWidth="1"/>
    <col min="56" max="56" width="17" style="13" hidden="1" customWidth="1"/>
    <col min="57" max="57" width="15" style="13" hidden="1" customWidth="1"/>
    <col min="58" max="59" width="15" style="13" customWidth="1"/>
    <col min="60" max="60" width="18.7109375" style="13" customWidth="1"/>
    <col min="61" max="73" width="10.7109375" style="13" customWidth="1"/>
    <col min="74" max="74" width="10.42578125" style="13" customWidth="1"/>
    <col min="75" max="83" width="10.7109375" style="13" customWidth="1"/>
    <col min="84" max="84" width="12.28515625" style="13"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18.710937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140625" style="13" customWidth="1"/>
    <col min="121" max="129" width="10.7109375" style="13" hidden="1" customWidth="1"/>
    <col min="130" max="149" width="15.42578125" style="13" hidden="1" customWidth="1"/>
    <col min="150" max="150" width="22.42578125" customWidth="1"/>
    <col min="151" max="151" width="20.85546875" customWidth="1"/>
    <col min="152" max="152" width="24.28515625" customWidth="1"/>
    <col min="153" max="153" width="21.42578125" customWidth="1"/>
    <col min="154" max="154" width="18.42578125" customWidth="1"/>
    <col min="155" max="155" width="81.5703125" customWidth="1"/>
    <col min="156" max="156" width="26.85546875" customWidth="1"/>
    <col min="157" max="157" width="24.7109375" customWidth="1"/>
    <col min="158" max="158" width="44.5703125" customWidth="1"/>
    <col min="159" max="159" width="46"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566"/>
      <c r="B2" s="567"/>
      <c r="C2" s="567"/>
      <c r="D2" s="567"/>
      <c r="E2" s="567"/>
      <c r="F2" s="568"/>
      <c r="G2" s="575" t="s">
        <v>39</v>
      </c>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c r="AW2" s="575"/>
      <c r="AX2" s="575"/>
      <c r="AY2" s="575"/>
      <c r="AZ2" s="575"/>
      <c r="BA2" s="575"/>
      <c r="BB2" s="575"/>
      <c r="BC2" s="575"/>
      <c r="BD2" s="575"/>
      <c r="BE2" s="575"/>
      <c r="BF2" s="575"/>
      <c r="BG2" s="575"/>
      <c r="BH2" s="575"/>
      <c r="BI2" s="575"/>
      <c r="BJ2" s="575"/>
      <c r="BK2" s="575"/>
      <c r="BL2" s="575"/>
      <c r="BM2" s="575"/>
      <c r="BN2" s="575"/>
      <c r="BO2" s="575"/>
      <c r="BP2" s="575"/>
      <c r="BQ2" s="575"/>
      <c r="BR2" s="575"/>
      <c r="BS2" s="575"/>
      <c r="BT2" s="575"/>
      <c r="BU2" s="575"/>
      <c r="BV2" s="575"/>
      <c r="BW2" s="575"/>
      <c r="BX2" s="575"/>
      <c r="BY2" s="575"/>
      <c r="BZ2" s="575"/>
      <c r="CA2" s="575"/>
      <c r="CB2" s="575"/>
      <c r="CC2" s="575"/>
      <c r="CD2" s="575"/>
      <c r="CE2" s="575"/>
      <c r="CF2" s="575"/>
      <c r="CG2" s="575"/>
      <c r="CH2" s="575"/>
      <c r="CI2" s="575"/>
      <c r="CJ2" s="575"/>
      <c r="CK2" s="575"/>
      <c r="CL2" s="575"/>
      <c r="CM2" s="575"/>
      <c r="CN2" s="575"/>
      <c r="CO2" s="575"/>
      <c r="CP2" s="575"/>
      <c r="CQ2" s="575"/>
      <c r="CR2" s="575"/>
      <c r="CS2" s="575"/>
      <c r="CT2" s="575"/>
      <c r="CU2" s="575"/>
      <c r="CV2" s="575"/>
      <c r="CW2" s="575"/>
      <c r="CX2" s="575"/>
      <c r="CY2" s="575"/>
      <c r="CZ2" s="575"/>
      <c r="DA2" s="575"/>
      <c r="DB2" s="575"/>
      <c r="DC2" s="575"/>
      <c r="DD2" s="575"/>
      <c r="DE2" s="575"/>
      <c r="DF2" s="575"/>
      <c r="DG2" s="575"/>
      <c r="DH2" s="575"/>
      <c r="DI2" s="575"/>
      <c r="DJ2" s="575"/>
      <c r="DK2" s="575"/>
      <c r="DL2" s="575"/>
      <c r="DM2" s="575"/>
      <c r="DN2" s="575"/>
      <c r="DO2" s="575"/>
      <c r="DP2" s="575"/>
      <c r="DQ2" s="575"/>
      <c r="DR2" s="575"/>
      <c r="DS2" s="575"/>
      <c r="DT2" s="575"/>
      <c r="DU2" s="575"/>
      <c r="DV2" s="575"/>
      <c r="DW2" s="575"/>
      <c r="DX2" s="575"/>
      <c r="DY2" s="575"/>
      <c r="DZ2" s="575"/>
      <c r="EA2" s="575"/>
      <c r="EB2" s="575"/>
      <c r="EC2" s="575"/>
      <c r="ED2" s="575"/>
      <c r="EE2" s="575"/>
      <c r="EF2" s="575"/>
      <c r="EG2" s="575"/>
      <c r="EH2" s="575"/>
      <c r="EI2" s="575"/>
      <c r="EJ2" s="575"/>
      <c r="EK2" s="575"/>
      <c r="EL2" s="575"/>
      <c r="EM2" s="575"/>
      <c r="EN2" s="575"/>
      <c r="EO2" s="575"/>
      <c r="EP2" s="575"/>
      <c r="EQ2" s="575"/>
      <c r="ER2" s="575"/>
      <c r="ES2" s="575"/>
      <c r="ET2" s="575"/>
      <c r="EU2" s="575"/>
      <c r="EV2" s="575"/>
      <c r="EW2" s="575"/>
      <c r="EX2" s="575"/>
      <c r="EY2" s="575"/>
      <c r="EZ2" s="575"/>
      <c r="FA2" s="575"/>
      <c r="FB2" s="575"/>
      <c r="FC2" s="576"/>
    </row>
    <row r="3" spans="1:159" s="19" customFormat="1" ht="60" customHeight="1" thickBot="1" x14ac:dyDescent="0.65">
      <c r="A3" s="569"/>
      <c r="B3" s="570"/>
      <c r="C3" s="570"/>
      <c r="D3" s="570"/>
      <c r="E3" s="570"/>
      <c r="F3" s="571"/>
      <c r="G3" s="577" t="s">
        <v>297</v>
      </c>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c r="BH3" s="577"/>
      <c r="BI3" s="577"/>
      <c r="BJ3" s="577"/>
      <c r="BK3" s="577"/>
      <c r="BL3" s="577"/>
      <c r="BM3" s="577"/>
      <c r="BN3" s="577"/>
      <c r="BO3" s="577"/>
      <c r="BP3" s="577"/>
      <c r="BQ3" s="577"/>
      <c r="BR3" s="577"/>
      <c r="BS3" s="577"/>
      <c r="BT3" s="577"/>
      <c r="BU3" s="577"/>
      <c r="BV3" s="577"/>
      <c r="BW3" s="577"/>
      <c r="BX3" s="577"/>
      <c r="BY3" s="577"/>
      <c r="BZ3" s="577"/>
      <c r="CA3" s="577"/>
      <c r="CB3" s="577"/>
      <c r="CC3" s="577"/>
      <c r="CD3" s="577"/>
      <c r="CE3" s="577"/>
      <c r="CF3" s="577"/>
      <c r="CG3" s="577"/>
      <c r="CH3" s="577"/>
      <c r="CI3" s="577"/>
      <c r="CJ3" s="577"/>
      <c r="CK3" s="577"/>
      <c r="CL3" s="577"/>
      <c r="CM3" s="577"/>
      <c r="CN3" s="577"/>
      <c r="CO3" s="577"/>
      <c r="CP3" s="577"/>
      <c r="CQ3" s="577"/>
      <c r="CR3" s="577"/>
      <c r="CS3" s="577"/>
      <c r="CT3" s="577"/>
      <c r="CU3" s="577"/>
      <c r="CV3" s="577"/>
      <c r="CW3" s="577"/>
      <c r="CX3" s="577"/>
      <c r="CY3" s="577"/>
      <c r="CZ3" s="577"/>
      <c r="DA3" s="577"/>
      <c r="DB3" s="577"/>
      <c r="DC3" s="577"/>
      <c r="DD3" s="577"/>
      <c r="DE3" s="577"/>
      <c r="DF3" s="577"/>
      <c r="DG3" s="577"/>
      <c r="DH3" s="577"/>
      <c r="DI3" s="577"/>
      <c r="DJ3" s="577"/>
      <c r="DK3" s="577"/>
      <c r="DL3" s="577"/>
      <c r="DM3" s="577"/>
      <c r="DN3" s="577"/>
      <c r="DO3" s="577"/>
      <c r="DP3" s="577"/>
      <c r="DQ3" s="577"/>
      <c r="DR3" s="577"/>
      <c r="DS3" s="577"/>
      <c r="DT3" s="577"/>
      <c r="DU3" s="577"/>
      <c r="DV3" s="577"/>
      <c r="DW3" s="577"/>
      <c r="DX3" s="577"/>
      <c r="DY3" s="577"/>
      <c r="DZ3" s="577"/>
      <c r="EA3" s="577"/>
      <c r="EB3" s="577"/>
      <c r="EC3" s="577"/>
      <c r="ED3" s="577"/>
      <c r="EE3" s="577"/>
      <c r="EF3" s="577"/>
      <c r="EG3" s="577"/>
      <c r="EH3" s="577"/>
      <c r="EI3" s="577"/>
      <c r="EJ3" s="577"/>
      <c r="EK3" s="577"/>
      <c r="EL3" s="577"/>
      <c r="EM3" s="577"/>
      <c r="EN3" s="577"/>
      <c r="EO3" s="577"/>
      <c r="EP3" s="577"/>
      <c r="EQ3" s="577"/>
      <c r="ER3" s="577"/>
      <c r="ES3" s="577"/>
      <c r="ET3" s="577"/>
      <c r="EU3" s="577"/>
      <c r="EV3" s="577"/>
      <c r="EW3" s="577"/>
      <c r="EX3" s="577"/>
      <c r="EY3" s="577"/>
      <c r="EZ3" s="577"/>
      <c r="FA3" s="577"/>
      <c r="FB3" s="577"/>
      <c r="FC3" s="577"/>
    </row>
    <row r="4" spans="1:159" s="18" customFormat="1" ht="27" thickBot="1" x14ac:dyDescent="0.45">
      <c r="A4" s="572"/>
      <c r="B4" s="573"/>
      <c r="C4" s="573"/>
      <c r="D4" s="573"/>
      <c r="E4" s="573"/>
      <c r="F4" s="574"/>
      <c r="G4" s="578" t="s">
        <v>48</v>
      </c>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9" t="s">
        <v>279</v>
      </c>
      <c r="EU4" s="580"/>
      <c r="EV4" s="580"/>
      <c r="EW4" s="580"/>
      <c r="EX4" s="580"/>
      <c r="EY4" s="580"/>
      <c r="EZ4" s="580"/>
      <c r="FA4" s="580"/>
      <c r="FB4" s="580"/>
      <c r="FC4" s="581"/>
    </row>
    <row r="5" spans="1:159" ht="40.5" customHeight="1" thickBot="1" x14ac:dyDescent="0.3">
      <c r="A5" s="564" t="s">
        <v>0</v>
      </c>
      <c r="B5" s="565"/>
      <c r="C5" s="565"/>
      <c r="D5" s="565"/>
      <c r="E5" s="565"/>
      <c r="F5" s="565"/>
      <c r="G5" s="542" t="s">
        <v>308</v>
      </c>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c r="CA5" s="543"/>
      <c r="CB5" s="543"/>
      <c r="CC5" s="543"/>
      <c r="CD5" s="543"/>
      <c r="CE5" s="543"/>
      <c r="CF5" s="543"/>
      <c r="CG5" s="543"/>
      <c r="CH5" s="543"/>
      <c r="CI5" s="543"/>
      <c r="CJ5" s="543"/>
      <c r="CK5" s="543"/>
      <c r="CL5" s="543"/>
      <c r="CM5" s="543"/>
      <c r="CN5" s="543"/>
      <c r="CO5" s="543"/>
      <c r="CP5" s="543"/>
      <c r="CQ5" s="543"/>
      <c r="CR5" s="543"/>
      <c r="CS5" s="543"/>
      <c r="CT5" s="543"/>
      <c r="CU5" s="543"/>
      <c r="CV5" s="543"/>
      <c r="CW5" s="543"/>
      <c r="CX5" s="543"/>
      <c r="CY5" s="543"/>
      <c r="CZ5" s="543"/>
      <c r="DA5" s="543"/>
      <c r="DB5" s="543"/>
      <c r="DC5" s="543"/>
      <c r="DD5" s="543"/>
      <c r="DE5" s="543"/>
      <c r="DF5" s="543"/>
      <c r="DG5" s="543"/>
      <c r="DH5" s="543"/>
      <c r="DI5" s="543"/>
      <c r="DJ5" s="543"/>
      <c r="DK5" s="543"/>
      <c r="DL5" s="543"/>
      <c r="DM5" s="543"/>
      <c r="DN5" s="543"/>
      <c r="DO5" s="543"/>
      <c r="DP5" s="543"/>
      <c r="DQ5" s="543"/>
      <c r="DR5" s="543"/>
      <c r="DS5" s="543"/>
      <c r="DT5" s="543"/>
      <c r="DU5" s="543"/>
      <c r="DV5" s="543"/>
      <c r="DW5" s="543"/>
      <c r="DX5" s="543"/>
      <c r="DY5" s="543"/>
      <c r="DZ5" s="543"/>
      <c r="EA5" s="543"/>
      <c r="EB5" s="543"/>
      <c r="EC5" s="543"/>
      <c r="ED5" s="543"/>
      <c r="EE5" s="543"/>
      <c r="EF5" s="543"/>
      <c r="EG5" s="543"/>
      <c r="EH5" s="543"/>
      <c r="EI5" s="543"/>
      <c r="EJ5" s="543"/>
      <c r="EK5" s="543"/>
      <c r="EL5" s="543"/>
      <c r="EM5" s="543"/>
      <c r="EN5" s="543"/>
      <c r="EO5" s="543"/>
      <c r="EP5" s="543"/>
      <c r="EQ5" s="543"/>
      <c r="ER5" s="543"/>
      <c r="ES5" s="543"/>
      <c r="ET5" s="543"/>
      <c r="EU5" s="543"/>
      <c r="EV5" s="543"/>
      <c r="EW5" s="543"/>
      <c r="EX5" s="543"/>
      <c r="EY5" s="543"/>
      <c r="EZ5" s="543"/>
      <c r="FA5" s="543"/>
      <c r="FB5" s="543"/>
      <c r="FC5" s="543"/>
    </row>
    <row r="6" spans="1:159" ht="33" customHeight="1" thickBot="1" x14ac:dyDescent="0.3">
      <c r="A6" s="564" t="s">
        <v>2</v>
      </c>
      <c r="B6" s="565"/>
      <c r="C6" s="565"/>
      <c r="D6" s="565"/>
      <c r="E6" s="565"/>
      <c r="F6" s="565"/>
      <c r="G6" s="542" t="s">
        <v>309</v>
      </c>
      <c r="H6" s="543"/>
      <c r="I6" s="543"/>
      <c r="J6" s="543"/>
      <c r="K6" s="543"/>
      <c r="L6" s="543"/>
      <c r="M6" s="543"/>
      <c r="N6" s="543"/>
      <c r="O6" s="543"/>
      <c r="P6" s="543"/>
      <c r="Q6" s="543"/>
      <c r="R6" s="543"/>
      <c r="S6" s="543"/>
      <c r="T6" s="543"/>
      <c r="U6" s="543"/>
      <c r="V6" s="543"/>
      <c r="W6" s="543"/>
      <c r="X6" s="543"/>
      <c r="Y6" s="543"/>
      <c r="Z6" s="543"/>
      <c r="AA6" s="543"/>
      <c r="AB6" s="543"/>
      <c r="AC6" s="543"/>
      <c r="AD6" s="543"/>
      <c r="AE6" s="543"/>
      <c r="AF6" s="543"/>
      <c r="AG6" s="543"/>
      <c r="AH6" s="543"/>
      <c r="AI6" s="543"/>
      <c r="AJ6" s="543"/>
      <c r="AK6" s="543"/>
      <c r="AL6" s="543"/>
      <c r="AM6" s="543"/>
      <c r="AN6" s="543"/>
      <c r="AO6" s="543"/>
      <c r="AP6" s="543"/>
      <c r="AQ6" s="543"/>
      <c r="AR6" s="543"/>
      <c r="AS6" s="543"/>
      <c r="AT6" s="543"/>
      <c r="AU6" s="543"/>
      <c r="AV6" s="543"/>
      <c r="AW6" s="543"/>
      <c r="AX6" s="543"/>
      <c r="AY6" s="543"/>
      <c r="AZ6" s="543"/>
      <c r="BA6" s="543"/>
      <c r="BB6" s="543"/>
      <c r="BC6" s="543"/>
      <c r="BD6" s="543"/>
      <c r="BE6" s="543"/>
      <c r="BF6" s="543"/>
      <c r="BG6" s="543"/>
      <c r="BH6" s="543"/>
      <c r="BI6" s="543"/>
      <c r="BJ6" s="543"/>
      <c r="BK6" s="543"/>
      <c r="BL6" s="543"/>
      <c r="BM6" s="543"/>
      <c r="BN6" s="543"/>
      <c r="BO6" s="543"/>
      <c r="BP6" s="543"/>
      <c r="BQ6" s="543"/>
      <c r="BR6" s="543"/>
      <c r="BS6" s="543"/>
      <c r="BT6" s="543"/>
      <c r="BU6" s="543"/>
      <c r="BV6" s="543"/>
      <c r="BW6" s="543"/>
      <c r="BX6" s="543"/>
      <c r="BY6" s="543"/>
      <c r="BZ6" s="543"/>
      <c r="CA6" s="543"/>
      <c r="CB6" s="543"/>
      <c r="CC6" s="543"/>
      <c r="CD6" s="543"/>
      <c r="CE6" s="543"/>
      <c r="CF6" s="543"/>
      <c r="CG6" s="543"/>
      <c r="CH6" s="543"/>
      <c r="CI6" s="543"/>
      <c r="CJ6" s="543"/>
      <c r="CK6" s="543"/>
      <c r="CL6" s="543"/>
      <c r="CM6" s="543"/>
      <c r="CN6" s="543"/>
      <c r="CO6" s="543"/>
      <c r="CP6" s="543"/>
      <c r="CQ6" s="543"/>
      <c r="CR6" s="543"/>
      <c r="CS6" s="543"/>
      <c r="CT6" s="543"/>
      <c r="CU6" s="543"/>
      <c r="CV6" s="543"/>
      <c r="CW6" s="543"/>
      <c r="CX6" s="543"/>
      <c r="CY6" s="543"/>
      <c r="CZ6" s="543"/>
      <c r="DA6" s="543"/>
      <c r="DB6" s="543"/>
      <c r="DC6" s="543"/>
      <c r="DD6" s="543"/>
      <c r="DE6" s="543"/>
      <c r="DF6" s="543"/>
      <c r="DG6" s="543"/>
      <c r="DH6" s="543"/>
      <c r="DI6" s="543"/>
      <c r="DJ6" s="543"/>
      <c r="DK6" s="543"/>
      <c r="DL6" s="543"/>
      <c r="DM6" s="543"/>
      <c r="DN6" s="543"/>
      <c r="DO6" s="543"/>
      <c r="DP6" s="543"/>
      <c r="DQ6" s="543"/>
      <c r="DR6" s="543"/>
      <c r="DS6" s="543"/>
      <c r="DT6" s="543"/>
      <c r="DU6" s="543"/>
      <c r="DV6" s="543"/>
      <c r="DW6" s="543"/>
      <c r="DX6" s="543"/>
      <c r="DY6" s="543"/>
      <c r="DZ6" s="543"/>
      <c r="EA6" s="543"/>
      <c r="EB6" s="543"/>
      <c r="EC6" s="543"/>
      <c r="ED6" s="543"/>
      <c r="EE6" s="543"/>
      <c r="EF6" s="543"/>
      <c r="EG6" s="543"/>
      <c r="EH6" s="543"/>
      <c r="EI6" s="543"/>
      <c r="EJ6" s="543"/>
      <c r="EK6" s="543"/>
      <c r="EL6" s="543"/>
      <c r="EM6" s="543"/>
      <c r="EN6" s="543"/>
      <c r="EO6" s="543"/>
      <c r="EP6" s="543"/>
      <c r="EQ6" s="543"/>
      <c r="ER6" s="543"/>
      <c r="ES6" s="543"/>
      <c r="ET6" s="543"/>
      <c r="EU6" s="543"/>
      <c r="EV6" s="543"/>
      <c r="EW6" s="543"/>
      <c r="EX6" s="543"/>
      <c r="EY6" s="543"/>
      <c r="EZ6" s="543"/>
      <c r="FA6" s="543"/>
      <c r="FB6" s="543"/>
      <c r="FC6" s="543"/>
    </row>
    <row r="7" spans="1:159" ht="28.5" customHeight="1" thickBot="1" x14ac:dyDescent="0.3">
      <c r="A7" s="564" t="s">
        <v>56</v>
      </c>
      <c r="B7" s="565"/>
      <c r="C7" s="565"/>
      <c r="D7" s="565"/>
      <c r="E7" s="565"/>
      <c r="F7" s="565"/>
      <c r="G7" s="542" t="s">
        <v>365</v>
      </c>
      <c r="H7" s="543"/>
      <c r="I7" s="543"/>
      <c r="J7" s="543"/>
      <c r="K7" s="543"/>
      <c r="L7" s="543"/>
      <c r="M7" s="543"/>
      <c r="N7" s="543"/>
      <c r="O7" s="543"/>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543"/>
      <c r="AP7" s="543"/>
      <c r="AQ7" s="543"/>
      <c r="AR7" s="543"/>
      <c r="AS7" s="543"/>
      <c r="AT7" s="543"/>
      <c r="AU7" s="543"/>
      <c r="AV7" s="543"/>
      <c r="AW7" s="543"/>
      <c r="AX7" s="543"/>
      <c r="AY7" s="543"/>
      <c r="AZ7" s="543"/>
      <c r="BA7" s="543"/>
      <c r="BB7" s="543"/>
      <c r="BC7" s="543"/>
      <c r="BD7" s="543"/>
      <c r="BE7" s="543"/>
      <c r="BF7" s="543"/>
      <c r="BG7" s="543"/>
      <c r="BH7" s="543"/>
      <c r="BI7" s="543"/>
      <c r="BJ7" s="543"/>
      <c r="BK7" s="543"/>
      <c r="BL7" s="543"/>
      <c r="BM7" s="543"/>
      <c r="BN7" s="543"/>
      <c r="BO7" s="543"/>
      <c r="BP7" s="543"/>
      <c r="BQ7" s="543"/>
      <c r="BR7" s="543"/>
      <c r="BS7" s="543"/>
      <c r="BT7" s="543"/>
      <c r="BU7" s="543"/>
      <c r="BV7" s="543"/>
      <c r="BW7" s="543"/>
      <c r="BX7" s="543"/>
      <c r="BY7" s="543"/>
      <c r="BZ7" s="543"/>
      <c r="CA7" s="543"/>
      <c r="CB7" s="543"/>
      <c r="CC7" s="543"/>
      <c r="CD7" s="543"/>
      <c r="CE7" s="543"/>
      <c r="CF7" s="543"/>
      <c r="CG7" s="543"/>
      <c r="CH7" s="543"/>
      <c r="CI7" s="543"/>
      <c r="CJ7" s="543"/>
      <c r="CK7" s="543"/>
      <c r="CL7" s="543"/>
      <c r="CM7" s="543"/>
      <c r="CN7" s="543"/>
      <c r="CO7" s="543"/>
      <c r="CP7" s="543"/>
      <c r="CQ7" s="543"/>
      <c r="CR7" s="543"/>
      <c r="CS7" s="543"/>
      <c r="CT7" s="543"/>
      <c r="CU7" s="543"/>
      <c r="CV7" s="543"/>
      <c r="CW7" s="543"/>
      <c r="CX7" s="543"/>
      <c r="CY7" s="543"/>
      <c r="CZ7" s="543"/>
      <c r="DA7" s="543"/>
      <c r="DB7" s="543"/>
      <c r="DC7" s="543"/>
      <c r="DD7" s="543"/>
      <c r="DE7" s="543"/>
      <c r="DF7" s="543"/>
      <c r="DG7" s="543"/>
      <c r="DH7" s="543"/>
      <c r="DI7" s="543"/>
      <c r="DJ7" s="543"/>
      <c r="DK7" s="543"/>
      <c r="DL7" s="543"/>
      <c r="DM7" s="543"/>
      <c r="DN7" s="543"/>
      <c r="DO7" s="543"/>
      <c r="DP7" s="543"/>
      <c r="DQ7" s="543"/>
      <c r="DR7" s="543"/>
      <c r="DS7" s="543"/>
      <c r="DT7" s="543"/>
      <c r="DU7" s="543"/>
      <c r="DV7" s="543"/>
      <c r="DW7" s="543"/>
      <c r="DX7" s="543"/>
      <c r="DY7" s="543"/>
      <c r="DZ7" s="543"/>
      <c r="EA7" s="543"/>
      <c r="EB7" s="543"/>
      <c r="EC7" s="543"/>
      <c r="ED7" s="543"/>
      <c r="EE7" s="543"/>
      <c r="EF7" s="543"/>
      <c r="EG7" s="543"/>
      <c r="EH7" s="543"/>
      <c r="EI7" s="543"/>
      <c r="EJ7" s="543"/>
      <c r="EK7" s="543"/>
      <c r="EL7" s="543"/>
      <c r="EM7" s="543"/>
      <c r="EN7" s="543"/>
      <c r="EO7" s="543"/>
      <c r="EP7" s="543"/>
      <c r="EQ7" s="543"/>
      <c r="ER7" s="543"/>
      <c r="ES7" s="543"/>
      <c r="ET7" s="543"/>
      <c r="EU7" s="543"/>
      <c r="EV7" s="543"/>
      <c r="EW7" s="543"/>
      <c r="EX7" s="543"/>
      <c r="EY7" s="543"/>
      <c r="EZ7" s="543"/>
      <c r="FA7" s="543"/>
      <c r="FB7" s="543"/>
      <c r="FC7" s="543"/>
    </row>
    <row r="8" spans="1:159" ht="36" customHeight="1" thickBot="1" x14ac:dyDescent="0.3">
      <c r="A8" s="564" t="s">
        <v>1</v>
      </c>
      <c r="B8" s="565"/>
      <c r="C8" s="565"/>
      <c r="D8" s="565"/>
      <c r="E8" s="565"/>
      <c r="F8" s="565"/>
      <c r="G8" s="544" t="s">
        <v>366</v>
      </c>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45"/>
      <c r="AX8" s="545"/>
      <c r="AY8" s="545"/>
      <c r="AZ8" s="545"/>
      <c r="BA8" s="545"/>
      <c r="BB8" s="545"/>
      <c r="BC8" s="545"/>
      <c r="BD8" s="545"/>
      <c r="BE8" s="545"/>
      <c r="BF8" s="545"/>
      <c r="BG8" s="545"/>
      <c r="BH8" s="545"/>
      <c r="BI8" s="545"/>
      <c r="BJ8" s="545"/>
      <c r="BK8" s="545"/>
      <c r="BL8" s="545"/>
      <c r="BM8" s="545"/>
      <c r="BN8" s="545"/>
      <c r="BO8" s="545"/>
      <c r="BP8" s="545"/>
      <c r="BQ8" s="545"/>
      <c r="BR8" s="545"/>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5"/>
      <c r="CQ8" s="545"/>
      <c r="CR8" s="545"/>
      <c r="CS8" s="545"/>
      <c r="CT8" s="545"/>
      <c r="CU8" s="545"/>
      <c r="CV8" s="545"/>
      <c r="CW8" s="545"/>
      <c r="CX8" s="545"/>
      <c r="CY8" s="545"/>
      <c r="CZ8" s="545"/>
      <c r="DA8" s="545"/>
      <c r="DB8" s="545"/>
      <c r="DC8" s="545"/>
      <c r="DD8" s="545"/>
      <c r="DE8" s="545"/>
      <c r="DF8" s="545"/>
      <c r="DG8" s="545"/>
      <c r="DH8" s="545"/>
      <c r="DI8" s="545"/>
      <c r="DJ8" s="545"/>
      <c r="DK8" s="545"/>
      <c r="DL8" s="545"/>
      <c r="DM8" s="545"/>
      <c r="DN8" s="545"/>
      <c r="DO8" s="545"/>
      <c r="DP8" s="545"/>
      <c r="DQ8" s="545"/>
      <c r="DR8" s="545"/>
      <c r="DS8" s="545"/>
      <c r="DT8" s="545"/>
      <c r="DU8" s="545"/>
      <c r="DV8" s="545"/>
      <c r="DW8" s="545"/>
      <c r="DX8" s="545"/>
      <c r="DY8" s="545"/>
      <c r="DZ8" s="545"/>
      <c r="EA8" s="545"/>
      <c r="EB8" s="545"/>
      <c r="EC8" s="545"/>
      <c r="ED8" s="545"/>
      <c r="EE8" s="545"/>
      <c r="EF8" s="545"/>
      <c r="EG8" s="545"/>
      <c r="EH8" s="545"/>
      <c r="EI8" s="545"/>
      <c r="EJ8" s="545"/>
      <c r="EK8" s="545"/>
      <c r="EL8" s="545"/>
      <c r="EM8" s="545"/>
      <c r="EN8" s="545"/>
      <c r="EO8" s="545"/>
      <c r="EP8" s="545"/>
      <c r="EQ8" s="545"/>
      <c r="ER8" s="545"/>
      <c r="ES8" s="545"/>
      <c r="ET8" s="545"/>
      <c r="EU8" s="545"/>
      <c r="EV8" s="545"/>
      <c r="EW8" s="545"/>
      <c r="EX8" s="545"/>
      <c r="EY8" s="545"/>
      <c r="EZ8" s="545"/>
      <c r="FA8" s="545"/>
      <c r="FB8" s="545"/>
      <c r="FC8" s="545"/>
    </row>
    <row r="9" spans="1:159" ht="18.75" thickBot="1" x14ac:dyDescent="0.3">
      <c r="A9" s="38"/>
      <c r="B9" s="37"/>
      <c r="C9" s="37"/>
      <c r="D9" s="37"/>
      <c r="E9" s="37"/>
      <c r="F9" s="37"/>
      <c r="G9" s="35"/>
      <c r="H9" s="35"/>
      <c r="I9" s="35"/>
      <c r="J9" s="35"/>
      <c r="K9" s="35"/>
      <c r="L9" s="35"/>
      <c r="M9" s="35"/>
      <c r="N9" s="35"/>
      <c r="O9" s="35"/>
      <c r="P9" s="35"/>
      <c r="Q9" s="35"/>
      <c r="R9" s="35"/>
      <c r="S9" s="35"/>
      <c r="T9" s="35"/>
      <c r="U9" s="75"/>
      <c r="V9" s="35"/>
      <c r="W9" s="35"/>
      <c r="X9" s="35"/>
      <c r="Y9" s="7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row>
    <row r="10" spans="1:159" s="1" customFormat="1" ht="36" customHeight="1" thickBot="1" x14ac:dyDescent="0.25">
      <c r="A10" s="549" t="s">
        <v>70</v>
      </c>
      <c r="B10" s="550"/>
      <c r="C10" s="550"/>
      <c r="D10" s="550"/>
      <c r="E10" s="550"/>
      <c r="F10" s="550"/>
      <c r="G10" s="550"/>
      <c r="H10" s="550"/>
      <c r="I10" s="551"/>
      <c r="J10" s="550" t="s">
        <v>242</v>
      </c>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c r="BS10" s="550"/>
      <c r="BT10" s="550"/>
      <c r="BU10" s="550"/>
      <c r="BV10" s="550"/>
      <c r="BW10" s="550"/>
      <c r="BX10" s="550"/>
      <c r="BY10" s="550"/>
      <c r="BZ10" s="550"/>
      <c r="CA10" s="550"/>
      <c r="CB10" s="550"/>
      <c r="CC10" s="550"/>
      <c r="CD10" s="550"/>
      <c r="CE10" s="550"/>
      <c r="CF10" s="550"/>
      <c r="CG10" s="550"/>
      <c r="CH10" s="550"/>
      <c r="CI10" s="550"/>
      <c r="CJ10" s="550"/>
      <c r="CK10" s="550"/>
      <c r="CL10" s="550"/>
      <c r="CM10" s="550"/>
      <c r="CN10" s="550"/>
      <c r="CO10" s="550"/>
      <c r="CP10" s="550"/>
      <c r="CQ10" s="550"/>
      <c r="CR10" s="550"/>
      <c r="CS10" s="550"/>
      <c r="CT10" s="550"/>
      <c r="CU10" s="550"/>
      <c r="CV10" s="550"/>
      <c r="CW10" s="550"/>
      <c r="CX10" s="550"/>
      <c r="CY10" s="550"/>
      <c r="CZ10" s="550"/>
      <c r="DA10" s="550"/>
      <c r="DB10" s="550"/>
      <c r="DC10" s="550"/>
      <c r="DD10" s="550"/>
      <c r="DE10" s="550"/>
      <c r="DF10" s="550"/>
      <c r="DG10" s="550"/>
      <c r="DH10" s="550"/>
      <c r="DI10" s="550"/>
      <c r="DJ10" s="550"/>
      <c r="DK10" s="550"/>
      <c r="DL10" s="550"/>
      <c r="DM10" s="550"/>
      <c r="DN10" s="550"/>
      <c r="DO10" s="550"/>
      <c r="DP10" s="550"/>
      <c r="DQ10" s="550"/>
      <c r="DR10" s="550"/>
      <c r="DS10" s="550"/>
      <c r="DT10" s="550"/>
      <c r="DU10" s="550"/>
      <c r="DV10" s="550"/>
      <c r="DW10" s="550"/>
      <c r="DX10" s="550"/>
      <c r="DY10" s="550"/>
      <c r="DZ10" s="550"/>
      <c r="EA10" s="550"/>
      <c r="EB10" s="550"/>
      <c r="EC10" s="550"/>
      <c r="ED10" s="550"/>
      <c r="EE10" s="550"/>
      <c r="EF10" s="550"/>
      <c r="EG10" s="550"/>
      <c r="EH10" s="550"/>
      <c r="EI10" s="550"/>
      <c r="EJ10" s="550"/>
      <c r="EK10" s="550"/>
      <c r="EL10" s="550"/>
      <c r="EM10" s="550"/>
      <c r="EN10" s="550"/>
      <c r="EO10" s="550"/>
      <c r="EP10" s="550"/>
      <c r="EQ10" s="550"/>
      <c r="ER10" s="550"/>
      <c r="ES10" s="551"/>
      <c r="ET10" s="584" t="s">
        <v>234</v>
      </c>
      <c r="EU10" s="584" t="s">
        <v>235</v>
      </c>
      <c r="EV10" s="587" t="s">
        <v>236</v>
      </c>
      <c r="EW10" s="546" t="s">
        <v>292</v>
      </c>
      <c r="EX10" s="587" t="s">
        <v>286</v>
      </c>
      <c r="EY10" s="558" t="s">
        <v>287</v>
      </c>
      <c r="EZ10" s="552" t="s">
        <v>288</v>
      </c>
      <c r="FA10" s="552" t="s">
        <v>289</v>
      </c>
      <c r="FB10" s="552" t="s">
        <v>291</v>
      </c>
      <c r="FC10" s="555" t="s">
        <v>290</v>
      </c>
    </row>
    <row r="11" spans="1:159" s="1" customFormat="1" ht="24.75" customHeight="1" thickBot="1" x14ac:dyDescent="0.25">
      <c r="A11" s="549" t="s">
        <v>80</v>
      </c>
      <c r="B11" s="550"/>
      <c r="C11" s="550"/>
      <c r="D11" s="550"/>
      <c r="E11" s="550"/>
      <c r="F11" s="550"/>
      <c r="G11" s="550"/>
      <c r="H11" s="550"/>
      <c r="I11" s="551"/>
      <c r="J11" s="561" t="s">
        <v>49</v>
      </c>
      <c r="K11" s="562"/>
      <c r="L11" s="562"/>
      <c r="M11" s="562"/>
      <c r="N11" s="562"/>
      <c r="O11" s="562"/>
      <c r="P11" s="562"/>
      <c r="Q11" s="562"/>
      <c r="R11" s="562"/>
      <c r="S11" s="562"/>
      <c r="T11" s="562"/>
      <c r="U11" s="562"/>
      <c r="V11" s="562"/>
      <c r="W11" s="562"/>
      <c r="X11" s="562"/>
      <c r="Y11" s="562"/>
      <c r="Z11" s="562"/>
      <c r="AA11" s="562"/>
      <c r="AB11" s="562"/>
      <c r="AC11" s="563"/>
      <c r="AD11" s="561" t="s">
        <v>50</v>
      </c>
      <c r="AE11" s="562"/>
      <c r="AF11" s="562"/>
      <c r="AG11" s="562"/>
      <c r="AH11" s="562"/>
      <c r="AI11" s="562"/>
      <c r="AJ11" s="562"/>
      <c r="AK11" s="562"/>
      <c r="AL11" s="562"/>
      <c r="AM11" s="562"/>
      <c r="AN11" s="562"/>
      <c r="AO11" s="562"/>
      <c r="AP11" s="562"/>
      <c r="AQ11" s="562"/>
      <c r="AR11" s="562"/>
      <c r="AS11" s="562"/>
      <c r="AT11" s="562"/>
      <c r="AU11" s="562"/>
      <c r="AV11" s="562"/>
      <c r="AW11" s="562"/>
      <c r="AX11" s="562"/>
      <c r="AY11" s="562"/>
      <c r="AZ11" s="562"/>
      <c r="BA11" s="562"/>
      <c r="BB11" s="562"/>
      <c r="BC11" s="562"/>
      <c r="BD11" s="562"/>
      <c r="BE11" s="562"/>
      <c r="BF11" s="562"/>
      <c r="BG11" s="563"/>
      <c r="BH11" s="561" t="s">
        <v>62</v>
      </c>
      <c r="BI11" s="562"/>
      <c r="BJ11" s="562"/>
      <c r="BK11" s="562"/>
      <c r="BL11" s="562"/>
      <c r="BM11" s="562"/>
      <c r="BN11" s="562"/>
      <c r="BO11" s="562"/>
      <c r="BP11" s="562"/>
      <c r="BQ11" s="562"/>
      <c r="BR11" s="562"/>
      <c r="BS11" s="562"/>
      <c r="BT11" s="562"/>
      <c r="BU11" s="562"/>
      <c r="BV11" s="562"/>
      <c r="BW11" s="562"/>
      <c r="BX11" s="562"/>
      <c r="BY11" s="562"/>
      <c r="BZ11" s="562"/>
      <c r="CA11" s="562"/>
      <c r="CB11" s="562"/>
      <c r="CC11" s="562"/>
      <c r="CD11" s="562"/>
      <c r="CE11" s="562"/>
      <c r="CF11" s="562"/>
      <c r="CG11" s="562"/>
      <c r="CH11" s="562"/>
      <c r="CI11" s="562"/>
      <c r="CJ11" s="562"/>
      <c r="CK11" s="563"/>
      <c r="CL11" s="562" t="s">
        <v>63</v>
      </c>
      <c r="CM11" s="562"/>
      <c r="CN11" s="562"/>
      <c r="CO11" s="562"/>
      <c r="CP11" s="562"/>
      <c r="CQ11" s="562"/>
      <c r="CR11" s="562"/>
      <c r="CS11" s="562"/>
      <c r="CT11" s="562"/>
      <c r="CU11" s="562"/>
      <c r="CV11" s="562"/>
      <c r="CW11" s="562"/>
      <c r="CX11" s="562"/>
      <c r="CY11" s="562"/>
      <c r="CZ11" s="562"/>
      <c r="DA11" s="562"/>
      <c r="DB11" s="562"/>
      <c r="DC11" s="562"/>
      <c r="DD11" s="562"/>
      <c r="DE11" s="562"/>
      <c r="DF11" s="562"/>
      <c r="DG11" s="562"/>
      <c r="DH11" s="562"/>
      <c r="DI11" s="562"/>
      <c r="DJ11" s="562"/>
      <c r="DK11" s="562"/>
      <c r="DL11" s="562"/>
      <c r="DM11" s="562"/>
      <c r="DN11" s="562"/>
      <c r="DO11" s="562"/>
      <c r="DP11" s="561" t="s">
        <v>64</v>
      </c>
      <c r="DQ11" s="562"/>
      <c r="DR11" s="562"/>
      <c r="DS11" s="562"/>
      <c r="DT11" s="562"/>
      <c r="DU11" s="562"/>
      <c r="DV11" s="562"/>
      <c r="DW11" s="562"/>
      <c r="DX11" s="562"/>
      <c r="DY11" s="562"/>
      <c r="DZ11" s="562"/>
      <c r="EA11" s="562"/>
      <c r="EB11" s="562"/>
      <c r="EC11" s="562"/>
      <c r="ED11" s="562"/>
      <c r="EE11" s="562"/>
      <c r="EF11" s="562"/>
      <c r="EG11" s="562"/>
      <c r="EH11" s="562"/>
      <c r="EI11" s="562"/>
      <c r="EJ11" s="562"/>
      <c r="EK11" s="562"/>
      <c r="EL11" s="562"/>
      <c r="EM11" s="562"/>
      <c r="EN11" s="562"/>
      <c r="EO11" s="562"/>
      <c r="EP11" s="562"/>
      <c r="EQ11" s="562"/>
      <c r="ER11" s="562"/>
      <c r="ES11" s="562"/>
      <c r="ET11" s="585"/>
      <c r="EU11" s="585"/>
      <c r="EV11" s="588"/>
      <c r="EW11" s="547"/>
      <c r="EX11" s="588"/>
      <c r="EY11" s="559"/>
      <c r="EZ11" s="553"/>
      <c r="FA11" s="553"/>
      <c r="FB11" s="553"/>
      <c r="FC11" s="556"/>
    </row>
    <row r="12" spans="1:159" s="1" customFormat="1" ht="134.25" customHeight="1" thickBot="1" x14ac:dyDescent="0.25">
      <c r="A12" s="96" t="s">
        <v>71</v>
      </c>
      <c r="B12" s="96" t="s">
        <v>72</v>
      </c>
      <c r="C12" s="97" t="s">
        <v>73</v>
      </c>
      <c r="D12" s="97" t="s">
        <v>74</v>
      </c>
      <c r="E12" s="97" t="s">
        <v>75</v>
      </c>
      <c r="F12" s="97" t="s">
        <v>76</v>
      </c>
      <c r="G12" s="97" t="s">
        <v>77</v>
      </c>
      <c r="H12" s="97" t="s">
        <v>78</v>
      </c>
      <c r="I12" s="100" t="s">
        <v>79</v>
      </c>
      <c r="J12" s="149" t="s">
        <v>251</v>
      </c>
      <c r="K12" s="148" t="s">
        <v>222</v>
      </c>
      <c r="L12" s="152" t="s">
        <v>232</v>
      </c>
      <c r="M12" s="148" t="s">
        <v>223</v>
      </c>
      <c r="N12" s="152" t="s">
        <v>58</v>
      </c>
      <c r="O12" s="148" t="s">
        <v>224</v>
      </c>
      <c r="P12" s="152" t="s">
        <v>59</v>
      </c>
      <c r="Q12" s="148" t="s">
        <v>225</v>
      </c>
      <c r="R12" s="152" t="s">
        <v>60</v>
      </c>
      <c r="S12" s="148" t="s">
        <v>226</v>
      </c>
      <c r="T12" s="152" t="s">
        <v>61</v>
      </c>
      <c r="U12" s="148" t="s">
        <v>227</v>
      </c>
      <c r="V12" s="152" t="s">
        <v>51</v>
      </c>
      <c r="W12" s="148" t="s">
        <v>228</v>
      </c>
      <c r="X12" s="147" t="s">
        <v>233</v>
      </c>
      <c r="Y12" s="102" t="s">
        <v>231</v>
      </c>
      <c r="Z12" s="131" t="s">
        <v>293</v>
      </c>
      <c r="AA12" s="120" t="s">
        <v>294</v>
      </c>
      <c r="AB12" s="121" t="s">
        <v>295</v>
      </c>
      <c r="AC12" s="120" t="s">
        <v>296</v>
      </c>
      <c r="AD12" s="99" t="s">
        <v>251</v>
      </c>
      <c r="AE12" s="88" t="s">
        <v>217</v>
      </c>
      <c r="AF12" s="89" t="s">
        <v>52</v>
      </c>
      <c r="AG12" s="88" t="s">
        <v>218</v>
      </c>
      <c r="AH12" s="89" t="s">
        <v>53</v>
      </c>
      <c r="AI12" s="88" t="s">
        <v>219</v>
      </c>
      <c r="AJ12" s="89" t="s">
        <v>54</v>
      </c>
      <c r="AK12" s="88" t="s">
        <v>220</v>
      </c>
      <c r="AL12" s="89" t="s">
        <v>55</v>
      </c>
      <c r="AM12" s="88" t="s">
        <v>221</v>
      </c>
      <c r="AN12" s="89" t="s">
        <v>57</v>
      </c>
      <c r="AO12" s="88" t="s">
        <v>222</v>
      </c>
      <c r="AP12" s="89" t="s">
        <v>232</v>
      </c>
      <c r="AQ12" s="88" t="s">
        <v>223</v>
      </c>
      <c r="AR12" s="89" t="s">
        <v>58</v>
      </c>
      <c r="AS12" s="88" t="s">
        <v>224</v>
      </c>
      <c r="AT12" s="89" t="s">
        <v>59</v>
      </c>
      <c r="AU12" s="88" t="s">
        <v>225</v>
      </c>
      <c r="AV12" s="89" t="s">
        <v>60</v>
      </c>
      <c r="AW12" s="88" t="s">
        <v>226</v>
      </c>
      <c r="AX12" s="89" t="s">
        <v>61</v>
      </c>
      <c r="AY12" s="88" t="s">
        <v>227</v>
      </c>
      <c r="AZ12" s="89" t="s">
        <v>51</v>
      </c>
      <c r="BA12" s="88" t="s">
        <v>228</v>
      </c>
      <c r="BB12" s="101" t="s">
        <v>233</v>
      </c>
      <c r="BC12" s="102" t="s">
        <v>231</v>
      </c>
      <c r="BD12" s="119" t="s">
        <v>284</v>
      </c>
      <c r="BE12" s="120" t="s">
        <v>283</v>
      </c>
      <c r="BF12" s="121" t="s">
        <v>282</v>
      </c>
      <c r="BG12" s="120" t="s">
        <v>281</v>
      </c>
      <c r="BH12" s="99" t="s">
        <v>251</v>
      </c>
      <c r="BI12" s="88" t="s">
        <v>217</v>
      </c>
      <c r="BJ12" s="89" t="s">
        <v>52</v>
      </c>
      <c r="BK12" s="88" t="s">
        <v>218</v>
      </c>
      <c r="BL12" s="89" t="s">
        <v>53</v>
      </c>
      <c r="BM12" s="88" t="s">
        <v>219</v>
      </c>
      <c r="BN12" s="89" t="s">
        <v>54</v>
      </c>
      <c r="BO12" s="88" t="s">
        <v>220</v>
      </c>
      <c r="BP12" s="89" t="s">
        <v>55</v>
      </c>
      <c r="BQ12" s="88" t="s">
        <v>221</v>
      </c>
      <c r="BR12" s="89" t="s">
        <v>57</v>
      </c>
      <c r="BS12" s="88" t="s">
        <v>222</v>
      </c>
      <c r="BT12" s="89" t="s">
        <v>232</v>
      </c>
      <c r="BU12" s="88" t="s">
        <v>223</v>
      </c>
      <c r="BV12" s="89" t="s">
        <v>58</v>
      </c>
      <c r="BW12" s="88" t="s">
        <v>224</v>
      </c>
      <c r="BX12" s="89" t="s">
        <v>59</v>
      </c>
      <c r="BY12" s="88" t="s">
        <v>225</v>
      </c>
      <c r="BZ12" s="89" t="s">
        <v>60</v>
      </c>
      <c r="CA12" s="88" t="s">
        <v>226</v>
      </c>
      <c r="CB12" s="89" t="s">
        <v>61</v>
      </c>
      <c r="CC12" s="88" t="s">
        <v>227</v>
      </c>
      <c r="CD12" s="89" t="s">
        <v>51</v>
      </c>
      <c r="CE12" s="88" t="s">
        <v>228</v>
      </c>
      <c r="CF12" s="101" t="s">
        <v>233</v>
      </c>
      <c r="CG12" s="102" t="s">
        <v>231</v>
      </c>
      <c r="CH12" s="121" t="s">
        <v>237</v>
      </c>
      <c r="CI12" s="120" t="s">
        <v>238</v>
      </c>
      <c r="CJ12" s="121" t="s">
        <v>239</v>
      </c>
      <c r="CK12" s="120" t="s">
        <v>240</v>
      </c>
      <c r="CL12" s="122" t="s">
        <v>251</v>
      </c>
      <c r="CM12" s="88" t="s">
        <v>217</v>
      </c>
      <c r="CN12" s="89" t="s">
        <v>52</v>
      </c>
      <c r="CO12" s="88" t="s">
        <v>218</v>
      </c>
      <c r="CP12" s="89" t="s">
        <v>53</v>
      </c>
      <c r="CQ12" s="88" t="s">
        <v>219</v>
      </c>
      <c r="CR12" s="89" t="s">
        <v>54</v>
      </c>
      <c r="CS12" s="88" t="s">
        <v>220</v>
      </c>
      <c r="CT12" s="89" t="s">
        <v>55</v>
      </c>
      <c r="CU12" s="88" t="s">
        <v>221</v>
      </c>
      <c r="CV12" s="89" t="s">
        <v>57</v>
      </c>
      <c r="CW12" s="88" t="s">
        <v>222</v>
      </c>
      <c r="CX12" s="89" t="s">
        <v>232</v>
      </c>
      <c r="CY12" s="88" t="s">
        <v>223</v>
      </c>
      <c r="CZ12" s="89" t="s">
        <v>58</v>
      </c>
      <c r="DA12" s="88" t="s">
        <v>224</v>
      </c>
      <c r="DB12" s="89" t="s">
        <v>59</v>
      </c>
      <c r="DC12" s="88" t="s">
        <v>225</v>
      </c>
      <c r="DD12" s="89" t="s">
        <v>60</v>
      </c>
      <c r="DE12" s="88" t="s">
        <v>226</v>
      </c>
      <c r="DF12" s="89" t="s">
        <v>61</v>
      </c>
      <c r="DG12" s="88" t="s">
        <v>227</v>
      </c>
      <c r="DH12" s="89" t="s">
        <v>51</v>
      </c>
      <c r="DI12" s="88" t="s">
        <v>228</v>
      </c>
      <c r="DJ12" s="101" t="s">
        <v>233</v>
      </c>
      <c r="DK12" s="102" t="s">
        <v>231</v>
      </c>
      <c r="DL12" s="93" t="s">
        <v>243</v>
      </c>
      <c r="DM12" s="94" t="s">
        <v>244</v>
      </c>
      <c r="DN12" s="95" t="s">
        <v>245</v>
      </c>
      <c r="DO12" s="94" t="s">
        <v>246</v>
      </c>
      <c r="DP12" s="122" t="s">
        <v>251</v>
      </c>
      <c r="DQ12" s="88" t="s">
        <v>217</v>
      </c>
      <c r="DR12" s="89" t="s">
        <v>52</v>
      </c>
      <c r="DS12" s="88" t="s">
        <v>218</v>
      </c>
      <c r="DT12" s="89" t="s">
        <v>53</v>
      </c>
      <c r="DU12" s="88" t="s">
        <v>219</v>
      </c>
      <c r="DV12" s="89" t="s">
        <v>54</v>
      </c>
      <c r="DW12" s="88" t="s">
        <v>220</v>
      </c>
      <c r="DX12" s="89" t="s">
        <v>55</v>
      </c>
      <c r="DY12" s="88" t="s">
        <v>221</v>
      </c>
      <c r="DZ12" s="89" t="s">
        <v>57</v>
      </c>
      <c r="EA12" s="88" t="s">
        <v>222</v>
      </c>
      <c r="EB12" s="89" t="s">
        <v>232</v>
      </c>
      <c r="EC12" s="88" t="s">
        <v>223</v>
      </c>
      <c r="ED12" s="89" t="s">
        <v>58</v>
      </c>
      <c r="EE12" s="88" t="s">
        <v>224</v>
      </c>
      <c r="EF12" s="89" t="s">
        <v>59</v>
      </c>
      <c r="EG12" s="88" t="s">
        <v>225</v>
      </c>
      <c r="EH12" s="89" t="s">
        <v>60</v>
      </c>
      <c r="EI12" s="88" t="s">
        <v>226</v>
      </c>
      <c r="EJ12" s="89" t="s">
        <v>61</v>
      </c>
      <c r="EK12" s="88" t="s">
        <v>227</v>
      </c>
      <c r="EL12" s="89" t="s">
        <v>51</v>
      </c>
      <c r="EM12" s="88" t="s">
        <v>228</v>
      </c>
      <c r="EN12" s="101" t="s">
        <v>233</v>
      </c>
      <c r="EO12" s="102" t="s">
        <v>231</v>
      </c>
      <c r="EP12" s="93" t="s">
        <v>247</v>
      </c>
      <c r="EQ12" s="94" t="s">
        <v>248</v>
      </c>
      <c r="ER12" s="95" t="s">
        <v>249</v>
      </c>
      <c r="ES12" s="118" t="s">
        <v>250</v>
      </c>
      <c r="ET12" s="586"/>
      <c r="EU12" s="586"/>
      <c r="EV12" s="589"/>
      <c r="EW12" s="548"/>
      <c r="EX12" s="589"/>
      <c r="EY12" s="560"/>
      <c r="EZ12" s="554"/>
      <c r="FA12" s="554"/>
      <c r="FB12" s="554"/>
      <c r="FC12" s="557"/>
    </row>
    <row r="13" spans="1:159" s="1" customFormat="1" ht="162" customHeight="1" thickBot="1" x14ac:dyDescent="0.25">
      <c r="A13" s="359">
        <v>5</v>
      </c>
      <c r="B13" s="360">
        <v>56</v>
      </c>
      <c r="C13" s="361">
        <v>531</v>
      </c>
      <c r="D13" s="362" t="s">
        <v>357</v>
      </c>
      <c r="E13" s="361">
        <v>580</v>
      </c>
      <c r="F13" s="363" t="s">
        <v>418</v>
      </c>
      <c r="G13" s="361" t="s">
        <v>358</v>
      </c>
      <c r="H13" s="364" t="s">
        <v>310</v>
      </c>
      <c r="I13" s="300">
        <v>12</v>
      </c>
      <c r="J13" s="301">
        <v>0.63</v>
      </c>
      <c r="K13" s="302"/>
      <c r="L13" s="303"/>
      <c r="M13" s="302">
        <v>0</v>
      </c>
      <c r="N13" s="303">
        <v>0</v>
      </c>
      <c r="O13" s="302">
        <v>0</v>
      </c>
      <c r="P13" s="303">
        <v>0</v>
      </c>
      <c r="Q13" s="302">
        <v>0</v>
      </c>
      <c r="R13" s="303">
        <v>0</v>
      </c>
      <c r="S13" s="302">
        <v>0</v>
      </c>
      <c r="T13" s="303">
        <v>0</v>
      </c>
      <c r="U13" s="302">
        <v>0</v>
      </c>
      <c r="V13" s="303">
        <v>0</v>
      </c>
      <c r="W13" s="302">
        <v>0.59</v>
      </c>
      <c r="X13" s="310">
        <v>0.59</v>
      </c>
      <c r="Y13" s="365">
        <f>W13+U13+S13+Q13+O13+M13+K13</f>
        <v>0.59</v>
      </c>
      <c r="Z13" s="366">
        <f>W13+U13+S13+Q13+O13+M13+K13</f>
        <v>0.59</v>
      </c>
      <c r="AA13" s="366">
        <f>X13+V13+T13+R13+P13+N13+L13</f>
        <v>0.59</v>
      </c>
      <c r="AB13" s="366">
        <f>W13+U13+S13+Q13+O13+M13+K13</f>
        <v>0.59</v>
      </c>
      <c r="AC13" s="366">
        <f>X13+V13+T13+R13+P13+N13+L13</f>
        <v>0.59</v>
      </c>
      <c r="AD13" s="304">
        <v>0.71</v>
      </c>
      <c r="AE13" s="302">
        <v>0</v>
      </c>
      <c r="AF13" s="305">
        <v>0</v>
      </c>
      <c r="AG13" s="302">
        <v>0</v>
      </c>
      <c r="AH13" s="305">
        <v>0</v>
      </c>
      <c r="AI13" s="302">
        <v>0</v>
      </c>
      <c r="AJ13" s="305">
        <v>0</v>
      </c>
      <c r="AK13" s="302">
        <v>0</v>
      </c>
      <c r="AL13" s="305">
        <v>0</v>
      </c>
      <c r="AM13" s="302">
        <v>7.21</v>
      </c>
      <c r="AN13" s="305">
        <f>7.8-AC13</f>
        <v>7.21</v>
      </c>
      <c r="AO13" s="302">
        <v>0</v>
      </c>
      <c r="AP13" s="305">
        <v>0</v>
      </c>
      <c r="AQ13" s="302">
        <v>0</v>
      </c>
      <c r="AR13" s="305">
        <v>0</v>
      </c>
      <c r="AS13" s="302">
        <v>0</v>
      </c>
      <c r="AT13" s="305">
        <v>0</v>
      </c>
      <c r="AU13" s="302">
        <v>0</v>
      </c>
      <c r="AV13" s="305">
        <v>0</v>
      </c>
      <c r="AW13" s="302">
        <v>0</v>
      </c>
      <c r="AX13" s="305">
        <v>0</v>
      </c>
      <c r="AY13" s="302">
        <v>0</v>
      </c>
      <c r="AZ13" s="305">
        <v>0</v>
      </c>
      <c r="BA13" s="302">
        <v>0</v>
      </c>
      <c r="BB13" s="305">
        <v>0</v>
      </c>
      <c r="BC13" s="311">
        <f>BA13+AY13+AW13+AU13+AQ13+AO13+AM13+AK13+AI13+AG13+AS13+AE13</f>
        <v>7.21</v>
      </c>
      <c r="BD13" s="311">
        <f>AM13+AK13+AI13+AG13+AO13+AE13+AQ13+AS13+AU13+AW13+AY13+BA13</f>
        <v>7.21</v>
      </c>
      <c r="BE13" s="312">
        <f>AF13+AH13+AJ13+AL13+AN13+AP13+AR13+AT13+AV13+AX13+AZ13+BB13</f>
        <v>7.21</v>
      </c>
      <c r="BF13" s="311">
        <f>BA13+AY13+AW13+AU13+AQ13+AO13+AM13+AK13+AI13+AG13+AS13+AE13</f>
        <v>7.21</v>
      </c>
      <c r="BG13" s="311">
        <f>AF13+AH13+AJ13+AL13+AN13+AP13+AR13+AT13+AV13+AX13+AZ13+BB13</f>
        <v>7.21</v>
      </c>
      <c r="BH13" s="313">
        <v>2</v>
      </c>
      <c r="BI13" s="367">
        <v>0</v>
      </c>
      <c r="BJ13" s="367">
        <v>0</v>
      </c>
      <c r="BK13" s="367">
        <v>0</v>
      </c>
      <c r="BL13" s="368">
        <v>0</v>
      </c>
      <c r="BM13" s="367">
        <v>0</v>
      </c>
      <c r="BN13" s="367">
        <v>0</v>
      </c>
      <c r="BO13" s="367">
        <v>0</v>
      </c>
      <c r="BP13" s="367">
        <v>0</v>
      </c>
      <c r="BQ13" s="367">
        <v>0</v>
      </c>
      <c r="BR13" s="367">
        <v>0</v>
      </c>
      <c r="BS13" s="367">
        <v>2</v>
      </c>
      <c r="BT13" s="367">
        <v>2</v>
      </c>
      <c r="BU13" s="367">
        <v>0</v>
      </c>
      <c r="BV13" s="367">
        <v>0</v>
      </c>
      <c r="BW13" s="367">
        <v>0</v>
      </c>
      <c r="BX13" s="367">
        <v>0</v>
      </c>
      <c r="BY13" s="367">
        <v>0</v>
      </c>
      <c r="BZ13" s="367">
        <v>0</v>
      </c>
      <c r="CA13" s="367">
        <v>0</v>
      </c>
      <c r="CB13" s="367">
        <v>0</v>
      </c>
      <c r="CC13" s="367">
        <v>0</v>
      </c>
      <c r="CD13" s="367"/>
      <c r="CE13" s="367">
        <v>0</v>
      </c>
      <c r="CF13" s="369">
        <v>0</v>
      </c>
      <c r="CG13" s="370">
        <f>BI13+BK13+BM13+BO13+BQ13+BS13+BU13+BW13+BY13+CA13+CC13+CE13</f>
        <v>2</v>
      </c>
      <c r="CH13" s="370">
        <f>BI13+BK13+BM13+BO13+BQ13+BS13+BU13+BW13+BY13+CA13+CC13+CE13</f>
        <v>2</v>
      </c>
      <c r="CI13" s="370">
        <f>BJ13+BL13+BN13+BP13+BR13+BT13+BV13+BX13+BZ13+CB13+CD13+CF13</f>
        <v>2</v>
      </c>
      <c r="CJ13" s="370">
        <f>BI13+BK13+BM13+BO13+BQ13+BS13+BU13+BW13+BY13+CA13+CC13+CE13</f>
        <v>2</v>
      </c>
      <c r="CK13" s="370">
        <f>BJ13+BL13+BN13+BP13+BR13+BT13+BV13+BX13+BZ13+CB13+CD13+CF13</f>
        <v>2</v>
      </c>
      <c r="CL13" s="371">
        <v>1.2</v>
      </c>
      <c r="CM13" s="371"/>
      <c r="CN13" s="371"/>
      <c r="CO13" s="371"/>
      <c r="CP13" s="371"/>
      <c r="CQ13" s="371"/>
      <c r="CR13" s="371"/>
      <c r="CS13" s="371"/>
      <c r="CT13" s="371"/>
      <c r="CU13" s="371"/>
      <c r="CV13" s="371"/>
      <c r="CW13" s="371"/>
      <c r="CX13" s="371"/>
      <c r="CY13" s="371"/>
      <c r="CZ13" s="371"/>
      <c r="DA13" s="371"/>
      <c r="DB13" s="371"/>
      <c r="DC13" s="371"/>
      <c r="DD13" s="371"/>
      <c r="DE13" s="371"/>
      <c r="DF13" s="371"/>
      <c r="DG13" s="371"/>
      <c r="DH13" s="371"/>
      <c r="DI13" s="371"/>
      <c r="DJ13" s="372"/>
      <c r="DK13" s="373"/>
      <c r="DL13" s="373"/>
      <c r="DM13" s="373"/>
      <c r="DN13" s="373"/>
      <c r="DO13" s="373"/>
      <c r="DP13" s="371">
        <v>1</v>
      </c>
      <c r="DQ13" s="374"/>
      <c r="DR13" s="374"/>
      <c r="DS13" s="374"/>
      <c r="DT13" s="374"/>
      <c r="DU13" s="374"/>
      <c r="DV13" s="374"/>
      <c r="DW13" s="374"/>
      <c r="DX13" s="374"/>
      <c r="DY13" s="374"/>
      <c r="DZ13" s="374"/>
      <c r="EA13" s="374"/>
      <c r="EB13" s="374"/>
      <c r="EC13" s="374"/>
      <c r="ED13" s="374"/>
      <c r="EE13" s="374"/>
      <c r="EF13" s="374"/>
      <c r="EG13" s="374"/>
      <c r="EH13" s="374"/>
      <c r="EI13" s="374"/>
      <c r="EJ13" s="374"/>
      <c r="EK13" s="374"/>
      <c r="EL13" s="374"/>
      <c r="EM13" s="374"/>
      <c r="EN13" s="375"/>
      <c r="EO13" s="376"/>
      <c r="EP13" s="376"/>
      <c r="EQ13" s="377"/>
      <c r="ER13" s="378"/>
      <c r="ES13" s="378"/>
      <c r="ET13" s="322" t="e">
        <f>CF13/CE13</f>
        <v>#DIV/0!</v>
      </c>
      <c r="EU13" s="353">
        <f>CI13/CH13</f>
        <v>1</v>
      </c>
      <c r="EV13" s="354">
        <f>CK13/CJ13</f>
        <v>1</v>
      </c>
      <c r="EW13" s="355">
        <f>(AC13+BG13+CI13)/(AB13+BF13+CH13)</f>
        <v>1</v>
      </c>
      <c r="EX13" s="355">
        <f>(AC13+BG13+CK13)/I13</f>
        <v>0.81666666666666676</v>
      </c>
      <c r="EY13" s="379" t="s">
        <v>493</v>
      </c>
      <c r="EZ13" s="380" t="s">
        <v>311</v>
      </c>
      <c r="FA13" s="380" t="s">
        <v>230</v>
      </c>
      <c r="FB13" s="381" t="s">
        <v>468</v>
      </c>
      <c r="FC13" s="382" t="s">
        <v>510</v>
      </c>
    </row>
    <row r="14" spans="1:159" s="1" customFormat="1" ht="189.75" customHeight="1" thickBot="1" x14ac:dyDescent="0.25">
      <c r="A14" s="359">
        <v>5</v>
      </c>
      <c r="B14" s="383">
        <v>56</v>
      </c>
      <c r="C14" s="384">
        <v>540</v>
      </c>
      <c r="D14" s="362" t="s">
        <v>359</v>
      </c>
      <c r="E14" s="385">
        <v>589</v>
      </c>
      <c r="F14" s="363" t="s">
        <v>417</v>
      </c>
      <c r="G14" s="363" t="s">
        <v>360</v>
      </c>
      <c r="H14" s="363" t="s">
        <v>310</v>
      </c>
      <c r="I14" s="306">
        <f>AC14+BG14+CJ14+CL14+DP14</f>
        <v>1</v>
      </c>
      <c r="J14" s="386">
        <v>0.125</v>
      </c>
      <c r="K14" s="352"/>
      <c r="L14" s="307"/>
      <c r="M14" s="352">
        <v>5.0000000000000001E-3</v>
      </c>
      <c r="N14" s="308">
        <v>5.0000000000000001E-3</v>
      </c>
      <c r="O14" s="309">
        <v>0.02</v>
      </c>
      <c r="P14" s="308">
        <v>0.02</v>
      </c>
      <c r="Q14" s="309">
        <v>2.0799999999999999E-2</v>
      </c>
      <c r="R14" s="308">
        <v>2.0799999999999999E-2</v>
      </c>
      <c r="S14" s="309">
        <v>2.29E-2</v>
      </c>
      <c r="T14" s="308">
        <v>2.29E-2</v>
      </c>
      <c r="U14" s="309">
        <v>3.3399999999999999E-2</v>
      </c>
      <c r="V14" s="308">
        <v>3.3399999999999999E-2</v>
      </c>
      <c r="W14" s="352">
        <v>1.2500000000000001E-2</v>
      </c>
      <c r="X14" s="314">
        <v>1.2500000000000001E-2</v>
      </c>
      <c r="Y14" s="315">
        <f>W14+U14+S14+Q14+O14+M14+K14</f>
        <v>0.11460000000000001</v>
      </c>
      <c r="Z14" s="241">
        <f>W14+U14+S14+Q14+O14+M14+K14</f>
        <v>0.11460000000000001</v>
      </c>
      <c r="AA14" s="241">
        <f>X14+V14+T14+R14+P14+N14+L14</f>
        <v>0.11460000000000001</v>
      </c>
      <c r="AB14" s="318">
        <f>W14+U14+S14+Q14+O14+M14+K14</f>
        <v>0.11460000000000001</v>
      </c>
      <c r="AC14" s="318">
        <f>X14+V14+T14+R14+P14+N14+L14</f>
        <v>0.11460000000000001</v>
      </c>
      <c r="AD14" s="319">
        <v>0.26040000000000002</v>
      </c>
      <c r="AE14" s="352">
        <v>1.04E-2</v>
      </c>
      <c r="AF14" s="308">
        <v>1.04E-2</v>
      </c>
      <c r="AG14" s="352">
        <v>5.0299999999999997E-2</v>
      </c>
      <c r="AH14" s="308">
        <v>5.0299999999999997E-2</v>
      </c>
      <c r="AI14" s="352">
        <v>4.4000000000000003E-3</v>
      </c>
      <c r="AJ14" s="308">
        <v>4.4000000000000003E-3</v>
      </c>
      <c r="AK14" s="352">
        <v>4.4000000000000003E-3</v>
      </c>
      <c r="AL14" s="308">
        <v>4.4000000000000003E-3</v>
      </c>
      <c r="AM14" s="352">
        <v>1.77E-2</v>
      </c>
      <c r="AN14" s="308">
        <v>1.77E-2</v>
      </c>
      <c r="AO14" s="352">
        <v>3.5299999999999998E-2</v>
      </c>
      <c r="AP14" s="308">
        <v>7.0000000000000001E-3</v>
      </c>
      <c r="AQ14" s="352">
        <v>7.3000000000000001E-3</v>
      </c>
      <c r="AR14" s="308">
        <v>7.3000000000000001E-3</v>
      </c>
      <c r="AS14" s="352">
        <v>2.4899999999999999E-2</v>
      </c>
      <c r="AT14" s="308">
        <v>6.0000000000000001E-3</v>
      </c>
      <c r="AU14" s="352">
        <v>1.66E-2</v>
      </c>
      <c r="AV14" s="308">
        <v>1.66E-2</v>
      </c>
      <c r="AW14" s="352">
        <v>2.9700000000000001E-2</v>
      </c>
      <c r="AX14" s="308">
        <v>1.66E-2</v>
      </c>
      <c r="AY14" s="352">
        <v>2.9700000000000001E-2</v>
      </c>
      <c r="AZ14" s="308">
        <v>4.5400000000000003E-2</v>
      </c>
      <c r="BA14" s="352">
        <v>9.2999999999999992E-3</v>
      </c>
      <c r="BB14" s="308">
        <v>4.3900000000000002E-2</v>
      </c>
      <c r="BC14" s="318">
        <f>BA14+AY14+AW14+AU14+AQ14+AO14+AM14+AK14+AI14+AG14+AS14+AE14</f>
        <v>0.24</v>
      </c>
      <c r="BD14" s="318">
        <f>AM14+AK14+AI14+AG14+AO14+AE14+AQ14+AS14+AU14+AW14+AY14+BA14</f>
        <v>0.24000000000000002</v>
      </c>
      <c r="BE14" s="320">
        <f>AF14+AH14+AJ14+AL14+AN14+AP14+AR14+AT14+AV14+AX14+AZ14+BB14</f>
        <v>0.23</v>
      </c>
      <c r="BF14" s="318">
        <f>BA14+AY14+AW14+AU14+AQ14+AO14+AM14+AK14+AI14+AG14+AS14+AE14</f>
        <v>0.24</v>
      </c>
      <c r="BG14" s="318">
        <f>AF14+AH14+AJ14+AL14+AN14+AP14+AR14+AT14+AV14+AX14+AZ14+BB14</f>
        <v>0.23</v>
      </c>
      <c r="BH14" s="321">
        <v>0.26</v>
      </c>
      <c r="BI14" s="387">
        <v>6.6E-3</v>
      </c>
      <c r="BJ14" s="387">
        <v>6.6E-3</v>
      </c>
      <c r="BK14" s="387">
        <v>1.6299999999999999E-2</v>
      </c>
      <c r="BL14" s="387">
        <v>1.6299999999999999E-2</v>
      </c>
      <c r="BM14" s="387">
        <v>1.6299999999999999E-2</v>
      </c>
      <c r="BN14" s="387">
        <v>1.6299999999999999E-2</v>
      </c>
      <c r="BO14" s="387">
        <v>2.0400000000000001E-2</v>
      </c>
      <c r="BP14" s="387">
        <v>2.0400000000000001E-2</v>
      </c>
      <c r="BQ14" s="387">
        <v>2.24E-2</v>
      </c>
      <c r="BR14" s="387">
        <v>2.24E-2</v>
      </c>
      <c r="BS14" s="387">
        <v>2.7900000000000001E-2</v>
      </c>
      <c r="BT14" s="388">
        <v>2.7900000000000001E-2</v>
      </c>
      <c r="BU14" s="387">
        <v>1.83E-2</v>
      </c>
      <c r="BV14" s="387">
        <v>1.83E-2</v>
      </c>
      <c r="BW14" s="387">
        <v>2.0899999999999998E-2</v>
      </c>
      <c r="BX14" s="387">
        <v>2.0899999999999998E-2</v>
      </c>
      <c r="BY14" s="389">
        <v>3.9199999999999999E-2</v>
      </c>
      <c r="BZ14" s="389">
        <v>3.9199999999999999E-2</v>
      </c>
      <c r="CA14" s="389">
        <v>2.7900000000000001E-2</v>
      </c>
      <c r="CB14" s="389">
        <v>2.7900000000000001E-2</v>
      </c>
      <c r="CC14" s="389">
        <v>2.2800000000000001E-2</v>
      </c>
      <c r="CD14" s="389">
        <v>2.2800000000000001E-2</v>
      </c>
      <c r="CE14" s="389">
        <v>2.1000000000000001E-2</v>
      </c>
      <c r="CF14" s="389">
        <v>2.1000000000000001E-2</v>
      </c>
      <c r="CG14" s="298">
        <f>+BI14+BK14+BM14+BO14+BQ14+BS14+BU14+BW14+BY14+CA14+CC14+CE14</f>
        <v>0.26000000000000006</v>
      </c>
      <c r="CH14" s="299">
        <f>BI14+BK14+BM14+BO14+BQ14+BS14+BU14+BW14+BY14+CA14+CC14+CE14</f>
        <v>0.26000000000000006</v>
      </c>
      <c r="CI14" s="299">
        <f>BJ14+BL14+BN14+BP14+BR14+BT14++BV14+BX14+BZ14+CB14+CD14+CF14</f>
        <v>0.26000000000000006</v>
      </c>
      <c r="CJ14" s="299">
        <f>BI14+BK14+BM14+BO14+BQ14+BS14+BU14+BW14+BY14+CA14+CC14+CE14</f>
        <v>0.26000000000000006</v>
      </c>
      <c r="CK14" s="299">
        <f>BJ14+BL14+BN14+BP14+BR14+BT14+BV14+BX14+BZ14+CB14+CD14+CF14</f>
        <v>0.26000000000000006</v>
      </c>
      <c r="CL14" s="390">
        <v>0.26</v>
      </c>
      <c r="CM14" s="387"/>
      <c r="CN14" s="387"/>
      <c r="CO14" s="387"/>
      <c r="CP14" s="387"/>
      <c r="CQ14" s="387"/>
      <c r="CR14" s="387"/>
      <c r="CS14" s="387"/>
      <c r="CT14" s="387"/>
      <c r="CU14" s="387"/>
      <c r="CV14" s="387"/>
      <c r="CW14" s="387"/>
      <c r="CX14" s="387"/>
      <c r="CY14" s="387"/>
      <c r="CZ14" s="387"/>
      <c r="DA14" s="387"/>
      <c r="DB14" s="387"/>
      <c r="DC14" s="387"/>
      <c r="DD14" s="387"/>
      <c r="DE14" s="387"/>
      <c r="DF14" s="387"/>
      <c r="DG14" s="387"/>
      <c r="DH14" s="387"/>
      <c r="DI14" s="387"/>
      <c r="DJ14" s="388"/>
      <c r="DK14" s="318"/>
      <c r="DL14" s="318"/>
      <c r="DM14" s="318"/>
      <c r="DN14" s="318"/>
      <c r="DO14" s="318"/>
      <c r="DP14" s="391">
        <v>0.13539999999999999</v>
      </c>
      <c r="DQ14" s="392"/>
      <c r="DR14" s="392"/>
      <c r="DS14" s="392"/>
      <c r="DT14" s="392"/>
      <c r="DU14" s="392"/>
      <c r="DV14" s="392"/>
      <c r="DW14" s="392"/>
      <c r="DX14" s="392"/>
      <c r="DY14" s="392"/>
      <c r="DZ14" s="392"/>
      <c r="EA14" s="392"/>
      <c r="EB14" s="392"/>
      <c r="EC14" s="392"/>
      <c r="ED14" s="392"/>
      <c r="EE14" s="392"/>
      <c r="EF14" s="392"/>
      <c r="EG14" s="392"/>
      <c r="EH14" s="392"/>
      <c r="EI14" s="374"/>
      <c r="EJ14" s="374"/>
      <c r="EK14" s="374"/>
      <c r="EL14" s="374"/>
      <c r="EM14" s="374"/>
      <c r="EN14" s="375"/>
      <c r="EO14" s="376"/>
      <c r="EP14" s="376"/>
      <c r="EQ14" s="377"/>
      <c r="ER14" s="378"/>
      <c r="ES14" s="378"/>
      <c r="ET14" s="322">
        <f>CF14/CE14</f>
        <v>1</v>
      </c>
      <c r="EU14" s="356">
        <f>CI14/CH14</f>
        <v>1</v>
      </c>
      <c r="EV14" s="357">
        <f>CK14/CJ14</f>
        <v>1</v>
      </c>
      <c r="EW14" s="358">
        <f>(AC14+BG14+CI14)/(AB14+BF14+CH14)</f>
        <v>0.98372925479986983</v>
      </c>
      <c r="EX14" s="358">
        <f>(AC14+BG14+CK14)/I14</f>
        <v>0.60460000000000003</v>
      </c>
      <c r="EY14" s="393" t="s">
        <v>511</v>
      </c>
      <c r="EZ14" s="380" t="s">
        <v>311</v>
      </c>
      <c r="FA14" s="380" t="s">
        <v>230</v>
      </c>
      <c r="FB14" s="381" t="s">
        <v>433</v>
      </c>
      <c r="FC14" s="382" t="s">
        <v>509</v>
      </c>
    </row>
    <row r="15" spans="1:159" s="34" customFormat="1" ht="66.75" customHeight="1" x14ac:dyDescent="0.25">
      <c r="A15" s="104"/>
      <c r="B15" s="104"/>
      <c r="C15" s="105"/>
      <c r="D15" s="106"/>
      <c r="F15" s="107"/>
      <c r="G15" s="108"/>
      <c r="H15" s="109"/>
      <c r="I15" s="105"/>
      <c r="J15" s="105"/>
      <c r="K15" s="105"/>
      <c r="L15" s="105"/>
      <c r="M15" s="105"/>
      <c r="N15" s="105"/>
      <c r="O15" s="105"/>
      <c r="P15" s="105"/>
      <c r="Q15" s="105"/>
      <c r="R15" s="151"/>
      <c r="S15" s="105"/>
      <c r="T15" s="151"/>
      <c r="U15" s="105"/>
      <c r="V15" s="110"/>
      <c r="W15" s="105"/>
      <c r="X15" s="150"/>
      <c r="Y15" s="105"/>
      <c r="Z15" s="105"/>
      <c r="AA15" s="105"/>
      <c r="AB15" s="105"/>
      <c r="AC15" s="110"/>
      <c r="AD15" s="151"/>
      <c r="AE15" s="105"/>
      <c r="AF15" s="105"/>
      <c r="AG15" s="105"/>
      <c r="AH15" s="105"/>
      <c r="AI15" s="105"/>
      <c r="AJ15" s="105"/>
      <c r="AK15" s="105"/>
      <c r="AL15" s="105"/>
      <c r="AM15" s="105"/>
      <c r="AN15" s="151"/>
      <c r="AO15" s="13"/>
      <c r="AP15" s="13"/>
      <c r="AQ15" s="105"/>
      <c r="AR15" s="105"/>
      <c r="AS15" s="151"/>
      <c r="AT15" s="151"/>
      <c r="AU15" s="105"/>
      <c r="AV15" s="105"/>
      <c r="AW15" s="105"/>
      <c r="AX15" s="105"/>
      <c r="AY15" s="105"/>
      <c r="AZ15" s="105"/>
      <c r="BA15" s="105"/>
      <c r="BB15" s="105"/>
      <c r="BC15" s="113"/>
      <c r="BD15" s="113"/>
      <c r="BE15" s="113"/>
      <c r="BF15" s="114"/>
      <c r="BG15" s="110"/>
      <c r="BH15" s="114"/>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46"/>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11"/>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15"/>
      <c r="EU15" s="115"/>
      <c r="EV15" s="116"/>
      <c r="EW15" s="117"/>
      <c r="EX15" s="117"/>
      <c r="EY15" s="112"/>
      <c r="EZ15" s="153"/>
      <c r="FA15" s="153"/>
      <c r="FB15" s="154"/>
      <c r="FC15" s="153"/>
    </row>
    <row r="16" spans="1:159" ht="26.25" x14ac:dyDescent="0.4">
      <c r="D16" s="22" t="s">
        <v>35</v>
      </c>
      <c r="Y16" s="83"/>
      <c r="Z16" s="79"/>
      <c r="AA16" s="80"/>
      <c r="AC16" s="79"/>
      <c r="AV16" s="87"/>
      <c r="AW16" s="87"/>
      <c r="AX16" s="87"/>
      <c r="AY16" s="87"/>
      <c r="AZ16" s="87"/>
      <c r="BA16" s="87"/>
      <c r="BB16" s="87"/>
      <c r="BC16" s="87"/>
      <c r="BD16" s="87"/>
      <c r="BE16" s="87"/>
      <c r="BF16" s="87"/>
      <c r="BG16" s="87"/>
      <c r="CL16" s="187"/>
      <c r="DP16" s="187"/>
      <c r="EZ16" s="153"/>
      <c r="FA16" s="153"/>
      <c r="FB16" s="154"/>
      <c r="FC16" s="153"/>
    </row>
    <row r="17" spans="4:159" ht="44.25" customHeight="1" x14ac:dyDescent="0.25">
      <c r="D17" s="36" t="s">
        <v>36</v>
      </c>
      <c r="E17" s="582" t="s">
        <v>37</v>
      </c>
      <c r="F17" s="582"/>
      <c r="G17" s="582"/>
      <c r="H17" s="582"/>
      <c r="I17" s="582"/>
      <c r="J17" s="582"/>
      <c r="K17" s="583" t="s">
        <v>38</v>
      </c>
      <c r="L17" s="583"/>
      <c r="M17" s="583"/>
      <c r="N17" s="583"/>
      <c r="O17" s="583"/>
      <c r="P17" s="583"/>
      <c r="Q17" s="583"/>
      <c r="R17" s="583"/>
      <c r="S17" s="583"/>
      <c r="Z17" s="79"/>
      <c r="AE17" s="145"/>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3"/>
    </row>
    <row r="18" spans="4:159" ht="22.5" customHeight="1" x14ac:dyDescent="0.25">
      <c r="D18" s="21">
        <v>13</v>
      </c>
      <c r="E18" s="592" t="s">
        <v>81</v>
      </c>
      <c r="F18" s="592"/>
      <c r="G18" s="592"/>
      <c r="H18" s="592"/>
      <c r="I18" s="592"/>
      <c r="J18" s="592"/>
      <c r="K18" s="593" t="s">
        <v>82</v>
      </c>
      <c r="L18" s="593"/>
      <c r="M18" s="593"/>
      <c r="N18" s="593"/>
      <c r="O18" s="593"/>
      <c r="P18" s="593"/>
      <c r="Q18" s="593"/>
      <c r="R18" s="593"/>
      <c r="S18" s="593"/>
      <c r="Y18" s="590"/>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EZ18" s="153"/>
      <c r="FA18" s="153"/>
      <c r="FB18" s="154"/>
      <c r="FC18" s="153"/>
    </row>
    <row r="19" spans="4:159" ht="26.25" customHeight="1" x14ac:dyDescent="0.25">
      <c r="D19" s="21">
        <v>14</v>
      </c>
      <c r="E19" s="592" t="s">
        <v>303</v>
      </c>
      <c r="F19" s="592"/>
      <c r="G19" s="592"/>
      <c r="H19" s="592"/>
      <c r="I19" s="592"/>
      <c r="J19" s="592"/>
      <c r="K19" s="593" t="s">
        <v>364</v>
      </c>
      <c r="L19" s="593"/>
      <c r="M19" s="593"/>
      <c r="N19" s="593"/>
      <c r="O19" s="593"/>
      <c r="P19" s="593"/>
      <c r="Q19" s="593"/>
      <c r="R19" s="593"/>
      <c r="S19" s="593"/>
      <c r="EZ19" s="153"/>
      <c r="FA19" s="153"/>
      <c r="FB19" s="154"/>
      <c r="FC19" s="153"/>
    </row>
    <row r="20" spans="4:159" x14ac:dyDescent="0.25">
      <c r="EZ20" s="153"/>
      <c r="FA20" s="153"/>
      <c r="FB20" s="154"/>
      <c r="FC20" s="153"/>
    </row>
    <row r="21" spans="4:159" x14ac:dyDescent="0.25">
      <c r="AV21" s="79"/>
      <c r="AW21" s="79"/>
      <c r="AX21" s="79"/>
      <c r="AY21" s="79"/>
      <c r="AZ21" s="79"/>
      <c r="BA21" s="79"/>
      <c r="BB21" s="79"/>
      <c r="BC21" s="79"/>
      <c r="BD21" s="79"/>
      <c r="BE21" s="79"/>
      <c r="BF21" s="79"/>
      <c r="BG21" s="79"/>
    </row>
    <row r="25" spans="4:159" x14ac:dyDescent="0.25">
      <c r="AC25" s="87"/>
    </row>
  </sheetData>
  <mergeCells count="38">
    <mergeCell ref="Y18:BG18"/>
    <mergeCell ref="E18:J18"/>
    <mergeCell ref="K18:S18"/>
    <mergeCell ref="E19:J19"/>
    <mergeCell ref="K19:S19"/>
    <mergeCell ref="A6:F6"/>
    <mergeCell ref="A7:F7"/>
    <mergeCell ref="A8:F8"/>
    <mergeCell ref="EV10:EV12"/>
    <mergeCell ref="EX10:EX12"/>
    <mergeCell ref="E17:J17"/>
    <mergeCell ref="K17:S17"/>
    <mergeCell ref="DP11:ES11"/>
    <mergeCell ref="ET10:ET12"/>
    <mergeCell ref="EU10:EU12"/>
    <mergeCell ref="J11:AC11"/>
    <mergeCell ref="AD11:BG11"/>
    <mergeCell ref="A2:F4"/>
    <mergeCell ref="G2:FC2"/>
    <mergeCell ref="G3:FC3"/>
    <mergeCell ref="G4:ES4"/>
    <mergeCell ref="ET4:FC4"/>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s>
  <phoneticPr fontId="8" type="noConversion"/>
  <dataValidations count="1">
    <dataValidation type="list" allowBlank="1" showInputMessage="1" showErrorMessage="1" sqref="H13" xr:uid="{F63B9C8C-47A4-4747-A2A8-0C0039479B0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62"/>
  <sheetViews>
    <sheetView zoomScale="62" zoomScaleNormal="62" zoomScaleSheetLayoutView="40" zoomScalePageLayoutView="73" workbookViewId="0">
      <selection activeCell="F2" sqref="F2:FA2"/>
    </sheetView>
  </sheetViews>
  <sheetFormatPr baseColWidth="10" defaultColWidth="10.85546875" defaultRowHeight="20.25" customHeight="1" x14ac:dyDescent="0.25"/>
  <cols>
    <col min="1" max="1" width="12.28515625" customWidth="1"/>
    <col min="2" max="2" width="8.42578125" customWidth="1"/>
    <col min="3" max="3" width="33.85546875" customWidth="1"/>
    <col min="4" max="4" width="15.7109375" style="4" customWidth="1"/>
    <col min="5" max="5" width="14.28515625" style="4" customWidth="1"/>
    <col min="6" max="6" width="17.85546875" style="16" customWidth="1"/>
    <col min="7" max="7" width="28.42578125"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26.28515625" style="5" hidden="1" customWidth="1"/>
    <col min="24" max="24" width="22.140625" style="5" hidden="1" customWidth="1"/>
    <col min="25" max="25" width="23.28515625" style="5" hidden="1" customWidth="1"/>
    <col min="26" max="26" width="25" style="5" customWidth="1"/>
    <col min="27" max="27" width="23.42578125" style="5" customWidth="1"/>
    <col min="28" max="28" width="26.140625" style="5" hidden="1" customWidth="1"/>
    <col min="29" max="29" width="22.140625" style="5" hidden="1" customWidth="1"/>
    <col min="30" max="30" width="25.7109375" style="5" hidden="1" customWidth="1"/>
    <col min="31" max="31" width="21.28515625" style="5" hidden="1" customWidth="1"/>
    <col min="32" max="32" width="26.140625" style="5" hidden="1" customWidth="1"/>
    <col min="33" max="33" width="22.5703125" style="5" hidden="1" customWidth="1"/>
    <col min="34" max="34" width="21" style="5" hidden="1" customWidth="1"/>
    <col min="35" max="35" width="21.5703125" style="5" hidden="1" customWidth="1"/>
    <col min="36" max="36" width="22.7109375" style="5" hidden="1" customWidth="1"/>
    <col min="37" max="37" width="20.7109375" style="5" hidden="1" customWidth="1"/>
    <col min="38" max="38" width="19.7109375" style="5" hidden="1" customWidth="1"/>
    <col min="39" max="39" width="21.85546875" style="5" hidden="1" customWidth="1"/>
    <col min="40" max="40" width="23.7109375" style="5" hidden="1" customWidth="1"/>
    <col min="41" max="41" width="19.140625" style="5" hidden="1" customWidth="1"/>
    <col min="42" max="42" width="24.140625" style="5" hidden="1" customWidth="1"/>
    <col min="43" max="43" width="22.5703125" style="5" hidden="1" customWidth="1"/>
    <col min="44" max="44" width="23.7109375" style="5" hidden="1" customWidth="1"/>
    <col min="45" max="45" width="20.7109375" style="5" hidden="1" customWidth="1"/>
    <col min="46" max="46" width="22.5703125" style="5" hidden="1" customWidth="1"/>
    <col min="47" max="47" width="19.7109375" style="5" hidden="1" customWidth="1"/>
    <col min="48" max="48" width="19.140625" style="5" hidden="1" customWidth="1"/>
    <col min="49" max="49" width="24.28515625" style="5" hidden="1" customWidth="1"/>
    <col min="50" max="50" width="24" style="5" hidden="1" customWidth="1"/>
    <col min="51" max="51" width="20.140625" style="5" hidden="1" customWidth="1"/>
    <col min="52" max="52" width="26.85546875" style="5" hidden="1" customWidth="1"/>
    <col min="53" max="54" width="23.42578125" style="5" hidden="1" customWidth="1"/>
    <col min="55" max="55" width="25.7109375" style="5" hidden="1" customWidth="1"/>
    <col min="56" max="56" width="25.85546875" style="5" customWidth="1"/>
    <col min="57" max="57" width="22.140625" style="5" customWidth="1"/>
    <col min="58" max="58" width="26.42578125" style="5" customWidth="1"/>
    <col min="59" max="59" width="28.42578125" style="5" customWidth="1"/>
    <col min="60" max="60" width="29.85546875" style="5" customWidth="1"/>
    <col min="61" max="61" width="27.85546875" style="5" customWidth="1"/>
    <col min="62" max="62" width="28.7109375" style="5" customWidth="1"/>
    <col min="63" max="63" width="32.140625" style="5" customWidth="1"/>
    <col min="64" max="64" width="35.140625" style="5" customWidth="1"/>
    <col min="65" max="66" width="30.28515625" style="5" customWidth="1"/>
    <col min="67" max="67" width="22.42578125" style="5" customWidth="1"/>
    <col min="68" max="68" width="27" style="5" customWidth="1"/>
    <col min="69" max="69" width="34.140625" style="5" customWidth="1"/>
    <col min="70" max="70" width="29.7109375" style="5" customWidth="1"/>
    <col min="71" max="71" width="27.28515625" style="5" customWidth="1"/>
    <col min="72" max="72" width="29.7109375" style="5" customWidth="1"/>
    <col min="73" max="73" width="30.42578125" style="5" customWidth="1"/>
    <col min="74" max="74" width="31.5703125" style="5" customWidth="1"/>
    <col min="75" max="76" width="22.42578125" style="5" customWidth="1"/>
    <col min="77" max="77" width="23.28515625" style="5" customWidth="1"/>
    <col min="78" max="78" width="22.42578125" style="5" customWidth="1"/>
    <col min="79" max="79" width="31.5703125" style="5" customWidth="1"/>
    <col min="80" max="80" width="28.7109375" style="5" customWidth="1"/>
    <col min="81" max="81" width="22.7109375" style="5" customWidth="1"/>
    <col min="82" max="82" width="25.85546875" style="5" customWidth="1"/>
    <col min="83" max="83" width="27" style="5" customWidth="1"/>
    <col min="84" max="84" width="26.85546875" style="5" customWidth="1"/>
    <col min="85" max="85" width="25.5703125" style="5" customWidth="1"/>
    <col min="86" max="86" width="33" style="5" customWidth="1"/>
    <col min="87" max="87" width="26.5703125" style="5" customWidth="1"/>
    <col min="88" max="88" width="27.28515625" style="5" customWidth="1"/>
    <col min="89" max="116" width="15.7109375" style="5" hidden="1" customWidth="1"/>
    <col min="117" max="117" width="7.28515625" style="5" hidden="1" customWidth="1"/>
    <col min="118" max="118" width="24.140625" style="5" bestFit="1" customWidth="1"/>
    <col min="119" max="147" width="15.7109375" style="5" hidden="1" customWidth="1"/>
    <col min="148" max="148" width="23.7109375" style="13" customWidth="1"/>
    <col min="149" max="149" width="25.28515625" style="13" customWidth="1"/>
    <col min="150" max="150" width="23.85546875" customWidth="1"/>
    <col min="151" max="151" width="27.42578125" customWidth="1"/>
    <col min="152" max="152" width="25" customWidth="1"/>
    <col min="153" max="153" width="57.5703125" customWidth="1"/>
    <col min="154" max="154" width="20.28515625" customWidth="1"/>
    <col min="155" max="155" width="25" customWidth="1"/>
    <col min="156" max="156" width="24.42578125" customWidth="1"/>
    <col min="157" max="157" width="75" customWidth="1"/>
    <col min="158" max="158" width="6" bestFit="1" customWidth="1"/>
    <col min="159" max="159" width="13.28515625" customWidth="1"/>
    <col min="160" max="160" width="10.85546875" customWidth="1"/>
  </cols>
  <sheetData>
    <row r="1" spans="1:159" s="19" customFormat="1" ht="32.25" customHeight="1" x14ac:dyDescent="0.5">
      <c r="A1" s="622"/>
      <c r="B1" s="623"/>
      <c r="C1" s="623"/>
      <c r="D1" s="623"/>
      <c r="E1" s="624"/>
      <c r="F1" s="575" t="s">
        <v>39</v>
      </c>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c r="AW1" s="575"/>
      <c r="AX1" s="575"/>
      <c r="AY1" s="575"/>
      <c r="AZ1" s="575"/>
      <c r="BA1" s="575"/>
      <c r="BB1" s="575"/>
      <c r="BC1" s="575"/>
      <c r="BD1" s="575"/>
      <c r="BE1" s="575"/>
      <c r="BF1" s="575"/>
      <c r="BG1" s="575"/>
      <c r="BH1" s="575"/>
      <c r="BI1" s="575"/>
      <c r="BJ1" s="575"/>
      <c r="BK1" s="575"/>
      <c r="BL1" s="575"/>
      <c r="BM1" s="575"/>
      <c r="BN1" s="575"/>
      <c r="BO1" s="575"/>
      <c r="BP1" s="575"/>
      <c r="BQ1" s="575"/>
      <c r="BR1" s="575"/>
      <c r="BS1" s="575"/>
      <c r="BT1" s="575"/>
      <c r="BU1" s="575"/>
      <c r="BV1" s="575"/>
      <c r="BW1" s="575"/>
      <c r="BX1" s="575"/>
      <c r="BY1" s="575"/>
      <c r="BZ1" s="575"/>
      <c r="CA1" s="575"/>
      <c r="CB1" s="575"/>
      <c r="CC1" s="575"/>
      <c r="CD1" s="575"/>
      <c r="CE1" s="575"/>
      <c r="CF1" s="575"/>
      <c r="CG1" s="575"/>
      <c r="CH1" s="575"/>
      <c r="CI1" s="575"/>
      <c r="CJ1" s="575"/>
      <c r="CK1" s="575"/>
      <c r="CL1" s="575"/>
      <c r="CM1" s="575"/>
      <c r="CN1" s="575"/>
      <c r="CO1" s="575"/>
      <c r="CP1" s="575"/>
      <c r="CQ1" s="575"/>
      <c r="CR1" s="575"/>
      <c r="CS1" s="575"/>
      <c r="CT1" s="575"/>
      <c r="CU1" s="575"/>
      <c r="CV1" s="575"/>
      <c r="CW1" s="575"/>
      <c r="CX1" s="575"/>
      <c r="CY1" s="575"/>
      <c r="CZ1" s="575"/>
      <c r="DA1" s="575"/>
      <c r="DB1" s="575"/>
      <c r="DC1" s="575"/>
      <c r="DD1" s="575"/>
      <c r="DE1" s="575"/>
      <c r="DF1" s="575"/>
      <c r="DG1" s="575"/>
      <c r="DH1" s="575"/>
      <c r="DI1" s="575"/>
      <c r="DJ1" s="575"/>
      <c r="DK1" s="575"/>
      <c r="DL1" s="575"/>
      <c r="DM1" s="575"/>
      <c r="DN1" s="575"/>
      <c r="DO1" s="575"/>
      <c r="DP1" s="575"/>
      <c r="DQ1" s="575"/>
      <c r="DR1" s="575"/>
      <c r="DS1" s="575"/>
      <c r="DT1" s="575"/>
      <c r="DU1" s="575"/>
      <c r="DV1" s="575"/>
      <c r="DW1" s="575"/>
      <c r="DX1" s="575"/>
      <c r="DY1" s="575"/>
      <c r="DZ1" s="575"/>
      <c r="EA1" s="575"/>
      <c r="EB1" s="575"/>
      <c r="EC1" s="575"/>
      <c r="ED1" s="575"/>
      <c r="EE1" s="575"/>
      <c r="EF1" s="575"/>
      <c r="EG1" s="575"/>
      <c r="EH1" s="575"/>
      <c r="EI1" s="575"/>
      <c r="EJ1" s="575"/>
      <c r="EK1" s="575"/>
      <c r="EL1" s="575"/>
      <c r="EM1" s="575"/>
      <c r="EN1" s="575"/>
      <c r="EO1" s="575"/>
      <c r="EP1" s="575"/>
      <c r="EQ1" s="575"/>
      <c r="ER1" s="575"/>
      <c r="ES1" s="575"/>
      <c r="ET1" s="575"/>
      <c r="EU1" s="575"/>
      <c r="EV1" s="575"/>
      <c r="EW1" s="575"/>
      <c r="EX1" s="575"/>
      <c r="EY1" s="575"/>
      <c r="EZ1" s="575"/>
      <c r="FA1" s="576"/>
    </row>
    <row r="2" spans="1:159" s="19" customFormat="1" ht="54" customHeight="1" thickBot="1" x14ac:dyDescent="0.55000000000000004">
      <c r="A2" s="625"/>
      <c r="B2" s="591"/>
      <c r="C2" s="591"/>
      <c r="D2" s="591"/>
      <c r="E2" s="626"/>
      <c r="F2" s="639" t="s">
        <v>298</v>
      </c>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639"/>
      <c r="CB2" s="639"/>
      <c r="CC2" s="639"/>
      <c r="CD2" s="639"/>
      <c r="CE2" s="639"/>
      <c r="CF2" s="639"/>
      <c r="CG2" s="639"/>
      <c r="CH2" s="639"/>
      <c r="CI2" s="639"/>
      <c r="CJ2" s="639"/>
      <c r="CK2" s="639"/>
      <c r="CL2" s="639"/>
      <c r="CM2" s="639"/>
      <c r="CN2" s="639"/>
      <c r="CO2" s="639"/>
      <c r="CP2" s="639"/>
      <c r="CQ2" s="639"/>
      <c r="CR2" s="639"/>
      <c r="CS2" s="639"/>
      <c r="CT2" s="639"/>
      <c r="CU2" s="639"/>
      <c r="CV2" s="639"/>
      <c r="CW2" s="639"/>
      <c r="CX2" s="639"/>
      <c r="CY2" s="639"/>
      <c r="CZ2" s="639"/>
      <c r="DA2" s="639"/>
      <c r="DB2" s="639"/>
      <c r="DC2" s="639"/>
      <c r="DD2" s="639"/>
      <c r="DE2" s="639"/>
      <c r="DF2" s="639"/>
      <c r="DG2" s="639"/>
      <c r="DH2" s="639"/>
      <c r="DI2" s="639"/>
      <c r="DJ2" s="639"/>
      <c r="DK2" s="639"/>
      <c r="DL2" s="639"/>
      <c r="DM2" s="639"/>
      <c r="DN2" s="639"/>
      <c r="DO2" s="639"/>
      <c r="DP2" s="639"/>
      <c r="DQ2" s="639"/>
      <c r="DR2" s="639"/>
      <c r="DS2" s="639"/>
      <c r="DT2" s="639"/>
      <c r="DU2" s="639"/>
      <c r="DV2" s="639"/>
      <c r="DW2" s="639"/>
      <c r="DX2" s="639"/>
      <c r="DY2" s="639"/>
      <c r="DZ2" s="639"/>
      <c r="EA2" s="639"/>
      <c r="EB2" s="639"/>
      <c r="EC2" s="639"/>
      <c r="ED2" s="639"/>
      <c r="EE2" s="639"/>
      <c r="EF2" s="639"/>
      <c r="EG2" s="639"/>
      <c r="EH2" s="639"/>
      <c r="EI2" s="639"/>
      <c r="EJ2" s="639"/>
      <c r="EK2" s="639"/>
      <c r="EL2" s="639"/>
      <c r="EM2" s="639"/>
      <c r="EN2" s="639"/>
      <c r="EO2" s="639"/>
      <c r="EP2" s="639"/>
      <c r="EQ2" s="639"/>
      <c r="ER2" s="640"/>
      <c r="ES2" s="640"/>
      <c r="ET2" s="640"/>
      <c r="EU2" s="640"/>
      <c r="EV2" s="640"/>
      <c r="EW2" s="640"/>
      <c r="EX2" s="640"/>
      <c r="EY2" s="640"/>
      <c r="EZ2" s="640"/>
      <c r="FA2" s="641"/>
    </row>
    <row r="3" spans="1:159" s="18" customFormat="1" ht="20.25" customHeight="1" thickBot="1" x14ac:dyDescent="0.45">
      <c r="A3" s="627"/>
      <c r="B3" s="628"/>
      <c r="C3" s="628"/>
      <c r="D3" s="628"/>
      <c r="E3" s="629"/>
      <c r="F3" s="642" t="s">
        <v>48</v>
      </c>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643"/>
      <c r="BF3" s="643"/>
      <c r="BG3" s="643"/>
      <c r="BH3" s="643"/>
      <c r="BI3" s="643"/>
      <c r="BJ3" s="643"/>
      <c r="BK3" s="643"/>
      <c r="BL3" s="643"/>
      <c r="BM3" s="643"/>
      <c r="BN3" s="643"/>
      <c r="BO3" s="643"/>
      <c r="BP3" s="643"/>
      <c r="BQ3" s="643"/>
      <c r="BR3" s="643"/>
      <c r="BS3" s="643"/>
      <c r="BT3" s="643"/>
      <c r="BU3" s="643"/>
      <c r="BV3" s="643"/>
      <c r="BW3" s="643"/>
      <c r="BX3" s="643"/>
      <c r="BY3" s="643"/>
      <c r="BZ3" s="643"/>
      <c r="CA3" s="643"/>
      <c r="CB3" s="643"/>
      <c r="CC3" s="643"/>
      <c r="CD3" s="643"/>
      <c r="CE3" s="643"/>
      <c r="CF3" s="643"/>
      <c r="CG3" s="643"/>
      <c r="CH3" s="643"/>
      <c r="CI3" s="643"/>
      <c r="CJ3" s="643"/>
      <c r="CK3" s="643"/>
      <c r="CL3" s="643"/>
      <c r="CM3" s="643"/>
      <c r="CN3" s="643"/>
      <c r="CO3" s="643"/>
      <c r="CP3" s="643"/>
      <c r="CQ3" s="643"/>
      <c r="CR3" s="643"/>
      <c r="CS3" s="643"/>
      <c r="CT3" s="643"/>
      <c r="CU3" s="643"/>
      <c r="CV3" s="643"/>
      <c r="CW3" s="643"/>
      <c r="CX3" s="643"/>
      <c r="CY3" s="643"/>
      <c r="CZ3" s="643"/>
      <c r="DA3" s="643"/>
      <c r="DB3" s="643"/>
      <c r="DC3" s="643"/>
      <c r="DD3" s="643"/>
      <c r="DE3" s="643"/>
      <c r="DF3" s="643"/>
      <c r="DG3" s="643"/>
      <c r="DH3" s="643"/>
      <c r="DI3" s="643"/>
      <c r="DJ3" s="643"/>
      <c r="DK3" s="643"/>
      <c r="DL3" s="643"/>
      <c r="DM3" s="643"/>
      <c r="DN3" s="643"/>
      <c r="DO3" s="643"/>
      <c r="DP3" s="643"/>
      <c r="DQ3" s="643"/>
      <c r="DR3" s="643"/>
      <c r="DS3" s="643"/>
      <c r="DT3" s="643"/>
      <c r="DU3" s="643"/>
      <c r="DV3" s="643"/>
      <c r="DW3" s="643"/>
      <c r="DX3" s="643"/>
      <c r="DY3" s="643"/>
      <c r="DZ3" s="643"/>
      <c r="EA3" s="643"/>
      <c r="EB3" s="643"/>
      <c r="EC3" s="643"/>
      <c r="ED3" s="643"/>
      <c r="EE3" s="643"/>
      <c r="EF3" s="643"/>
      <c r="EG3" s="643"/>
      <c r="EH3" s="643"/>
      <c r="EI3" s="643"/>
      <c r="EJ3" s="643"/>
      <c r="EK3" s="643"/>
      <c r="EL3" s="643"/>
      <c r="EM3" s="643"/>
      <c r="EN3" s="643"/>
      <c r="EO3" s="643"/>
      <c r="EP3" s="643"/>
      <c r="EQ3" s="643"/>
      <c r="ER3" s="643" t="s">
        <v>278</v>
      </c>
      <c r="ES3" s="643"/>
      <c r="ET3" s="643"/>
      <c r="EU3" s="643"/>
      <c r="EV3" s="643"/>
      <c r="EW3" s="643"/>
      <c r="EX3" s="643"/>
      <c r="EY3" s="643"/>
      <c r="EZ3" s="643"/>
      <c r="FA3" s="644"/>
    </row>
    <row r="4" spans="1:159" ht="20.25" customHeight="1" thickBot="1" x14ac:dyDescent="0.3">
      <c r="A4" s="630" t="s">
        <v>0</v>
      </c>
      <c r="B4" s="631"/>
      <c r="C4" s="631"/>
      <c r="D4" s="631"/>
      <c r="E4" s="632"/>
      <c r="F4" s="645" t="s">
        <v>308</v>
      </c>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646"/>
      <c r="AV4" s="646"/>
      <c r="AW4" s="646"/>
      <c r="AX4" s="646"/>
      <c r="AY4" s="646"/>
      <c r="AZ4" s="646"/>
      <c r="BA4" s="646"/>
      <c r="BB4" s="646"/>
      <c r="BC4" s="646"/>
      <c r="BD4" s="646"/>
      <c r="BE4" s="646"/>
      <c r="BF4" s="646"/>
      <c r="BG4" s="646"/>
      <c r="BH4" s="646"/>
      <c r="BI4" s="646"/>
      <c r="BJ4" s="646"/>
      <c r="BK4" s="646"/>
      <c r="BL4" s="646"/>
      <c r="BM4" s="646"/>
      <c r="BN4" s="646"/>
      <c r="BO4" s="646"/>
      <c r="BP4" s="646"/>
      <c r="BQ4" s="646"/>
      <c r="BR4" s="646"/>
      <c r="BS4" s="646"/>
      <c r="BT4" s="646"/>
      <c r="BU4" s="646"/>
      <c r="BV4" s="646"/>
      <c r="BW4" s="646"/>
      <c r="BX4" s="646"/>
      <c r="BY4" s="646"/>
      <c r="BZ4" s="646"/>
      <c r="CA4" s="646"/>
      <c r="CB4" s="646"/>
      <c r="CC4" s="646"/>
      <c r="CD4" s="646"/>
      <c r="CE4" s="646"/>
      <c r="CF4" s="646"/>
      <c r="CG4" s="646"/>
      <c r="CH4" s="646"/>
      <c r="CI4" s="646"/>
      <c r="CJ4" s="646"/>
      <c r="CK4" s="646"/>
      <c r="CL4" s="646"/>
      <c r="CM4" s="646"/>
      <c r="CN4" s="646"/>
      <c r="CO4" s="646"/>
      <c r="CP4" s="646"/>
      <c r="CQ4" s="646"/>
      <c r="CR4" s="646"/>
      <c r="CS4" s="646"/>
      <c r="CT4" s="646"/>
      <c r="CU4" s="646"/>
      <c r="CV4" s="646"/>
      <c r="CW4" s="646"/>
      <c r="CX4" s="646"/>
      <c r="CY4" s="646"/>
      <c r="CZ4" s="646"/>
      <c r="DA4" s="646"/>
      <c r="DB4" s="646"/>
      <c r="DC4" s="646"/>
      <c r="DD4" s="646"/>
      <c r="DE4" s="646"/>
      <c r="DF4" s="646"/>
      <c r="DG4" s="646"/>
      <c r="DH4" s="646"/>
      <c r="DI4" s="646"/>
      <c r="DJ4" s="646"/>
      <c r="DK4" s="646"/>
      <c r="DL4" s="646"/>
      <c r="DM4" s="646"/>
      <c r="DN4" s="646"/>
      <c r="DO4" s="646"/>
      <c r="DP4" s="646"/>
      <c r="DQ4" s="646"/>
      <c r="DR4" s="646"/>
      <c r="DS4" s="646"/>
      <c r="DT4" s="646"/>
      <c r="DU4" s="646"/>
      <c r="DV4" s="646"/>
      <c r="DW4" s="646"/>
      <c r="DX4" s="646"/>
      <c r="DY4" s="646"/>
      <c r="DZ4" s="646"/>
      <c r="EA4" s="646"/>
      <c r="EB4" s="646"/>
      <c r="EC4" s="646"/>
      <c r="ED4" s="646"/>
      <c r="EE4" s="646"/>
      <c r="EF4" s="646"/>
      <c r="EG4" s="646"/>
      <c r="EH4" s="646"/>
      <c r="EI4" s="646"/>
      <c r="EJ4" s="646"/>
      <c r="EK4" s="646"/>
      <c r="EL4" s="646"/>
      <c r="EM4" s="646"/>
      <c r="EN4" s="646"/>
      <c r="EO4" s="646"/>
      <c r="EP4" s="646"/>
      <c r="EQ4" s="646"/>
      <c r="ER4" s="646"/>
      <c r="ES4" s="646"/>
      <c r="ET4" s="646"/>
      <c r="EU4" s="646"/>
      <c r="EV4" s="646"/>
      <c r="EW4" s="646"/>
      <c r="EX4" s="646"/>
      <c r="EY4" s="646"/>
      <c r="EZ4" s="646"/>
      <c r="FA4" s="647"/>
    </row>
    <row r="5" spans="1:159" ht="20.25" customHeight="1" thickBot="1" x14ac:dyDescent="0.3">
      <c r="A5" s="630" t="s">
        <v>2</v>
      </c>
      <c r="B5" s="631"/>
      <c r="C5" s="631"/>
      <c r="D5" s="631"/>
      <c r="E5" s="632"/>
      <c r="F5" s="645" t="s">
        <v>309</v>
      </c>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6"/>
      <c r="AV5" s="646"/>
      <c r="AW5" s="646"/>
      <c r="AX5" s="646"/>
      <c r="AY5" s="646"/>
      <c r="AZ5" s="646"/>
      <c r="BA5" s="646"/>
      <c r="BB5" s="646"/>
      <c r="BC5" s="646"/>
      <c r="BD5" s="646"/>
      <c r="BE5" s="646"/>
      <c r="BF5" s="646"/>
      <c r="BG5" s="646"/>
      <c r="BH5" s="646"/>
      <c r="BI5" s="646"/>
      <c r="BJ5" s="646"/>
      <c r="BK5" s="646"/>
      <c r="BL5" s="646"/>
      <c r="BM5" s="646"/>
      <c r="BN5" s="646"/>
      <c r="BO5" s="646"/>
      <c r="BP5" s="646"/>
      <c r="BQ5" s="646"/>
      <c r="BR5" s="646"/>
      <c r="BS5" s="646"/>
      <c r="BT5" s="646"/>
      <c r="BU5" s="646"/>
      <c r="BV5" s="646"/>
      <c r="BW5" s="646"/>
      <c r="BX5" s="646"/>
      <c r="BY5" s="646"/>
      <c r="BZ5" s="646"/>
      <c r="CA5" s="646"/>
      <c r="CB5" s="646"/>
      <c r="CC5" s="646"/>
      <c r="CD5" s="646"/>
      <c r="CE5" s="646"/>
      <c r="CF5" s="646"/>
      <c r="CG5" s="646"/>
      <c r="CH5" s="646"/>
      <c r="CI5" s="646"/>
      <c r="CJ5" s="646"/>
      <c r="CK5" s="646"/>
      <c r="CL5" s="646"/>
      <c r="CM5" s="646"/>
      <c r="CN5" s="646"/>
      <c r="CO5" s="646"/>
      <c r="CP5" s="646"/>
      <c r="CQ5" s="646"/>
      <c r="CR5" s="646"/>
      <c r="CS5" s="646"/>
      <c r="CT5" s="646"/>
      <c r="CU5" s="646"/>
      <c r="CV5" s="646"/>
      <c r="CW5" s="646"/>
      <c r="CX5" s="646"/>
      <c r="CY5" s="646"/>
      <c r="CZ5" s="646"/>
      <c r="DA5" s="646"/>
      <c r="DB5" s="646"/>
      <c r="DC5" s="646"/>
      <c r="DD5" s="646"/>
      <c r="DE5" s="646"/>
      <c r="DF5" s="646"/>
      <c r="DG5" s="646"/>
      <c r="DH5" s="646"/>
      <c r="DI5" s="646"/>
      <c r="DJ5" s="646"/>
      <c r="DK5" s="646"/>
      <c r="DL5" s="646"/>
      <c r="DM5" s="646"/>
      <c r="DN5" s="646"/>
      <c r="DO5" s="646"/>
      <c r="DP5" s="646"/>
      <c r="DQ5" s="646"/>
      <c r="DR5" s="646"/>
      <c r="DS5" s="646"/>
      <c r="DT5" s="646"/>
      <c r="DU5" s="646"/>
      <c r="DV5" s="646"/>
      <c r="DW5" s="646"/>
      <c r="DX5" s="646"/>
      <c r="DY5" s="646"/>
      <c r="DZ5" s="646"/>
      <c r="EA5" s="646"/>
      <c r="EB5" s="646"/>
      <c r="EC5" s="646"/>
      <c r="ED5" s="646"/>
      <c r="EE5" s="646"/>
      <c r="EF5" s="646"/>
      <c r="EG5" s="646"/>
      <c r="EH5" s="646"/>
      <c r="EI5" s="646"/>
      <c r="EJ5" s="646"/>
      <c r="EK5" s="646"/>
      <c r="EL5" s="646"/>
      <c r="EM5" s="646"/>
      <c r="EN5" s="646"/>
      <c r="EO5" s="646"/>
      <c r="EP5" s="646"/>
      <c r="EQ5" s="646"/>
      <c r="ER5" s="646"/>
      <c r="ES5" s="646"/>
      <c r="ET5" s="646"/>
      <c r="EU5" s="646"/>
      <c r="EV5" s="646"/>
      <c r="EW5" s="646"/>
      <c r="EX5" s="646"/>
      <c r="EY5" s="646"/>
      <c r="EZ5" s="646"/>
      <c r="FA5" s="647"/>
    </row>
    <row r="6" spans="1:159"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59" s="17" customFormat="1" ht="20.25" customHeight="1" thickBot="1" x14ac:dyDescent="0.3">
      <c r="A7" s="633" t="s">
        <v>90</v>
      </c>
      <c r="B7" s="634"/>
      <c r="C7" s="634"/>
      <c r="D7" s="634"/>
      <c r="E7" s="634"/>
      <c r="F7" s="634"/>
      <c r="G7" s="635"/>
      <c r="H7" s="653" t="s">
        <v>241</v>
      </c>
      <c r="I7" s="653"/>
      <c r="J7" s="653"/>
      <c r="K7" s="653"/>
      <c r="L7" s="653"/>
      <c r="M7" s="653"/>
      <c r="N7" s="653"/>
      <c r="O7" s="653"/>
      <c r="P7" s="653"/>
      <c r="Q7" s="653"/>
      <c r="R7" s="653"/>
      <c r="S7" s="653"/>
      <c r="T7" s="653"/>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654"/>
      <c r="AT7" s="654"/>
      <c r="AU7" s="654"/>
      <c r="AV7" s="654"/>
      <c r="AW7" s="654"/>
      <c r="AX7" s="654"/>
      <c r="AY7" s="654"/>
      <c r="AZ7" s="654"/>
      <c r="BA7" s="654"/>
      <c r="BB7" s="654"/>
      <c r="BC7" s="654"/>
      <c r="BD7" s="654"/>
      <c r="BE7" s="654"/>
      <c r="BF7" s="654"/>
      <c r="BG7" s="654"/>
      <c r="BH7" s="654"/>
      <c r="BI7" s="654"/>
      <c r="BJ7" s="654"/>
      <c r="BK7" s="654"/>
      <c r="BL7" s="654"/>
      <c r="BM7" s="654"/>
      <c r="BN7" s="654"/>
      <c r="BO7" s="654"/>
      <c r="BP7" s="654"/>
      <c r="BQ7" s="654"/>
      <c r="BR7" s="654"/>
      <c r="BS7" s="654"/>
      <c r="BT7" s="654"/>
      <c r="BU7" s="654"/>
      <c r="BV7" s="654"/>
      <c r="BW7" s="654"/>
      <c r="BX7" s="654"/>
      <c r="BY7" s="654"/>
      <c r="BZ7" s="654"/>
      <c r="CA7" s="654"/>
      <c r="CB7" s="654"/>
      <c r="CC7" s="654"/>
      <c r="CD7" s="654"/>
      <c r="CE7" s="654"/>
      <c r="CF7" s="654"/>
      <c r="CG7" s="654"/>
      <c r="CH7" s="654"/>
      <c r="CI7" s="654"/>
      <c r="CJ7" s="654"/>
      <c r="CK7" s="654"/>
      <c r="CL7" s="654"/>
      <c r="CM7" s="654"/>
      <c r="CN7" s="654"/>
      <c r="CO7" s="654"/>
      <c r="CP7" s="654"/>
      <c r="CQ7" s="654"/>
      <c r="CR7" s="654"/>
      <c r="CS7" s="654"/>
      <c r="CT7" s="654"/>
      <c r="CU7" s="654"/>
      <c r="CV7" s="654"/>
      <c r="CW7" s="654"/>
      <c r="CX7" s="654"/>
      <c r="CY7" s="654"/>
      <c r="CZ7" s="654"/>
      <c r="DA7" s="654"/>
      <c r="DB7" s="654"/>
      <c r="DC7" s="654"/>
      <c r="DD7" s="654"/>
      <c r="DE7" s="654"/>
      <c r="DF7" s="654"/>
      <c r="DG7" s="654"/>
      <c r="DH7" s="654"/>
      <c r="DI7" s="654"/>
      <c r="DJ7" s="654"/>
      <c r="DK7" s="654"/>
      <c r="DL7" s="654"/>
      <c r="DM7" s="654"/>
      <c r="DN7" s="654"/>
      <c r="DO7" s="654"/>
      <c r="DP7" s="654"/>
      <c r="DQ7" s="654"/>
      <c r="DR7" s="654"/>
      <c r="DS7" s="654"/>
      <c r="DT7" s="654"/>
      <c r="DU7" s="654"/>
      <c r="DV7" s="654"/>
      <c r="DW7" s="654"/>
      <c r="DX7" s="654"/>
      <c r="DY7" s="654"/>
      <c r="DZ7" s="654"/>
      <c r="EA7" s="654"/>
      <c r="EB7" s="654"/>
      <c r="EC7" s="654"/>
      <c r="ED7" s="654"/>
      <c r="EE7" s="654"/>
      <c r="EF7" s="654"/>
      <c r="EG7" s="654"/>
      <c r="EH7" s="654"/>
      <c r="EI7" s="654"/>
      <c r="EJ7" s="654"/>
      <c r="EK7" s="654"/>
      <c r="EL7" s="654"/>
      <c r="EM7" s="654"/>
      <c r="EN7" s="654"/>
      <c r="EO7" s="654"/>
      <c r="EP7" s="654"/>
      <c r="EQ7" s="654"/>
      <c r="ER7" s="584" t="s">
        <v>234</v>
      </c>
      <c r="ES7" s="584" t="s">
        <v>235</v>
      </c>
      <c r="ET7" s="617" t="s">
        <v>236</v>
      </c>
      <c r="EU7" s="546" t="s">
        <v>285</v>
      </c>
      <c r="EV7" s="612" t="s">
        <v>286</v>
      </c>
      <c r="EW7" s="614" t="s">
        <v>287</v>
      </c>
      <c r="EX7" s="552" t="s">
        <v>288</v>
      </c>
      <c r="EY7" s="552" t="s">
        <v>289</v>
      </c>
      <c r="EZ7" s="552" t="s">
        <v>291</v>
      </c>
      <c r="FA7" s="555" t="s">
        <v>290</v>
      </c>
    </row>
    <row r="8" spans="1:159" s="17" customFormat="1" ht="36.75" customHeight="1" thickBot="1" x14ac:dyDescent="0.3">
      <c r="A8" s="636"/>
      <c r="B8" s="637"/>
      <c r="C8" s="637"/>
      <c r="D8" s="637"/>
      <c r="E8" s="637"/>
      <c r="F8" s="637"/>
      <c r="G8" s="638"/>
      <c r="H8" s="620" t="s">
        <v>65</v>
      </c>
      <c r="I8" s="620"/>
      <c r="J8" s="620"/>
      <c r="K8" s="620"/>
      <c r="L8" s="620"/>
      <c r="M8" s="620"/>
      <c r="N8" s="620"/>
      <c r="O8" s="620"/>
      <c r="P8" s="620"/>
      <c r="Q8" s="620"/>
      <c r="R8" s="620"/>
      <c r="S8" s="620"/>
      <c r="T8" s="620"/>
      <c r="U8" s="620"/>
      <c r="V8" s="620"/>
      <c r="W8" s="620"/>
      <c r="X8" s="620"/>
      <c r="Y8" s="620"/>
      <c r="Z8" s="620"/>
      <c r="AA8" s="621"/>
      <c r="AB8" s="619" t="s">
        <v>299</v>
      </c>
      <c r="AC8" s="620"/>
      <c r="AD8" s="620"/>
      <c r="AE8" s="620"/>
      <c r="AF8" s="620"/>
      <c r="AG8" s="620"/>
      <c r="AH8" s="620"/>
      <c r="AI8" s="620"/>
      <c r="AJ8" s="620"/>
      <c r="AK8" s="620"/>
      <c r="AL8" s="620"/>
      <c r="AM8" s="620"/>
      <c r="AN8" s="620"/>
      <c r="AO8" s="620"/>
      <c r="AP8" s="620"/>
      <c r="AQ8" s="620"/>
      <c r="AR8" s="620"/>
      <c r="AS8" s="620"/>
      <c r="AT8" s="620"/>
      <c r="AU8" s="620"/>
      <c r="AV8" s="620"/>
      <c r="AW8" s="620"/>
      <c r="AX8" s="620"/>
      <c r="AY8" s="620"/>
      <c r="AZ8" s="620"/>
      <c r="BA8" s="620"/>
      <c r="BB8" s="620"/>
      <c r="BC8" s="620"/>
      <c r="BD8" s="620"/>
      <c r="BE8" s="621"/>
      <c r="BF8" s="619" t="s">
        <v>62</v>
      </c>
      <c r="BG8" s="620"/>
      <c r="BH8" s="620"/>
      <c r="BI8" s="620"/>
      <c r="BJ8" s="620"/>
      <c r="BK8" s="620"/>
      <c r="BL8" s="620"/>
      <c r="BM8" s="620"/>
      <c r="BN8" s="620"/>
      <c r="BO8" s="620"/>
      <c r="BP8" s="620"/>
      <c r="BQ8" s="620"/>
      <c r="BR8" s="620"/>
      <c r="BS8" s="620"/>
      <c r="BT8" s="620"/>
      <c r="BU8" s="620"/>
      <c r="BV8" s="620"/>
      <c r="BW8" s="620"/>
      <c r="BX8" s="620"/>
      <c r="BY8" s="620"/>
      <c r="BZ8" s="620"/>
      <c r="CA8" s="620"/>
      <c r="CB8" s="620"/>
      <c r="CC8" s="620"/>
      <c r="CD8" s="620"/>
      <c r="CE8" s="620"/>
      <c r="CF8" s="620"/>
      <c r="CG8" s="620"/>
      <c r="CH8" s="620"/>
      <c r="CI8" s="621"/>
      <c r="CJ8" s="651" t="s">
        <v>63</v>
      </c>
      <c r="CK8" s="652"/>
      <c r="CL8" s="652"/>
      <c r="CM8" s="652"/>
      <c r="CN8" s="652"/>
      <c r="CO8" s="652"/>
      <c r="CP8" s="652"/>
      <c r="CQ8" s="652"/>
      <c r="CR8" s="652"/>
      <c r="CS8" s="652"/>
      <c r="CT8" s="652"/>
      <c r="CU8" s="652"/>
      <c r="CV8" s="652"/>
      <c r="CW8" s="652"/>
      <c r="CX8" s="652"/>
      <c r="CY8" s="652"/>
      <c r="CZ8" s="652"/>
      <c r="DA8" s="652"/>
      <c r="DB8" s="652"/>
      <c r="DC8" s="652"/>
      <c r="DD8" s="652"/>
      <c r="DE8" s="652"/>
      <c r="DF8" s="652"/>
      <c r="DG8" s="652"/>
      <c r="DH8" s="652"/>
      <c r="DI8" s="652"/>
      <c r="DJ8" s="652"/>
      <c r="DK8" s="652"/>
      <c r="DL8" s="652"/>
      <c r="DM8" s="652"/>
      <c r="DN8" s="648" t="s">
        <v>64</v>
      </c>
      <c r="DO8" s="649"/>
      <c r="DP8" s="649"/>
      <c r="DQ8" s="649"/>
      <c r="DR8" s="649"/>
      <c r="DS8" s="649"/>
      <c r="DT8" s="649"/>
      <c r="DU8" s="649"/>
      <c r="DV8" s="649"/>
      <c r="DW8" s="649"/>
      <c r="DX8" s="649"/>
      <c r="DY8" s="649"/>
      <c r="DZ8" s="649"/>
      <c r="EA8" s="649"/>
      <c r="EB8" s="649"/>
      <c r="EC8" s="649"/>
      <c r="ED8" s="649"/>
      <c r="EE8" s="649"/>
      <c r="EF8" s="649"/>
      <c r="EG8" s="650"/>
      <c r="EH8" s="650"/>
      <c r="EI8" s="650"/>
      <c r="EJ8" s="650"/>
      <c r="EK8" s="650"/>
      <c r="EL8" s="650"/>
      <c r="EM8" s="650"/>
      <c r="EN8" s="650"/>
      <c r="EO8" s="650"/>
      <c r="EP8" s="650"/>
      <c r="EQ8" s="650"/>
      <c r="ER8" s="585"/>
      <c r="ES8" s="585"/>
      <c r="ET8" s="618"/>
      <c r="EU8" s="547"/>
      <c r="EV8" s="613"/>
      <c r="EW8" s="615"/>
      <c r="EX8" s="553"/>
      <c r="EY8" s="553"/>
      <c r="EZ8" s="553"/>
      <c r="FA8" s="556"/>
    </row>
    <row r="9" spans="1:159" s="17" customFormat="1" ht="118.5" customHeight="1" thickBot="1" x14ac:dyDescent="0.3">
      <c r="A9" s="98" t="s">
        <v>83</v>
      </c>
      <c r="B9" s="134" t="s">
        <v>84</v>
      </c>
      <c r="C9" s="135" t="s">
        <v>85</v>
      </c>
      <c r="D9" s="135" t="s">
        <v>86</v>
      </c>
      <c r="E9" s="136" t="s">
        <v>87</v>
      </c>
      <c r="F9" s="118" t="s">
        <v>88</v>
      </c>
      <c r="G9" s="351" t="s">
        <v>89</v>
      </c>
      <c r="H9" s="507" t="s">
        <v>476</v>
      </c>
      <c r="I9" s="508" t="s">
        <v>260</v>
      </c>
      <c r="J9" s="509" t="s">
        <v>261</v>
      </c>
      <c r="K9" s="508" t="s">
        <v>262</v>
      </c>
      <c r="L9" s="509" t="s">
        <v>263</v>
      </c>
      <c r="M9" s="508" t="s">
        <v>264</v>
      </c>
      <c r="N9" s="509" t="s">
        <v>265</v>
      </c>
      <c r="O9" s="508" t="s">
        <v>266</v>
      </c>
      <c r="P9" s="509" t="s">
        <v>267</v>
      </c>
      <c r="Q9" s="508" t="s">
        <v>268</v>
      </c>
      <c r="R9" s="509" t="s">
        <v>269</v>
      </c>
      <c r="S9" s="508" t="s">
        <v>270</v>
      </c>
      <c r="T9" s="509" t="s">
        <v>271</v>
      </c>
      <c r="U9" s="508" t="s">
        <v>272</v>
      </c>
      <c r="V9" s="510" t="s">
        <v>273</v>
      </c>
      <c r="W9" s="351" t="s">
        <v>231</v>
      </c>
      <c r="X9" s="511" t="s">
        <v>293</v>
      </c>
      <c r="Y9" s="512" t="s">
        <v>294</v>
      </c>
      <c r="Z9" s="513" t="s">
        <v>295</v>
      </c>
      <c r="AA9" s="512" t="s">
        <v>296</v>
      </c>
      <c r="AB9" s="514" t="s">
        <v>476</v>
      </c>
      <c r="AC9" s="508" t="s">
        <v>252</v>
      </c>
      <c r="AD9" s="509" t="s">
        <v>253</v>
      </c>
      <c r="AE9" s="508" t="s">
        <v>254</v>
      </c>
      <c r="AF9" s="509" t="s">
        <v>255</v>
      </c>
      <c r="AG9" s="508" t="s">
        <v>256</v>
      </c>
      <c r="AH9" s="509" t="s">
        <v>257</v>
      </c>
      <c r="AI9" s="508" t="s">
        <v>274</v>
      </c>
      <c r="AJ9" s="509" t="s">
        <v>275</v>
      </c>
      <c r="AK9" s="508" t="s">
        <v>258</v>
      </c>
      <c r="AL9" s="509" t="s">
        <v>259</v>
      </c>
      <c r="AM9" s="508" t="s">
        <v>260</v>
      </c>
      <c r="AN9" s="509" t="s">
        <v>261</v>
      </c>
      <c r="AO9" s="508" t="s">
        <v>262</v>
      </c>
      <c r="AP9" s="509" t="s">
        <v>263</v>
      </c>
      <c r="AQ9" s="508" t="s">
        <v>264</v>
      </c>
      <c r="AR9" s="509" t="s">
        <v>265</v>
      </c>
      <c r="AS9" s="508" t="s">
        <v>266</v>
      </c>
      <c r="AT9" s="509" t="s">
        <v>267</v>
      </c>
      <c r="AU9" s="508" t="s">
        <v>268</v>
      </c>
      <c r="AV9" s="509" t="s">
        <v>269</v>
      </c>
      <c r="AW9" s="508" t="s">
        <v>270</v>
      </c>
      <c r="AX9" s="509" t="s">
        <v>271</v>
      </c>
      <c r="AY9" s="508" t="s">
        <v>272</v>
      </c>
      <c r="AZ9" s="510" t="s">
        <v>273</v>
      </c>
      <c r="BA9" s="351" t="s">
        <v>231</v>
      </c>
      <c r="BB9" s="511" t="s">
        <v>284</v>
      </c>
      <c r="BC9" s="512" t="s">
        <v>283</v>
      </c>
      <c r="BD9" s="513" t="s">
        <v>282</v>
      </c>
      <c r="BE9" s="512" t="s">
        <v>281</v>
      </c>
      <c r="BF9" s="507" t="s">
        <v>476</v>
      </c>
      <c r="BG9" s="508" t="s">
        <v>252</v>
      </c>
      <c r="BH9" s="509" t="s">
        <v>253</v>
      </c>
      <c r="BI9" s="508" t="s">
        <v>254</v>
      </c>
      <c r="BJ9" s="509" t="s">
        <v>255</v>
      </c>
      <c r="BK9" s="508" t="s">
        <v>256</v>
      </c>
      <c r="BL9" s="509" t="s">
        <v>257</v>
      </c>
      <c r="BM9" s="508" t="s">
        <v>280</v>
      </c>
      <c r="BN9" s="509" t="s">
        <v>275</v>
      </c>
      <c r="BO9" s="508" t="s">
        <v>258</v>
      </c>
      <c r="BP9" s="509" t="s">
        <v>259</v>
      </c>
      <c r="BQ9" s="508" t="s">
        <v>260</v>
      </c>
      <c r="BR9" s="509" t="s">
        <v>261</v>
      </c>
      <c r="BS9" s="508" t="s">
        <v>262</v>
      </c>
      <c r="BT9" s="509" t="s">
        <v>263</v>
      </c>
      <c r="BU9" s="508" t="s">
        <v>264</v>
      </c>
      <c r="BV9" s="509" t="s">
        <v>265</v>
      </c>
      <c r="BW9" s="508" t="s">
        <v>266</v>
      </c>
      <c r="BX9" s="509" t="s">
        <v>267</v>
      </c>
      <c r="BY9" s="508" t="s">
        <v>268</v>
      </c>
      <c r="BZ9" s="509" t="s">
        <v>269</v>
      </c>
      <c r="CA9" s="508" t="s">
        <v>270</v>
      </c>
      <c r="CB9" s="509" t="s">
        <v>271</v>
      </c>
      <c r="CC9" s="508" t="s">
        <v>272</v>
      </c>
      <c r="CD9" s="510" t="s">
        <v>273</v>
      </c>
      <c r="CE9" s="351" t="s">
        <v>231</v>
      </c>
      <c r="CF9" s="511" t="s">
        <v>237</v>
      </c>
      <c r="CG9" s="512" t="s">
        <v>238</v>
      </c>
      <c r="CH9" s="513" t="s">
        <v>239</v>
      </c>
      <c r="CI9" s="512" t="s">
        <v>240</v>
      </c>
      <c r="CJ9" s="507" t="s">
        <v>476</v>
      </c>
      <c r="CK9" s="508" t="s">
        <v>252</v>
      </c>
      <c r="CL9" s="509" t="s">
        <v>253</v>
      </c>
      <c r="CM9" s="508" t="s">
        <v>254</v>
      </c>
      <c r="CN9" s="509" t="s">
        <v>255</v>
      </c>
      <c r="CO9" s="508" t="s">
        <v>256</v>
      </c>
      <c r="CP9" s="509" t="s">
        <v>257</v>
      </c>
      <c r="CQ9" s="508" t="s">
        <v>274</v>
      </c>
      <c r="CR9" s="509" t="s">
        <v>275</v>
      </c>
      <c r="CS9" s="508" t="s">
        <v>258</v>
      </c>
      <c r="CT9" s="509" t="s">
        <v>259</v>
      </c>
      <c r="CU9" s="508" t="s">
        <v>260</v>
      </c>
      <c r="CV9" s="509" t="s">
        <v>261</v>
      </c>
      <c r="CW9" s="508" t="s">
        <v>262</v>
      </c>
      <c r="CX9" s="509" t="s">
        <v>263</v>
      </c>
      <c r="CY9" s="508" t="s">
        <v>264</v>
      </c>
      <c r="CZ9" s="509" t="s">
        <v>265</v>
      </c>
      <c r="DA9" s="508" t="s">
        <v>266</v>
      </c>
      <c r="DB9" s="509" t="s">
        <v>267</v>
      </c>
      <c r="DC9" s="508" t="s">
        <v>268</v>
      </c>
      <c r="DD9" s="509" t="s">
        <v>269</v>
      </c>
      <c r="DE9" s="508" t="s">
        <v>270</v>
      </c>
      <c r="DF9" s="509" t="s">
        <v>271</v>
      </c>
      <c r="DG9" s="508" t="s">
        <v>272</v>
      </c>
      <c r="DH9" s="509" t="s">
        <v>273</v>
      </c>
      <c r="DI9" s="515" t="s">
        <v>231</v>
      </c>
      <c r="DJ9" s="516" t="s">
        <v>243</v>
      </c>
      <c r="DK9" s="517" t="s">
        <v>244</v>
      </c>
      <c r="DL9" s="518" t="s">
        <v>245</v>
      </c>
      <c r="DM9" s="517" t="s">
        <v>246</v>
      </c>
      <c r="DN9" s="519" t="s">
        <v>476</v>
      </c>
      <c r="DO9" s="520" t="s">
        <v>217</v>
      </c>
      <c r="DP9" s="152" t="s">
        <v>52</v>
      </c>
      <c r="DQ9" s="148" t="s">
        <v>218</v>
      </c>
      <c r="DR9" s="152" t="s">
        <v>53</v>
      </c>
      <c r="DS9" s="148" t="s">
        <v>219</v>
      </c>
      <c r="DT9" s="152" t="s">
        <v>54</v>
      </c>
      <c r="DU9" s="148" t="s">
        <v>220</v>
      </c>
      <c r="DV9" s="152" t="s">
        <v>55</v>
      </c>
      <c r="DW9" s="148" t="s">
        <v>221</v>
      </c>
      <c r="DX9" s="152" t="s">
        <v>57</v>
      </c>
      <c r="DY9" s="148" t="s">
        <v>222</v>
      </c>
      <c r="DZ9" s="152" t="s">
        <v>232</v>
      </c>
      <c r="EA9" s="148" t="s">
        <v>223</v>
      </c>
      <c r="EB9" s="152" t="s">
        <v>58</v>
      </c>
      <c r="EC9" s="148" t="s">
        <v>224</v>
      </c>
      <c r="ED9" s="152" t="s">
        <v>59</v>
      </c>
      <c r="EE9" s="148" t="s">
        <v>225</v>
      </c>
      <c r="EF9" s="152" t="s">
        <v>60</v>
      </c>
      <c r="EG9" s="148" t="s">
        <v>226</v>
      </c>
      <c r="EH9" s="152" t="s">
        <v>61</v>
      </c>
      <c r="EI9" s="148" t="s">
        <v>227</v>
      </c>
      <c r="EJ9" s="152" t="s">
        <v>51</v>
      </c>
      <c r="EK9" s="148" t="s">
        <v>228</v>
      </c>
      <c r="EL9" s="152" t="s">
        <v>233</v>
      </c>
      <c r="EM9" s="521" t="s">
        <v>231</v>
      </c>
      <c r="EN9" s="90" t="s">
        <v>247</v>
      </c>
      <c r="EO9" s="91" t="s">
        <v>248</v>
      </c>
      <c r="EP9" s="92" t="s">
        <v>249</v>
      </c>
      <c r="EQ9" s="91" t="s">
        <v>250</v>
      </c>
      <c r="ER9" s="585"/>
      <c r="ES9" s="585"/>
      <c r="ET9" s="618"/>
      <c r="EU9" s="547"/>
      <c r="EV9" s="613"/>
      <c r="EW9" s="616"/>
      <c r="EX9" s="611"/>
      <c r="EY9" s="611"/>
      <c r="EZ9" s="611"/>
      <c r="FA9" s="610"/>
    </row>
    <row r="10" spans="1:159" s="3" customFormat="1" ht="28.15" customHeight="1" x14ac:dyDescent="0.25">
      <c r="A10" s="660" t="s">
        <v>362</v>
      </c>
      <c r="B10" s="668">
        <v>1</v>
      </c>
      <c r="C10" s="669" t="s">
        <v>304</v>
      </c>
      <c r="D10" s="655" t="s">
        <v>310</v>
      </c>
      <c r="E10" s="657">
        <v>531</v>
      </c>
      <c r="F10" s="268" t="s">
        <v>41</v>
      </c>
      <c r="G10" s="501">
        <f t="shared" ref="G10:G36" si="0">AA10+BE10+CH10+CJ10+DN10</f>
        <v>9.8000000000000007</v>
      </c>
      <c r="H10" s="486">
        <v>3</v>
      </c>
      <c r="I10" s="522"/>
      <c r="J10" s="482"/>
      <c r="K10" s="488">
        <v>0</v>
      </c>
      <c r="L10" s="488">
        <v>0</v>
      </c>
      <c r="M10" s="486">
        <v>0</v>
      </c>
      <c r="N10" s="486">
        <v>0</v>
      </c>
      <c r="O10" s="502">
        <v>1.5</v>
      </c>
      <c r="P10" s="502">
        <v>1.5</v>
      </c>
      <c r="Q10" s="523">
        <v>0.5</v>
      </c>
      <c r="R10" s="523">
        <v>0.5</v>
      </c>
      <c r="S10" s="523">
        <v>0.5</v>
      </c>
      <c r="T10" s="523">
        <v>0.5</v>
      </c>
      <c r="U10" s="419">
        <v>0.3</v>
      </c>
      <c r="V10" s="419">
        <v>0.3</v>
      </c>
      <c r="W10" s="419">
        <f t="shared" ref="W10:W37" si="1">U10+S10+Q10+O10+M10+K10+I10</f>
        <v>2.8</v>
      </c>
      <c r="X10" s="419">
        <f t="shared" ref="X10:X37" si="2">U10+S10+Q10+O10+M10+K10+I10</f>
        <v>2.8</v>
      </c>
      <c r="Y10" s="419">
        <f t="shared" ref="Y10:Y37" si="3">V10+T10+R10+P10+N10+L10+J10</f>
        <v>2.8</v>
      </c>
      <c r="Z10" s="419">
        <f>U10+S10+Q10+O10+M10+K10+I10</f>
        <v>2.8</v>
      </c>
      <c r="AA10" s="419">
        <f>V10+T10+R10+P10+N10+L10+J10</f>
        <v>2.8</v>
      </c>
      <c r="AB10" s="419">
        <v>2</v>
      </c>
      <c r="AC10" s="486">
        <v>0</v>
      </c>
      <c r="AD10" s="487">
        <v>0</v>
      </c>
      <c r="AE10" s="486">
        <v>0</v>
      </c>
      <c r="AF10" s="486">
        <v>0</v>
      </c>
      <c r="AG10" s="524">
        <v>0.2</v>
      </c>
      <c r="AH10" s="524">
        <v>0.2</v>
      </c>
      <c r="AI10" s="524">
        <v>0.2</v>
      </c>
      <c r="AJ10" s="524">
        <v>0.2</v>
      </c>
      <c r="AK10" s="524">
        <v>0.2</v>
      </c>
      <c r="AL10" s="524">
        <v>0.2</v>
      </c>
      <c r="AM10" s="524">
        <v>0.2</v>
      </c>
      <c r="AN10" s="487">
        <v>0.2</v>
      </c>
      <c r="AO10" s="524">
        <v>0.2</v>
      </c>
      <c r="AP10" s="487">
        <v>0.2</v>
      </c>
      <c r="AQ10" s="524">
        <v>0.2</v>
      </c>
      <c r="AR10" s="487">
        <v>0.2</v>
      </c>
      <c r="AS10" s="524">
        <v>0.2</v>
      </c>
      <c r="AT10" s="487">
        <v>0.2</v>
      </c>
      <c r="AU10" s="524">
        <v>0.2</v>
      </c>
      <c r="AV10" s="487">
        <v>0.2</v>
      </c>
      <c r="AW10" s="524">
        <v>0.2</v>
      </c>
      <c r="AX10" s="487">
        <v>0.2</v>
      </c>
      <c r="AY10" s="524">
        <v>0.2</v>
      </c>
      <c r="AZ10" s="487">
        <v>0.2</v>
      </c>
      <c r="BA10" s="487">
        <f>AY10+AW10+AU10+AS10+AO10+AM10+AK10+AI10+AG10+AE10+AQ10+AC10</f>
        <v>1.9999999999999998</v>
      </c>
      <c r="BB10" s="487">
        <f>AC10+AE10+AG10+AI10+AK10+AM10+AO10+AQ10+AS10+AU10+AW10+AY10</f>
        <v>1.9999999999999998</v>
      </c>
      <c r="BC10" s="487">
        <f t="shared" ref="BC10:BC37" si="4">AD10+AF10+AH10+AJ10+AL10+AN10+AP10+AR10+AT10+AV10+AX10+AZ10</f>
        <v>1.9999999999999998</v>
      </c>
      <c r="BD10" s="487">
        <f>AY10+AW10+AU10+AS10+AO10+AM10+AK10+AI10+AG10+AE10+AQ10+AC10</f>
        <v>1.9999999999999998</v>
      </c>
      <c r="BE10" s="487">
        <f t="shared" ref="BE10:BE37" si="5">AD10+AF10+AH10+AJ10+AL10+AN10+AP10+AR10+AT10+AV10+AX10+AZ10</f>
        <v>1.9999999999999998</v>
      </c>
      <c r="BF10" s="419">
        <v>2</v>
      </c>
      <c r="BG10" s="487">
        <v>0.2</v>
      </c>
      <c r="BH10" s="487">
        <v>0.2</v>
      </c>
      <c r="BI10" s="487">
        <v>0.23</v>
      </c>
      <c r="BJ10" s="487">
        <v>0.23</v>
      </c>
      <c r="BK10" s="487">
        <v>0.16</v>
      </c>
      <c r="BL10" s="487">
        <v>0.2</v>
      </c>
      <c r="BM10" s="487">
        <v>0.16</v>
      </c>
      <c r="BN10" s="487">
        <v>0.16</v>
      </c>
      <c r="BO10" s="487">
        <v>0.16</v>
      </c>
      <c r="BP10" s="487">
        <v>0.16</v>
      </c>
      <c r="BQ10" s="487">
        <v>7.0000000000000007E-2</v>
      </c>
      <c r="BR10" s="487">
        <v>7.0000000000000007E-2</v>
      </c>
      <c r="BS10" s="419">
        <v>0.2</v>
      </c>
      <c r="BT10" s="419">
        <v>0.2</v>
      </c>
      <c r="BU10" s="487">
        <v>0.13</v>
      </c>
      <c r="BV10" s="487">
        <v>0.13</v>
      </c>
      <c r="BW10" s="487">
        <v>0.2</v>
      </c>
      <c r="BX10" s="487">
        <v>0.2</v>
      </c>
      <c r="BY10" s="487">
        <v>0.23</v>
      </c>
      <c r="BZ10" s="487">
        <v>0.23</v>
      </c>
      <c r="CA10" s="487">
        <v>0.2</v>
      </c>
      <c r="CB10" s="487">
        <v>0.2</v>
      </c>
      <c r="CC10" s="487">
        <v>0.06</v>
      </c>
      <c r="CD10" s="487">
        <v>0.02</v>
      </c>
      <c r="CE10" s="490">
        <f>+BG10+BI10+BK10+BM10+BO10+BQ10+BS10+BU10+BW10+BY10+CA10+CC10</f>
        <v>2</v>
      </c>
      <c r="CF10" s="490">
        <f t="shared" ref="CF10:CF37" si="6">BG10+BI10+BK10+BM10+BO10+BQ10+BS10+BU10+BW10+BY10+CA10+CC10</f>
        <v>2</v>
      </c>
      <c r="CG10" s="490">
        <f t="shared" ref="CG10:CG37" si="7">BH10+BJ10+BL10+BN10+BP10+BR10+BT10+BV10+BX10+BZ10+CB10+CD10</f>
        <v>2</v>
      </c>
      <c r="CH10" s="490">
        <f>BG10+BI10+BK10+BM10+BO10+BQ10+BS10+BU10+BW10+BY10+CA10+CC10</f>
        <v>2</v>
      </c>
      <c r="CI10" s="490">
        <f>BH10+BJ10+BL10+BN10+BP10+BR10+BT10+BV10+BX10+BZ10+CB10+CD10</f>
        <v>2</v>
      </c>
      <c r="CJ10" s="419">
        <v>2</v>
      </c>
      <c r="CK10" s="486"/>
      <c r="CL10" s="486"/>
      <c r="CM10" s="486"/>
      <c r="CN10" s="486"/>
      <c r="CO10" s="486"/>
      <c r="CP10" s="486"/>
      <c r="CQ10" s="486"/>
      <c r="CR10" s="486"/>
      <c r="CS10" s="486"/>
      <c r="CT10" s="486"/>
      <c r="CU10" s="486"/>
      <c r="CV10" s="486"/>
      <c r="CW10" s="486"/>
      <c r="CX10" s="486"/>
      <c r="CY10" s="486"/>
      <c r="CZ10" s="486"/>
      <c r="DA10" s="486"/>
      <c r="DB10" s="486"/>
      <c r="DC10" s="486"/>
      <c r="DD10" s="486"/>
      <c r="DE10" s="486"/>
      <c r="DF10" s="486"/>
      <c r="DG10" s="486"/>
      <c r="DH10" s="486"/>
      <c r="DI10" s="419">
        <f>DG10+DE10+DC10+DA10+CW10+CU10+CS10+CQ10+CO10+CM10+CK10</f>
        <v>0</v>
      </c>
      <c r="DJ10" s="419">
        <f>CK10+CM10+CO10+CQ10</f>
        <v>0</v>
      </c>
      <c r="DK10" s="419">
        <f>CL10+CN10+CP10+CR10</f>
        <v>0</v>
      </c>
      <c r="DL10" s="419">
        <f>DI10+BK10</f>
        <v>0.16</v>
      </c>
      <c r="DM10" s="419">
        <f>DK10+BK10</f>
        <v>0.16</v>
      </c>
      <c r="DN10" s="419">
        <v>1</v>
      </c>
      <c r="DO10" s="394"/>
      <c r="DP10" s="395"/>
      <c r="DQ10" s="395"/>
      <c r="DR10" s="395"/>
      <c r="DS10" s="395"/>
      <c r="DT10" s="395"/>
      <c r="DU10" s="395"/>
      <c r="DV10" s="395"/>
      <c r="DW10" s="395"/>
      <c r="DX10" s="395"/>
      <c r="DY10" s="395"/>
      <c r="DZ10" s="395"/>
      <c r="EA10" s="395"/>
      <c r="EB10" s="395"/>
      <c r="EC10" s="395"/>
      <c r="ED10" s="395"/>
      <c r="EE10" s="395"/>
      <c r="EF10" s="395"/>
      <c r="EG10" s="395"/>
      <c r="EH10" s="395"/>
      <c r="EI10" s="395"/>
      <c r="EJ10" s="395"/>
      <c r="EK10" s="395"/>
      <c r="EL10" s="395"/>
      <c r="EM10" s="396">
        <f>EK10+EI10+EG10+EE10+EA10+DY10+DW10+DU10+DS10+DQ10+DO10</f>
        <v>0</v>
      </c>
      <c r="EN10" s="397">
        <f>DO10+DQ10+DS10+DU10</f>
        <v>0</v>
      </c>
      <c r="EO10" s="398">
        <f>DP10+DR10+DT10+DV10</f>
        <v>0</v>
      </c>
      <c r="EP10" s="398">
        <f>EM10+CO10</f>
        <v>0</v>
      </c>
      <c r="EQ10" s="399">
        <f>EO10+CO10</f>
        <v>0</v>
      </c>
      <c r="ER10" s="491">
        <f>CD10/CC10</f>
        <v>0.33333333333333337</v>
      </c>
      <c r="ES10" s="492">
        <f>CG10/CF10</f>
        <v>1</v>
      </c>
      <c r="ET10" s="493">
        <f>CI10/CH10</f>
        <v>1</v>
      </c>
      <c r="EU10" s="494">
        <f>(AA10+BE10+CG10)/(Z10+BD10+CF10)</f>
        <v>1</v>
      </c>
      <c r="EV10" s="494">
        <f>(AA10+BE10+CI10)/G10</f>
        <v>0.69387755102040805</v>
      </c>
      <c r="EW10" s="598" t="s">
        <v>512</v>
      </c>
      <c r="EX10" s="595" t="s">
        <v>311</v>
      </c>
      <c r="EY10" s="595" t="s">
        <v>355</v>
      </c>
      <c r="EZ10" s="595" t="s">
        <v>367</v>
      </c>
      <c r="FA10" s="601" t="s">
        <v>515</v>
      </c>
      <c r="FB10" s="594"/>
    </row>
    <row r="11" spans="1:159" s="76" customFormat="1" ht="28.15" customHeight="1" x14ac:dyDescent="0.25">
      <c r="A11" s="661"/>
      <c r="B11" s="666"/>
      <c r="C11" s="670"/>
      <c r="D11" s="655"/>
      <c r="E11" s="658"/>
      <c r="F11" s="269" t="s">
        <v>3</v>
      </c>
      <c r="G11" s="495">
        <f>AA11+BE11+CH11+CJ11+DN11</f>
        <v>1959297001</v>
      </c>
      <c r="H11" s="424">
        <v>199025000</v>
      </c>
      <c r="I11" s="425"/>
      <c r="J11" s="425"/>
      <c r="K11" s="426">
        <v>0</v>
      </c>
      <c r="L11" s="426">
        <v>0</v>
      </c>
      <c r="M11" s="424">
        <v>158324000</v>
      </c>
      <c r="N11" s="424">
        <v>158324000</v>
      </c>
      <c r="O11" s="424">
        <v>0</v>
      </c>
      <c r="P11" s="424">
        <v>0</v>
      </c>
      <c r="Q11" s="424">
        <v>0</v>
      </c>
      <c r="R11" s="424">
        <v>0</v>
      </c>
      <c r="S11" s="424">
        <v>0</v>
      </c>
      <c r="T11" s="424">
        <v>0</v>
      </c>
      <c r="U11" s="424">
        <v>68958000</v>
      </c>
      <c r="V11" s="424">
        <v>68958000</v>
      </c>
      <c r="W11" s="278">
        <f t="shared" si="1"/>
        <v>227282000</v>
      </c>
      <c r="X11" s="123">
        <f t="shared" si="2"/>
        <v>227282000</v>
      </c>
      <c r="Y11" s="278">
        <f t="shared" si="3"/>
        <v>227282000</v>
      </c>
      <c r="Z11" s="123">
        <f t="shared" ref="Z11:Z37" si="8">U11+S11+Q11+O11+M11+K11+I11</f>
        <v>227282000</v>
      </c>
      <c r="AA11" s="278">
        <f t="shared" ref="AA11:AA16" si="9">V11+T11+R11+P11+N11+L11+J11</f>
        <v>227282000</v>
      </c>
      <c r="AB11" s="279">
        <v>407720000</v>
      </c>
      <c r="AC11" s="427">
        <v>0</v>
      </c>
      <c r="AD11" s="427">
        <v>0</v>
      </c>
      <c r="AE11" s="427">
        <v>0</v>
      </c>
      <c r="AF11" s="427">
        <v>0</v>
      </c>
      <c r="AG11" s="279">
        <v>300040000</v>
      </c>
      <c r="AH11" s="279">
        <v>300040000</v>
      </c>
      <c r="AI11" s="279">
        <v>25938000</v>
      </c>
      <c r="AJ11" s="279">
        <v>25938000</v>
      </c>
      <c r="AK11" s="427">
        <v>0</v>
      </c>
      <c r="AL11" s="427">
        <v>0</v>
      </c>
      <c r="AM11" s="427">
        <v>0</v>
      </c>
      <c r="AN11" s="427">
        <v>0</v>
      </c>
      <c r="AO11" s="427">
        <v>0</v>
      </c>
      <c r="AP11" s="427">
        <v>0</v>
      </c>
      <c r="AQ11" s="427">
        <v>0</v>
      </c>
      <c r="AR11" s="427">
        <v>0</v>
      </c>
      <c r="AS11" s="427">
        <v>0</v>
      </c>
      <c r="AT11" s="427">
        <v>9699067</v>
      </c>
      <c r="AU11" s="427">
        <v>0</v>
      </c>
      <c r="AV11" s="279">
        <v>6628600</v>
      </c>
      <c r="AW11" s="427">
        <f>57460500+13259234</f>
        <v>70719734</v>
      </c>
      <c r="AX11" s="427">
        <v>44305067</v>
      </c>
      <c r="AY11" s="427">
        <v>-10087000</v>
      </c>
      <c r="AZ11" s="427">
        <v>0</v>
      </c>
      <c r="BA11" s="266">
        <f>AY11+AW11+AU11+AS11+AO11+AM11+AK11+AI11+AG11+AE11+AQ11+AC11</f>
        <v>386610734</v>
      </c>
      <c r="BB11" s="266">
        <f t="shared" ref="BB11:BB37" si="10">AC11+AE11+AG11+AI11+AK11+AM11+AO11+AQ11+AS11+AU11+AW11+AY11</f>
        <v>386610734</v>
      </c>
      <c r="BC11" s="266">
        <f t="shared" si="4"/>
        <v>386610734</v>
      </c>
      <c r="BD11" s="266">
        <f>AY11+AW11+AU11+AS11+AO11+AM11+AK11+AI11+AG11+AE11+AQ11+AC11</f>
        <v>386610734</v>
      </c>
      <c r="BE11" s="266">
        <f t="shared" si="5"/>
        <v>386610734</v>
      </c>
      <c r="BF11" s="279">
        <v>477325267</v>
      </c>
      <c r="BG11" s="123">
        <v>328416000</v>
      </c>
      <c r="BH11" s="123">
        <v>328416000</v>
      </c>
      <c r="BI11" s="123">
        <v>0</v>
      </c>
      <c r="BJ11" s="123">
        <v>0</v>
      </c>
      <c r="BK11" s="123">
        <v>0</v>
      </c>
      <c r="BL11" s="123">
        <v>0</v>
      </c>
      <c r="BM11" s="123"/>
      <c r="BN11" s="123">
        <v>0</v>
      </c>
      <c r="BO11" s="123"/>
      <c r="BP11" s="123">
        <v>0</v>
      </c>
      <c r="BQ11" s="123">
        <v>121410000</v>
      </c>
      <c r="BR11" s="123">
        <v>0</v>
      </c>
      <c r="BS11" s="123"/>
      <c r="BT11" s="123">
        <v>0</v>
      </c>
      <c r="BU11" s="123"/>
      <c r="BV11" s="123">
        <v>11490000</v>
      </c>
      <c r="BW11" s="123">
        <v>25055267</v>
      </c>
      <c r="BX11" s="123">
        <v>137419267</v>
      </c>
      <c r="BY11" s="123"/>
      <c r="BZ11" s="123">
        <v>0</v>
      </c>
      <c r="CA11" s="123">
        <v>2444000</v>
      </c>
      <c r="CB11" s="123">
        <v>0</v>
      </c>
      <c r="CC11" s="123"/>
      <c r="CD11" s="123">
        <v>0</v>
      </c>
      <c r="CE11" s="280">
        <f t="shared" ref="CE11:CE16" si="11">+BG11+BI11+BK11+BM11+BO11+BQ11+BS11+BU11+BW11+BY11+CA11+CC11</f>
        <v>477325267</v>
      </c>
      <c r="CF11" s="280">
        <f t="shared" si="6"/>
        <v>477325267</v>
      </c>
      <c r="CG11" s="280">
        <f t="shared" si="7"/>
        <v>477325267</v>
      </c>
      <c r="CH11" s="280">
        <f t="shared" ref="CH11:CH16" si="12">BG11+BI11+BK11+BM11+BO11+BQ11+BS11+BU11+BW11+BY11+CA11+CC11</f>
        <v>477325267</v>
      </c>
      <c r="CI11" s="280">
        <f>BH11+BJ11+BL11+BN11+BP11+BR11+BT11+BV11+BX11+BZ11+CB11+CD11</f>
        <v>477325267</v>
      </c>
      <c r="CJ11" s="400">
        <v>466079000</v>
      </c>
      <c r="CK11" s="427"/>
      <c r="CL11" s="427"/>
      <c r="CM11" s="427"/>
      <c r="CN11" s="427"/>
      <c r="CO11" s="427"/>
      <c r="CP11" s="427"/>
      <c r="CQ11" s="427"/>
      <c r="CR11" s="427"/>
      <c r="CS11" s="427"/>
      <c r="CT11" s="427"/>
      <c r="CU11" s="427"/>
      <c r="CV11" s="427"/>
      <c r="CW11" s="427"/>
      <c r="CX11" s="427"/>
      <c r="CY11" s="427"/>
      <c r="CZ11" s="427"/>
      <c r="DA11" s="427"/>
      <c r="DB11" s="427"/>
      <c r="DC11" s="427"/>
      <c r="DD11" s="427"/>
      <c r="DE11" s="427"/>
      <c r="DF11" s="427"/>
      <c r="DG11" s="427"/>
      <c r="DH11" s="427"/>
      <c r="DI11" s="401">
        <f>DG11+DE11+DC11+DA11+CY11+CW11+CU11+CS11+CQ11+CO11+CM11+CK11</f>
        <v>0</v>
      </c>
      <c r="DJ11" s="123">
        <f>CK11+CM11+CO11+CQ11</f>
        <v>0</v>
      </c>
      <c r="DK11" s="123">
        <f>CL11+CN11+CP11+CR11</f>
        <v>0</v>
      </c>
      <c r="DL11" s="123">
        <f>CK11+CM11+CO11+CQ11+CS11+CU11+CW11+CY11+DA11+DE11+DG11</f>
        <v>0</v>
      </c>
      <c r="DM11" s="279">
        <f>CL11+CN11+CP11+CR11</f>
        <v>0</v>
      </c>
      <c r="DN11" s="279">
        <v>402000000</v>
      </c>
      <c r="DO11" s="428"/>
      <c r="DP11" s="429"/>
      <c r="DQ11" s="429"/>
      <c r="DR11" s="429"/>
      <c r="DS11" s="429"/>
      <c r="DT11" s="429"/>
      <c r="DU11" s="429"/>
      <c r="DV11" s="429"/>
      <c r="DW11" s="429"/>
      <c r="DX11" s="429"/>
      <c r="DY11" s="429"/>
      <c r="DZ11" s="429"/>
      <c r="EA11" s="429"/>
      <c r="EB11" s="429"/>
      <c r="EC11" s="429"/>
      <c r="ED11" s="429"/>
      <c r="EE11" s="429"/>
      <c r="EF11" s="429"/>
      <c r="EG11" s="429"/>
      <c r="EH11" s="429"/>
      <c r="EI11" s="429"/>
      <c r="EJ11" s="429"/>
      <c r="EK11" s="429"/>
      <c r="EL11" s="429"/>
      <c r="EM11" s="402">
        <f>EK11+EI11+EG11+EE11+EC11+EA11+DY11+DW11+DU11+DS11+DQ11+DO11</f>
        <v>0</v>
      </c>
      <c r="EN11" s="132">
        <f>DO11+DQ11+DS11+DU11</f>
        <v>0</v>
      </c>
      <c r="EO11" s="123">
        <f>DP11+DR11+DT11+DV11</f>
        <v>0</v>
      </c>
      <c r="EP11" s="123">
        <f>DO11+DQ11+DS11+DU11+DW11+DY11+EA11+EC11+EE11+EI11+EK11</f>
        <v>0</v>
      </c>
      <c r="EQ11" s="124">
        <f>DP11+DR11+DT11+DV11</f>
        <v>0</v>
      </c>
      <c r="ER11" s="420" t="e">
        <f t="shared" ref="ER11:ER37" si="13">CD11/CC11</f>
        <v>#DIV/0!</v>
      </c>
      <c r="ES11" s="421">
        <f t="shared" ref="ES11:ES37" si="14">CG11/CF11</f>
        <v>1</v>
      </c>
      <c r="ET11" s="422">
        <f t="shared" ref="ET11:ET37" si="15">CI11/CH11</f>
        <v>1</v>
      </c>
      <c r="EU11" s="423">
        <f t="shared" ref="EU11:EU37" si="16">(AA11+BE11+CG11)/(Z11+BD11+CF11)</f>
        <v>1</v>
      </c>
      <c r="EV11" s="423">
        <f t="shared" ref="EV11:EV37" si="17">(AA11+BE11+CI11)/G11</f>
        <v>0.55694363868420993</v>
      </c>
      <c r="EW11" s="599"/>
      <c r="EX11" s="596"/>
      <c r="EY11" s="596"/>
      <c r="EZ11" s="596"/>
      <c r="FA11" s="602"/>
      <c r="FB11" s="594"/>
      <c r="FC11" s="324"/>
    </row>
    <row r="12" spans="1:159" s="76" customFormat="1" ht="28.15" customHeight="1" x14ac:dyDescent="0.25">
      <c r="A12" s="661"/>
      <c r="B12" s="666"/>
      <c r="C12" s="670"/>
      <c r="D12" s="655"/>
      <c r="E12" s="658"/>
      <c r="F12" s="270" t="s">
        <v>229</v>
      </c>
      <c r="G12" s="496"/>
      <c r="H12" s="430"/>
      <c r="I12" s="425"/>
      <c r="J12" s="425"/>
      <c r="K12" s="426"/>
      <c r="L12" s="426"/>
      <c r="M12" s="430"/>
      <c r="N12" s="430"/>
      <c r="O12" s="431"/>
      <c r="P12" s="431"/>
      <c r="Q12" s="430"/>
      <c r="R12" s="430"/>
      <c r="S12" s="430"/>
      <c r="T12" s="430"/>
      <c r="U12" s="432">
        <v>175900967</v>
      </c>
      <c r="V12" s="432">
        <v>175900967</v>
      </c>
      <c r="W12" s="278">
        <f t="shared" si="1"/>
        <v>175900967</v>
      </c>
      <c r="X12" s="123">
        <f t="shared" si="2"/>
        <v>175900967</v>
      </c>
      <c r="Y12" s="278">
        <f t="shared" si="3"/>
        <v>175900967</v>
      </c>
      <c r="Z12" s="123">
        <f t="shared" si="8"/>
        <v>175900967</v>
      </c>
      <c r="AA12" s="278">
        <f t="shared" si="9"/>
        <v>175900967</v>
      </c>
      <c r="AB12" s="279">
        <f>AB11</f>
        <v>407720000</v>
      </c>
      <c r="AC12" s="427">
        <v>0</v>
      </c>
      <c r="AD12" s="427">
        <v>0</v>
      </c>
      <c r="AE12" s="427">
        <v>0</v>
      </c>
      <c r="AF12" s="427">
        <v>0</v>
      </c>
      <c r="AG12" s="427">
        <v>0</v>
      </c>
      <c r="AH12" s="427">
        <v>0</v>
      </c>
      <c r="AI12" s="279">
        <v>22383768</v>
      </c>
      <c r="AJ12" s="279">
        <v>20822134</v>
      </c>
      <c r="AK12" s="279">
        <v>39666500</v>
      </c>
      <c r="AL12" s="279">
        <v>41251600</v>
      </c>
      <c r="AM12" s="279">
        <v>41828000</v>
      </c>
      <c r="AN12" s="279">
        <v>41828000</v>
      </c>
      <c r="AO12" s="279">
        <v>41828000</v>
      </c>
      <c r="AP12" s="279">
        <v>41828000</v>
      </c>
      <c r="AQ12" s="279">
        <v>41828000</v>
      </c>
      <c r="AR12" s="279">
        <v>41828000</v>
      </c>
      <c r="AS12" s="279">
        <v>41828000</v>
      </c>
      <c r="AT12" s="279">
        <v>41828000</v>
      </c>
      <c r="AU12" s="279">
        <v>41828000</v>
      </c>
      <c r="AV12" s="279">
        <v>41828000</v>
      </c>
      <c r="AW12" s="427">
        <v>40387000</v>
      </c>
      <c r="AX12" s="427">
        <v>37505000</v>
      </c>
      <c r="AY12" s="427">
        <v>37056833</v>
      </c>
      <c r="AZ12" s="427">
        <v>40387000</v>
      </c>
      <c r="BA12" s="266">
        <f t="shared" ref="BA12:BA15" si="18">AY12+AW12+AU12+AS12+AO12+AM12+AK12+AI12+AG12+AE12+AQ12+AC12</f>
        <v>348634101</v>
      </c>
      <c r="BB12" s="266">
        <f t="shared" si="10"/>
        <v>348634101</v>
      </c>
      <c r="BC12" s="266">
        <f t="shared" si="4"/>
        <v>349105734</v>
      </c>
      <c r="BD12" s="266">
        <f t="shared" ref="BD12:BD15" si="19">AY12+AW12+AU12+AS12+AO12+AM12+AK12+AI12+AG12+AE12+AQ12+AC12</f>
        <v>348634101</v>
      </c>
      <c r="BE12" s="266">
        <f t="shared" si="5"/>
        <v>349105734</v>
      </c>
      <c r="BF12" s="281">
        <f>BG12+BI12+BK12+BM12+BO12+BQ12+BS12+BU12+BW12+BY12+CA12+CC12</f>
        <v>452270000</v>
      </c>
      <c r="BG12" s="123">
        <v>0</v>
      </c>
      <c r="BH12" s="123"/>
      <c r="BI12" s="123">
        <v>20526000</v>
      </c>
      <c r="BJ12" s="123">
        <v>1556300</v>
      </c>
      <c r="BK12" s="123">
        <v>41052000</v>
      </c>
      <c r="BL12" s="123">
        <v>48772567</v>
      </c>
      <c r="BM12" s="123">
        <v>41052000</v>
      </c>
      <c r="BN12" s="123">
        <v>41052000</v>
      </c>
      <c r="BO12" s="123">
        <v>41052000</v>
      </c>
      <c r="BP12" s="123">
        <v>41052000</v>
      </c>
      <c r="BQ12" s="123">
        <v>41052000</v>
      </c>
      <c r="BR12" s="123">
        <v>41052000</v>
      </c>
      <c r="BS12" s="123">
        <v>51169500</v>
      </c>
      <c r="BT12" s="123">
        <v>34307000</v>
      </c>
      <c r="BU12" s="123">
        <v>61287000</v>
      </c>
      <c r="BV12" s="123">
        <v>47797000</v>
      </c>
      <c r="BW12" s="123">
        <v>61287000</v>
      </c>
      <c r="BX12" s="123">
        <v>46797000</v>
      </c>
      <c r="BY12" s="123">
        <v>40761000</v>
      </c>
      <c r="BZ12" s="123">
        <v>46797000</v>
      </c>
      <c r="CA12" s="123">
        <v>20235000</v>
      </c>
      <c r="CB12" s="123">
        <v>41052000</v>
      </c>
      <c r="CC12" s="123">
        <v>32796500</v>
      </c>
      <c r="CD12" s="123">
        <v>49853499</v>
      </c>
      <c r="CE12" s="280">
        <f t="shared" si="11"/>
        <v>452270000</v>
      </c>
      <c r="CF12" s="280">
        <f t="shared" si="6"/>
        <v>452270000</v>
      </c>
      <c r="CG12" s="280">
        <f t="shared" si="7"/>
        <v>440088366</v>
      </c>
      <c r="CH12" s="280">
        <f t="shared" si="12"/>
        <v>452270000</v>
      </c>
      <c r="CI12" s="280">
        <f>BH12+BJ12+BL12+BN12+BP12+BR12+BT12+BV12+BX12+BZ12+CB12+CD12</f>
        <v>440088366</v>
      </c>
      <c r="CJ12" s="433"/>
      <c r="CK12" s="427"/>
      <c r="CL12" s="427"/>
      <c r="CM12" s="427"/>
      <c r="CN12" s="427"/>
      <c r="CO12" s="427"/>
      <c r="CP12" s="427"/>
      <c r="CQ12" s="427"/>
      <c r="CR12" s="427"/>
      <c r="CS12" s="427"/>
      <c r="CT12" s="427"/>
      <c r="CU12" s="427"/>
      <c r="CV12" s="427"/>
      <c r="CW12" s="427"/>
      <c r="CX12" s="427"/>
      <c r="CY12" s="427"/>
      <c r="CZ12" s="427"/>
      <c r="DA12" s="427"/>
      <c r="DB12" s="427"/>
      <c r="DC12" s="427"/>
      <c r="DD12" s="427"/>
      <c r="DE12" s="427"/>
      <c r="DF12" s="427"/>
      <c r="DG12" s="427"/>
      <c r="DH12" s="427"/>
      <c r="DI12" s="401">
        <f>DE12+DC12+DA12+CY12+CW12+CU12+CS12+CQ12+CO12+CM12+CK12+DG12</f>
        <v>0</v>
      </c>
      <c r="DJ12" s="123">
        <f>+CK12+CM12+CO12+CQ12</f>
        <v>0</v>
      </c>
      <c r="DK12" s="123">
        <f>CL12+CN12+CP12+CR12</f>
        <v>0</v>
      </c>
      <c r="DL12" s="123">
        <f>CM12+CO12+CQ12+CS12+CU12+CW12+CY12+DA12+DC12+DE12+DG12</f>
        <v>0</v>
      </c>
      <c r="DM12" s="279">
        <f>CL12+CN12+CP12+CR12</f>
        <v>0</v>
      </c>
      <c r="DN12" s="430"/>
      <c r="DO12" s="428"/>
      <c r="DP12" s="429"/>
      <c r="DQ12" s="429"/>
      <c r="DR12" s="429"/>
      <c r="DS12" s="429"/>
      <c r="DT12" s="429"/>
      <c r="DU12" s="429"/>
      <c r="DV12" s="429"/>
      <c r="DW12" s="429"/>
      <c r="DX12" s="429"/>
      <c r="DY12" s="429"/>
      <c r="DZ12" s="429"/>
      <c r="EA12" s="429"/>
      <c r="EB12" s="429"/>
      <c r="EC12" s="429"/>
      <c r="ED12" s="429"/>
      <c r="EE12" s="429"/>
      <c r="EF12" s="429"/>
      <c r="EG12" s="429"/>
      <c r="EH12" s="429"/>
      <c r="EI12" s="429"/>
      <c r="EJ12" s="429"/>
      <c r="EK12" s="429"/>
      <c r="EL12" s="429"/>
      <c r="EM12" s="403">
        <f>EI12+EG12+EE12+EC12+EA12+DY12+DW12+DU12+DS12+DQ12+DO12+EK12</f>
        <v>0</v>
      </c>
      <c r="EN12" s="132">
        <f>+DO12+DQ12+DS12+DU12</f>
        <v>0</v>
      </c>
      <c r="EO12" s="123">
        <f>DP12+DR12+DT12+DV12</f>
        <v>0</v>
      </c>
      <c r="EP12" s="123">
        <f>DQ12+DS12+DU12+DW12+DY12+EA12+EC12+EE12+EG12+EI12+EK12</f>
        <v>0</v>
      </c>
      <c r="EQ12" s="124">
        <f>DP12+DR12+DT12+DV12</f>
        <v>0</v>
      </c>
      <c r="ER12" s="420">
        <f t="shared" si="13"/>
        <v>1.5200859542939034</v>
      </c>
      <c r="ES12" s="421">
        <f t="shared" si="14"/>
        <v>0.97306557145068207</v>
      </c>
      <c r="ET12" s="422">
        <f t="shared" si="15"/>
        <v>0.97306557145068207</v>
      </c>
      <c r="EU12" s="423">
        <f t="shared" si="16"/>
        <v>0.98801193668663478</v>
      </c>
      <c r="EV12" s="423" t="e">
        <f t="shared" si="17"/>
        <v>#DIV/0!</v>
      </c>
      <c r="EW12" s="599"/>
      <c r="EX12" s="596"/>
      <c r="EY12" s="596"/>
      <c r="EZ12" s="596"/>
      <c r="FA12" s="602"/>
      <c r="FB12" s="594"/>
    </row>
    <row r="13" spans="1:159" s="3" customFormat="1" ht="28.15" customHeight="1" x14ac:dyDescent="0.25">
      <c r="A13" s="661"/>
      <c r="B13" s="666"/>
      <c r="C13" s="670"/>
      <c r="D13" s="655"/>
      <c r="E13" s="658"/>
      <c r="F13" s="271" t="s">
        <v>42</v>
      </c>
      <c r="G13" s="496">
        <f t="shared" si="0"/>
        <v>0.2</v>
      </c>
      <c r="H13" s="430"/>
      <c r="I13" s="426"/>
      <c r="J13" s="426"/>
      <c r="K13" s="424"/>
      <c r="L13" s="424"/>
      <c r="M13" s="430"/>
      <c r="N13" s="430"/>
      <c r="O13" s="431"/>
      <c r="P13" s="431"/>
      <c r="Q13" s="430"/>
      <c r="R13" s="430"/>
      <c r="S13" s="430"/>
      <c r="T13" s="430"/>
      <c r="U13" s="430"/>
      <c r="V13" s="430"/>
      <c r="W13" s="404">
        <f t="shared" si="1"/>
        <v>0</v>
      </c>
      <c r="X13" s="125">
        <f t="shared" si="2"/>
        <v>0</v>
      </c>
      <c r="Y13" s="404">
        <f t="shared" si="3"/>
        <v>0</v>
      </c>
      <c r="Z13" s="125">
        <f t="shared" si="8"/>
        <v>0</v>
      </c>
      <c r="AA13" s="404">
        <f t="shared" si="9"/>
        <v>0</v>
      </c>
      <c r="AB13" s="125">
        <f>H10-AA10</f>
        <v>0.20000000000000018</v>
      </c>
      <c r="AC13" s="125">
        <v>0.1</v>
      </c>
      <c r="AD13" s="125">
        <v>0.1</v>
      </c>
      <c r="AE13" s="125">
        <v>0.1</v>
      </c>
      <c r="AF13" s="125">
        <v>0.1</v>
      </c>
      <c r="AG13" s="434">
        <v>0</v>
      </c>
      <c r="AH13" s="434">
        <v>0</v>
      </c>
      <c r="AI13" s="434">
        <v>0</v>
      </c>
      <c r="AJ13" s="434">
        <v>0</v>
      </c>
      <c r="AK13" s="434">
        <v>0</v>
      </c>
      <c r="AL13" s="434">
        <v>0</v>
      </c>
      <c r="AM13" s="434">
        <v>0</v>
      </c>
      <c r="AN13" s="426">
        <v>0</v>
      </c>
      <c r="AO13" s="434">
        <v>0</v>
      </c>
      <c r="AP13" s="426">
        <v>0</v>
      </c>
      <c r="AQ13" s="434">
        <v>0</v>
      </c>
      <c r="AR13" s="426">
        <v>0</v>
      </c>
      <c r="AS13" s="434">
        <v>0</v>
      </c>
      <c r="AT13" s="426">
        <v>0</v>
      </c>
      <c r="AU13" s="434">
        <v>0</v>
      </c>
      <c r="AV13" s="426">
        <v>0</v>
      </c>
      <c r="AW13" s="434">
        <v>0</v>
      </c>
      <c r="AX13" s="426">
        <v>0</v>
      </c>
      <c r="AY13" s="434">
        <v>0</v>
      </c>
      <c r="AZ13" s="426">
        <v>0</v>
      </c>
      <c r="BA13" s="282">
        <f t="shared" si="18"/>
        <v>0.2</v>
      </c>
      <c r="BB13" s="283">
        <f t="shared" si="10"/>
        <v>0.2</v>
      </c>
      <c r="BC13" s="283">
        <f t="shared" si="4"/>
        <v>0.2</v>
      </c>
      <c r="BD13" s="283">
        <f t="shared" si="19"/>
        <v>0.2</v>
      </c>
      <c r="BE13" s="283">
        <f t="shared" si="5"/>
        <v>0.2</v>
      </c>
      <c r="BF13" s="435">
        <v>0</v>
      </c>
      <c r="BG13" s="426">
        <v>0</v>
      </c>
      <c r="BH13" s="404"/>
      <c r="BI13" s="426">
        <v>0</v>
      </c>
      <c r="BJ13" s="404">
        <v>0</v>
      </c>
      <c r="BK13" s="426">
        <v>0</v>
      </c>
      <c r="BL13" s="404">
        <v>0</v>
      </c>
      <c r="BM13" s="426">
        <v>0</v>
      </c>
      <c r="BN13" s="404">
        <v>0</v>
      </c>
      <c r="BO13" s="426">
        <v>0</v>
      </c>
      <c r="BP13" s="404">
        <v>0</v>
      </c>
      <c r="BQ13" s="426">
        <v>0</v>
      </c>
      <c r="BR13" s="404">
        <v>0</v>
      </c>
      <c r="BS13" s="426">
        <v>0</v>
      </c>
      <c r="BT13" s="404">
        <v>0</v>
      </c>
      <c r="BU13" s="426">
        <v>0</v>
      </c>
      <c r="BV13" s="404">
        <v>0</v>
      </c>
      <c r="BW13" s="426">
        <v>0</v>
      </c>
      <c r="BX13" s="404">
        <v>0</v>
      </c>
      <c r="BY13" s="426">
        <v>0</v>
      </c>
      <c r="BZ13" s="404">
        <v>0</v>
      </c>
      <c r="CA13" s="426">
        <v>0</v>
      </c>
      <c r="CB13" s="404">
        <v>0</v>
      </c>
      <c r="CC13" s="436">
        <v>0</v>
      </c>
      <c r="CD13" s="404">
        <v>0</v>
      </c>
      <c r="CE13" s="277">
        <f t="shared" si="11"/>
        <v>0</v>
      </c>
      <c r="CF13" s="277">
        <f t="shared" si="6"/>
        <v>0</v>
      </c>
      <c r="CG13" s="277">
        <f t="shared" si="7"/>
        <v>0</v>
      </c>
      <c r="CH13" s="277">
        <f t="shared" si="12"/>
        <v>0</v>
      </c>
      <c r="CI13" s="277">
        <f t="shared" ref="CI13:CI16" si="20">BH13+BJ13+BL13+BN13+BP13+BR13+BT13+BV13+BX13+BZ13+CB13+CD13</f>
        <v>0</v>
      </c>
      <c r="CJ13" s="437"/>
      <c r="CK13" s="426"/>
      <c r="CL13" s="426"/>
      <c r="CM13" s="426"/>
      <c r="CN13" s="426"/>
      <c r="CO13" s="426"/>
      <c r="CP13" s="426"/>
      <c r="CQ13" s="426"/>
      <c r="CR13" s="426"/>
      <c r="CS13" s="426"/>
      <c r="CT13" s="426"/>
      <c r="CU13" s="426"/>
      <c r="CV13" s="426"/>
      <c r="CW13" s="426"/>
      <c r="CX13" s="426"/>
      <c r="CY13" s="426"/>
      <c r="CZ13" s="426"/>
      <c r="DA13" s="426"/>
      <c r="DB13" s="426"/>
      <c r="DC13" s="426"/>
      <c r="DD13" s="426"/>
      <c r="DE13" s="426"/>
      <c r="DF13" s="426"/>
      <c r="DG13" s="426"/>
      <c r="DH13" s="426"/>
      <c r="DI13" s="404"/>
      <c r="DJ13" s="125">
        <f>CK13+CM13+CO13+CQ13</f>
        <v>0</v>
      </c>
      <c r="DK13" s="125">
        <f>CL13+CN13+CP13+CR13</f>
        <v>0</v>
      </c>
      <c r="DL13" s="125">
        <f>CM13+CO13+CQ13+CS13+CU13+CW13+CY13+DA13+DC13+DE13+DG13</f>
        <v>0</v>
      </c>
      <c r="DM13" s="404">
        <v>0</v>
      </c>
      <c r="DN13" s="430"/>
      <c r="DO13" s="438"/>
      <c r="DP13" s="439"/>
      <c r="DQ13" s="439"/>
      <c r="DR13" s="439"/>
      <c r="DS13" s="439"/>
      <c r="DT13" s="439"/>
      <c r="DU13" s="439"/>
      <c r="DV13" s="439"/>
      <c r="DW13" s="439"/>
      <c r="DX13" s="439"/>
      <c r="DY13" s="439"/>
      <c r="DZ13" s="439"/>
      <c r="EA13" s="439"/>
      <c r="EB13" s="439"/>
      <c r="EC13" s="439"/>
      <c r="ED13" s="439"/>
      <c r="EE13" s="439"/>
      <c r="EF13" s="439"/>
      <c r="EG13" s="440"/>
      <c r="EH13" s="439"/>
      <c r="EI13" s="440"/>
      <c r="EJ13" s="439"/>
      <c r="EK13" s="440"/>
      <c r="EL13" s="439"/>
      <c r="EM13" s="441"/>
      <c r="EN13" s="133">
        <f>DO13+DQ13+DS13+DU13</f>
        <v>0</v>
      </c>
      <c r="EO13" s="125">
        <f>DP13+DR13+DT13+DV13</f>
        <v>0</v>
      </c>
      <c r="EP13" s="125">
        <f>DQ13+DS13+DU13+DW13+DY13+EA13+EC13+EE13+EG13+EI13+EK13</f>
        <v>0</v>
      </c>
      <c r="EQ13" s="405">
        <v>0</v>
      </c>
      <c r="ER13" s="420" t="e">
        <f t="shared" si="13"/>
        <v>#DIV/0!</v>
      </c>
      <c r="ES13" s="421" t="e">
        <f t="shared" si="14"/>
        <v>#DIV/0!</v>
      </c>
      <c r="ET13" s="422" t="e">
        <f t="shared" si="15"/>
        <v>#DIV/0!</v>
      </c>
      <c r="EU13" s="423">
        <f t="shared" si="16"/>
        <v>1</v>
      </c>
      <c r="EV13" s="423">
        <f t="shared" si="17"/>
        <v>1</v>
      </c>
      <c r="EW13" s="599"/>
      <c r="EX13" s="596"/>
      <c r="EY13" s="596"/>
      <c r="EZ13" s="596"/>
      <c r="FA13" s="602"/>
      <c r="FB13" s="594"/>
    </row>
    <row r="14" spans="1:159" s="76" customFormat="1" ht="28.15" customHeight="1" x14ac:dyDescent="0.25">
      <c r="A14" s="661"/>
      <c r="B14" s="666"/>
      <c r="C14" s="670"/>
      <c r="D14" s="655"/>
      <c r="E14" s="658"/>
      <c r="F14" s="271" t="s">
        <v>4</v>
      </c>
      <c r="G14" s="495">
        <f>AA14+BE14+CH14+CJ14+DN14</f>
        <v>86020400</v>
      </c>
      <c r="H14" s="401"/>
      <c r="I14" s="442"/>
      <c r="J14" s="442"/>
      <c r="K14" s="426"/>
      <c r="L14" s="426"/>
      <c r="M14" s="401"/>
      <c r="N14" s="401"/>
      <c r="O14" s="443"/>
      <c r="P14" s="443"/>
      <c r="Q14" s="444"/>
      <c r="R14" s="444"/>
      <c r="S14" s="444"/>
      <c r="T14" s="444"/>
      <c r="U14" s="406"/>
      <c r="V14" s="406"/>
      <c r="W14" s="278">
        <f t="shared" si="1"/>
        <v>0</v>
      </c>
      <c r="X14" s="125">
        <f t="shared" si="2"/>
        <v>0</v>
      </c>
      <c r="Y14" s="278">
        <f t="shared" si="3"/>
        <v>0</v>
      </c>
      <c r="Z14" s="125">
        <f t="shared" si="8"/>
        <v>0</v>
      </c>
      <c r="AA14" s="278">
        <f t="shared" si="9"/>
        <v>0</v>
      </c>
      <c r="AB14" s="407">
        <f>AA11-AA12</f>
        <v>51381033</v>
      </c>
      <c r="AC14" s="442">
        <v>0</v>
      </c>
      <c r="AD14" s="427">
        <v>0</v>
      </c>
      <c r="AE14" s="407">
        <v>29019433</v>
      </c>
      <c r="AF14" s="407">
        <v>29019433</v>
      </c>
      <c r="AG14" s="407">
        <v>16549400</v>
      </c>
      <c r="AH14" s="407">
        <v>16549400</v>
      </c>
      <c r="AI14" s="407">
        <v>5812200</v>
      </c>
      <c r="AJ14" s="407">
        <v>5812200</v>
      </c>
      <c r="AK14" s="442">
        <v>0</v>
      </c>
      <c r="AL14" s="427">
        <v>0</v>
      </c>
      <c r="AM14" s="442">
        <v>0</v>
      </c>
      <c r="AN14" s="442">
        <v>0</v>
      </c>
      <c r="AO14" s="442">
        <v>0</v>
      </c>
      <c r="AP14" s="442">
        <v>0</v>
      </c>
      <c r="AQ14" s="442">
        <v>0</v>
      </c>
      <c r="AR14" s="442">
        <v>0</v>
      </c>
      <c r="AS14" s="442">
        <v>0</v>
      </c>
      <c r="AT14" s="442">
        <v>0</v>
      </c>
      <c r="AU14" s="442">
        <v>0</v>
      </c>
      <c r="AV14" s="442">
        <v>0</v>
      </c>
      <c r="AW14" s="442">
        <v>0</v>
      </c>
      <c r="AX14" s="442">
        <v>0</v>
      </c>
      <c r="AY14" s="442">
        <v>0</v>
      </c>
      <c r="AZ14" s="442">
        <v>0</v>
      </c>
      <c r="BA14" s="266">
        <f t="shared" si="18"/>
        <v>51381033</v>
      </c>
      <c r="BB14" s="266">
        <f t="shared" si="10"/>
        <v>51381033</v>
      </c>
      <c r="BC14" s="266">
        <f t="shared" si="4"/>
        <v>51381033</v>
      </c>
      <c r="BD14" s="266">
        <f t="shared" si="19"/>
        <v>51381033</v>
      </c>
      <c r="BE14" s="266">
        <f t="shared" si="5"/>
        <v>51381033</v>
      </c>
      <c r="BF14" s="281">
        <v>34639367</v>
      </c>
      <c r="BG14" s="123">
        <v>34639367</v>
      </c>
      <c r="BH14" s="123">
        <v>10392000</v>
      </c>
      <c r="BI14" s="123">
        <v>0</v>
      </c>
      <c r="BJ14" s="123">
        <v>17634367</v>
      </c>
      <c r="BK14" s="123">
        <v>0</v>
      </c>
      <c r="BL14" s="123">
        <v>6613000</v>
      </c>
      <c r="BM14" s="123">
        <v>0</v>
      </c>
      <c r="BN14" s="123">
        <v>0</v>
      </c>
      <c r="BO14" s="123">
        <v>0</v>
      </c>
      <c r="BP14" s="123">
        <v>0</v>
      </c>
      <c r="BQ14" s="123">
        <v>0</v>
      </c>
      <c r="BR14" s="123">
        <v>0</v>
      </c>
      <c r="BS14" s="123">
        <v>0</v>
      </c>
      <c r="BT14" s="123">
        <v>0</v>
      </c>
      <c r="BU14" s="123">
        <v>0</v>
      </c>
      <c r="BV14" s="123">
        <v>0</v>
      </c>
      <c r="BW14" s="123">
        <v>0</v>
      </c>
      <c r="BX14" s="123">
        <v>0</v>
      </c>
      <c r="BY14" s="123">
        <v>0</v>
      </c>
      <c r="BZ14" s="123">
        <v>0</v>
      </c>
      <c r="CA14" s="123">
        <v>0</v>
      </c>
      <c r="CB14" s="123">
        <v>0</v>
      </c>
      <c r="CC14" s="123">
        <v>0</v>
      </c>
      <c r="CD14" s="123">
        <v>0</v>
      </c>
      <c r="CE14" s="280">
        <f t="shared" si="11"/>
        <v>34639367</v>
      </c>
      <c r="CF14" s="280">
        <f t="shared" si="6"/>
        <v>34639367</v>
      </c>
      <c r="CG14" s="280">
        <f t="shared" si="7"/>
        <v>34639367</v>
      </c>
      <c r="CH14" s="280">
        <f t="shared" si="12"/>
        <v>34639367</v>
      </c>
      <c r="CI14" s="280">
        <f t="shared" si="20"/>
        <v>34639367</v>
      </c>
      <c r="CJ14" s="335"/>
      <c r="CK14" s="442"/>
      <c r="CL14" s="442"/>
      <c r="CM14" s="442"/>
      <c r="CN14" s="442"/>
      <c r="CO14" s="442"/>
      <c r="CP14" s="442"/>
      <c r="CQ14" s="442"/>
      <c r="CR14" s="442"/>
      <c r="CS14" s="442"/>
      <c r="CT14" s="442"/>
      <c r="CU14" s="442"/>
      <c r="CV14" s="442"/>
      <c r="CW14" s="442"/>
      <c r="CX14" s="442"/>
      <c r="CY14" s="442"/>
      <c r="CZ14" s="442"/>
      <c r="DA14" s="442"/>
      <c r="DB14" s="442"/>
      <c r="DC14" s="442"/>
      <c r="DD14" s="442"/>
      <c r="DE14" s="442"/>
      <c r="DF14" s="442"/>
      <c r="DG14" s="442"/>
      <c r="DH14" s="442"/>
      <c r="DI14" s="401"/>
      <c r="DJ14" s="123"/>
      <c r="DK14" s="407"/>
      <c r="DL14" s="123"/>
      <c r="DM14" s="279"/>
      <c r="DN14" s="401"/>
      <c r="DO14" s="445"/>
      <c r="DP14" s="446"/>
      <c r="DQ14" s="446"/>
      <c r="DR14" s="446"/>
      <c r="DS14" s="446"/>
      <c r="DT14" s="446"/>
      <c r="DU14" s="446"/>
      <c r="DV14" s="446"/>
      <c r="DW14" s="446"/>
      <c r="DX14" s="446"/>
      <c r="DY14" s="446"/>
      <c r="DZ14" s="446"/>
      <c r="EA14" s="446"/>
      <c r="EB14" s="446"/>
      <c r="EC14" s="446"/>
      <c r="ED14" s="446"/>
      <c r="EE14" s="446"/>
      <c r="EF14" s="446"/>
      <c r="EG14" s="446"/>
      <c r="EH14" s="446"/>
      <c r="EI14" s="446"/>
      <c r="EJ14" s="446"/>
      <c r="EK14" s="446"/>
      <c r="EL14" s="446"/>
      <c r="EM14" s="408">
        <f>EI14+EG14+EE14+EC14+EA14+DY14+DW14+DU14+DS14+DQ14+DO14+EK14</f>
        <v>0</v>
      </c>
      <c r="EN14" s="132">
        <f>DO14+DQ14+DS14+DU14</f>
        <v>0</v>
      </c>
      <c r="EO14" s="407">
        <f>DP14+DR14+DT14+DV14</f>
        <v>0</v>
      </c>
      <c r="EP14" s="123">
        <f>DQ14+DS14+DU14+DW14+DY14+EA14+EC14+EE14+EG14+EI14+EK14+DO14</f>
        <v>0</v>
      </c>
      <c r="EQ14" s="124">
        <f>DP14+DR14+DT14+DV14</f>
        <v>0</v>
      </c>
      <c r="ER14" s="420" t="e">
        <f t="shared" si="13"/>
        <v>#DIV/0!</v>
      </c>
      <c r="ES14" s="421">
        <f t="shared" si="14"/>
        <v>1</v>
      </c>
      <c r="ET14" s="422">
        <f t="shared" si="15"/>
        <v>1</v>
      </c>
      <c r="EU14" s="423">
        <f t="shared" si="16"/>
        <v>1</v>
      </c>
      <c r="EV14" s="423">
        <f t="shared" si="17"/>
        <v>1</v>
      </c>
      <c r="EW14" s="599"/>
      <c r="EX14" s="596"/>
      <c r="EY14" s="596"/>
      <c r="EZ14" s="596"/>
      <c r="FA14" s="602"/>
      <c r="FB14" s="594"/>
    </row>
    <row r="15" spans="1:159" s="3" customFormat="1" ht="28.15" customHeight="1" thickBot="1" x14ac:dyDescent="0.3">
      <c r="A15" s="661"/>
      <c r="B15" s="666"/>
      <c r="C15" s="670"/>
      <c r="D15" s="655"/>
      <c r="E15" s="658"/>
      <c r="F15" s="271" t="s">
        <v>43</v>
      </c>
      <c r="G15" s="411">
        <f t="shared" si="0"/>
        <v>10</v>
      </c>
      <c r="H15" s="447">
        <f>H10+H13</f>
        <v>3</v>
      </c>
      <c r="I15" s="129"/>
      <c r="J15" s="129"/>
      <c r="K15" s="447">
        <f>K10+K13</f>
        <v>0</v>
      </c>
      <c r="L15" s="447">
        <f t="shared" ref="L15:V15" si="21">L10+L13</f>
        <v>0</v>
      </c>
      <c r="M15" s="447">
        <f t="shared" si="21"/>
        <v>0</v>
      </c>
      <c r="N15" s="447">
        <f t="shared" si="21"/>
        <v>0</v>
      </c>
      <c r="O15" s="448">
        <f t="shared" si="21"/>
        <v>1.5</v>
      </c>
      <c r="P15" s="448">
        <f t="shared" si="21"/>
        <v>1.5</v>
      </c>
      <c r="Q15" s="448">
        <f t="shared" si="21"/>
        <v>0.5</v>
      </c>
      <c r="R15" s="448">
        <f t="shared" si="21"/>
        <v>0.5</v>
      </c>
      <c r="S15" s="448">
        <f t="shared" si="21"/>
        <v>0.5</v>
      </c>
      <c r="T15" s="448">
        <f t="shared" si="21"/>
        <v>0.5</v>
      </c>
      <c r="U15" s="448">
        <f t="shared" si="21"/>
        <v>0.3</v>
      </c>
      <c r="V15" s="448">
        <f t="shared" si="21"/>
        <v>0.3</v>
      </c>
      <c r="W15" s="126">
        <f t="shared" si="1"/>
        <v>2.8</v>
      </c>
      <c r="X15" s="409">
        <f t="shared" si="2"/>
        <v>2.8</v>
      </c>
      <c r="Y15" s="126">
        <f t="shared" si="3"/>
        <v>2.8</v>
      </c>
      <c r="Z15" s="409">
        <f t="shared" si="8"/>
        <v>2.8</v>
      </c>
      <c r="AA15" s="126">
        <f t="shared" si="9"/>
        <v>2.8</v>
      </c>
      <c r="AB15" s="126">
        <f t="shared" ref="AB15:AZ15" si="22">AB10+AB13</f>
        <v>2.2000000000000002</v>
      </c>
      <c r="AC15" s="126">
        <f t="shared" si="22"/>
        <v>0.1</v>
      </c>
      <c r="AD15" s="126">
        <f t="shared" si="22"/>
        <v>0.1</v>
      </c>
      <c r="AE15" s="126">
        <f t="shared" si="22"/>
        <v>0.1</v>
      </c>
      <c r="AF15" s="126">
        <f t="shared" si="22"/>
        <v>0.1</v>
      </c>
      <c r="AG15" s="126">
        <f t="shared" si="22"/>
        <v>0.2</v>
      </c>
      <c r="AH15" s="126">
        <f t="shared" si="22"/>
        <v>0.2</v>
      </c>
      <c r="AI15" s="126">
        <f t="shared" si="22"/>
        <v>0.2</v>
      </c>
      <c r="AJ15" s="126">
        <f t="shared" si="22"/>
        <v>0.2</v>
      </c>
      <c r="AK15" s="126">
        <f t="shared" si="22"/>
        <v>0.2</v>
      </c>
      <c r="AL15" s="126">
        <f t="shared" si="22"/>
        <v>0.2</v>
      </c>
      <c r="AM15" s="126">
        <f t="shared" si="22"/>
        <v>0.2</v>
      </c>
      <c r="AN15" s="126">
        <f t="shared" si="22"/>
        <v>0.2</v>
      </c>
      <c r="AO15" s="126">
        <f t="shared" si="22"/>
        <v>0.2</v>
      </c>
      <c r="AP15" s="126">
        <f t="shared" si="22"/>
        <v>0.2</v>
      </c>
      <c r="AQ15" s="126">
        <f t="shared" si="22"/>
        <v>0.2</v>
      </c>
      <c r="AR15" s="126">
        <f t="shared" si="22"/>
        <v>0.2</v>
      </c>
      <c r="AS15" s="126">
        <f t="shared" si="22"/>
        <v>0.2</v>
      </c>
      <c r="AT15" s="126">
        <f t="shared" si="22"/>
        <v>0.2</v>
      </c>
      <c r="AU15" s="126">
        <f t="shared" si="22"/>
        <v>0.2</v>
      </c>
      <c r="AV15" s="126">
        <f t="shared" si="22"/>
        <v>0.2</v>
      </c>
      <c r="AW15" s="126">
        <f t="shared" si="22"/>
        <v>0.2</v>
      </c>
      <c r="AX15" s="126">
        <f t="shared" si="22"/>
        <v>0.2</v>
      </c>
      <c r="AY15" s="126">
        <f t="shared" si="22"/>
        <v>0.2</v>
      </c>
      <c r="AZ15" s="126">
        <f t="shared" si="22"/>
        <v>0.2</v>
      </c>
      <c r="BA15" s="288">
        <f t="shared" si="18"/>
        <v>2.2000000000000002</v>
      </c>
      <c r="BB15" s="126">
        <f t="shared" si="10"/>
        <v>2.1999999999999997</v>
      </c>
      <c r="BC15" s="126">
        <f t="shared" si="4"/>
        <v>2.1999999999999997</v>
      </c>
      <c r="BD15" s="288">
        <f t="shared" si="19"/>
        <v>2.2000000000000002</v>
      </c>
      <c r="BE15" s="288">
        <f t="shared" si="5"/>
        <v>2.1999999999999997</v>
      </c>
      <c r="BF15" s="128">
        <f>BF10+BF13</f>
        <v>2</v>
      </c>
      <c r="BG15" s="410">
        <f>BG10+BG13</f>
        <v>0.2</v>
      </c>
      <c r="BH15" s="410">
        <f t="shared" ref="BH15:CD15" si="23">BH10+BH13</f>
        <v>0.2</v>
      </c>
      <c r="BI15" s="410">
        <f t="shared" si="23"/>
        <v>0.23</v>
      </c>
      <c r="BJ15" s="410">
        <f t="shared" si="23"/>
        <v>0.23</v>
      </c>
      <c r="BK15" s="410">
        <f t="shared" si="23"/>
        <v>0.16</v>
      </c>
      <c r="BL15" s="410">
        <f t="shared" si="23"/>
        <v>0.2</v>
      </c>
      <c r="BM15" s="410">
        <f t="shared" si="23"/>
        <v>0.16</v>
      </c>
      <c r="BN15" s="410">
        <f t="shared" si="23"/>
        <v>0.16</v>
      </c>
      <c r="BO15" s="410">
        <f t="shared" si="23"/>
        <v>0.16</v>
      </c>
      <c r="BP15" s="410">
        <f t="shared" si="23"/>
        <v>0.16</v>
      </c>
      <c r="BQ15" s="410">
        <f t="shared" si="23"/>
        <v>7.0000000000000007E-2</v>
      </c>
      <c r="BR15" s="410">
        <f t="shared" si="23"/>
        <v>7.0000000000000007E-2</v>
      </c>
      <c r="BS15" s="410">
        <f t="shared" si="23"/>
        <v>0.2</v>
      </c>
      <c r="BT15" s="410">
        <f t="shared" si="23"/>
        <v>0.2</v>
      </c>
      <c r="BU15" s="410">
        <f t="shared" si="23"/>
        <v>0.13</v>
      </c>
      <c r="BV15" s="410">
        <f t="shared" si="23"/>
        <v>0.13</v>
      </c>
      <c r="BW15" s="410">
        <f t="shared" si="23"/>
        <v>0.2</v>
      </c>
      <c r="BX15" s="410">
        <f t="shared" si="23"/>
        <v>0.2</v>
      </c>
      <c r="BY15" s="410">
        <f t="shared" si="23"/>
        <v>0.23</v>
      </c>
      <c r="BZ15" s="410">
        <f t="shared" si="23"/>
        <v>0.23</v>
      </c>
      <c r="CA15" s="410">
        <f t="shared" si="23"/>
        <v>0.2</v>
      </c>
      <c r="CB15" s="410">
        <f t="shared" si="23"/>
        <v>0.2</v>
      </c>
      <c r="CC15" s="410">
        <f t="shared" si="23"/>
        <v>0.06</v>
      </c>
      <c r="CD15" s="410">
        <f t="shared" si="23"/>
        <v>0.02</v>
      </c>
      <c r="CE15" s="289">
        <f t="shared" si="11"/>
        <v>2</v>
      </c>
      <c r="CF15" s="289">
        <f t="shared" si="6"/>
        <v>2</v>
      </c>
      <c r="CG15" s="289">
        <f t="shared" si="7"/>
        <v>2</v>
      </c>
      <c r="CH15" s="289">
        <f t="shared" si="12"/>
        <v>2</v>
      </c>
      <c r="CI15" s="289">
        <f t="shared" si="20"/>
        <v>2</v>
      </c>
      <c r="CJ15" s="128">
        <f>CJ10+CJ13</f>
        <v>2</v>
      </c>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6"/>
      <c r="DJ15" s="409"/>
      <c r="DK15" s="128"/>
      <c r="DL15" s="129"/>
      <c r="DM15" s="126"/>
      <c r="DN15" s="128">
        <f>DN10+DN13</f>
        <v>1</v>
      </c>
      <c r="DO15" s="276"/>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27">
        <f>EM10+EM13</f>
        <v>0</v>
      </c>
      <c r="EN15" s="411">
        <f>EN10+EN13</f>
        <v>0</v>
      </c>
      <c r="EO15" s="128">
        <f>EO10+EO13</f>
        <v>0</v>
      </c>
      <c r="EP15" s="129">
        <f>EP10+EP13</f>
        <v>0</v>
      </c>
      <c r="EQ15" s="130">
        <f>EQ10+EQ13</f>
        <v>0</v>
      </c>
      <c r="ER15" s="466">
        <f t="shared" si="13"/>
        <v>0.33333333333333337</v>
      </c>
      <c r="ES15" s="449">
        <f t="shared" si="14"/>
        <v>1</v>
      </c>
      <c r="ET15" s="450">
        <f t="shared" si="15"/>
        <v>1</v>
      </c>
      <c r="EU15" s="451">
        <f t="shared" si="16"/>
        <v>1</v>
      </c>
      <c r="EV15" s="451">
        <f t="shared" si="17"/>
        <v>0.7</v>
      </c>
      <c r="EW15" s="599"/>
      <c r="EX15" s="596"/>
      <c r="EY15" s="596"/>
      <c r="EZ15" s="596"/>
      <c r="FA15" s="602"/>
      <c r="FB15" s="594"/>
    </row>
    <row r="16" spans="1:159" s="76" customFormat="1" ht="31.9" customHeight="1" thickBot="1" x14ac:dyDescent="0.3">
      <c r="A16" s="661"/>
      <c r="B16" s="666"/>
      <c r="C16" s="670"/>
      <c r="D16" s="656"/>
      <c r="E16" s="659"/>
      <c r="F16" s="272" t="s">
        <v>45</v>
      </c>
      <c r="G16" s="290">
        <f>G11+G14</f>
        <v>2045317401</v>
      </c>
      <c r="H16" s="291">
        <f>H11+H14</f>
        <v>199025000</v>
      </c>
      <c r="I16" s="297"/>
      <c r="J16" s="297"/>
      <c r="K16" s="297">
        <f>K11+K14</f>
        <v>0</v>
      </c>
      <c r="L16" s="297">
        <f t="shared" ref="L16:V16" si="24">L11+L14</f>
        <v>0</v>
      </c>
      <c r="M16" s="297">
        <f t="shared" si="24"/>
        <v>158324000</v>
      </c>
      <c r="N16" s="297">
        <f t="shared" si="24"/>
        <v>158324000</v>
      </c>
      <c r="O16" s="297">
        <f t="shared" si="24"/>
        <v>0</v>
      </c>
      <c r="P16" s="297">
        <f t="shared" si="24"/>
        <v>0</v>
      </c>
      <c r="Q16" s="297">
        <f t="shared" si="24"/>
        <v>0</v>
      </c>
      <c r="R16" s="297">
        <f t="shared" si="24"/>
        <v>0</v>
      </c>
      <c r="S16" s="297">
        <f t="shared" si="24"/>
        <v>0</v>
      </c>
      <c r="T16" s="297">
        <f t="shared" si="24"/>
        <v>0</v>
      </c>
      <c r="U16" s="297">
        <f t="shared" si="24"/>
        <v>68958000</v>
      </c>
      <c r="V16" s="297">
        <f t="shared" si="24"/>
        <v>68958000</v>
      </c>
      <c r="W16" s="467">
        <f t="shared" si="1"/>
        <v>227282000</v>
      </c>
      <c r="X16" s="467">
        <f t="shared" si="2"/>
        <v>227282000</v>
      </c>
      <c r="Y16" s="467">
        <f t="shared" si="3"/>
        <v>227282000</v>
      </c>
      <c r="Z16" s="467">
        <f t="shared" si="8"/>
        <v>227282000</v>
      </c>
      <c r="AA16" s="467">
        <f t="shared" si="9"/>
        <v>227282000</v>
      </c>
      <c r="AB16" s="467">
        <f t="shared" ref="AB16:AZ16" si="25">AB11+AB14</f>
        <v>459101033</v>
      </c>
      <c r="AC16" s="467">
        <f t="shared" si="25"/>
        <v>0</v>
      </c>
      <c r="AD16" s="467">
        <f t="shared" si="25"/>
        <v>0</v>
      </c>
      <c r="AE16" s="468">
        <f t="shared" si="25"/>
        <v>29019433</v>
      </c>
      <c r="AF16" s="468">
        <f t="shared" si="25"/>
        <v>29019433</v>
      </c>
      <c r="AG16" s="468">
        <f t="shared" si="25"/>
        <v>316589400</v>
      </c>
      <c r="AH16" s="468">
        <f t="shared" si="25"/>
        <v>316589400</v>
      </c>
      <c r="AI16" s="468">
        <f t="shared" si="25"/>
        <v>31750200</v>
      </c>
      <c r="AJ16" s="468">
        <f t="shared" si="25"/>
        <v>31750200</v>
      </c>
      <c r="AK16" s="467">
        <f t="shared" si="25"/>
        <v>0</v>
      </c>
      <c r="AL16" s="467">
        <f t="shared" si="25"/>
        <v>0</v>
      </c>
      <c r="AM16" s="467">
        <f t="shared" si="25"/>
        <v>0</v>
      </c>
      <c r="AN16" s="467">
        <f t="shared" si="25"/>
        <v>0</v>
      </c>
      <c r="AO16" s="467">
        <f t="shared" si="25"/>
        <v>0</v>
      </c>
      <c r="AP16" s="467">
        <f t="shared" si="25"/>
        <v>0</v>
      </c>
      <c r="AQ16" s="467">
        <f t="shared" si="25"/>
        <v>0</v>
      </c>
      <c r="AR16" s="467">
        <f t="shared" si="25"/>
        <v>0</v>
      </c>
      <c r="AS16" s="468">
        <f t="shared" si="25"/>
        <v>0</v>
      </c>
      <c r="AT16" s="467">
        <f t="shared" si="25"/>
        <v>9699067</v>
      </c>
      <c r="AU16" s="467">
        <f t="shared" si="25"/>
        <v>0</v>
      </c>
      <c r="AV16" s="467">
        <f t="shared" si="25"/>
        <v>6628600</v>
      </c>
      <c r="AW16" s="467">
        <f t="shared" si="25"/>
        <v>70719734</v>
      </c>
      <c r="AX16" s="467">
        <f t="shared" si="25"/>
        <v>44305067</v>
      </c>
      <c r="AY16" s="467">
        <f t="shared" si="25"/>
        <v>-10087000</v>
      </c>
      <c r="AZ16" s="467">
        <f t="shared" si="25"/>
        <v>0</v>
      </c>
      <c r="BA16" s="292">
        <f>AY16+AW16+AU16+AS16+AO16+AM16+AK16+AI16+AG16+AE16+AQ16+AC16</f>
        <v>437991767</v>
      </c>
      <c r="BB16" s="469">
        <f t="shared" si="10"/>
        <v>437991767</v>
      </c>
      <c r="BC16" s="469">
        <f t="shared" si="4"/>
        <v>437991767</v>
      </c>
      <c r="BD16" s="292">
        <f>AY16+AW16+AU16+AS16+AO16+AM16+AK16+AI16+AG16+AE16+AQ16+AC16</f>
        <v>437991767</v>
      </c>
      <c r="BE16" s="292">
        <f t="shared" si="5"/>
        <v>437991767</v>
      </c>
      <c r="BF16" s="468">
        <f>BF11+BF14</f>
        <v>511964634</v>
      </c>
      <c r="BG16" s="467">
        <f>BG11+BG14</f>
        <v>363055367</v>
      </c>
      <c r="BH16" s="467">
        <f t="shared" ref="BH16:CD16" si="26">BH11+BH14</f>
        <v>338808000</v>
      </c>
      <c r="BI16" s="467">
        <f t="shared" si="26"/>
        <v>0</v>
      </c>
      <c r="BJ16" s="467">
        <f t="shared" si="26"/>
        <v>17634367</v>
      </c>
      <c r="BK16" s="467">
        <f t="shared" si="26"/>
        <v>0</v>
      </c>
      <c r="BL16" s="467">
        <f>BL11+BL14</f>
        <v>6613000</v>
      </c>
      <c r="BM16" s="467">
        <f t="shared" si="26"/>
        <v>0</v>
      </c>
      <c r="BN16" s="467">
        <f t="shared" si="26"/>
        <v>0</v>
      </c>
      <c r="BO16" s="467">
        <f t="shared" si="26"/>
        <v>0</v>
      </c>
      <c r="BP16" s="467">
        <f t="shared" si="26"/>
        <v>0</v>
      </c>
      <c r="BQ16" s="467">
        <f t="shared" si="26"/>
        <v>121410000</v>
      </c>
      <c r="BR16" s="467">
        <f t="shared" si="26"/>
        <v>0</v>
      </c>
      <c r="BS16" s="467">
        <f t="shared" si="26"/>
        <v>0</v>
      </c>
      <c r="BT16" s="467">
        <f t="shared" si="26"/>
        <v>0</v>
      </c>
      <c r="BU16" s="467">
        <f t="shared" si="26"/>
        <v>0</v>
      </c>
      <c r="BV16" s="467">
        <f t="shared" si="26"/>
        <v>11490000</v>
      </c>
      <c r="BW16" s="467">
        <f t="shared" si="26"/>
        <v>25055267</v>
      </c>
      <c r="BX16" s="467">
        <f t="shared" si="26"/>
        <v>137419267</v>
      </c>
      <c r="BY16" s="467">
        <f t="shared" si="26"/>
        <v>0</v>
      </c>
      <c r="BZ16" s="467">
        <f t="shared" si="26"/>
        <v>0</v>
      </c>
      <c r="CA16" s="467">
        <f t="shared" si="26"/>
        <v>2444000</v>
      </c>
      <c r="CB16" s="467">
        <f t="shared" si="26"/>
        <v>0</v>
      </c>
      <c r="CC16" s="467">
        <f t="shared" si="26"/>
        <v>0</v>
      </c>
      <c r="CD16" s="467">
        <f t="shared" si="26"/>
        <v>0</v>
      </c>
      <c r="CE16" s="293">
        <f t="shared" si="11"/>
        <v>511964634</v>
      </c>
      <c r="CF16" s="293">
        <f t="shared" si="6"/>
        <v>511964634</v>
      </c>
      <c r="CG16" s="293">
        <f t="shared" si="7"/>
        <v>511964634</v>
      </c>
      <c r="CH16" s="293">
        <f t="shared" si="12"/>
        <v>511964634</v>
      </c>
      <c r="CI16" s="293">
        <f t="shared" si="20"/>
        <v>511964634</v>
      </c>
      <c r="CJ16" s="468">
        <f>CJ11+CJ14</f>
        <v>466079000</v>
      </c>
      <c r="CK16" s="467"/>
      <c r="CL16" s="467"/>
      <c r="CM16" s="467"/>
      <c r="CN16" s="467"/>
      <c r="CO16" s="467"/>
      <c r="CP16" s="467"/>
      <c r="CQ16" s="467"/>
      <c r="CR16" s="467"/>
      <c r="CS16" s="467"/>
      <c r="CT16" s="467"/>
      <c r="CU16" s="467"/>
      <c r="CV16" s="467"/>
      <c r="CW16" s="467"/>
      <c r="CX16" s="467"/>
      <c r="CY16" s="467"/>
      <c r="CZ16" s="467"/>
      <c r="DA16" s="467"/>
      <c r="DB16" s="467"/>
      <c r="DC16" s="467"/>
      <c r="DD16" s="467"/>
      <c r="DE16" s="467"/>
      <c r="DF16" s="467"/>
      <c r="DG16" s="467"/>
      <c r="DH16" s="467"/>
      <c r="DI16" s="294">
        <f>DG16+DE16+DC16+DA16+CY16+CW16+CU16+CS16+CQ16+CO16+CM16+CK16</f>
        <v>0</v>
      </c>
      <c r="DJ16" s="468">
        <f>+DJ11+DJ14</f>
        <v>0</v>
      </c>
      <c r="DK16" s="468">
        <f>+DK11+DK14</f>
        <v>0</v>
      </c>
      <c r="DL16" s="468">
        <f>+DL11+DL14</f>
        <v>0</v>
      </c>
      <c r="DM16" s="468">
        <f>+DM11+DM14</f>
        <v>0</v>
      </c>
      <c r="DN16" s="470">
        <f>DN11+DN14</f>
        <v>402000000</v>
      </c>
      <c r="DO16" s="471"/>
      <c r="DP16" s="472"/>
      <c r="DQ16" s="472"/>
      <c r="DR16" s="472"/>
      <c r="DS16" s="472"/>
      <c r="DT16" s="472"/>
      <c r="DU16" s="472"/>
      <c r="DV16" s="472"/>
      <c r="DW16" s="472"/>
      <c r="DX16" s="472"/>
      <c r="DY16" s="472"/>
      <c r="DZ16" s="472"/>
      <c r="EA16" s="472"/>
      <c r="EB16" s="472"/>
      <c r="EC16" s="472"/>
      <c r="ED16" s="472"/>
      <c r="EE16" s="472"/>
      <c r="EF16" s="472"/>
      <c r="EG16" s="472"/>
      <c r="EH16" s="472"/>
      <c r="EI16" s="472"/>
      <c r="EJ16" s="472"/>
      <c r="EK16" s="472"/>
      <c r="EL16" s="472"/>
      <c r="EM16" s="295">
        <f>EK16+EI16+EG16+EE16+EC16+EA16+DY16+DW16+DU16+DS16+DQ16+DO16</f>
        <v>0</v>
      </c>
      <c r="EN16" s="468">
        <f>+EN11+EN14</f>
        <v>0</v>
      </c>
      <c r="EO16" s="468">
        <f>+EO11+EO14</f>
        <v>0</v>
      </c>
      <c r="EP16" s="468">
        <f>+EP11+EP14</f>
        <v>0</v>
      </c>
      <c r="EQ16" s="473">
        <f>+EQ11+EQ14</f>
        <v>0</v>
      </c>
      <c r="ER16" s="474" t="e">
        <f t="shared" si="13"/>
        <v>#DIV/0!</v>
      </c>
      <c r="ES16" s="475">
        <f t="shared" si="14"/>
        <v>1</v>
      </c>
      <c r="ET16" s="476">
        <f t="shared" si="15"/>
        <v>1</v>
      </c>
      <c r="EU16" s="477">
        <f t="shared" si="16"/>
        <v>1</v>
      </c>
      <c r="EV16" s="478">
        <f t="shared" si="17"/>
        <v>0.57557736536364612</v>
      </c>
      <c r="EW16" s="600"/>
      <c r="EX16" s="597"/>
      <c r="EY16" s="597"/>
      <c r="EZ16" s="597"/>
      <c r="FA16" s="603"/>
      <c r="FB16" s="594"/>
    </row>
    <row r="17" spans="1:164" s="3" customFormat="1" ht="27" customHeight="1" x14ac:dyDescent="0.25">
      <c r="A17" s="661"/>
      <c r="B17" s="666">
        <v>2</v>
      </c>
      <c r="C17" s="670" t="s">
        <v>324</v>
      </c>
      <c r="D17" s="671" t="s">
        <v>310</v>
      </c>
      <c r="E17" s="677">
        <v>531</v>
      </c>
      <c r="F17" s="273" t="s">
        <v>41</v>
      </c>
      <c r="G17" s="501">
        <f t="shared" si="0"/>
        <v>600000</v>
      </c>
      <c r="H17" s="486">
        <v>60856</v>
      </c>
      <c r="I17" s="486"/>
      <c r="J17" s="486"/>
      <c r="K17" s="486">
        <v>1029</v>
      </c>
      <c r="L17" s="486">
        <v>1029</v>
      </c>
      <c r="M17" s="486">
        <v>8565</v>
      </c>
      <c r="N17" s="486">
        <v>8565</v>
      </c>
      <c r="O17" s="502">
        <v>11336</v>
      </c>
      <c r="P17" s="503">
        <v>11336</v>
      </c>
      <c r="Q17" s="504">
        <v>12981</v>
      </c>
      <c r="R17" s="504">
        <v>12981</v>
      </c>
      <c r="S17" s="504">
        <v>9245</v>
      </c>
      <c r="T17" s="504">
        <v>9245</v>
      </c>
      <c r="U17" s="504">
        <v>10850</v>
      </c>
      <c r="V17" s="504">
        <v>10850</v>
      </c>
      <c r="W17" s="504">
        <f t="shared" si="1"/>
        <v>54006</v>
      </c>
      <c r="X17" s="504">
        <f t="shared" si="2"/>
        <v>54006</v>
      </c>
      <c r="Y17" s="504">
        <f t="shared" si="3"/>
        <v>54006</v>
      </c>
      <c r="Z17" s="504">
        <f t="shared" si="8"/>
        <v>54006</v>
      </c>
      <c r="AA17" s="504">
        <f>V17+T17+R17+P17+N17+L17+J17</f>
        <v>54006</v>
      </c>
      <c r="AB17" s="486">
        <v>146494</v>
      </c>
      <c r="AC17" s="486">
        <v>8000</v>
      </c>
      <c r="AD17" s="486">
        <v>8313</v>
      </c>
      <c r="AE17" s="486">
        <v>10500</v>
      </c>
      <c r="AF17" s="486">
        <v>12086</v>
      </c>
      <c r="AG17" s="486">
        <v>10500</v>
      </c>
      <c r="AH17" s="486">
        <v>10262</v>
      </c>
      <c r="AI17" s="486">
        <v>10500</v>
      </c>
      <c r="AJ17" s="486">
        <v>10889</v>
      </c>
      <c r="AK17" s="486">
        <v>10500</v>
      </c>
      <c r="AL17" s="486">
        <v>11296</v>
      </c>
      <c r="AM17" s="486">
        <v>10500</v>
      </c>
      <c r="AN17" s="487">
        <v>11165</v>
      </c>
      <c r="AO17" s="486">
        <v>10500</v>
      </c>
      <c r="AP17" s="487">
        <v>12138</v>
      </c>
      <c r="AQ17" s="486">
        <v>11400</v>
      </c>
      <c r="AR17" s="487">
        <v>9110</v>
      </c>
      <c r="AS17" s="486">
        <v>10100</v>
      </c>
      <c r="AT17" s="487">
        <v>12271</v>
      </c>
      <c r="AU17" s="486">
        <v>10100</v>
      </c>
      <c r="AV17" s="487">
        <v>11878</v>
      </c>
      <c r="AW17" s="486">
        <v>10100</v>
      </c>
      <c r="AX17" s="487">
        <v>11978</v>
      </c>
      <c r="AY17" s="486">
        <v>10100</v>
      </c>
      <c r="AZ17" s="487">
        <v>9057</v>
      </c>
      <c r="BA17" s="487">
        <f>AY17+AW17+AU17+AS17+AO17+AM17+AK17+AI17+AG17+AE17+AQ17+AC17</f>
        <v>122800</v>
      </c>
      <c r="BB17" s="487">
        <f t="shared" si="10"/>
        <v>122800</v>
      </c>
      <c r="BC17" s="487">
        <f t="shared" si="4"/>
        <v>130443</v>
      </c>
      <c r="BD17" s="487">
        <f>AY17+AW17+AU17+AS17+AO17+AM17+AK17+AI17+AG17+AE17+AQ17+AC17</f>
        <v>122800</v>
      </c>
      <c r="BE17" s="487">
        <f t="shared" si="5"/>
        <v>130443</v>
      </c>
      <c r="BF17" s="419">
        <v>154900</v>
      </c>
      <c r="BG17" s="486">
        <v>10900</v>
      </c>
      <c r="BH17" s="486">
        <v>10904</v>
      </c>
      <c r="BI17" s="486">
        <v>12900</v>
      </c>
      <c r="BJ17" s="486">
        <v>9530</v>
      </c>
      <c r="BK17" s="486">
        <v>12900</v>
      </c>
      <c r="BL17" s="486">
        <v>16236</v>
      </c>
      <c r="BM17" s="486">
        <v>12900</v>
      </c>
      <c r="BN17" s="486">
        <v>13196</v>
      </c>
      <c r="BO17" s="486">
        <v>13200</v>
      </c>
      <c r="BP17" s="486">
        <v>14402</v>
      </c>
      <c r="BQ17" s="486">
        <v>13200</v>
      </c>
      <c r="BR17" s="486">
        <v>13812</v>
      </c>
      <c r="BS17" s="486">
        <v>13300</v>
      </c>
      <c r="BT17" s="486">
        <v>15835</v>
      </c>
      <c r="BU17" s="486">
        <v>13100</v>
      </c>
      <c r="BV17" s="487">
        <v>16199</v>
      </c>
      <c r="BW17" s="486">
        <v>13100</v>
      </c>
      <c r="BX17" s="486">
        <v>14650</v>
      </c>
      <c r="BY17" s="486">
        <v>13200</v>
      </c>
      <c r="BZ17" s="486">
        <v>15546</v>
      </c>
      <c r="CA17" s="486">
        <v>13300</v>
      </c>
      <c r="CB17" s="486">
        <v>13766</v>
      </c>
      <c r="CC17" s="486">
        <v>24240</v>
      </c>
      <c r="CD17" s="486">
        <v>12164</v>
      </c>
      <c r="CE17" s="505">
        <f>+BG17+BI17+BK17+BM17+BO17+BQ17+BS17+BU17+BW17+BY17+CA17+CC17</f>
        <v>166240</v>
      </c>
      <c r="CF17" s="506">
        <f t="shared" si="6"/>
        <v>166240</v>
      </c>
      <c r="CG17" s="506">
        <f t="shared" si="7"/>
        <v>166240</v>
      </c>
      <c r="CH17" s="506">
        <f>BG17+BI17+BK17+BM17+BO17+BQ17+BS17+BU17+BW17+BY17+CA17+CC17</f>
        <v>166240</v>
      </c>
      <c r="CI17" s="506">
        <f>BH17+BJ17+BL17+BN17+BP17+BR17+BT17+BV17+BX17+BZ17+CB17+CD17</f>
        <v>166240</v>
      </c>
      <c r="CJ17" s="419">
        <v>170357</v>
      </c>
      <c r="CK17" s="486"/>
      <c r="CL17" s="486"/>
      <c r="CM17" s="486"/>
      <c r="CN17" s="486"/>
      <c r="CO17" s="486"/>
      <c r="CP17" s="486"/>
      <c r="CQ17" s="486"/>
      <c r="CR17" s="486"/>
      <c r="CS17" s="486"/>
      <c r="CT17" s="486"/>
      <c r="CU17" s="486"/>
      <c r="CV17" s="486"/>
      <c r="CW17" s="486"/>
      <c r="CX17" s="486"/>
      <c r="CY17" s="486"/>
      <c r="CZ17" s="486"/>
      <c r="DA17" s="486"/>
      <c r="DB17" s="486"/>
      <c r="DC17" s="486"/>
      <c r="DD17" s="486"/>
      <c r="DE17" s="486"/>
      <c r="DF17" s="486"/>
      <c r="DG17" s="486"/>
      <c r="DH17" s="486"/>
      <c r="DI17" s="419">
        <f>DG17+DE17+DC17+DA17+CW17+CU17+CS17+CQ17+CO17+CM17+CK17</f>
        <v>0</v>
      </c>
      <c r="DJ17" s="419">
        <f>CK17+CM17+CO17+CQ17</f>
        <v>0</v>
      </c>
      <c r="DK17" s="419">
        <f>CL17+CN17+CP17+CR17</f>
        <v>0</v>
      </c>
      <c r="DL17" s="419">
        <f>DI17+BK17</f>
        <v>12900</v>
      </c>
      <c r="DM17" s="419">
        <f>DK17+BK17</f>
        <v>12900</v>
      </c>
      <c r="DN17" s="419">
        <v>78954</v>
      </c>
      <c r="DO17" s="394"/>
      <c r="DP17" s="395"/>
      <c r="DQ17" s="395"/>
      <c r="DR17" s="395"/>
      <c r="DS17" s="395"/>
      <c r="DT17" s="395"/>
      <c r="DU17" s="395"/>
      <c r="DV17" s="395"/>
      <c r="DW17" s="395"/>
      <c r="DX17" s="395"/>
      <c r="DY17" s="395"/>
      <c r="DZ17" s="395"/>
      <c r="EA17" s="395"/>
      <c r="EB17" s="395"/>
      <c r="EC17" s="395"/>
      <c r="ED17" s="395"/>
      <c r="EE17" s="395"/>
      <c r="EF17" s="395"/>
      <c r="EG17" s="395"/>
      <c r="EH17" s="395"/>
      <c r="EI17" s="395"/>
      <c r="EJ17" s="395"/>
      <c r="EK17" s="395"/>
      <c r="EL17" s="395"/>
      <c r="EM17" s="396">
        <f>EK17+EI17+EG17+EE17+EA17+DY17+DW17+DU17+DS17+DQ17+DO17</f>
        <v>0</v>
      </c>
      <c r="EN17" s="397">
        <f>DO17+DQ17+DS17+DU17</f>
        <v>0</v>
      </c>
      <c r="EO17" s="398">
        <f>DP17+DR17+DT17+DV17</f>
        <v>0</v>
      </c>
      <c r="EP17" s="398">
        <f>EM17+CO17</f>
        <v>0</v>
      </c>
      <c r="EQ17" s="399">
        <f>EO17+CO17</f>
        <v>0</v>
      </c>
      <c r="ER17" s="491">
        <f t="shared" si="13"/>
        <v>0.50181518151815185</v>
      </c>
      <c r="ES17" s="492">
        <f t="shared" si="14"/>
        <v>1</v>
      </c>
      <c r="ET17" s="493">
        <f t="shared" si="15"/>
        <v>1</v>
      </c>
      <c r="EU17" s="494">
        <f t="shared" si="16"/>
        <v>1.0222798108708453</v>
      </c>
      <c r="EV17" s="494">
        <f t="shared" si="17"/>
        <v>0.58448166666666668</v>
      </c>
      <c r="EW17" s="598" t="s">
        <v>516</v>
      </c>
      <c r="EX17" s="604" t="s">
        <v>311</v>
      </c>
      <c r="EY17" s="604" t="s">
        <v>355</v>
      </c>
      <c r="EZ17" s="604" t="s">
        <v>331</v>
      </c>
      <c r="FA17" s="607" t="s">
        <v>478</v>
      </c>
      <c r="FB17" s="594"/>
    </row>
    <row r="18" spans="1:164" s="81" customFormat="1" ht="27" customHeight="1" x14ac:dyDescent="0.25">
      <c r="A18" s="661"/>
      <c r="B18" s="666"/>
      <c r="C18" s="670"/>
      <c r="D18" s="655"/>
      <c r="E18" s="658"/>
      <c r="F18" s="269" t="s">
        <v>3</v>
      </c>
      <c r="G18" s="495">
        <f>AA18+BE18+CH18+CJ18+DN18</f>
        <v>6389853147</v>
      </c>
      <c r="H18" s="279">
        <v>892352000</v>
      </c>
      <c r="I18" s="279"/>
      <c r="J18" s="279"/>
      <c r="K18" s="432">
        <v>106770000</v>
      </c>
      <c r="L18" s="432">
        <v>106770000</v>
      </c>
      <c r="M18" s="424">
        <v>416765949</v>
      </c>
      <c r="N18" s="424">
        <v>416765949</v>
      </c>
      <c r="O18" s="424">
        <v>39171000</v>
      </c>
      <c r="P18" s="424">
        <v>39171000</v>
      </c>
      <c r="Q18" s="424">
        <v>0</v>
      </c>
      <c r="R18" s="424">
        <v>0</v>
      </c>
      <c r="S18" s="424">
        <v>20627901</v>
      </c>
      <c r="T18" s="424">
        <v>20627901</v>
      </c>
      <c r="U18" s="424">
        <v>251264083</v>
      </c>
      <c r="V18" s="424">
        <v>251264083</v>
      </c>
      <c r="W18" s="278">
        <f t="shared" si="1"/>
        <v>834598933</v>
      </c>
      <c r="X18" s="123">
        <f t="shared" si="2"/>
        <v>834598933</v>
      </c>
      <c r="Y18" s="278">
        <f t="shared" si="3"/>
        <v>834598933</v>
      </c>
      <c r="Z18" s="123">
        <f t="shared" si="8"/>
        <v>834598933</v>
      </c>
      <c r="AA18" s="278">
        <f t="shared" ref="AA18:AA23" si="27">V18+T18+R18+P18+N18+L18+J18</f>
        <v>834598933</v>
      </c>
      <c r="AB18" s="452">
        <v>1175796000</v>
      </c>
      <c r="AC18" s="452"/>
      <c r="AD18" s="279"/>
      <c r="AE18" s="279">
        <v>320884000</v>
      </c>
      <c r="AF18" s="279">
        <v>318565447</v>
      </c>
      <c r="AG18" s="279">
        <v>387439000</v>
      </c>
      <c r="AH18" s="279">
        <v>387439000</v>
      </c>
      <c r="AI18" s="279">
        <v>121336000</v>
      </c>
      <c r="AJ18" s="279">
        <v>656831</v>
      </c>
      <c r="AK18" s="279">
        <v>26000000</v>
      </c>
      <c r="AL18" s="279">
        <v>677082</v>
      </c>
      <c r="AM18" s="279">
        <v>0</v>
      </c>
      <c r="AN18" s="279">
        <v>12223969</v>
      </c>
      <c r="AO18" s="279">
        <v>0</v>
      </c>
      <c r="AP18" s="279">
        <v>0</v>
      </c>
      <c r="AQ18" s="279">
        <v>60000000</v>
      </c>
      <c r="AR18" s="279">
        <v>0</v>
      </c>
      <c r="AS18" s="279">
        <v>129383000</v>
      </c>
      <c r="AT18" s="279">
        <v>104385801</v>
      </c>
      <c r="AU18" s="279">
        <v>0</v>
      </c>
      <c r="AV18" s="279">
        <v>93959378</v>
      </c>
      <c r="AW18" s="279">
        <f>11671400+32864791</f>
        <v>44536191</v>
      </c>
      <c r="AX18" s="279">
        <v>83881166</v>
      </c>
      <c r="AY18" s="279">
        <v>-10053491</v>
      </c>
      <c r="AZ18" s="279">
        <v>56315346</v>
      </c>
      <c r="BA18" s="266">
        <f>AY18+AW18+AU18+AS18+AO18+AM18+AK18+AI18+AG18+AE18+AQ18+AC18</f>
        <v>1079524700</v>
      </c>
      <c r="BB18" s="266">
        <f t="shared" si="10"/>
        <v>1079524700</v>
      </c>
      <c r="BC18" s="266">
        <f t="shared" si="4"/>
        <v>1058104020</v>
      </c>
      <c r="BD18" s="266">
        <f>AY18+AW18+AU18+AS18+AO18+AM18+AK18+AI18+AG18+AE18+AQ18+AC18</f>
        <v>1079524700</v>
      </c>
      <c r="BE18" s="266">
        <f t="shared" si="5"/>
        <v>1058104020</v>
      </c>
      <c r="BF18" s="279">
        <v>1549614668</v>
      </c>
      <c r="BG18" s="123">
        <v>1067921000</v>
      </c>
      <c r="BH18" s="123">
        <v>1038668000</v>
      </c>
      <c r="BI18" s="123">
        <v>0</v>
      </c>
      <c r="BJ18" s="123">
        <v>0</v>
      </c>
      <c r="BK18" s="123">
        <v>0</v>
      </c>
      <c r="BL18" s="123">
        <v>0</v>
      </c>
      <c r="BM18" s="123"/>
      <c r="BN18" s="123">
        <v>0</v>
      </c>
      <c r="BO18" s="123"/>
      <c r="BP18" s="123">
        <v>0</v>
      </c>
      <c r="BQ18" s="123">
        <v>402193668</v>
      </c>
      <c r="BR18" s="123">
        <v>50000000</v>
      </c>
      <c r="BS18" s="123">
        <v>18862000</v>
      </c>
      <c r="BT18" s="123">
        <v>-39000000</v>
      </c>
      <c r="BU18" s="123"/>
      <c r="BV18" s="123">
        <v>0</v>
      </c>
      <c r="BW18" s="123"/>
      <c r="BX18" s="123">
        <v>387489634</v>
      </c>
      <c r="BY18" s="123">
        <v>20367667</v>
      </c>
      <c r="BZ18" s="123">
        <v>20367667</v>
      </c>
      <c r="CA18" s="123">
        <v>40270333</v>
      </c>
      <c r="CB18" s="123">
        <v>-11217267</v>
      </c>
      <c r="CC18" s="123">
        <v>-17418474</v>
      </c>
      <c r="CD18" s="123">
        <v>83949133</v>
      </c>
      <c r="CE18" s="280">
        <f t="shared" ref="CE18:CE23" si="28">+BG18+BI18+BK18+BM18+BO18+BQ18+BS18+BU18+BW18+BY18+CA18+CC18</f>
        <v>1532196194</v>
      </c>
      <c r="CF18" s="280">
        <f t="shared" si="6"/>
        <v>1532196194</v>
      </c>
      <c r="CG18" s="280">
        <f t="shared" si="7"/>
        <v>1530257167</v>
      </c>
      <c r="CH18" s="280">
        <f t="shared" ref="CH18:CH23" si="29">BG18+BI18+BK18+BM18+BO18+BQ18+BS18+BU18+BW18+BY18+CA18+CC18</f>
        <v>1532196194</v>
      </c>
      <c r="CI18" s="280">
        <f t="shared" ref="CI18:CI23" si="30">BH18+BJ18+BL18+BN18+BP18+BR18+BT18+BV18+BX18+BZ18+CB18+CD18</f>
        <v>1530257167</v>
      </c>
      <c r="CJ18" s="400">
        <v>1642045000</v>
      </c>
      <c r="CK18" s="427"/>
      <c r="CL18" s="427"/>
      <c r="CM18" s="427"/>
      <c r="CN18" s="427"/>
      <c r="CO18" s="427"/>
      <c r="CP18" s="427"/>
      <c r="CQ18" s="427"/>
      <c r="CR18" s="427"/>
      <c r="CS18" s="427"/>
      <c r="CT18" s="427"/>
      <c r="CU18" s="427"/>
      <c r="CV18" s="427"/>
      <c r="CW18" s="427"/>
      <c r="CX18" s="427"/>
      <c r="CY18" s="427"/>
      <c r="CZ18" s="427"/>
      <c r="DA18" s="427"/>
      <c r="DB18" s="427"/>
      <c r="DC18" s="427"/>
      <c r="DD18" s="427"/>
      <c r="DE18" s="427"/>
      <c r="DF18" s="427"/>
      <c r="DG18" s="427"/>
      <c r="DH18" s="427"/>
      <c r="DI18" s="401">
        <f>DG18+DE18+DC18+DA18+CY18+CW18+CU18+CS18+CQ18+CO18+CM18+CK18</f>
        <v>0</v>
      </c>
      <c r="DJ18" s="123">
        <f>CK18+CM18+CO18+CQ18</f>
        <v>0</v>
      </c>
      <c r="DK18" s="123">
        <f>CL18+CN18+CP18+CR18</f>
        <v>0</v>
      </c>
      <c r="DL18" s="123">
        <f>CK18+CM18+CO18+CQ18+CS18+CU18+CW18+CY18+DA18+DE18+DG18</f>
        <v>0</v>
      </c>
      <c r="DM18" s="279">
        <f>CL18+CN18+CP18+CR18</f>
        <v>0</v>
      </c>
      <c r="DN18" s="279">
        <v>1322909000</v>
      </c>
      <c r="DO18" s="428"/>
      <c r="DP18" s="429"/>
      <c r="DQ18" s="429"/>
      <c r="DR18" s="429"/>
      <c r="DS18" s="429"/>
      <c r="DT18" s="429"/>
      <c r="DU18" s="429"/>
      <c r="DV18" s="429"/>
      <c r="DW18" s="429"/>
      <c r="DX18" s="429"/>
      <c r="DY18" s="429"/>
      <c r="DZ18" s="429"/>
      <c r="EA18" s="429"/>
      <c r="EB18" s="429"/>
      <c r="EC18" s="429"/>
      <c r="ED18" s="429"/>
      <c r="EE18" s="429"/>
      <c r="EF18" s="429"/>
      <c r="EG18" s="429"/>
      <c r="EH18" s="429"/>
      <c r="EI18" s="429"/>
      <c r="EJ18" s="429"/>
      <c r="EK18" s="429"/>
      <c r="EL18" s="429"/>
      <c r="EM18" s="402">
        <f>EK18+EI18+EG18+EE18+EC18+EA18+DY18+DW18+DU18+DS18+DQ18+DO18</f>
        <v>0</v>
      </c>
      <c r="EN18" s="132">
        <f>DO18+DQ18+DS18+DU18</f>
        <v>0</v>
      </c>
      <c r="EO18" s="123">
        <f>DP18+DR18+DT18+DV18</f>
        <v>0</v>
      </c>
      <c r="EP18" s="123">
        <f>DO18+DQ18+DS18+DU18+DW18+DY18+EA18+EC18+EE18+EI18+EK18</f>
        <v>0</v>
      </c>
      <c r="EQ18" s="124">
        <f>DP18+DR18+DT18+DV18</f>
        <v>0</v>
      </c>
      <c r="ER18" s="420">
        <f t="shared" si="13"/>
        <v>-4.8195457879949757</v>
      </c>
      <c r="ES18" s="421">
        <f t="shared" si="14"/>
        <v>0.99873447864732134</v>
      </c>
      <c r="ET18" s="422">
        <f t="shared" si="15"/>
        <v>0.99873447864732134</v>
      </c>
      <c r="EU18" s="423">
        <f t="shared" si="16"/>
        <v>0.99322184005762038</v>
      </c>
      <c r="EV18" s="423">
        <f t="shared" si="17"/>
        <v>0.53568682116068045</v>
      </c>
      <c r="EW18" s="599"/>
      <c r="EX18" s="605"/>
      <c r="EY18" s="605"/>
      <c r="EZ18" s="605"/>
      <c r="FA18" s="608"/>
      <c r="FB18" s="594"/>
      <c r="FC18" s="3"/>
    </row>
    <row r="19" spans="1:164" s="81" customFormat="1" ht="27" customHeight="1" x14ac:dyDescent="0.25">
      <c r="A19" s="661"/>
      <c r="B19" s="666"/>
      <c r="C19" s="670"/>
      <c r="D19" s="655"/>
      <c r="E19" s="658"/>
      <c r="F19" s="270" t="s">
        <v>229</v>
      </c>
      <c r="G19" s="496"/>
      <c r="H19" s="279"/>
      <c r="I19" s="279"/>
      <c r="J19" s="279"/>
      <c r="K19" s="426"/>
      <c r="L19" s="426"/>
      <c r="M19" s="430"/>
      <c r="N19" s="430"/>
      <c r="O19" s="431"/>
      <c r="P19" s="431"/>
      <c r="Q19" s="430"/>
      <c r="R19" s="430"/>
      <c r="S19" s="430"/>
      <c r="T19" s="430"/>
      <c r="U19" s="432">
        <f>467742816+2584</f>
        <v>467745400</v>
      </c>
      <c r="V19" s="432">
        <f>467742816+2584</f>
        <v>467745400</v>
      </c>
      <c r="W19" s="278">
        <f t="shared" si="1"/>
        <v>467745400</v>
      </c>
      <c r="X19" s="123">
        <f t="shared" si="2"/>
        <v>467745400</v>
      </c>
      <c r="Y19" s="278">
        <f t="shared" si="3"/>
        <v>467745400</v>
      </c>
      <c r="Z19" s="123">
        <f t="shared" si="8"/>
        <v>467745400</v>
      </c>
      <c r="AA19" s="278">
        <f t="shared" si="27"/>
        <v>467745400</v>
      </c>
      <c r="AB19" s="452">
        <f>AB18</f>
        <v>1175796000</v>
      </c>
      <c r="AC19" s="452">
        <v>0</v>
      </c>
      <c r="AD19" s="279">
        <v>0</v>
      </c>
      <c r="AE19" s="452">
        <v>0</v>
      </c>
      <c r="AF19" s="279">
        <v>0</v>
      </c>
      <c r="AG19" s="279">
        <v>0</v>
      </c>
      <c r="AH19" s="279">
        <v>0</v>
      </c>
      <c r="AI19" s="279">
        <v>74843285</v>
      </c>
      <c r="AJ19" s="279">
        <v>81859409</v>
      </c>
      <c r="AK19" s="279">
        <v>91288000</v>
      </c>
      <c r="AL19" s="279">
        <v>81652000</v>
      </c>
      <c r="AM19" s="279">
        <v>90222082</v>
      </c>
      <c r="AN19" s="279">
        <v>88509051</v>
      </c>
      <c r="AO19" s="279">
        <v>86594000</v>
      </c>
      <c r="AP19" s="279">
        <v>85001200</v>
      </c>
      <c r="AQ19" s="279">
        <v>88883000</v>
      </c>
      <c r="AR19" s="279">
        <v>84603000</v>
      </c>
      <c r="AS19" s="279">
        <v>84603000</v>
      </c>
      <c r="AT19" s="279">
        <v>86726733</v>
      </c>
      <c r="AU19" s="279">
        <v>104003000</v>
      </c>
      <c r="AV19" s="279">
        <v>86594000</v>
      </c>
      <c r="AW19" s="279">
        <v>99603000</v>
      </c>
      <c r="AX19" s="279">
        <v>92932110</v>
      </c>
      <c r="AY19" s="279">
        <v>119633574</v>
      </c>
      <c r="AZ19" s="279">
        <v>171752155</v>
      </c>
      <c r="BA19" s="266">
        <f t="shared" ref="BA19:BA22" si="31">AY19+AW19+AU19+AS19+AO19+AM19+AK19+AI19+AG19+AE19+AQ19+AC19</f>
        <v>839672941</v>
      </c>
      <c r="BB19" s="266">
        <f t="shared" si="10"/>
        <v>839672941</v>
      </c>
      <c r="BC19" s="266">
        <f t="shared" si="4"/>
        <v>859629658</v>
      </c>
      <c r="BD19" s="266">
        <f t="shared" ref="BD19:BD22" si="32">AY19+AW19+AU19+AS19+AO19+AM19+AK19+AI19+AG19+AE19+AQ19+AC19</f>
        <v>839672941</v>
      </c>
      <c r="BE19" s="266">
        <f t="shared" si="5"/>
        <v>859629658</v>
      </c>
      <c r="BF19" s="281">
        <f>BG19+BI19+BK19+BM19+BO19+BQ19+BS19+BU19+BW19+BY19+CA19+CC19</f>
        <v>1423321000</v>
      </c>
      <c r="BG19" s="123">
        <v>719750</v>
      </c>
      <c r="BH19" s="123">
        <v>0</v>
      </c>
      <c r="BI19" s="123">
        <v>69502250</v>
      </c>
      <c r="BJ19" s="123">
        <v>46143437</v>
      </c>
      <c r="BK19" s="123">
        <v>132240750</v>
      </c>
      <c r="BL19" s="123">
        <v>119922833</v>
      </c>
      <c r="BM19" s="123">
        <v>128284750</v>
      </c>
      <c r="BN19" s="123">
        <v>106358333</v>
      </c>
      <c r="BO19" s="123">
        <v>128284750</v>
      </c>
      <c r="BP19" s="123">
        <v>147336171</v>
      </c>
      <c r="BQ19" s="123">
        <v>132240750</v>
      </c>
      <c r="BR19" s="123">
        <v>146350000</v>
      </c>
      <c r="BS19" s="123">
        <v>163944750</v>
      </c>
      <c r="BT19" s="123">
        <v>134970869</v>
      </c>
      <c r="BU19" s="123">
        <v>199604750</v>
      </c>
      <c r="BV19" s="123">
        <v>127763000</v>
      </c>
      <c r="BW19" s="123">
        <v>203560750</v>
      </c>
      <c r="BX19" s="123">
        <v>126503327</v>
      </c>
      <c r="BY19" s="123">
        <v>140822250</v>
      </c>
      <c r="BZ19" s="123">
        <v>99134333</v>
      </c>
      <c r="CA19" s="123">
        <v>78244750</v>
      </c>
      <c r="CB19" s="123">
        <v>109638399</v>
      </c>
      <c r="CC19" s="123">
        <f>116870750-71000000</f>
        <v>45870750</v>
      </c>
      <c r="CD19" s="123">
        <v>191933133</v>
      </c>
      <c r="CE19" s="280">
        <f t="shared" si="28"/>
        <v>1423321000</v>
      </c>
      <c r="CF19" s="280">
        <f t="shared" si="6"/>
        <v>1423321000</v>
      </c>
      <c r="CG19" s="280">
        <f t="shared" si="7"/>
        <v>1356053835</v>
      </c>
      <c r="CH19" s="280">
        <f t="shared" si="29"/>
        <v>1423321000</v>
      </c>
      <c r="CI19" s="280">
        <f t="shared" si="30"/>
        <v>1356053835</v>
      </c>
      <c r="CJ19" s="453"/>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04"/>
      <c r="DJ19" s="125"/>
      <c r="DK19" s="125"/>
      <c r="DL19" s="125"/>
      <c r="DM19" s="404"/>
      <c r="DN19" s="453"/>
      <c r="DO19" s="428"/>
      <c r="DP19" s="429"/>
      <c r="DQ19" s="429"/>
      <c r="DR19" s="429"/>
      <c r="DS19" s="429"/>
      <c r="DT19" s="429"/>
      <c r="DU19" s="429"/>
      <c r="DV19" s="429"/>
      <c r="DW19" s="429"/>
      <c r="DX19" s="429"/>
      <c r="DY19" s="429"/>
      <c r="DZ19" s="429"/>
      <c r="EA19" s="429"/>
      <c r="EB19" s="429"/>
      <c r="EC19" s="429"/>
      <c r="ED19" s="429"/>
      <c r="EE19" s="429"/>
      <c r="EF19" s="429"/>
      <c r="EG19" s="429"/>
      <c r="EH19" s="429"/>
      <c r="EI19" s="429"/>
      <c r="EJ19" s="429"/>
      <c r="EK19" s="429"/>
      <c r="EL19" s="429"/>
      <c r="EM19" s="403">
        <f>EI19+EG19+EE19+EC19+EA19+DY19+DW19+DU19+DS19+DQ19+DO19+EK19</f>
        <v>0</v>
      </c>
      <c r="EN19" s="132">
        <f>+DO19+DQ19+DS19+DU19</f>
        <v>0</v>
      </c>
      <c r="EO19" s="123">
        <f>DP19+DR19+DT19+DV19</f>
        <v>0</v>
      </c>
      <c r="EP19" s="123">
        <f>DQ19+DS19+DU19+DW19+DY19+EA19+EC19+EE19+EG19+EI19+EK19</f>
        <v>0</v>
      </c>
      <c r="EQ19" s="124">
        <f>DP19+DR19+DT19+DV19</f>
        <v>0</v>
      </c>
      <c r="ER19" s="420">
        <f t="shared" si="13"/>
        <v>4.1842161508150619</v>
      </c>
      <c r="ES19" s="421">
        <f t="shared" si="14"/>
        <v>0.95273928720225443</v>
      </c>
      <c r="ET19" s="422">
        <f t="shared" si="15"/>
        <v>0.95273928720225443</v>
      </c>
      <c r="EU19" s="423">
        <f t="shared" si="16"/>
        <v>0.98267485757806716</v>
      </c>
      <c r="EV19" s="423" t="e">
        <f t="shared" si="17"/>
        <v>#DIV/0!</v>
      </c>
      <c r="EW19" s="599"/>
      <c r="EX19" s="605"/>
      <c r="EY19" s="605"/>
      <c r="EZ19" s="605"/>
      <c r="FA19" s="608"/>
      <c r="FB19" s="594"/>
    </row>
    <row r="20" spans="1:164" s="3" customFormat="1" ht="27" customHeight="1" x14ac:dyDescent="0.25">
      <c r="A20" s="661"/>
      <c r="B20" s="666"/>
      <c r="C20" s="670"/>
      <c r="D20" s="655"/>
      <c r="E20" s="658"/>
      <c r="F20" s="271" t="s">
        <v>42</v>
      </c>
      <c r="G20" s="496">
        <f t="shared" si="0"/>
        <v>0</v>
      </c>
      <c r="H20" s="426"/>
      <c r="I20" s="426"/>
      <c r="J20" s="426"/>
      <c r="K20" s="424"/>
      <c r="L20" s="424"/>
      <c r="M20" s="430"/>
      <c r="N20" s="430"/>
      <c r="O20" s="431"/>
      <c r="P20" s="431"/>
      <c r="Q20" s="430"/>
      <c r="R20" s="430"/>
      <c r="S20" s="430"/>
      <c r="T20" s="430"/>
      <c r="U20" s="430"/>
      <c r="V20" s="430"/>
      <c r="W20" s="404">
        <f t="shared" si="1"/>
        <v>0</v>
      </c>
      <c r="X20" s="125">
        <f t="shared" si="2"/>
        <v>0</v>
      </c>
      <c r="Y20" s="404">
        <f t="shared" si="3"/>
        <v>0</v>
      </c>
      <c r="Z20" s="125">
        <f t="shared" si="8"/>
        <v>0</v>
      </c>
      <c r="AA20" s="404">
        <f t="shared" si="27"/>
        <v>0</v>
      </c>
      <c r="AB20" s="401">
        <v>0</v>
      </c>
      <c r="AC20" s="426">
        <v>0</v>
      </c>
      <c r="AD20" s="426">
        <v>0</v>
      </c>
      <c r="AE20" s="426">
        <v>0</v>
      </c>
      <c r="AF20" s="426">
        <v>0</v>
      </c>
      <c r="AG20" s="426">
        <v>0</v>
      </c>
      <c r="AH20" s="426">
        <v>0</v>
      </c>
      <c r="AI20" s="426">
        <v>0</v>
      </c>
      <c r="AJ20" s="426">
        <v>0</v>
      </c>
      <c r="AK20" s="426">
        <v>0</v>
      </c>
      <c r="AL20" s="426">
        <v>0</v>
      </c>
      <c r="AM20" s="426">
        <v>0</v>
      </c>
      <c r="AN20" s="426">
        <v>0</v>
      </c>
      <c r="AO20" s="426">
        <v>0</v>
      </c>
      <c r="AP20" s="426">
        <v>0</v>
      </c>
      <c r="AQ20" s="426">
        <v>0</v>
      </c>
      <c r="AR20" s="426">
        <v>0</v>
      </c>
      <c r="AS20" s="426">
        <v>0</v>
      </c>
      <c r="AT20" s="426">
        <v>0</v>
      </c>
      <c r="AU20" s="426">
        <v>0</v>
      </c>
      <c r="AV20" s="426"/>
      <c r="AW20" s="426">
        <v>0</v>
      </c>
      <c r="AX20" s="426">
        <v>0</v>
      </c>
      <c r="AY20" s="426">
        <v>0</v>
      </c>
      <c r="AZ20" s="426">
        <v>0</v>
      </c>
      <c r="BA20" s="282">
        <f t="shared" si="31"/>
        <v>0</v>
      </c>
      <c r="BB20" s="283">
        <f t="shared" si="10"/>
        <v>0</v>
      </c>
      <c r="BC20" s="283">
        <f t="shared" si="4"/>
        <v>0</v>
      </c>
      <c r="BD20" s="283">
        <f t="shared" si="32"/>
        <v>0</v>
      </c>
      <c r="BE20" s="283">
        <f t="shared" si="5"/>
        <v>0</v>
      </c>
      <c r="BF20" s="435">
        <v>0</v>
      </c>
      <c r="BG20" s="426">
        <v>0</v>
      </c>
      <c r="BH20" s="404">
        <v>0</v>
      </c>
      <c r="BI20" s="426">
        <v>0</v>
      </c>
      <c r="BJ20" s="404">
        <v>0</v>
      </c>
      <c r="BK20" s="426">
        <v>0</v>
      </c>
      <c r="BL20" s="404"/>
      <c r="BM20" s="426">
        <v>0</v>
      </c>
      <c r="BN20" s="404">
        <v>0</v>
      </c>
      <c r="BO20" s="426">
        <v>0</v>
      </c>
      <c r="BP20" s="404">
        <v>0</v>
      </c>
      <c r="BQ20" s="426">
        <v>0</v>
      </c>
      <c r="BR20" s="404">
        <v>0</v>
      </c>
      <c r="BS20" s="426">
        <v>0</v>
      </c>
      <c r="BT20" s="404">
        <v>0</v>
      </c>
      <c r="BU20" s="426">
        <v>0</v>
      </c>
      <c r="BV20" s="404">
        <v>0</v>
      </c>
      <c r="BW20" s="426">
        <v>0</v>
      </c>
      <c r="BX20" s="404">
        <v>0</v>
      </c>
      <c r="BY20" s="426">
        <v>0</v>
      </c>
      <c r="BZ20" s="404">
        <v>0</v>
      </c>
      <c r="CA20" s="426">
        <v>0</v>
      </c>
      <c r="CB20" s="404">
        <v>0</v>
      </c>
      <c r="CC20" s="436">
        <v>0</v>
      </c>
      <c r="CD20" s="436">
        <v>0</v>
      </c>
      <c r="CE20" s="277">
        <f t="shared" si="28"/>
        <v>0</v>
      </c>
      <c r="CF20" s="277">
        <f t="shared" si="6"/>
        <v>0</v>
      </c>
      <c r="CG20" s="277">
        <f t="shared" si="7"/>
        <v>0</v>
      </c>
      <c r="CH20" s="277">
        <f t="shared" si="29"/>
        <v>0</v>
      </c>
      <c r="CI20" s="277">
        <f t="shared" si="30"/>
        <v>0</v>
      </c>
      <c r="CJ20" s="437"/>
      <c r="CK20" s="426"/>
      <c r="CL20" s="426"/>
      <c r="CM20" s="426"/>
      <c r="CN20" s="426"/>
      <c r="CO20" s="426"/>
      <c r="CP20" s="426"/>
      <c r="CQ20" s="426"/>
      <c r="CR20" s="426"/>
      <c r="CS20" s="426"/>
      <c r="CT20" s="426"/>
      <c r="CU20" s="426"/>
      <c r="CV20" s="426"/>
      <c r="CW20" s="426"/>
      <c r="CX20" s="426"/>
      <c r="CY20" s="426"/>
      <c r="CZ20" s="426"/>
      <c r="DA20" s="426"/>
      <c r="DB20" s="426"/>
      <c r="DC20" s="426"/>
      <c r="DD20" s="426"/>
      <c r="DE20" s="426"/>
      <c r="DF20" s="426"/>
      <c r="DG20" s="426"/>
      <c r="DH20" s="426"/>
      <c r="DI20" s="404"/>
      <c r="DJ20" s="125"/>
      <c r="DK20" s="125"/>
      <c r="DL20" s="125"/>
      <c r="DM20" s="404"/>
      <c r="DN20" s="453"/>
      <c r="DO20" s="438"/>
      <c r="DP20" s="439"/>
      <c r="DQ20" s="439"/>
      <c r="DR20" s="439"/>
      <c r="DS20" s="439"/>
      <c r="DT20" s="439"/>
      <c r="DU20" s="439"/>
      <c r="DV20" s="439"/>
      <c r="DW20" s="439"/>
      <c r="DX20" s="439"/>
      <c r="DY20" s="439"/>
      <c r="DZ20" s="439"/>
      <c r="EA20" s="439"/>
      <c r="EB20" s="439"/>
      <c r="EC20" s="439"/>
      <c r="ED20" s="439"/>
      <c r="EE20" s="439"/>
      <c r="EF20" s="439"/>
      <c r="EG20" s="440"/>
      <c r="EH20" s="439"/>
      <c r="EI20" s="440"/>
      <c r="EJ20" s="439"/>
      <c r="EK20" s="440"/>
      <c r="EL20" s="439"/>
      <c r="EM20" s="441"/>
      <c r="EN20" s="133">
        <f>DO20+DQ20+DS20+DU20</f>
        <v>0</v>
      </c>
      <c r="EO20" s="125">
        <f>DP20+DR20+DT20+DV20</f>
        <v>0</v>
      </c>
      <c r="EP20" s="125">
        <f>DQ20+DS20+DU20+DW20+DY20+EA20+EC20+EE20+EG20+EI20+EK20</f>
        <v>0</v>
      </c>
      <c r="EQ20" s="405">
        <v>0</v>
      </c>
      <c r="ER20" s="420" t="e">
        <f t="shared" si="13"/>
        <v>#DIV/0!</v>
      </c>
      <c r="ES20" s="421" t="e">
        <f t="shared" si="14"/>
        <v>#DIV/0!</v>
      </c>
      <c r="ET20" s="422" t="e">
        <f t="shared" si="15"/>
        <v>#DIV/0!</v>
      </c>
      <c r="EU20" s="423" t="e">
        <f t="shared" si="16"/>
        <v>#DIV/0!</v>
      </c>
      <c r="EV20" s="423" t="e">
        <f t="shared" si="17"/>
        <v>#DIV/0!</v>
      </c>
      <c r="EW20" s="599"/>
      <c r="EX20" s="605"/>
      <c r="EY20" s="605"/>
      <c r="EZ20" s="605"/>
      <c r="FA20" s="608"/>
      <c r="FB20" s="594"/>
    </row>
    <row r="21" spans="1:164" s="3" customFormat="1" ht="27" customHeight="1" x14ac:dyDescent="0.25">
      <c r="A21" s="661"/>
      <c r="B21" s="666"/>
      <c r="C21" s="670"/>
      <c r="D21" s="655"/>
      <c r="E21" s="658"/>
      <c r="F21" s="271" t="s">
        <v>4</v>
      </c>
      <c r="G21" s="495">
        <f>AA21+BE21+CH21+CJ21+DN21</f>
        <v>554958147</v>
      </c>
      <c r="H21" s="407"/>
      <c r="I21" s="407"/>
      <c r="J21" s="407"/>
      <c r="K21" s="426"/>
      <c r="L21" s="426"/>
      <c r="M21" s="401"/>
      <c r="N21" s="401"/>
      <c r="O21" s="443"/>
      <c r="P21" s="443"/>
      <c r="Q21" s="444"/>
      <c r="R21" s="444"/>
      <c r="S21" s="444"/>
      <c r="T21" s="444"/>
      <c r="U21" s="406"/>
      <c r="V21" s="406"/>
      <c r="W21" s="278">
        <f t="shared" si="1"/>
        <v>0</v>
      </c>
      <c r="X21" s="125">
        <f t="shared" si="2"/>
        <v>0</v>
      </c>
      <c r="Y21" s="278">
        <f t="shared" si="3"/>
        <v>0</v>
      </c>
      <c r="Z21" s="125">
        <f t="shared" si="8"/>
        <v>0</v>
      </c>
      <c r="AA21" s="278">
        <f t="shared" si="27"/>
        <v>0</v>
      </c>
      <c r="AB21" s="407">
        <f>AA18-AA19</f>
        <v>366853533</v>
      </c>
      <c r="AC21" s="407">
        <v>10344467</v>
      </c>
      <c r="AD21" s="407">
        <v>10344467</v>
      </c>
      <c r="AE21" s="279">
        <v>112473844</v>
      </c>
      <c r="AF21" s="279">
        <v>112473844</v>
      </c>
      <c r="AG21" s="279">
        <v>74124357</v>
      </c>
      <c r="AH21" s="279">
        <v>74124357</v>
      </c>
      <c r="AI21" s="279">
        <v>30758782</v>
      </c>
      <c r="AJ21" s="279">
        <v>30758782</v>
      </c>
      <c r="AK21" s="279">
        <v>9338213</v>
      </c>
      <c r="AL21" s="279">
        <v>9338213</v>
      </c>
      <c r="AM21" s="279">
        <v>33030520</v>
      </c>
      <c r="AN21" s="279">
        <v>23659093</v>
      </c>
      <c r="AO21" s="279">
        <f>21749600</f>
        <v>21749600</v>
      </c>
      <c r="AP21" s="279">
        <v>20000000</v>
      </c>
      <c r="AQ21" s="279">
        <v>37500000</v>
      </c>
      <c r="AR21" s="279">
        <v>23348514</v>
      </c>
      <c r="AS21" s="279">
        <f>37533750</f>
        <v>37533750</v>
      </c>
      <c r="AT21" s="279">
        <v>33627385</v>
      </c>
      <c r="AU21" s="427">
        <v>0</v>
      </c>
      <c r="AV21" s="427">
        <f>18812651+1189</f>
        <v>18813840</v>
      </c>
      <c r="AW21" s="427">
        <v>0</v>
      </c>
      <c r="AX21" s="427">
        <v>0</v>
      </c>
      <c r="AY21" s="427">
        <v>-10365038</v>
      </c>
      <c r="AZ21" s="427">
        <v>0</v>
      </c>
      <c r="BA21" s="266">
        <f t="shared" si="31"/>
        <v>356488495</v>
      </c>
      <c r="BB21" s="266">
        <f t="shared" si="10"/>
        <v>356488495</v>
      </c>
      <c r="BC21" s="266">
        <f t="shared" si="4"/>
        <v>356488495</v>
      </c>
      <c r="BD21" s="266">
        <f t="shared" si="32"/>
        <v>356488495</v>
      </c>
      <c r="BE21" s="266">
        <f t="shared" si="5"/>
        <v>356488495</v>
      </c>
      <c r="BF21" s="281">
        <v>198469653</v>
      </c>
      <c r="BG21" s="123">
        <v>79826168</v>
      </c>
      <c r="BH21" s="123">
        <v>57296500</v>
      </c>
      <c r="BI21" s="123">
        <v>57476044</v>
      </c>
      <c r="BJ21" s="123">
        <v>56099709</v>
      </c>
      <c r="BK21" s="123">
        <v>41645194</v>
      </c>
      <c r="BL21" s="123">
        <v>3253200</v>
      </c>
      <c r="BM21" s="123">
        <v>3928451</v>
      </c>
      <c r="BN21" s="123">
        <v>19946296</v>
      </c>
      <c r="BO21" s="123">
        <v>1559850</v>
      </c>
      <c r="BP21" s="123">
        <v>29413405</v>
      </c>
      <c r="BQ21" s="123">
        <v>1559850</v>
      </c>
      <c r="BR21" s="123">
        <v>540</v>
      </c>
      <c r="BS21" s="123">
        <v>1559850</v>
      </c>
      <c r="BT21" s="123">
        <v>0</v>
      </c>
      <c r="BU21" s="123">
        <v>1559850</v>
      </c>
      <c r="BV21" s="123">
        <v>12040142</v>
      </c>
      <c r="BW21" s="123">
        <f>1559850-4709</f>
        <v>1555141</v>
      </c>
      <c r="BX21" s="123">
        <v>0</v>
      </c>
      <c r="BY21" s="123">
        <v>1559850</v>
      </c>
      <c r="BZ21" s="123">
        <v>5104965</v>
      </c>
      <c r="CA21" s="123">
        <v>1559850</v>
      </c>
      <c r="CB21" s="123">
        <v>3403310</v>
      </c>
      <c r="CC21" s="123">
        <v>4679554</v>
      </c>
      <c r="CD21" s="123">
        <v>3403310</v>
      </c>
      <c r="CE21" s="280">
        <f t="shared" si="28"/>
        <v>198469652</v>
      </c>
      <c r="CF21" s="280">
        <f t="shared" si="6"/>
        <v>198469652</v>
      </c>
      <c r="CG21" s="280">
        <f t="shared" si="7"/>
        <v>189961377</v>
      </c>
      <c r="CH21" s="280">
        <f t="shared" si="29"/>
        <v>198469652</v>
      </c>
      <c r="CI21" s="280">
        <f t="shared" si="30"/>
        <v>189961377</v>
      </c>
      <c r="CJ21" s="284"/>
      <c r="CK21" s="442"/>
      <c r="CL21" s="442"/>
      <c r="CM21" s="442"/>
      <c r="CN21" s="442"/>
      <c r="CO21" s="442"/>
      <c r="CP21" s="442"/>
      <c r="CQ21" s="442"/>
      <c r="CR21" s="442"/>
      <c r="CS21" s="442"/>
      <c r="CT21" s="442"/>
      <c r="CU21" s="442"/>
      <c r="CV21" s="442"/>
      <c r="CW21" s="442"/>
      <c r="CX21" s="442"/>
      <c r="CY21" s="442"/>
      <c r="CZ21" s="442"/>
      <c r="DA21" s="442"/>
      <c r="DB21" s="442"/>
      <c r="DC21" s="442"/>
      <c r="DD21" s="442"/>
      <c r="DE21" s="442"/>
      <c r="DF21" s="442"/>
      <c r="DG21" s="442"/>
      <c r="DH21" s="442"/>
      <c r="DI21" s="401"/>
      <c r="DJ21" s="123"/>
      <c r="DK21" s="407"/>
      <c r="DL21" s="123"/>
      <c r="DM21" s="279"/>
      <c r="DN21" s="401"/>
      <c r="DO21" s="445"/>
      <c r="DP21" s="446"/>
      <c r="DQ21" s="446"/>
      <c r="DR21" s="446"/>
      <c r="DS21" s="446"/>
      <c r="DT21" s="446"/>
      <c r="DU21" s="446"/>
      <c r="DV21" s="446"/>
      <c r="DW21" s="446"/>
      <c r="DX21" s="446"/>
      <c r="DY21" s="446"/>
      <c r="DZ21" s="446"/>
      <c r="EA21" s="446"/>
      <c r="EB21" s="446"/>
      <c r="EC21" s="446"/>
      <c r="ED21" s="446"/>
      <c r="EE21" s="446"/>
      <c r="EF21" s="446"/>
      <c r="EG21" s="446"/>
      <c r="EH21" s="446"/>
      <c r="EI21" s="446"/>
      <c r="EJ21" s="446"/>
      <c r="EK21" s="446"/>
      <c r="EL21" s="446"/>
      <c r="EM21" s="408">
        <f>EI21+EG21+EE21+EC21+EA21+DY21+DW21+DU21+DS21+DQ21+DO21+EK21</f>
        <v>0</v>
      </c>
      <c r="EN21" s="132">
        <f>DO21+DQ21+DS21+DU21</f>
        <v>0</v>
      </c>
      <c r="EO21" s="407">
        <f>DP21+DR21+DT21+DV21</f>
        <v>0</v>
      </c>
      <c r="EP21" s="123">
        <f>DQ21+DS21+DU21+DW21+DY21+EA21+EC21+EE21+EG21+EI21+EK21+DO21</f>
        <v>0</v>
      </c>
      <c r="EQ21" s="124">
        <f>DP21+DR21+DT21+DV21</f>
        <v>0</v>
      </c>
      <c r="ER21" s="420">
        <f t="shared" si="13"/>
        <v>0.72727229988156994</v>
      </c>
      <c r="ES21" s="421">
        <f t="shared" si="14"/>
        <v>0.95713059949336743</v>
      </c>
      <c r="ET21" s="422">
        <f t="shared" si="15"/>
        <v>0.95713059949336743</v>
      </c>
      <c r="EU21" s="423">
        <f t="shared" si="16"/>
        <v>0.98466861862287425</v>
      </c>
      <c r="EV21" s="423">
        <f t="shared" si="17"/>
        <v>0.98466861862287425</v>
      </c>
      <c r="EW21" s="599"/>
      <c r="EX21" s="605"/>
      <c r="EY21" s="605"/>
      <c r="EZ21" s="605"/>
      <c r="FA21" s="608"/>
      <c r="FB21" s="594"/>
    </row>
    <row r="22" spans="1:164" s="3" customFormat="1" ht="27" customHeight="1" thickBot="1" x14ac:dyDescent="0.3">
      <c r="A22" s="661"/>
      <c r="B22" s="666"/>
      <c r="C22" s="670"/>
      <c r="D22" s="655"/>
      <c r="E22" s="658"/>
      <c r="F22" s="271" t="s">
        <v>43</v>
      </c>
      <c r="G22" s="411">
        <f t="shared" si="0"/>
        <v>600000</v>
      </c>
      <c r="H22" s="447">
        <f>H17+H20</f>
        <v>60856</v>
      </c>
      <c r="I22" s="454"/>
      <c r="J22" s="454"/>
      <c r="K22" s="447">
        <f>K17+K20</f>
        <v>1029</v>
      </c>
      <c r="L22" s="447">
        <f t="shared" ref="L22:V22" si="33">L17+L20</f>
        <v>1029</v>
      </c>
      <c r="M22" s="447">
        <f t="shared" si="33"/>
        <v>8565</v>
      </c>
      <c r="N22" s="447">
        <f t="shared" si="33"/>
        <v>8565</v>
      </c>
      <c r="O22" s="448">
        <f t="shared" si="33"/>
        <v>11336</v>
      </c>
      <c r="P22" s="448">
        <f t="shared" si="33"/>
        <v>11336</v>
      </c>
      <c r="Q22" s="448">
        <f t="shared" si="33"/>
        <v>12981</v>
      </c>
      <c r="R22" s="448">
        <f t="shared" si="33"/>
        <v>12981</v>
      </c>
      <c r="S22" s="448">
        <f t="shared" si="33"/>
        <v>9245</v>
      </c>
      <c r="T22" s="448">
        <f t="shared" si="33"/>
        <v>9245</v>
      </c>
      <c r="U22" s="448">
        <f t="shared" si="33"/>
        <v>10850</v>
      </c>
      <c r="V22" s="448">
        <f t="shared" si="33"/>
        <v>10850</v>
      </c>
      <c r="W22" s="126">
        <f t="shared" si="1"/>
        <v>54006</v>
      </c>
      <c r="X22" s="409">
        <f t="shared" si="2"/>
        <v>54006</v>
      </c>
      <c r="Y22" s="126">
        <f t="shared" si="3"/>
        <v>54006</v>
      </c>
      <c r="Z22" s="409">
        <f t="shared" si="8"/>
        <v>54006</v>
      </c>
      <c r="AA22" s="126">
        <f t="shared" si="27"/>
        <v>54006</v>
      </c>
      <c r="AB22" s="129">
        <f t="shared" ref="AB22:AZ22" si="34">AB17+AB20</f>
        <v>146494</v>
      </c>
      <c r="AC22" s="129">
        <f t="shared" si="34"/>
        <v>8000</v>
      </c>
      <c r="AD22" s="129">
        <f t="shared" si="34"/>
        <v>8313</v>
      </c>
      <c r="AE22" s="129">
        <f t="shared" si="34"/>
        <v>10500</v>
      </c>
      <c r="AF22" s="129">
        <f t="shared" si="34"/>
        <v>12086</v>
      </c>
      <c r="AG22" s="129">
        <f t="shared" si="34"/>
        <v>10500</v>
      </c>
      <c r="AH22" s="129">
        <f t="shared" si="34"/>
        <v>10262</v>
      </c>
      <c r="AI22" s="129">
        <f t="shared" si="34"/>
        <v>10500</v>
      </c>
      <c r="AJ22" s="129">
        <f t="shared" si="34"/>
        <v>10889</v>
      </c>
      <c r="AK22" s="129">
        <f t="shared" si="34"/>
        <v>10500</v>
      </c>
      <c r="AL22" s="129">
        <f t="shared" si="34"/>
        <v>11296</v>
      </c>
      <c r="AM22" s="129">
        <f t="shared" si="34"/>
        <v>10500</v>
      </c>
      <c r="AN22" s="126">
        <f t="shared" si="34"/>
        <v>11165</v>
      </c>
      <c r="AO22" s="126">
        <f t="shared" si="34"/>
        <v>10500</v>
      </c>
      <c r="AP22" s="126">
        <f t="shared" si="34"/>
        <v>12138</v>
      </c>
      <c r="AQ22" s="126">
        <f t="shared" si="34"/>
        <v>11400</v>
      </c>
      <c r="AR22" s="126">
        <f t="shared" si="34"/>
        <v>9110</v>
      </c>
      <c r="AS22" s="129">
        <f t="shared" si="34"/>
        <v>10100</v>
      </c>
      <c r="AT22" s="126">
        <f t="shared" si="34"/>
        <v>12271</v>
      </c>
      <c r="AU22" s="129">
        <f t="shared" si="34"/>
        <v>10100</v>
      </c>
      <c r="AV22" s="126">
        <f t="shared" si="34"/>
        <v>11878</v>
      </c>
      <c r="AW22" s="129">
        <f t="shared" si="34"/>
        <v>10100</v>
      </c>
      <c r="AX22" s="126">
        <f t="shared" si="34"/>
        <v>11978</v>
      </c>
      <c r="AY22" s="129">
        <f t="shared" si="34"/>
        <v>10100</v>
      </c>
      <c r="AZ22" s="126">
        <f t="shared" si="34"/>
        <v>9057</v>
      </c>
      <c r="BA22" s="288">
        <f t="shared" si="31"/>
        <v>122800</v>
      </c>
      <c r="BB22" s="126">
        <f t="shared" si="10"/>
        <v>122800</v>
      </c>
      <c r="BC22" s="126">
        <f t="shared" si="4"/>
        <v>130443</v>
      </c>
      <c r="BD22" s="288">
        <f t="shared" si="32"/>
        <v>122800</v>
      </c>
      <c r="BE22" s="288">
        <f t="shared" si="5"/>
        <v>130443</v>
      </c>
      <c r="BF22" s="128">
        <f>BF17+BF20</f>
        <v>154900</v>
      </c>
      <c r="BG22" s="410">
        <f>BG17+BG20</f>
        <v>10900</v>
      </c>
      <c r="BH22" s="410">
        <f t="shared" ref="BH22:CD22" si="35">BH17+BH20</f>
        <v>10904</v>
      </c>
      <c r="BI22" s="410">
        <f t="shared" si="35"/>
        <v>12900</v>
      </c>
      <c r="BJ22" s="410">
        <f t="shared" si="35"/>
        <v>9530</v>
      </c>
      <c r="BK22" s="410">
        <f t="shared" si="35"/>
        <v>12900</v>
      </c>
      <c r="BL22" s="410">
        <f t="shared" si="35"/>
        <v>16236</v>
      </c>
      <c r="BM22" s="410">
        <f t="shared" si="35"/>
        <v>12900</v>
      </c>
      <c r="BN22" s="410">
        <f t="shared" si="35"/>
        <v>13196</v>
      </c>
      <c r="BO22" s="410">
        <f t="shared" si="35"/>
        <v>13200</v>
      </c>
      <c r="BP22" s="410">
        <f t="shared" si="35"/>
        <v>14402</v>
      </c>
      <c r="BQ22" s="410">
        <f t="shared" si="35"/>
        <v>13200</v>
      </c>
      <c r="BR22" s="410">
        <f t="shared" si="35"/>
        <v>13812</v>
      </c>
      <c r="BS22" s="410">
        <f t="shared" si="35"/>
        <v>13300</v>
      </c>
      <c r="BT22" s="410">
        <f t="shared" si="35"/>
        <v>15835</v>
      </c>
      <c r="BU22" s="410">
        <f t="shared" si="35"/>
        <v>13100</v>
      </c>
      <c r="BV22" s="410">
        <f t="shared" si="35"/>
        <v>16199</v>
      </c>
      <c r="BW22" s="410">
        <f t="shared" si="35"/>
        <v>13100</v>
      </c>
      <c r="BX22" s="412">
        <f t="shared" si="35"/>
        <v>14650</v>
      </c>
      <c r="BY22" s="410">
        <f t="shared" si="35"/>
        <v>13200</v>
      </c>
      <c r="BZ22" s="410">
        <f t="shared" si="35"/>
        <v>15546</v>
      </c>
      <c r="CA22" s="410">
        <f t="shared" si="35"/>
        <v>13300</v>
      </c>
      <c r="CB22" s="410">
        <f t="shared" si="35"/>
        <v>13766</v>
      </c>
      <c r="CC22" s="410">
        <f t="shared" si="35"/>
        <v>24240</v>
      </c>
      <c r="CD22" s="410">
        <f t="shared" si="35"/>
        <v>12164</v>
      </c>
      <c r="CE22" s="296">
        <f t="shared" si="28"/>
        <v>166240</v>
      </c>
      <c r="CF22" s="296">
        <f t="shared" si="6"/>
        <v>166240</v>
      </c>
      <c r="CG22" s="296">
        <f t="shared" si="7"/>
        <v>166240</v>
      </c>
      <c r="CH22" s="296">
        <f t="shared" si="29"/>
        <v>166240</v>
      </c>
      <c r="CI22" s="296">
        <f t="shared" si="30"/>
        <v>166240</v>
      </c>
      <c r="CJ22" s="128">
        <f>CJ17+CJ20</f>
        <v>170357</v>
      </c>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6"/>
      <c r="DJ22" s="409"/>
      <c r="DK22" s="128"/>
      <c r="DL22" s="129"/>
      <c r="DM22" s="126"/>
      <c r="DN22" s="128">
        <f>DN17+DN20</f>
        <v>78954</v>
      </c>
      <c r="DO22" s="276"/>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27">
        <f>EM17+EM20</f>
        <v>0</v>
      </c>
      <c r="EN22" s="411">
        <f>EN17+EN20</f>
        <v>0</v>
      </c>
      <c r="EO22" s="128">
        <f>EO17+EO20</f>
        <v>0</v>
      </c>
      <c r="EP22" s="129">
        <f>EP17+EP20</f>
        <v>0</v>
      </c>
      <c r="EQ22" s="130">
        <f>EQ17+EQ20</f>
        <v>0</v>
      </c>
      <c r="ER22" s="466">
        <f t="shared" si="13"/>
        <v>0.50181518151815185</v>
      </c>
      <c r="ES22" s="449">
        <f t="shared" si="14"/>
        <v>1</v>
      </c>
      <c r="ET22" s="450">
        <f t="shared" si="15"/>
        <v>1</v>
      </c>
      <c r="EU22" s="451">
        <f t="shared" si="16"/>
        <v>1.0222798108708453</v>
      </c>
      <c r="EV22" s="451">
        <f t="shared" si="17"/>
        <v>0.58448166666666668</v>
      </c>
      <c r="EW22" s="599"/>
      <c r="EX22" s="605"/>
      <c r="EY22" s="605"/>
      <c r="EZ22" s="605"/>
      <c r="FA22" s="608"/>
      <c r="FB22" s="594"/>
    </row>
    <row r="23" spans="1:164" s="33" customFormat="1" ht="25.15" customHeight="1" thickBot="1" x14ac:dyDescent="0.3">
      <c r="A23" s="661"/>
      <c r="B23" s="666"/>
      <c r="C23" s="670"/>
      <c r="D23" s="656"/>
      <c r="E23" s="676"/>
      <c r="F23" s="272" t="s">
        <v>45</v>
      </c>
      <c r="G23" s="290">
        <f>G18+G21</f>
        <v>6944811294</v>
      </c>
      <c r="H23" s="291">
        <f>H18+H21</f>
        <v>892352000</v>
      </c>
      <c r="I23" s="468"/>
      <c r="J23" s="479"/>
      <c r="K23" s="291">
        <f>K18+K21</f>
        <v>106770000</v>
      </c>
      <c r="L23" s="291">
        <f t="shared" ref="L23:V23" si="36">L18+L21</f>
        <v>106770000</v>
      </c>
      <c r="M23" s="291">
        <f t="shared" si="36"/>
        <v>416765949</v>
      </c>
      <c r="N23" s="291">
        <f t="shared" si="36"/>
        <v>416765949</v>
      </c>
      <c r="O23" s="291">
        <f t="shared" si="36"/>
        <v>39171000</v>
      </c>
      <c r="P23" s="291">
        <f t="shared" si="36"/>
        <v>39171000</v>
      </c>
      <c r="Q23" s="291">
        <f t="shared" si="36"/>
        <v>0</v>
      </c>
      <c r="R23" s="291">
        <f t="shared" si="36"/>
        <v>0</v>
      </c>
      <c r="S23" s="291">
        <f t="shared" si="36"/>
        <v>20627901</v>
      </c>
      <c r="T23" s="291">
        <f t="shared" si="36"/>
        <v>20627901</v>
      </c>
      <c r="U23" s="291">
        <f t="shared" si="36"/>
        <v>251264083</v>
      </c>
      <c r="V23" s="291">
        <f t="shared" si="36"/>
        <v>251264083</v>
      </c>
      <c r="W23" s="468">
        <f t="shared" si="1"/>
        <v>834598933</v>
      </c>
      <c r="X23" s="467">
        <f t="shared" si="2"/>
        <v>834598933</v>
      </c>
      <c r="Y23" s="467">
        <f t="shared" si="3"/>
        <v>834598933</v>
      </c>
      <c r="Z23" s="467">
        <f t="shared" si="8"/>
        <v>834598933</v>
      </c>
      <c r="AA23" s="467">
        <f t="shared" si="27"/>
        <v>834598933</v>
      </c>
      <c r="AB23" s="470">
        <f t="shared" ref="AB23:AZ23" si="37">AB18+AB21</f>
        <v>1542649533</v>
      </c>
      <c r="AC23" s="468">
        <f t="shared" si="37"/>
        <v>10344467</v>
      </c>
      <c r="AD23" s="468">
        <f t="shared" si="37"/>
        <v>10344467</v>
      </c>
      <c r="AE23" s="468">
        <f t="shared" si="37"/>
        <v>433357844</v>
      </c>
      <c r="AF23" s="468">
        <f t="shared" si="37"/>
        <v>431039291</v>
      </c>
      <c r="AG23" s="468">
        <f t="shared" si="37"/>
        <v>461563357</v>
      </c>
      <c r="AH23" s="468">
        <f t="shared" si="37"/>
        <v>461563357</v>
      </c>
      <c r="AI23" s="468">
        <f t="shared" si="37"/>
        <v>152094782</v>
      </c>
      <c r="AJ23" s="468">
        <f t="shared" si="37"/>
        <v>31415613</v>
      </c>
      <c r="AK23" s="468">
        <f t="shared" si="37"/>
        <v>35338213</v>
      </c>
      <c r="AL23" s="468">
        <f t="shared" si="37"/>
        <v>10015295</v>
      </c>
      <c r="AM23" s="468">
        <f t="shared" si="37"/>
        <v>33030520</v>
      </c>
      <c r="AN23" s="467">
        <f t="shared" si="37"/>
        <v>35883062</v>
      </c>
      <c r="AO23" s="468">
        <f t="shared" si="37"/>
        <v>21749600</v>
      </c>
      <c r="AP23" s="467">
        <f t="shared" si="37"/>
        <v>20000000</v>
      </c>
      <c r="AQ23" s="468">
        <f t="shared" si="37"/>
        <v>97500000</v>
      </c>
      <c r="AR23" s="467">
        <f t="shared" si="37"/>
        <v>23348514</v>
      </c>
      <c r="AS23" s="468">
        <f t="shared" si="37"/>
        <v>166916750</v>
      </c>
      <c r="AT23" s="467">
        <f t="shared" si="37"/>
        <v>138013186</v>
      </c>
      <c r="AU23" s="467">
        <f t="shared" si="37"/>
        <v>0</v>
      </c>
      <c r="AV23" s="467">
        <f t="shared" si="37"/>
        <v>112773218</v>
      </c>
      <c r="AW23" s="467">
        <f t="shared" si="37"/>
        <v>44536191</v>
      </c>
      <c r="AX23" s="467">
        <f t="shared" si="37"/>
        <v>83881166</v>
      </c>
      <c r="AY23" s="467">
        <f t="shared" si="37"/>
        <v>-20418529</v>
      </c>
      <c r="AZ23" s="467">
        <f t="shared" si="37"/>
        <v>56315346</v>
      </c>
      <c r="BA23" s="292">
        <f>AY23+AW23+AU23+AS23+AO23+AM23+AK23+AI23+AG23+AE23+AQ23+AC23</f>
        <v>1436013195</v>
      </c>
      <c r="BB23" s="469">
        <f t="shared" si="10"/>
        <v>1436013195</v>
      </c>
      <c r="BC23" s="469">
        <f t="shared" si="4"/>
        <v>1414592515</v>
      </c>
      <c r="BD23" s="292">
        <f>AY23+AW23+AU23+AS23+AO23+AM23+AK23+AI23+AG23+AE23+AQ23+AC23</f>
        <v>1436013195</v>
      </c>
      <c r="BE23" s="292">
        <f t="shared" si="5"/>
        <v>1414592515</v>
      </c>
      <c r="BF23" s="468">
        <f>BF18+BF21</f>
        <v>1748084321</v>
      </c>
      <c r="BG23" s="467">
        <f>BG18+BG21</f>
        <v>1147747168</v>
      </c>
      <c r="BH23" s="467">
        <f t="shared" ref="BH23:CD23" si="38">BH18+BH21</f>
        <v>1095964500</v>
      </c>
      <c r="BI23" s="467">
        <f t="shared" si="38"/>
        <v>57476044</v>
      </c>
      <c r="BJ23" s="467">
        <f t="shared" si="38"/>
        <v>56099709</v>
      </c>
      <c r="BK23" s="467">
        <f t="shared" si="38"/>
        <v>41645194</v>
      </c>
      <c r="BL23" s="467">
        <f t="shared" si="38"/>
        <v>3253200</v>
      </c>
      <c r="BM23" s="467">
        <f t="shared" si="38"/>
        <v>3928451</v>
      </c>
      <c r="BN23" s="467">
        <f t="shared" si="38"/>
        <v>19946296</v>
      </c>
      <c r="BO23" s="467">
        <f t="shared" si="38"/>
        <v>1559850</v>
      </c>
      <c r="BP23" s="467">
        <f t="shared" si="38"/>
        <v>29413405</v>
      </c>
      <c r="BQ23" s="467">
        <f t="shared" si="38"/>
        <v>403753518</v>
      </c>
      <c r="BR23" s="467">
        <f t="shared" si="38"/>
        <v>50000540</v>
      </c>
      <c r="BS23" s="467">
        <f t="shared" si="38"/>
        <v>20421850</v>
      </c>
      <c r="BT23" s="467">
        <f t="shared" si="38"/>
        <v>-39000000</v>
      </c>
      <c r="BU23" s="467">
        <f t="shared" si="38"/>
        <v>1559850</v>
      </c>
      <c r="BV23" s="467">
        <f t="shared" si="38"/>
        <v>12040142</v>
      </c>
      <c r="BW23" s="467">
        <f t="shared" si="38"/>
        <v>1555141</v>
      </c>
      <c r="BX23" s="467">
        <f t="shared" si="38"/>
        <v>387489634</v>
      </c>
      <c r="BY23" s="468">
        <f t="shared" si="38"/>
        <v>21927517</v>
      </c>
      <c r="BZ23" s="467">
        <f t="shared" si="38"/>
        <v>25472632</v>
      </c>
      <c r="CA23" s="467">
        <f t="shared" si="38"/>
        <v>41830183</v>
      </c>
      <c r="CB23" s="467">
        <f t="shared" si="38"/>
        <v>-7813957</v>
      </c>
      <c r="CC23" s="467">
        <f t="shared" si="38"/>
        <v>-12738920</v>
      </c>
      <c r="CD23" s="467">
        <f t="shared" si="38"/>
        <v>87352443</v>
      </c>
      <c r="CE23" s="293">
        <f t="shared" si="28"/>
        <v>1730665846</v>
      </c>
      <c r="CF23" s="293">
        <f t="shared" si="6"/>
        <v>1730665846</v>
      </c>
      <c r="CG23" s="293">
        <f t="shared" si="7"/>
        <v>1720218544</v>
      </c>
      <c r="CH23" s="293">
        <f t="shared" si="29"/>
        <v>1730665846</v>
      </c>
      <c r="CI23" s="293">
        <f t="shared" si="30"/>
        <v>1720218544</v>
      </c>
      <c r="CJ23" s="468">
        <f>CJ18+CJ21</f>
        <v>1642045000</v>
      </c>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294">
        <f>DG23+DE23+DC23+DA23+CY23+CW23+CU23+CS23+CQ23+CO23+CM23+CK23</f>
        <v>0</v>
      </c>
      <c r="DJ23" s="468">
        <f>+DJ18+DJ21</f>
        <v>0</v>
      </c>
      <c r="DK23" s="468">
        <f>+DK18+DK21</f>
        <v>0</v>
      </c>
      <c r="DL23" s="468">
        <f>+DL18+DL21</f>
        <v>0</v>
      </c>
      <c r="DM23" s="468">
        <f>+DM18+DM21</f>
        <v>0</v>
      </c>
      <c r="DN23" s="470">
        <f>DN18+DN21</f>
        <v>1322909000</v>
      </c>
      <c r="DO23" s="471"/>
      <c r="DP23" s="472"/>
      <c r="DQ23" s="472"/>
      <c r="DR23" s="472"/>
      <c r="DS23" s="472"/>
      <c r="DT23" s="472"/>
      <c r="DU23" s="472"/>
      <c r="DV23" s="472"/>
      <c r="DW23" s="472"/>
      <c r="DX23" s="472"/>
      <c r="DY23" s="472"/>
      <c r="DZ23" s="472"/>
      <c r="EA23" s="472"/>
      <c r="EB23" s="472"/>
      <c r="EC23" s="472"/>
      <c r="ED23" s="472"/>
      <c r="EE23" s="472"/>
      <c r="EF23" s="472"/>
      <c r="EG23" s="472"/>
      <c r="EH23" s="472"/>
      <c r="EI23" s="472"/>
      <c r="EJ23" s="472"/>
      <c r="EK23" s="472"/>
      <c r="EL23" s="472"/>
      <c r="EM23" s="295">
        <f>EK23+EI23+EG23+EE23+EC23+EA23+DY23+DW23+DU23+DS23+DQ23+DO23</f>
        <v>0</v>
      </c>
      <c r="EN23" s="468">
        <f>+EN18+EN21</f>
        <v>0</v>
      </c>
      <c r="EO23" s="468">
        <f>+EO18+EO21</f>
        <v>0</v>
      </c>
      <c r="EP23" s="468">
        <f>+EP18+EP21</f>
        <v>0</v>
      </c>
      <c r="EQ23" s="473">
        <f>+EQ18+EQ21</f>
        <v>0</v>
      </c>
      <c r="ER23" s="474">
        <f t="shared" si="13"/>
        <v>-6.8571309812762777</v>
      </c>
      <c r="ES23" s="475">
        <f t="shared" si="14"/>
        <v>0.99396342048111352</v>
      </c>
      <c r="ET23" s="476">
        <f t="shared" si="15"/>
        <v>0.99396342048111352</v>
      </c>
      <c r="EU23" s="477">
        <f t="shared" si="16"/>
        <v>0.99203554909029668</v>
      </c>
      <c r="EV23" s="478">
        <f t="shared" si="17"/>
        <v>0.57156484517144324</v>
      </c>
      <c r="EW23" s="600"/>
      <c r="EX23" s="606"/>
      <c r="EY23" s="606"/>
      <c r="EZ23" s="606"/>
      <c r="FA23" s="609"/>
      <c r="FB23" s="594"/>
    </row>
    <row r="24" spans="1:164" s="33" customFormat="1" ht="25.15" customHeight="1" x14ac:dyDescent="0.25">
      <c r="A24" s="661"/>
      <c r="B24" s="666">
        <v>3</v>
      </c>
      <c r="C24" s="663" t="s">
        <v>353</v>
      </c>
      <c r="D24" s="671" t="s">
        <v>310</v>
      </c>
      <c r="E24" s="657">
        <v>531</v>
      </c>
      <c r="F24" s="273" t="s">
        <v>41</v>
      </c>
      <c r="G24" s="481">
        <f t="shared" si="0"/>
        <v>148</v>
      </c>
      <c r="H24" s="482">
        <v>28</v>
      </c>
      <c r="I24" s="482"/>
      <c r="J24" s="482"/>
      <c r="K24" s="482">
        <v>0</v>
      </c>
      <c r="L24" s="486">
        <v>0</v>
      </c>
      <c r="M24" s="482">
        <v>1</v>
      </c>
      <c r="N24" s="486">
        <v>1</v>
      </c>
      <c r="O24" s="482">
        <v>8</v>
      </c>
      <c r="P24" s="486">
        <v>8</v>
      </c>
      <c r="Q24" s="498">
        <v>7.5</v>
      </c>
      <c r="R24" s="419">
        <v>7.5</v>
      </c>
      <c r="S24" s="499">
        <v>5.5</v>
      </c>
      <c r="T24" s="419">
        <v>5.5</v>
      </c>
      <c r="U24" s="482">
        <v>5</v>
      </c>
      <c r="V24" s="482">
        <v>5</v>
      </c>
      <c r="W24" s="419">
        <f t="shared" si="1"/>
        <v>27</v>
      </c>
      <c r="X24" s="419">
        <f t="shared" si="2"/>
        <v>27</v>
      </c>
      <c r="Y24" s="419">
        <f t="shared" si="3"/>
        <v>27</v>
      </c>
      <c r="Z24" s="419">
        <f t="shared" si="8"/>
        <v>27</v>
      </c>
      <c r="AA24" s="419">
        <f>V24+T24+R24+P24+N24+L24+J24</f>
        <v>27</v>
      </c>
      <c r="AB24" s="486">
        <v>37</v>
      </c>
      <c r="AC24" s="482">
        <v>0</v>
      </c>
      <c r="AD24" s="482">
        <v>0</v>
      </c>
      <c r="AE24" s="483">
        <v>1.34</v>
      </c>
      <c r="AF24" s="483">
        <v>0.34</v>
      </c>
      <c r="AG24" s="483">
        <v>1.34</v>
      </c>
      <c r="AH24" s="483">
        <v>1.34</v>
      </c>
      <c r="AI24" s="483">
        <v>3.73</v>
      </c>
      <c r="AJ24" s="483">
        <v>4.7300000000000004</v>
      </c>
      <c r="AK24" s="483">
        <v>7.63</v>
      </c>
      <c r="AL24" s="483">
        <v>7.63</v>
      </c>
      <c r="AM24" s="483">
        <v>4.16</v>
      </c>
      <c r="AN24" s="483">
        <v>4.16</v>
      </c>
      <c r="AO24" s="483">
        <v>4.28</v>
      </c>
      <c r="AP24" s="483">
        <v>4.32</v>
      </c>
      <c r="AQ24" s="483">
        <v>0.16</v>
      </c>
      <c r="AR24" s="483">
        <v>0.16</v>
      </c>
      <c r="AS24" s="483">
        <v>5.77</v>
      </c>
      <c r="AT24" s="483">
        <v>5.77</v>
      </c>
      <c r="AU24" s="483">
        <v>0.78</v>
      </c>
      <c r="AV24" s="483">
        <v>0.82</v>
      </c>
      <c r="AW24" s="483">
        <v>5.39</v>
      </c>
      <c r="AX24" s="483">
        <v>4.05</v>
      </c>
      <c r="AY24" s="483">
        <v>2.42</v>
      </c>
      <c r="AZ24" s="483">
        <v>3.93</v>
      </c>
      <c r="BA24" s="487">
        <f>AY24+AW24+AU24+AS24+AO24+AM24+AK24+AI24+AG24+AE24+AQ24+AC24</f>
        <v>37</v>
      </c>
      <c r="BB24" s="487">
        <f t="shared" si="10"/>
        <v>37</v>
      </c>
      <c r="BC24" s="487">
        <f t="shared" si="4"/>
        <v>37.25</v>
      </c>
      <c r="BD24" s="487">
        <f>AY24+AW24+AU24+AS24+AO24+AM24+AK24+AI24+AG24+AE24+AQ24+AC24</f>
        <v>37</v>
      </c>
      <c r="BE24" s="487">
        <f t="shared" si="5"/>
        <v>37.25</v>
      </c>
      <c r="BF24" s="419">
        <v>35</v>
      </c>
      <c r="BG24" s="487">
        <v>0.42</v>
      </c>
      <c r="BH24" s="487">
        <v>0.42</v>
      </c>
      <c r="BI24" s="487">
        <v>2.6</v>
      </c>
      <c r="BJ24" s="487">
        <v>2.6</v>
      </c>
      <c r="BK24" s="487">
        <v>4.28</v>
      </c>
      <c r="BL24" s="487">
        <v>4.28</v>
      </c>
      <c r="BM24" s="487">
        <v>1.35</v>
      </c>
      <c r="BN24" s="487">
        <v>1.35</v>
      </c>
      <c r="BO24" s="487">
        <v>3.75</v>
      </c>
      <c r="BP24" s="487">
        <v>3.14</v>
      </c>
      <c r="BQ24" s="487">
        <v>5.77</v>
      </c>
      <c r="BR24" s="487">
        <v>5.77</v>
      </c>
      <c r="BS24" s="487">
        <v>4.03</v>
      </c>
      <c r="BT24" s="487">
        <v>4.03</v>
      </c>
      <c r="BU24" s="487">
        <v>1.77</v>
      </c>
      <c r="BV24" s="487">
        <v>1.77</v>
      </c>
      <c r="BW24" s="487">
        <v>3.82</v>
      </c>
      <c r="BX24" s="487">
        <v>4.4800000000000004</v>
      </c>
      <c r="BY24" s="487">
        <v>1.52</v>
      </c>
      <c r="BZ24" s="487">
        <v>1.52</v>
      </c>
      <c r="CA24" s="487">
        <v>1.77</v>
      </c>
      <c r="CB24" s="487">
        <v>1.77</v>
      </c>
      <c r="CC24" s="487">
        <v>3.92</v>
      </c>
      <c r="CD24" s="487">
        <v>3.87</v>
      </c>
      <c r="CE24" s="490">
        <f>+BG24+BI24+BK24+BM24+BO24+BQ24+BS24+BU24+BW24+BY24+CA24+CC24</f>
        <v>35</v>
      </c>
      <c r="CF24" s="490">
        <f t="shared" si="6"/>
        <v>35</v>
      </c>
      <c r="CG24" s="490">
        <f t="shared" si="7"/>
        <v>35</v>
      </c>
      <c r="CH24" s="490">
        <f>BG24+BI24+BK24+BM24+BO24+BQ24+BS24+BU24+BW24+BY24+CA24+CC24</f>
        <v>35</v>
      </c>
      <c r="CI24" s="490">
        <f>BH24+BJ24+BL24+BN24+BP24+BR24+BT24+BV24+BX24+BZ24+CB24+CD24</f>
        <v>35</v>
      </c>
      <c r="CJ24" s="487">
        <v>35.700000000000003</v>
      </c>
      <c r="CK24" s="486"/>
      <c r="CL24" s="486"/>
      <c r="CM24" s="486"/>
      <c r="CN24" s="486"/>
      <c r="CO24" s="486"/>
      <c r="CP24" s="486"/>
      <c r="CQ24" s="486"/>
      <c r="CR24" s="486"/>
      <c r="CS24" s="486"/>
      <c r="CT24" s="486"/>
      <c r="CU24" s="486"/>
      <c r="CV24" s="486"/>
      <c r="CW24" s="486"/>
      <c r="CX24" s="486"/>
      <c r="CY24" s="486"/>
      <c r="CZ24" s="486"/>
      <c r="DA24" s="486"/>
      <c r="DB24" s="486"/>
      <c r="DC24" s="486"/>
      <c r="DD24" s="486"/>
      <c r="DE24" s="486"/>
      <c r="DF24" s="486"/>
      <c r="DG24" s="486"/>
      <c r="DH24" s="486"/>
      <c r="DI24" s="419">
        <f>DG24+DE24+DC24+DA24+CW24+CU24+CS24+CQ24+CO24+CM24+CK24</f>
        <v>0</v>
      </c>
      <c r="DJ24" s="419">
        <f>CK24+CM24+CO24+CQ24</f>
        <v>0</v>
      </c>
      <c r="DK24" s="419">
        <f>CL24+CN24+CP24+CR24</f>
        <v>0</v>
      </c>
      <c r="DL24" s="419">
        <f>DI24+BK24</f>
        <v>4.28</v>
      </c>
      <c r="DM24" s="419">
        <f>DK24+BK24</f>
        <v>4.28</v>
      </c>
      <c r="DN24" s="487">
        <v>13.05</v>
      </c>
      <c r="DO24" s="394"/>
      <c r="DP24" s="395"/>
      <c r="DQ24" s="395"/>
      <c r="DR24" s="395"/>
      <c r="DS24" s="395"/>
      <c r="DT24" s="395"/>
      <c r="DU24" s="395"/>
      <c r="DV24" s="395"/>
      <c r="DW24" s="395"/>
      <c r="DX24" s="395"/>
      <c r="DY24" s="395"/>
      <c r="DZ24" s="395"/>
      <c r="EA24" s="395"/>
      <c r="EB24" s="395"/>
      <c r="EC24" s="395"/>
      <c r="ED24" s="395"/>
      <c r="EE24" s="395"/>
      <c r="EF24" s="395"/>
      <c r="EG24" s="395"/>
      <c r="EH24" s="395"/>
      <c r="EI24" s="395"/>
      <c r="EJ24" s="395"/>
      <c r="EK24" s="395"/>
      <c r="EL24" s="395"/>
      <c r="EM24" s="396">
        <f>EK24+EI24+EG24+EE24+EA24+DY24+DW24+DU24+DS24+DQ24+DO24</f>
        <v>0</v>
      </c>
      <c r="EN24" s="397">
        <f>DO24+DQ24+DS24+DU24</f>
        <v>0</v>
      </c>
      <c r="EO24" s="398">
        <f>DP24+DR24+DT24+DV24</f>
        <v>0</v>
      </c>
      <c r="EP24" s="398">
        <f>EM24+CO24</f>
        <v>0</v>
      </c>
      <c r="EQ24" s="399">
        <f>EO24+CO24</f>
        <v>0</v>
      </c>
      <c r="ER24" s="491">
        <f t="shared" si="13"/>
        <v>0.98724489795918369</v>
      </c>
      <c r="ES24" s="492">
        <f t="shared" si="14"/>
        <v>1</v>
      </c>
      <c r="ET24" s="493">
        <f t="shared" si="15"/>
        <v>1</v>
      </c>
      <c r="EU24" s="494">
        <f t="shared" si="16"/>
        <v>1.0025252525252526</v>
      </c>
      <c r="EV24" s="494">
        <f t="shared" si="17"/>
        <v>0.67060810810810811</v>
      </c>
      <c r="EW24" s="598" t="s">
        <v>513</v>
      </c>
      <c r="EX24" s="604" t="s">
        <v>311</v>
      </c>
      <c r="EY24" s="604" t="s">
        <v>355</v>
      </c>
      <c r="EZ24" s="604" t="s">
        <v>432</v>
      </c>
      <c r="FA24" s="607" t="s">
        <v>483</v>
      </c>
      <c r="FB24" s="594"/>
      <c r="FC24" s="3"/>
      <c r="FD24" s="3"/>
      <c r="FE24" s="3"/>
      <c r="FF24" s="3"/>
      <c r="FG24" s="3"/>
      <c r="FH24" s="3"/>
    </row>
    <row r="25" spans="1:164" s="33" customFormat="1" ht="25.15" customHeight="1" x14ac:dyDescent="0.25">
      <c r="A25" s="661"/>
      <c r="B25" s="666"/>
      <c r="C25" s="664"/>
      <c r="D25" s="655"/>
      <c r="E25" s="658"/>
      <c r="F25" s="269" t="s">
        <v>3</v>
      </c>
      <c r="G25" s="495">
        <f>AA25+BE25+CH25+CJ25+DN25</f>
        <v>2675578681</v>
      </c>
      <c r="H25" s="278">
        <v>302855000</v>
      </c>
      <c r="I25" s="455"/>
      <c r="J25" s="427"/>
      <c r="K25" s="455">
        <v>0</v>
      </c>
      <c r="L25" s="427">
        <v>0</v>
      </c>
      <c r="M25" s="278">
        <v>176784000</v>
      </c>
      <c r="N25" s="279">
        <v>176784000</v>
      </c>
      <c r="O25" s="455">
        <v>0</v>
      </c>
      <c r="P25" s="427">
        <v>0</v>
      </c>
      <c r="Q25" s="455">
        <v>0</v>
      </c>
      <c r="R25" s="427">
        <v>0</v>
      </c>
      <c r="S25" s="278">
        <v>13739500</v>
      </c>
      <c r="T25" s="279">
        <v>13739500</v>
      </c>
      <c r="U25" s="456">
        <v>87165000</v>
      </c>
      <c r="V25" s="456">
        <v>87165000</v>
      </c>
      <c r="W25" s="278">
        <f t="shared" si="1"/>
        <v>277688500</v>
      </c>
      <c r="X25" s="123">
        <f t="shared" si="2"/>
        <v>277688500</v>
      </c>
      <c r="Y25" s="278">
        <f t="shared" si="3"/>
        <v>277688500</v>
      </c>
      <c r="Z25" s="123">
        <f t="shared" si="8"/>
        <v>277688500</v>
      </c>
      <c r="AA25" s="278">
        <f t="shared" ref="AA25:AA30" si="39">V25+T25+R25+P25+N25+L25+J25</f>
        <v>277688500</v>
      </c>
      <c r="AB25" s="452">
        <v>522269000</v>
      </c>
      <c r="AC25" s="457">
        <v>0</v>
      </c>
      <c r="AD25" s="427"/>
      <c r="AE25" s="279">
        <v>23608000</v>
      </c>
      <c r="AF25" s="456">
        <v>23608000</v>
      </c>
      <c r="AG25" s="279">
        <v>302360000</v>
      </c>
      <c r="AH25" s="279">
        <v>271391000</v>
      </c>
      <c r="AI25" s="279">
        <v>66923000</v>
      </c>
      <c r="AJ25" s="279">
        <v>55520000</v>
      </c>
      <c r="AK25" s="427">
        <v>0</v>
      </c>
      <c r="AL25" s="279">
        <v>11403000</v>
      </c>
      <c r="AM25" s="427">
        <v>0</v>
      </c>
      <c r="AN25" s="427">
        <v>0</v>
      </c>
      <c r="AO25" s="427">
        <v>0</v>
      </c>
      <c r="AP25" s="427">
        <v>0</v>
      </c>
      <c r="AQ25" s="427">
        <v>0</v>
      </c>
      <c r="AR25" s="427">
        <v>3836000</v>
      </c>
      <c r="AS25" s="279">
        <f>244343767-39124025</f>
        <v>205219742</v>
      </c>
      <c r="AT25" s="427">
        <v>25405456</v>
      </c>
      <c r="AU25" s="427">
        <v>0</v>
      </c>
      <c r="AV25" s="427">
        <v>0</v>
      </c>
      <c r="AW25" s="279">
        <v>41504833</v>
      </c>
      <c r="AX25" s="427">
        <v>69098900</v>
      </c>
      <c r="AY25" s="427">
        <v>-131597785</v>
      </c>
      <c r="AZ25" s="427">
        <v>22554000</v>
      </c>
      <c r="BA25" s="266">
        <f>AY25+AW25+AU25+AS25+AO25+AM25+AK25+AI25+AG25+AE25+AQ25+AC25</f>
        <v>508017790</v>
      </c>
      <c r="BB25" s="266">
        <f t="shared" si="10"/>
        <v>508017790</v>
      </c>
      <c r="BC25" s="266">
        <f t="shared" si="4"/>
        <v>482816356</v>
      </c>
      <c r="BD25" s="266">
        <f>AY25+AW25+AU25+AS25+AO25+AM25+AK25+AI25+AG25+AE25+AQ25+AC25</f>
        <v>508017790</v>
      </c>
      <c r="BE25" s="266">
        <f t="shared" si="5"/>
        <v>482816356</v>
      </c>
      <c r="BF25" s="279">
        <v>805910325</v>
      </c>
      <c r="BG25" s="123">
        <v>542736000</v>
      </c>
      <c r="BH25" s="123">
        <v>507279425</v>
      </c>
      <c r="BI25" s="123">
        <v>0</v>
      </c>
      <c r="BJ25" s="123">
        <v>0</v>
      </c>
      <c r="BK25" s="123">
        <v>0</v>
      </c>
      <c r="BL25" s="123">
        <v>0</v>
      </c>
      <c r="BM25" s="123"/>
      <c r="BN25" s="123">
        <v>0</v>
      </c>
      <c r="BO25" s="123"/>
      <c r="BP25" s="123">
        <v>0</v>
      </c>
      <c r="BQ25" s="123">
        <f>166980000-12671675</f>
        <v>154308325</v>
      </c>
      <c r="BR25" s="123">
        <v>0</v>
      </c>
      <c r="BS25" s="123"/>
      <c r="BT25" s="123">
        <v>71651933</v>
      </c>
      <c r="BU25" s="123"/>
      <c r="BV25" s="123">
        <v>5026700</v>
      </c>
      <c r="BW25" s="123"/>
      <c r="BX25" s="123">
        <v>83929267</v>
      </c>
      <c r="BY25" s="123">
        <v>13690000</v>
      </c>
      <c r="BZ25" s="123">
        <v>-3782567</v>
      </c>
      <c r="CA25" s="123">
        <v>95176000</v>
      </c>
      <c r="CB25" s="123">
        <v>29490500</v>
      </c>
      <c r="CC25" s="123">
        <v>-45624500</v>
      </c>
      <c r="CD25" s="123">
        <v>30236567</v>
      </c>
      <c r="CE25" s="280">
        <f t="shared" ref="CE25:CE30" si="40">+BG25+BI25+BK25+BM25+BO25+BQ25+BS25+BU25+BW25+BY25+CA25+CC25</f>
        <v>760285825</v>
      </c>
      <c r="CF25" s="280">
        <f t="shared" si="6"/>
        <v>760285825</v>
      </c>
      <c r="CG25" s="280">
        <f t="shared" si="7"/>
        <v>723831825</v>
      </c>
      <c r="CH25" s="280">
        <f t="shared" ref="CH25:CH30" si="41">BG25+BI25+BK25+BM25+BO25+BQ25+BS25+BU25+BW25+BY25+CA25+CC25</f>
        <v>760285825</v>
      </c>
      <c r="CI25" s="280">
        <f t="shared" ref="CI25:CI30" si="42">BH25+BJ25+BL25+BN25+BP25+BR25+BT25+BV25+BX25+BZ25+CB25+CD25</f>
        <v>723831825</v>
      </c>
      <c r="CJ25" s="400">
        <v>700685000</v>
      </c>
      <c r="CK25" s="427"/>
      <c r="CL25" s="427"/>
      <c r="CM25" s="427"/>
      <c r="CN25" s="427"/>
      <c r="CO25" s="427"/>
      <c r="CP25" s="427"/>
      <c r="CQ25" s="427"/>
      <c r="CR25" s="427"/>
      <c r="CS25" s="427"/>
      <c r="CT25" s="427"/>
      <c r="CU25" s="427"/>
      <c r="CV25" s="427"/>
      <c r="CW25" s="427"/>
      <c r="CX25" s="427"/>
      <c r="CY25" s="427"/>
      <c r="CZ25" s="427"/>
      <c r="DA25" s="427"/>
      <c r="DB25" s="427"/>
      <c r="DC25" s="427"/>
      <c r="DD25" s="427"/>
      <c r="DE25" s="427"/>
      <c r="DF25" s="427"/>
      <c r="DG25" s="427"/>
      <c r="DH25" s="427"/>
      <c r="DI25" s="401">
        <f>DG25+DE25+DC25+DA25+CY25+CW25+CU25+CS25+CQ25+CO25+CM25+CK25</f>
        <v>0</v>
      </c>
      <c r="DJ25" s="123">
        <f>CK25+CM25+CO25+CQ25</f>
        <v>0</v>
      </c>
      <c r="DK25" s="123">
        <f>CL25+CN25+CP25+CR25</f>
        <v>0</v>
      </c>
      <c r="DL25" s="123">
        <f>CK25+CM25+CO25+CQ25+CS25+CU25+CW25+CY25+DA25+DE25+DG25</f>
        <v>0</v>
      </c>
      <c r="DM25" s="279">
        <f>CL25+CN25+CP25+CR25</f>
        <v>0</v>
      </c>
      <c r="DN25" s="279">
        <v>454103000</v>
      </c>
      <c r="DO25" s="428"/>
      <c r="DP25" s="429"/>
      <c r="DQ25" s="429"/>
      <c r="DR25" s="429"/>
      <c r="DS25" s="429"/>
      <c r="DT25" s="429"/>
      <c r="DU25" s="429"/>
      <c r="DV25" s="429"/>
      <c r="DW25" s="429"/>
      <c r="DX25" s="429"/>
      <c r="DY25" s="429"/>
      <c r="DZ25" s="429"/>
      <c r="EA25" s="429"/>
      <c r="EB25" s="429"/>
      <c r="EC25" s="429"/>
      <c r="ED25" s="429"/>
      <c r="EE25" s="429"/>
      <c r="EF25" s="429"/>
      <c r="EG25" s="429"/>
      <c r="EH25" s="429"/>
      <c r="EI25" s="429"/>
      <c r="EJ25" s="429"/>
      <c r="EK25" s="429"/>
      <c r="EL25" s="429"/>
      <c r="EM25" s="402">
        <f>EK25+EI25+EG25+EE25+EC25+EA25+DY25+DW25+DU25+DS25+DQ25+DO25</f>
        <v>0</v>
      </c>
      <c r="EN25" s="132">
        <f>DO25+DQ25+DS25+DU25</f>
        <v>0</v>
      </c>
      <c r="EO25" s="123">
        <f>DP25+DR25+DT25+DV25</f>
        <v>0</v>
      </c>
      <c r="EP25" s="123">
        <f>DO25+DQ25+DS25+DU25+DW25+DY25+EA25+EC25+EE25+EI25+EK25</f>
        <v>0</v>
      </c>
      <c r="EQ25" s="124">
        <f>DP25+DR25+DT25+DV25</f>
        <v>0</v>
      </c>
      <c r="ER25" s="420">
        <f t="shared" si="13"/>
        <v>-0.66272653946892568</v>
      </c>
      <c r="ES25" s="421">
        <f t="shared" si="14"/>
        <v>0.95205224298374891</v>
      </c>
      <c r="ET25" s="422">
        <f t="shared" si="15"/>
        <v>0.95205224298374891</v>
      </c>
      <c r="EU25" s="423">
        <f t="shared" si="16"/>
        <v>0.9601191795211711</v>
      </c>
      <c r="EV25" s="423">
        <f t="shared" si="17"/>
        <v>0.55477220368837288</v>
      </c>
      <c r="EW25" s="599"/>
      <c r="EX25" s="605"/>
      <c r="EY25" s="605"/>
      <c r="EZ25" s="605"/>
      <c r="FA25" s="608"/>
      <c r="FB25" s="594"/>
      <c r="FC25" s="3"/>
      <c r="FD25" s="76"/>
      <c r="FE25" s="76"/>
      <c r="FF25" s="76"/>
      <c r="FG25" s="76"/>
      <c r="FH25" s="76"/>
    </row>
    <row r="26" spans="1:164" s="33" customFormat="1" ht="25.15" customHeight="1" x14ac:dyDescent="0.25">
      <c r="A26" s="661"/>
      <c r="B26" s="666"/>
      <c r="C26" s="664"/>
      <c r="D26" s="655"/>
      <c r="E26" s="658"/>
      <c r="F26" s="270" t="s">
        <v>229</v>
      </c>
      <c r="G26" s="496"/>
      <c r="H26" s="455"/>
      <c r="I26" s="455"/>
      <c r="J26" s="427"/>
      <c r="K26" s="455"/>
      <c r="L26" s="427"/>
      <c r="M26" s="455"/>
      <c r="N26" s="427"/>
      <c r="O26" s="455"/>
      <c r="P26" s="427"/>
      <c r="Q26" s="455"/>
      <c r="R26" s="427"/>
      <c r="S26" s="455"/>
      <c r="T26" s="427"/>
      <c r="U26" s="456">
        <f>W25-AB28</f>
        <v>156692133</v>
      </c>
      <c r="V26" s="456">
        <v>156692133</v>
      </c>
      <c r="W26" s="278">
        <f t="shared" si="1"/>
        <v>156692133</v>
      </c>
      <c r="X26" s="123">
        <f t="shared" si="2"/>
        <v>156692133</v>
      </c>
      <c r="Y26" s="278">
        <f t="shared" si="3"/>
        <v>156692133</v>
      </c>
      <c r="Z26" s="123">
        <f t="shared" si="8"/>
        <v>156692133</v>
      </c>
      <c r="AA26" s="278">
        <f>V26+T26+R26+P26+N26+L26+J26</f>
        <v>156692133</v>
      </c>
      <c r="AB26" s="452">
        <f>AB25</f>
        <v>522269000</v>
      </c>
      <c r="AC26" s="457">
        <v>0</v>
      </c>
      <c r="AD26" s="427">
        <v>0</v>
      </c>
      <c r="AE26" s="457">
        <v>0</v>
      </c>
      <c r="AF26" s="427">
        <v>0</v>
      </c>
      <c r="AG26" s="427">
        <v>0</v>
      </c>
      <c r="AH26" s="427">
        <v>0</v>
      </c>
      <c r="AI26" s="279">
        <v>18776134</v>
      </c>
      <c r="AJ26" s="279">
        <v>16572267</v>
      </c>
      <c r="AK26" s="279">
        <v>39069150</v>
      </c>
      <c r="AL26" s="279">
        <v>40656283</v>
      </c>
      <c r="AM26" s="279">
        <v>47107167</v>
      </c>
      <c r="AN26" s="279">
        <v>46835667</v>
      </c>
      <c r="AO26" s="279">
        <v>46784750</v>
      </c>
      <c r="AP26" s="279">
        <v>47056250</v>
      </c>
      <c r="AQ26" s="279">
        <v>43645000</v>
      </c>
      <c r="AR26" s="279">
        <v>43144000</v>
      </c>
      <c r="AS26" s="279">
        <v>47285750</v>
      </c>
      <c r="AT26" s="279">
        <v>46784750</v>
      </c>
      <c r="AU26" s="279">
        <v>43645000</v>
      </c>
      <c r="AV26" s="279">
        <v>43144000</v>
      </c>
      <c r="AW26" s="279">
        <v>47285750</v>
      </c>
      <c r="AX26" s="279">
        <v>38204133</v>
      </c>
      <c r="AY26" s="279">
        <v>47285750</v>
      </c>
      <c r="AZ26" s="279">
        <v>66623328</v>
      </c>
      <c r="BA26" s="266">
        <f t="shared" ref="BA26:BA29" si="43">AY26+AW26+AU26+AS26+AO26+AM26+AK26+AI26+AG26+AE26+AQ26+AC26</f>
        <v>380884451</v>
      </c>
      <c r="BB26" s="266">
        <f t="shared" si="10"/>
        <v>380884451</v>
      </c>
      <c r="BC26" s="266">
        <f t="shared" si="4"/>
        <v>389020678</v>
      </c>
      <c r="BD26" s="266">
        <f t="shared" ref="BD26:BD29" si="44">AY26+AW26+AU26+AS26+AO26+AM26+AK26+AI26+AG26+AE26+AQ26+AC26</f>
        <v>380884451</v>
      </c>
      <c r="BE26" s="266">
        <f t="shared" si="5"/>
        <v>389020678</v>
      </c>
      <c r="BF26" s="281">
        <f>BG26+BI26+BK26+BM26+BO26+BQ26+BS26+BU26+BW26+BY26+CA26+CC26</f>
        <v>709220000</v>
      </c>
      <c r="BG26" s="123">
        <v>0</v>
      </c>
      <c r="BH26" s="404">
        <v>0</v>
      </c>
      <c r="BI26" s="123">
        <v>32172500</v>
      </c>
      <c r="BJ26" s="123">
        <v>4853200</v>
      </c>
      <c r="BK26" s="123">
        <v>64345000</v>
      </c>
      <c r="BL26" s="123">
        <v>47506400</v>
      </c>
      <c r="BM26" s="123">
        <v>69345000</v>
      </c>
      <c r="BN26" s="123">
        <v>40947000</v>
      </c>
      <c r="BO26" s="123">
        <v>64345000</v>
      </c>
      <c r="BP26" s="123">
        <v>49256000</v>
      </c>
      <c r="BQ26" s="123">
        <v>68845000</v>
      </c>
      <c r="BR26" s="123">
        <v>48226731</v>
      </c>
      <c r="BS26" s="123">
        <v>79525000</v>
      </c>
      <c r="BT26" s="123">
        <v>68869700</v>
      </c>
      <c r="BU26" s="123">
        <v>99705000</v>
      </c>
      <c r="BV26" s="123">
        <v>89347200</v>
      </c>
      <c r="BW26" s="123">
        <v>94705000</v>
      </c>
      <c r="BX26" s="123">
        <v>71485000</v>
      </c>
      <c r="BY26" s="123">
        <v>67032500</v>
      </c>
      <c r="BZ26" s="123">
        <v>65216831</v>
      </c>
      <c r="CA26" s="123">
        <v>26565000</v>
      </c>
      <c r="CB26" s="123">
        <v>46822000</v>
      </c>
      <c r="CC26" s="123">
        <f>62635000-20000000</f>
        <v>42635000</v>
      </c>
      <c r="CD26" s="123">
        <v>125833367</v>
      </c>
      <c r="CE26" s="280">
        <f t="shared" si="40"/>
        <v>709220000</v>
      </c>
      <c r="CF26" s="280">
        <f t="shared" si="6"/>
        <v>709220000</v>
      </c>
      <c r="CG26" s="280">
        <f t="shared" si="7"/>
        <v>658363429</v>
      </c>
      <c r="CH26" s="280">
        <f t="shared" si="41"/>
        <v>709220000</v>
      </c>
      <c r="CI26" s="280">
        <f t="shared" si="42"/>
        <v>658363429</v>
      </c>
      <c r="CJ26" s="437"/>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04"/>
      <c r="DJ26" s="125"/>
      <c r="DK26" s="125"/>
      <c r="DL26" s="125"/>
      <c r="DM26" s="404"/>
      <c r="DN26" s="453"/>
      <c r="DO26" s="428"/>
      <c r="DP26" s="429"/>
      <c r="DQ26" s="429"/>
      <c r="DR26" s="429"/>
      <c r="DS26" s="429"/>
      <c r="DT26" s="429"/>
      <c r="DU26" s="429"/>
      <c r="DV26" s="429"/>
      <c r="DW26" s="429"/>
      <c r="DX26" s="429"/>
      <c r="DY26" s="429"/>
      <c r="DZ26" s="429"/>
      <c r="EA26" s="429"/>
      <c r="EB26" s="429"/>
      <c r="EC26" s="429"/>
      <c r="ED26" s="429"/>
      <c r="EE26" s="429"/>
      <c r="EF26" s="429"/>
      <c r="EG26" s="429"/>
      <c r="EH26" s="429"/>
      <c r="EI26" s="429"/>
      <c r="EJ26" s="429"/>
      <c r="EK26" s="429"/>
      <c r="EL26" s="429"/>
      <c r="EM26" s="403">
        <f>EI26+EG26+EE26+EC26+EA26+DY26+DW26+DU26+DS26+DQ26+DO26+EK26</f>
        <v>0</v>
      </c>
      <c r="EN26" s="132">
        <f>+DO26+DQ26+DS26+DU26</f>
        <v>0</v>
      </c>
      <c r="EO26" s="123">
        <f>DP26+DR26+DT26+DV26</f>
        <v>0</v>
      </c>
      <c r="EP26" s="123">
        <f>DQ26+DS26+DU26+DW26+DY26+EA26+EC26+EE26+EG26+EI26+EK26</f>
        <v>0</v>
      </c>
      <c r="EQ26" s="124">
        <f>DP26+DR26+DT26+DV26</f>
        <v>0</v>
      </c>
      <c r="ER26" s="420">
        <f t="shared" si="13"/>
        <v>2.9514100387005979</v>
      </c>
      <c r="ES26" s="421">
        <f t="shared" si="14"/>
        <v>0.92829224923155018</v>
      </c>
      <c r="ET26" s="422">
        <f t="shared" si="15"/>
        <v>0.92829224923155018</v>
      </c>
      <c r="EU26" s="423">
        <f t="shared" si="16"/>
        <v>0.96573591510577961</v>
      </c>
      <c r="EV26" s="423" t="e">
        <f t="shared" si="17"/>
        <v>#DIV/0!</v>
      </c>
      <c r="EW26" s="599"/>
      <c r="EX26" s="605"/>
      <c r="EY26" s="605"/>
      <c r="EZ26" s="605"/>
      <c r="FA26" s="608"/>
      <c r="FB26" s="594"/>
      <c r="FC26" s="317"/>
      <c r="FE26" s="76"/>
      <c r="FF26" s="76"/>
      <c r="FG26" s="76"/>
      <c r="FH26" s="76"/>
    </row>
    <row r="27" spans="1:164" s="33" customFormat="1" ht="25.15" customHeight="1" x14ac:dyDescent="0.25">
      <c r="A27" s="661"/>
      <c r="B27" s="666"/>
      <c r="C27" s="664"/>
      <c r="D27" s="655"/>
      <c r="E27" s="658"/>
      <c r="F27" s="271" t="s">
        <v>42</v>
      </c>
      <c r="G27" s="496">
        <f t="shared" si="0"/>
        <v>1</v>
      </c>
      <c r="H27" s="458"/>
      <c r="I27" s="458"/>
      <c r="J27" s="458"/>
      <c r="K27" s="458"/>
      <c r="L27" s="458"/>
      <c r="M27" s="458"/>
      <c r="N27" s="458"/>
      <c r="O27" s="458"/>
      <c r="P27" s="458"/>
      <c r="Q27" s="458"/>
      <c r="R27" s="458"/>
      <c r="S27" s="424"/>
      <c r="T27" s="458"/>
      <c r="U27" s="458"/>
      <c r="V27" s="426"/>
      <c r="W27" s="404">
        <f t="shared" si="1"/>
        <v>0</v>
      </c>
      <c r="X27" s="125">
        <f t="shared" si="2"/>
        <v>0</v>
      </c>
      <c r="Y27" s="404">
        <f t="shared" si="3"/>
        <v>0</v>
      </c>
      <c r="Z27" s="125">
        <f t="shared" si="8"/>
        <v>0</v>
      </c>
      <c r="AA27" s="404">
        <f t="shared" si="39"/>
        <v>0</v>
      </c>
      <c r="AB27" s="401">
        <v>1</v>
      </c>
      <c r="AC27" s="426">
        <v>1</v>
      </c>
      <c r="AD27" s="458">
        <v>1</v>
      </c>
      <c r="AE27" s="426">
        <v>0</v>
      </c>
      <c r="AF27" s="458"/>
      <c r="AG27" s="458">
        <v>0</v>
      </c>
      <c r="AH27" s="458"/>
      <c r="AI27" s="458">
        <v>0</v>
      </c>
      <c r="AJ27" s="458"/>
      <c r="AK27" s="458">
        <v>0</v>
      </c>
      <c r="AL27" s="458"/>
      <c r="AM27" s="458">
        <v>0</v>
      </c>
      <c r="AN27" s="458">
        <v>0</v>
      </c>
      <c r="AO27" s="458">
        <v>0</v>
      </c>
      <c r="AP27" s="458">
        <v>0</v>
      </c>
      <c r="AQ27" s="458">
        <v>0</v>
      </c>
      <c r="AR27" s="458">
        <v>0</v>
      </c>
      <c r="AS27" s="458">
        <v>0</v>
      </c>
      <c r="AT27" s="458">
        <v>0</v>
      </c>
      <c r="AU27" s="458">
        <v>0</v>
      </c>
      <c r="AV27" s="458">
        <v>0</v>
      </c>
      <c r="AW27" s="458">
        <v>0</v>
      </c>
      <c r="AX27" s="458">
        <v>0</v>
      </c>
      <c r="AY27" s="458">
        <v>0</v>
      </c>
      <c r="AZ27" s="458">
        <v>0</v>
      </c>
      <c r="BA27" s="282">
        <f t="shared" si="43"/>
        <v>1</v>
      </c>
      <c r="BB27" s="283">
        <f t="shared" si="10"/>
        <v>1</v>
      </c>
      <c r="BC27" s="283">
        <f t="shared" si="4"/>
        <v>1</v>
      </c>
      <c r="BD27" s="283">
        <f t="shared" si="44"/>
        <v>1</v>
      </c>
      <c r="BE27" s="283">
        <f t="shared" si="5"/>
        <v>1</v>
      </c>
      <c r="BF27" s="435">
        <v>0</v>
      </c>
      <c r="BG27" s="426">
        <v>0</v>
      </c>
      <c r="BH27" s="404">
        <v>0</v>
      </c>
      <c r="BI27" s="426">
        <v>0</v>
      </c>
      <c r="BJ27" s="404">
        <v>0</v>
      </c>
      <c r="BK27" s="426">
        <v>0</v>
      </c>
      <c r="BL27" s="404"/>
      <c r="BM27" s="426">
        <v>0</v>
      </c>
      <c r="BN27" s="404">
        <v>0</v>
      </c>
      <c r="BO27" s="426">
        <v>0</v>
      </c>
      <c r="BP27" s="404">
        <v>0</v>
      </c>
      <c r="BQ27" s="426">
        <v>0</v>
      </c>
      <c r="BR27" s="404">
        <v>0</v>
      </c>
      <c r="BS27" s="426">
        <v>0</v>
      </c>
      <c r="BT27" s="404">
        <v>0</v>
      </c>
      <c r="BU27" s="426">
        <v>0</v>
      </c>
      <c r="BV27" s="404">
        <v>0</v>
      </c>
      <c r="BW27" s="426">
        <v>0</v>
      </c>
      <c r="BX27" s="404">
        <v>0</v>
      </c>
      <c r="BY27" s="426">
        <v>0</v>
      </c>
      <c r="BZ27" s="404">
        <v>0</v>
      </c>
      <c r="CA27" s="426">
        <v>0</v>
      </c>
      <c r="CB27" s="404">
        <v>0</v>
      </c>
      <c r="CC27" s="426">
        <v>0</v>
      </c>
      <c r="CD27" s="404">
        <v>0</v>
      </c>
      <c r="CE27" s="277">
        <f t="shared" si="40"/>
        <v>0</v>
      </c>
      <c r="CF27" s="277">
        <f t="shared" si="6"/>
        <v>0</v>
      </c>
      <c r="CG27" s="277">
        <f t="shared" si="7"/>
        <v>0</v>
      </c>
      <c r="CH27" s="277">
        <f t="shared" si="41"/>
        <v>0</v>
      </c>
      <c r="CI27" s="277">
        <f t="shared" si="42"/>
        <v>0</v>
      </c>
      <c r="CJ27" s="437"/>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04"/>
      <c r="DJ27" s="125"/>
      <c r="DK27" s="125"/>
      <c r="DL27" s="125"/>
      <c r="DM27" s="404"/>
      <c r="DN27" s="453"/>
      <c r="DO27" s="438"/>
      <c r="DP27" s="439"/>
      <c r="DQ27" s="439"/>
      <c r="DR27" s="439"/>
      <c r="DS27" s="439"/>
      <c r="DT27" s="439"/>
      <c r="DU27" s="439"/>
      <c r="DV27" s="439"/>
      <c r="DW27" s="439"/>
      <c r="DX27" s="439"/>
      <c r="DY27" s="439"/>
      <c r="DZ27" s="439"/>
      <c r="EA27" s="439"/>
      <c r="EB27" s="439"/>
      <c r="EC27" s="439"/>
      <c r="ED27" s="439"/>
      <c r="EE27" s="439"/>
      <c r="EF27" s="439"/>
      <c r="EG27" s="440"/>
      <c r="EH27" s="439"/>
      <c r="EI27" s="440"/>
      <c r="EJ27" s="439"/>
      <c r="EK27" s="440"/>
      <c r="EL27" s="439"/>
      <c r="EM27" s="441"/>
      <c r="EN27" s="133">
        <f>DO27+DQ27+DS27+DU27</f>
        <v>0</v>
      </c>
      <c r="EO27" s="125">
        <f>DP27+DR27+DT27+DV27</f>
        <v>0</v>
      </c>
      <c r="EP27" s="125">
        <f>DQ27+DS27+DU27+DW27+DY27+EA27+EC27+EE27+EG27+EI27+EK27</f>
        <v>0</v>
      </c>
      <c r="EQ27" s="405">
        <v>0</v>
      </c>
      <c r="ER27" s="420" t="e">
        <f t="shared" si="13"/>
        <v>#DIV/0!</v>
      </c>
      <c r="ES27" s="421" t="e">
        <f t="shared" si="14"/>
        <v>#DIV/0!</v>
      </c>
      <c r="ET27" s="422" t="e">
        <f t="shared" si="15"/>
        <v>#DIV/0!</v>
      </c>
      <c r="EU27" s="423">
        <f t="shared" si="16"/>
        <v>1</v>
      </c>
      <c r="EV27" s="423">
        <f t="shared" si="17"/>
        <v>1</v>
      </c>
      <c r="EW27" s="599"/>
      <c r="EX27" s="605"/>
      <c r="EY27" s="605"/>
      <c r="EZ27" s="605"/>
      <c r="FA27" s="608"/>
      <c r="FB27" s="594"/>
      <c r="FC27" s="3"/>
      <c r="FD27" s="3"/>
      <c r="FE27" s="3"/>
      <c r="FF27" s="3"/>
      <c r="FG27" s="3"/>
      <c r="FH27" s="3"/>
    </row>
    <row r="28" spans="1:164" s="33" customFormat="1" ht="25.15" customHeight="1" x14ac:dyDescent="0.25">
      <c r="A28" s="661"/>
      <c r="B28" s="666"/>
      <c r="C28" s="664"/>
      <c r="D28" s="655"/>
      <c r="E28" s="658"/>
      <c r="F28" s="271" t="s">
        <v>4</v>
      </c>
      <c r="G28" s="495">
        <f>AA28+BE28+CH28+CJ28+DN28</f>
        <v>210431944.25</v>
      </c>
      <c r="H28" s="427"/>
      <c r="I28" s="427"/>
      <c r="J28" s="427"/>
      <c r="K28" s="427"/>
      <c r="L28" s="427"/>
      <c r="M28" s="427"/>
      <c r="N28" s="427"/>
      <c r="O28" s="427"/>
      <c r="P28" s="427"/>
      <c r="Q28" s="427"/>
      <c r="R28" s="427"/>
      <c r="S28" s="455"/>
      <c r="T28" s="427"/>
      <c r="U28" s="427"/>
      <c r="V28" s="427"/>
      <c r="W28" s="278">
        <f t="shared" si="1"/>
        <v>0</v>
      </c>
      <c r="X28" s="125">
        <f t="shared" si="2"/>
        <v>0</v>
      </c>
      <c r="Y28" s="278">
        <f t="shared" si="3"/>
        <v>0</v>
      </c>
      <c r="Z28" s="125">
        <f t="shared" si="8"/>
        <v>0</v>
      </c>
      <c r="AA28" s="278">
        <f t="shared" si="39"/>
        <v>0</v>
      </c>
      <c r="AB28" s="407">
        <f>AA25-AA26</f>
        <v>120996367</v>
      </c>
      <c r="AC28" s="407">
        <v>24279467</v>
      </c>
      <c r="AD28" s="279">
        <v>24279467</v>
      </c>
      <c r="AE28" s="279">
        <v>45874433</v>
      </c>
      <c r="AF28" s="279">
        <v>45874433</v>
      </c>
      <c r="AG28" s="279">
        <v>32123100</v>
      </c>
      <c r="AH28" s="279">
        <v>32123100</v>
      </c>
      <c r="AI28" s="279">
        <v>14359167</v>
      </c>
      <c r="AJ28" s="279">
        <v>14359167</v>
      </c>
      <c r="AK28" s="427">
        <v>0</v>
      </c>
      <c r="AL28" s="427">
        <v>0</v>
      </c>
      <c r="AM28" s="279">
        <v>0</v>
      </c>
      <c r="AN28" s="427">
        <v>0</v>
      </c>
      <c r="AO28" s="427">
        <v>0</v>
      </c>
      <c r="AP28" s="427">
        <v>0</v>
      </c>
      <c r="AQ28" s="427">
        <v>0</v>
      </c>
      <c r="AR28" s="427">
        <v>0</v>
      </c>
      <c r="AS28" s="427">
        <v>0</v>
      </c>
      <c r="AT28" s="427">
        <v>0</v>
      </c>
      <c r="AU28" s="427">
        <v>0</v>
      </c>
      <c r="AV28" s="427">
        <v>0</v>
      </c>
      <c r="AW28" s="427">
        <v>0</v>
      </c>
      <c r="AX28" s="427">
        <v>0</v>
      </c>
      <c r="AY28" s="427">
        <v>0</v>
      </c>
      <c r="AZ28" s="427">
        <v>0</v>
      </c>
      <c r="BA28" s="266">
        <f t="shared" si="43"/>
        <v>116636167</v>
      </c>
      <c r="BB28" s="266">
        <f t="shared" si="10"/>
        <v>116636167</v>
      </c>
      <c r="BC28" s="266">
        <f t="shared" si="4"/>
        <v>116636167</v>
      </c>
      <c r="BD28" s="266">
        <f t="shared" si="44"/>
        <v>116636167</v>
      </c>
      <c r="BE28" s="266">
        <f t="shared" si="5"/>
        <v>116636167</v>
      </c>
      <c r="BF28" s="281">
        <v>93795678</v>
      </c>
      <c r="BG28" s="123">
        <v>65203945</v>
      </c>
      <c r="BH28" s="123">
        <v>41037200</v>
      </c>
      <c r="BI28" s="123">
        <v>28591733</v>
      </c>
      <c r="BJ28" s="123">
        <v>32564899</v>
      </c>
      <c r="BK28" s="266">
        <v>0</v>
      </c>
      <c r="BL28" s="123">
        <v>11218178</v>
      </c>
      <c r="BM28" s="266">
        <v>0</v>
      </c>
      <c r="BN28" s="123">
        <v>0</v>
      </c>
      <c r="BO28" s="266">
        <v>0</v>
      </c>
      <c r="BP28" s="123">
        <v>1534400</v>
      </c>
      <c r="BQ28" s="266">
        <v>0</v>
      </c>
      <c r="BR28" s="123">
        <v>7441000</v>
      </c>
      <c r="BS28" s="266">
        <v>0</v>
      </c>
      <c r="BT28" s="123">
        <v>0</v>
      </c>
      <c r="BU28" s="266">
        <v>0</v>
      </c>
      <c r="BV28" s="123">
        <v>0</v>
      </c>
      <c r="BW28" s="266">
        <v>0</v>
      </c>
      <c r="BX28" s="123">
        <v>0</v>
      </c>
      <c r="BY28" s="266">
        <v>0</v>
      </c>
      <c r="BZ28" s="123">
        <v>0</v>
      </c>
      <c r="CA28" s="266">
        <v>0</v>
      </c>
      <c r="CB28" s="123">
        <v>0</v>
      </c>
      <c r="CC28" s="266">
        <v>-1</v>
      </c>
      <c r="CD28" s="123">
        <v>0</v>
      </c>
      <c r="CE28" s="280">
        <f t="shared" si="40"/>
        <v>93795677</v>
      </c>
      <c r="CF28" s="280">
        <f t="shared" si="6"/>
        <v>93795677</v>
      </c>
      <c r="CG28" s="280">
        <f t="shared" si="7"/>
        <v>93795677</v>
      </c>
      <c r="CH28" s="280">
        <f t="shared" si="41"/>
        <v>93795677</v>
      </c>
      <c r="CI28" s="280">
        <f t="shared" si="42"/>
        <v>93795677</v>
      </c>
      <c r="CJ28" s="284">
        <f>CI29+AA29+BE29</f>
        <v>100.25</v>
      </c>
      <c r="CK28" s="442"/>
      <c r="CL28" s="442"/>
      <c r="CM28" s="442"/>
      <c r="CN28" s="442"/>
      <c r="CO28" s="442"/>
      <c r="CP28" s="442"/>
      <c r="CQ28" s="442"/>
      <c r="CR28" s="442"/>
      <c r="CS28" s="442"/>
      <c r="CT28" s="442"/>
      <c r="CU28" s="442"/>
      <c r="CV28" s="442"/>
      <c r="CW28" s="442"/>
      <c r="CX28" s="442"/>
      <c r="CY28" s="442"/>
      <c r="CZ28" s="442"/>
      <c r="DA28" s="442"/>
      <c r="DB28" s="442"/>
      <c r="DC28" s="442"/>
      <c r="DD28" s="442"/>
      <c r="DE28" s="442"/>
      <c r="DF28" s="442"/>
      <c r="DG28" s="442"/>
      <c r="DH28" s="442"/>
      <c r="DI28" s="401"/>
      <c r="DJ28" s="123"/>
      <c r="DK28" s="407"/>
      <c r="DL28" s="123"/>
      <c r="DM28" s="279"/>
      <c r="DN28" s="401"/>
      <c r="DO28" s="445"/>
      <c r="DP28" s="446"/>
      <c r="DQ28" s="446"/>
      <c r="DR28" s="446"/>
      <c r="DS28" s="446"/>
      <c r="DT28" s="446"/>
      <c r="DU28" s="446"/>
      <c r="DV28" s="446"/>
      <c r="DW28" s="446"/>
      <c r="DX28" s="446"/>
      <c r="DY28" s="446"/>
      <c r="DZ28" s="446"/>
      <c r="EA28" s="446"/>
      <c r="EB28" s="446"/>
      <c r="EC28" s="446"/>
      <c r="ED28" s="446"/>
      <c r="EE28" s="446"/>
      <c r="EF28" s="446"/>
      <c r="EG28" s="446"/>
      <c r="EH28" s="446"/>
      <c r="EI28" s="446"/>
      <c r="EJ28" s="446"/>
      <c r="EK28" s="446"/>
      <c r="EL28" s="446"/>
      <c r="EM28" s="408">
        <f>EI28+EG28+EE28+EC28+EA28+DY28+DW28+DU28+DS28+DQ28+DO28+EK28</f>
        <v>0</v>
      </c>
      <c r="EN28" s="132">
        <f>DO28+DQ28+DS28+DU28</f>
        <v>0</v>
      </c>
      <c r="EO28" s="407">
        <f>DP28+DR28+DT28+DV28</f>
        <v>0</v>
      </c>
      <c r="EP28" s="123">
        <f>DQ28+DS28+DU28+DW28+DY28+EA28+EC28+EE28+EG28+EI28+EK28+DO28</f>
        <v>0</v>
      </c>
      <c r="EQ28" s="124">
        <f>DP28+DR28+DT28+DV28</f>
        <v>0</v>
      </c>
      <c r="ER28" s="420">
        <f t="shared" si="13"/>
        <v>0</v>
      </c>
      <c r="ES28" s="421">
        <f t="shared" si="14"/>
        <v>1</v>
      </c>
      <c r="ET28" s="422">
        <f t="shared" si="15"/>
        <v>1</v>
      </c>
      <c r="EU28" s="423">
        <f t="shared" si="16"/>
        <v>1</v>
      </c>
      <c r="EV28" s="423">
        <f t="shared" si="17"/>
        <v>0.99999952359894617</v>
      </c>
      <c r="EW28" s="599"/>
      <c r="EX28" s="605"/>
      <c r="EY28" s="605"/>
      <c r="EZ28" s="605"/>
      <c r="FA28" s="608"/>
      <c r="FB28" s="594"/>
      <c r="FC28" s="76"/>
      <c r="FD28" s="76"/>
      <c r="FE28" s="76"/>
      <c r="FF28" s="76"/>
      <c r="FG28" s="76"/>
      <c r="FH28" s="76"/>
    </row>
    <row r="29" spans="1:164" s="33" customFormat="1" ht="25.15" customHeight="1" thickBot="1" x14ac:dyDescent="0.3">
      <c r="A29" s="661"/>
      <c r="B29" s="666"/>
      <c r="C29" s="664"/>
      <c r="D29" s="655"/>
      <c r="E29" s="658"/>
      <c r="F29" s="271" t="s">
        <v>43</v>
      </c>
      <c r="G29" s="500">
        <f t="shared" si="0"/>
        <v>149</v>
      </c>
      <c r="H29" s="447">
        <f>H24+H27</f>
        <v>28</v>
      </c>
      <c r="I29" s="459"/>
      <c r="J29" s="459"/>
      <c r="K29" s="447">
        <f t="shared" ref="K29:V29" si="45">K24+K27</f>
        <v>0</v>
      </c>
      <c r="L29" s="447">
        <f t="shared" si="45"/>
        <v>0</v>
      </c>
      <c r="M29" s="447">
        <f t="shared" si="45"/>
        <v>1</v>
      </c>
      <c r="N29" s="447">
        <f t="shared" si="45"/>
        <v>1</v>
      </c>
      <c r="O29" s="447">
        <f t="shared" si="45"/>
        <v>8</v>
      </c>
      <c r="P29" s="447">
        <f t="shared" si="45"/>
        <v>8</v>
      </c>
      <c r="Q29" s="447">
        <f t="shared" si="45"/>
        <v>7.5</v>
      </c>
      <c r="R29" s="447">
        <f t="shared" si="45"/>
        <v>7.5</v>
      </c>
      <c r="S29" s="447">
        <f t="shared" si="45"/>
        <v>5.5</v>
      </c>
      <c r="T29" s="447">
        <f t="shared" si="45"/>
        <v>5.5</v>
      </c>
      <c r="U29" s="447">
        <f t="shared" si="45"/>
        <v>5</v>
      </c>
      <c r="V29" s="447">
        <f t="shared" si="45"/>
        <v>5</v>
      </c>
      <c r="W29" s="126">
        <f t="shared" si="1"/>
        <v>27</v>
      </c>
      <c r="X29" s="409">
        <f t="shared" si="2"/>
        <v>27</v>
      </c>
      <c r="Y29" s="126">
        <f t="shared" si="3"/>
        <v>27</v>
      </c>
      <c r="Z29" s="409">
        <f t="shared" si="8"/>
        <v>27</v>
      </c>
      <c r="AA29" s="126">
        <f t="shared" si="39"/>
        <v>27</v>
      </c>
      <c r="AB29" s="129">
        <f t="shared" ref="AB29:AZ29" si="46">AB24+AB27</f>
        <v>38</v>
      </c>
      <c r="AC29" s="126">
        <f t="shared" si="46"/>
        <v>1</v>
      </c>
      <c r="AD29" s="126">
        <f t="shared" si="46"/>
        <v>1</v>
      </c>
      <c r="AE29" s="126">
        <f t="shared" si="46"/>
        <v>1.34</v>
      </c>
      <c r="AF29" s="126">
        <f t="shared" si="46"/>
        <v>0.34</v>
      </c>
      <c r="AG29" s="126">
        <f t="shared" si="46"/>
        <v>1.34</v>
      </c>
      <c r="AH29" s="126">
        <f t="shared" si="46"/>
        <v>1.34</v>
      </c>
      <c r="AI29" s="126">
        <f t="shared" si="46"/>
        <v>3.73</v>
      </c>
      <c r="AJ29" s="126">
        <f t="shared" si="46"/>
        <v>4.7300000000000004</v>
      </c>
      <c r="AK29" s="126">
        <f t="shared" si="46"/>
        <v>7.63</v>
      </c>
      <c r="AL29" s="126">
        <f t="shared" si="46"/>
        <v>7.63</v>
      </c>
      <c r="AM29" s="126">
        <f t="shared" si="46"/>
        <v>4.16</v>
      </c>
      <c r="AN29" s="126">
        <f t="shared" si="46"/>
        <v>4.16</v>
      </c>
      <c r="AO29" s="126">
        <f t="shared" si="46"/>
        <v>4.28</v>
      </c>
      <c r="AP29" s="126">
        <f t="shared" si="46"/>
        <v>4.32</v>
      </c>
      <c r="AQ29" s="126">
        <f t="shared" si="46"/>
        <v>0.16</v>
      </c>
      <c r="AR29" s="126">
        <f t="shared" si="46"/>
        <v>0.16</v>
      </c>
      <c r="AS29" s="126">
        <f t="shared" si="46"/>
        <v>5.77</v>
      </c>
      <c r="AT29" s="126">
        <f t="shared" si="46"/>
        <v>5.77</v>
      </c>
      <c r="AU29" s="126">
        <f t="shared" si="46"/>
        <v>0.78</v>
      </c>
      <c r="AV29" s="126">
        <f t="shared" si="46"/>
        <v>0.82</v>
      </c>
      <c r="AW29" s="126">
        <f t="shared" si="46"/>
        <v>5.39</v>
      </c>
      <c r="AX29" s="126">
        <f t="shared" si="46"/>
        <v>4.05</v>
      </c>
      <c r="AY29" s="126">
        <f t="shared" si="46"/>
        <v>2.42</v>
      </c>
      <c r="AZ29" s="126">
        <f t="shared" si="46"/>
        <v>3.93</v>
      </c>
      <c r="BA29" s="288">
        <f t="shared" si="43"/>
        <v>38</v>
      </c>
      <c r="BB29" s="126">
        <f t="shared" si="10"/>
        <v>38</v>
      </c>
      <c r="BC29" s="126">
        <f t="shared" si="4"/>
        <v>38.25</v>
      </c>
      <c r="BD29" s="288">
        <f t="shared" si="44"/>
        <v>38</v>
      </c>
      <c r="BE29" s="288">
        <f t="shared" si="5"/>
        <v>38.25</v>
      </c>
      <c r="BF29" s="128">
        <f>BF24+BF27</f>
        <v>35</v>
      </c>
      <c r="BG29" s="410">
        <f>BG24+BG27</f>
        <v>0.42</v>
      </c>
      <c r="BH29" s="410">
        <f t="shared" ref="BH29:CD29" si="47">BH24+BH27</f>
        <v>0.42</v>
      </c>
      <c r="BI29" s="410">
        <f t="shared" si="47"/>
        <v>2.6</v>
      </c>
      <c r="BJ29" s="410">
        <f t="shared" si="47"/>
        <v>2.6</v>
      </c>
      <c r="BK29" s="410">
        <f t="shared" si="47"/>
        <v>4.28</v>
      </c>
      <c r="BL29" s="410">
        <f t="shared" si="47"/>
        <v>4.28</v>
      </c>
      <c r="BM29" s="410">
        <f t="shared" si="47"/>
        <v>1.35</v>
      </c>
      <c r="BN29" s="410">
        <f t="shared" si="47"/>
        <v>1.35</v>
      </c>
      <c r="BO29" s="410">
        <f t="shared" si="47"/>
        <v>3.75</v>
      </c>
      <c r="BP29" s="410">
        <f t="shared" si="47"/>
        <v>3.14</v>
      </c>
      <c r="BQ29" s="410">
        <f t="shared" si="47"/>
        <v>5.77</v>
      </c>
      <c r="BR29" s="410">
        <f t="shared" si="47"/>
        <v>5.77</v>
      </c>
      <c r="BS29" s="410">
        <f t="shared" si="47"/>
        <v>4.03</v>
      </c>
      <c r="BT29" s="410">
        <f t="shared" si="47"/>
        <v>4.03</v>
      </c>
      <c r="BU29" s="410">
        <f t="shared" si="47"/>
        <v>1.77</v>
      </c>
      <c r="BV29" s="410">
        <f t="shared" si="47"/>
        <v>1.77</v>
      </c>
      <c r="BW29" s="410">
        <f t="shared" si="47"/>
        <v>3.82</v>
      </c>
      <c r="BX29" s="410">
        <f t="shared" si="47"/>
        <v>4.4800000000000004</v>
      </c>
      <c r="BY29" s="410">
        <f t="shared" si="47"/>
        <v>1.52</v>
      </c>
      <c r="BZ29" s="410">
        <f t="shared" si="47"/>
        <v>1.52</v>
      </c>
      <c r="CA29" s="410">
        <f t="shared" si="47"/>
        <v>1.77</v>
      </c>
      <c r="CB29" s="410">
        <f t="shared" si="47"/>
        <v>1.77</v>
      </c>
      <c r="CC29" s="410">
        <f t="shared" si="47"/>
        <v>3.92</v>
      </c>
      <c r="CD29" s="410">
        <f t="shared" si="47"/>
        <v>3.87</v>
      </c>
      <c r="CE29" s="289">
        <f t="shared" si="40"/>
        <v>35</v>
      </c>
      <c r="CF29" s="289">
        <f t="shared" si="6"/>
        <v>35</v>
      </c>
      <c r="CG29" s="289">
        <f t="shared" si="7"/>
        <v>35</v>
      </c>
      <c r="CH29" s="289">
        <f t="shared" si="41"/>
        <v>35</v>
      </c>
      <c r="CI29" s="289">
        <f t="shared" si="42"/>
        <v>35</v>
      </c>
      <c r="CJ29" s="128">
        <f>CJ24+CJ27</f>
        <v>35.700000000000003</v>
      </c>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6"/>
      <c r="DJ29" s="409"/>
      <c r="DK29" s="128"/>
      <c r="DL29" s="129"/>
      <c r="DM29" s="126"/>
      <c r="DN29" s="128">
        <f>DN24+DN27</f>
        <v>13.05</v>
      </c>
      <c r="DO29" s="276"/>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27">
        <f>EM24+EM27</f>
        <v>0</v>
      </c>
      <c r="EN29" s="411">
        <f>EN24+EN27</f>
        <v>0</v>
      </c>
      <c r="EO29" s="128">
        <f>EO24+EO27</f>
        <v>0</v>
      </c>
      <c r="EP29" s="129">
        <f>EP24+EP27</f>
        <v>0</v>
      </c>
      <c r="EQ29" s="130">
        <f>EQ24+EQ27</f>
        <v>0</v>
      </c>
      <c r="ER29" s="466">
        <f t="shared" si="13"/>
        <v>0.98724489795918369</v>
      </c>
      <c r="ES29" s="449">
        <f t="shared" si="14"/>
        <v>1</v>
      </c>
      <c r="ET29" s="450">
        <f t="shared" si="15"/>
        <v>1</v>
      </c>
      <c r="EU29" s="451">
        <f t="shared" si="16"/>
        <v>1.0024999999999999</v>
      </c>
      <c r="EV29" s="451">
        <f t="shared" si="17"/>
        <v>0.67281879194630867</v>
      </c>
      <c r="EW29" s="599"/>
      <c r="EX29" s="605"/>
      <c r="EY29" s="605"/>
      <c r="EZ29" s="605"/>
      <c r="FA29" s="608"/>
      <c r="FB29" s="594"/>
      <c r="FC29" s="3"/>
      <c r="FD29" s="3"/>
      <c r="FE29" s="3"/>
      <c r="FF29" s="3"/>
      <c r="FG29" s="3"/>
      <c r="FH29" s="3"/>
    </row>
    <row r="30" spans="1:164" s="33" customFormat="1" ht="25.15" customHeight="1" thickBot="1" x14ac:dyDescent="0.3">
      <c r="A30" s="661"/>
      <c r="B30" s="667"/>
      <c r="C30" s="665"/>
      <c r="D30" s="656"/>
      <c r="E30" s="676"/>
      <c r="F30" s="272" t="s">
        <v>45</v>
      </c>
      <c r="G30" s="290">
        <f>G25+G28</f>
        <v>2886010625.25</v>
      </c>
      <c r="H30" s="291">
        <f>H25+H28</f>
        <v>302855000</v>
      </c>
      <c r="I30" s="467"/>
      <c r="J30" s="467"/>
      <c r="K30" s="291">
        <f t="shared" ref="K30:V30" si="48">K25+K28</f>
        <v>0</v>
      </c>
      <c r="L30" s="291">
        <f t="shared" si="48"/>
        <v>0</v>
      </c>
      <c r="M30" s="291">
        <f t="shared" si="48"/>
        <v>176784000</v>
      </c>
      <c r="N30" s="291">
        <f t="shared" si="48"/>
        <v>176784000</v>
      </c>
      <c r="O30" s="291">
        <f t="shared" si="48"/>
        <v>0</v>
      </c>
      <c r="P30" s="291">
        <f t="shared" si="48"/>
        <v>0</v>
      </c>
      <c r="Q30" s="291">
        <f t="shared" si="48"/>
        <v>0</v>
      </c>
      <c r="R30" s="291">
        <f t="shared" si="48"/>
        <v>0</v>
      </c>
      <c r="S30" s="291">
        <f t="shared" si="48"/>
        <v>13739500</v>
      </c>
      <c r="T30" s="291">
        <f t="shared" si="48"/>
        <v>13739500</v>
      </c>
      <c r="U30" s="291">
        <f t="shared" si="48"/>
        <v>87165000</v>
      </c>
      <c r="V30" s="291">
        <f t="shared" si="48"/>
        <v>87165000</v>
      </c>
      <c r="W30" s="467">
        <f t="shared" si="1"/>
        <v>277688500</v>
      </c>
      <c r="X30" s="467">
        <f t="shared" si="2"/>
        <v>277688500</v>
      </c>
      <c r="Y30" s="467">
        <f t="shared" si="3"/>
        <v>277688500</v>
      </c>
      <c r="Z30" s="467">
        <f t="shared" si="8"/>
        <v>277688500</v>
      </c>
      <c r="AA30" s="467">
        <f t="shared" si="39"/>
        <v>277688500</v>
      </c>
      <c r="AB30" s="470">
        <f t="shared" ref="AB30:AZ30" si="49">AB25+AB28</f>
        <v>643265367</v>
      </c>
      <c r="AC30" s="468">
        <f t="shared" si="49"/>
        <v>24279467</v>
      </c>
      <c r="AD30" s="468">
        <f t="shared" si="49"/>
        <v>24279467</v>
      </c>
      <c r="AE30" s="468">
        <f t="shared" si="49"/>
        <v>69482433</v>
      </c>
      <c r="AF30" s="468">
        <f t="shared" si="49"/>
        <v>69482433</v>
      </c>
      <c r="AG30" s="468">
        <f t="shared" si="49"/>
        <v>334483100</v>
      </c>
      <c r="AH30" s="468">
        <f t="shared" si="49"/>
        <v>303514100</v>
      </c>
      <c r="AI30" s="468">
        <f t="shared" si="49"/>
        <v>81282167</v>
      </c>
      <c r="AJ30" s="468">
        <f t="shared" si="49"/>
        <v>69879167</v>
      </c>
      <c r="AK30" s="467">
        <f t="shared" si="49"/>
        <v>0</v>
      </c>
      <c r="AL30" s="468">
        <f t="shared" si="49"/>
        <v>11403000</v>
      </c>
      <c r="AM30" s="468">
        <f t="shared" si="49"/>
        <v>0</v>
      </c>
      <c r="AN30" s="467">
        <f t="shared" si="49"/>
        <v>0</v>
      </c>
      <c r="AO30" s="467">
        <f t="shared" si="49"/>
        <v>0</v>
      </c>
      <c r="AP30" s="467">
        <f t="shared" si="49"/>
        <v>0</v>
      </c>
      <c r="AQ30" s="467">
        <f t="shared" si="49"/>
        <v>0</v>
      </c>
      <c r="AR30" s="467">
        <f t="shared" si="49"/>
        <v>3836000</v>
      </c>
      <c r="AS30" s="468">
        <f t="shared" si="49"/>
        <v>205219742</v>
      </c>
      <c r="AT30" s="467">
        <f t="shared" si="49"/>
        <v>25405456</v>
      </c>
      <c r="AU30" s="467">
        <f t="shared" si="49"/>
        <v>0</v>
      </c>
      <c r="AV30" s="467">
        <f t="shared" si="49"/>
        <v>0</v>
      </c>
      <c r="AW30" s="467">
        <f t="shared" si="49"/>
        <v>41504833</v>
      </c>
      <c r="AX30" s="467">
        <f t="shared" si="49"/>
        <v>69098900</v>
      </c>
      <c r="AY30" s="467">
        <f t="shared" si="49"/>
        <v>-131597785</v>
      </c>
      <c r="AZ30" s="467">
        <f t="shared" si="49"/>
        <v>22554000</v>
      </c>
      <c r="BA30" s="292">
        <f>AY30+AW30+AU30+AS30+AO30+AM30+AK30+AI30+AG30+AE30+AQ30+AC30</f>
        <v>624653957</v>
      </c>
      <c r="BB30" s="469">
        <f t="shared" si="10"/>
        <v>624653957</v>
      </c>
      <c r="BC30" s="469">
        <f t="shared" si="4"/>
        <v>599452523</v>
      </c>
      <c r="BD30" s="292">
        <f>AY30+AW30+AU30+AS30+AO30+AM30+AK30+AI30+AG30+AE30+AQ30+AC30</f>
        <v>624653957</v>
      </c>
      <c r="BE30" s="292">
        <f t="shared" si="5"/>
        <v>599452523</v>
      </c>
      <c r="BF30" s="468">
        <f>BF25+BF28</f>
        <v>899706003</v>
      </c>
      <c r="BG30" s="467">
        <f>BG25+BG28</f>
        <v>607939945</v>
      </c>
      <c r="BH30" s="467">
        <f t="shared" ref="BH30:CD30" si="50">BH25+BH28</f>
        <v>548316625</v>
      </c>
      <c r="BI30" s="467">
        <f t="shared" si="50"/>
        <v>28591733</v>
      </c>
      <c r="BJ30" s="467">
        <f t="shared" si="50"/>
        <v>32564899</v>
      </c>
      <c r="BK30" s="467">
        <f t="shared" si="50"/>
        <v>0</v>
      </c>
      <c r="BL30" s="467">
        <f t="shared" si="50"/>
        <v>11218178</v>
      </c>
      <c r="BM30" s="467">
        <f t="shared" si="50"/>
        <v>0</v>
      </c>
      <c r="BN30" s="467">
        <f t="shared" si="50"/>
        <v>0</v>
      </c>
      <c r="BO30" s="467">
        <f t="shared" si="50"/>
        <v>0</v>
      </c>
      <c r="BP30" s="467">
        <f t="shared" si="50"/>
        <v>1534400</v>
      </c>
      <c r="BQ30" s="467">
        <f t="shared" si="50"/>
        <v>154308325</v>
      </c>
      <c r="BR30" s="467">
        <f t="shared" si="50"/>
        <v>7441000</v>
      </c>
      <c r="BS30" s="467">
        <f t="shared" si="50"/>
        <v>0</v>
      </c>
      <c r="BT30" s="467">
        <f t="shared" si="50"/>
        <v>71651933</v>
      </c>
      <c r="BU30" s="467">
        <f t="shared" si="50"/>
        <v>0</v>
      </c>
      <c r="BV30" s="467">
        <f t="shared" si="50"/>
        <v>5026700</v>
      </c>
      <c r="BW30" s="467">
        <f t="shared" si="50"/>
        <v>0</v>
      </c>
      <c r="BX30" s="467">
        <f t="shared" si="50"/>
        <v>83929267</v>
      </c>
      <c r="BY30" s="467">
        <f t="shared" si="50"/>
        <v>13690000</v>
      </c>
      <c r="BZ30" s="467">
        <f t="shared" si="50"/>
        <v>-3782567</v>
      </c>
      <c r="CA30" s="467">
        <f t="shared" si="50"/>
        <v>95176000</v>
      </c>
      <c r="CB30" s="467">
        <f t="shared" si="50"/>
        <v>29490500</v>
      </c>
      <c r="CC30" s="467">
        <f t="shared" si="50"/>
        <v>-45624501</v>
      </c>
      <c r="CD30" s="467">
        <f t="shared" si="50"/>
        <v>30236567</v>
      </c>
      <c r="CE30" s="293">
        <f t="shared" si="40"/>
        <v>854081502</v>
      </c>
      <c r="CF30" s="293">
        <f t="shared" si="6"/>
        <v>854081502</v>
      </c>
      <c r="CG30" s="293">
        <f t="shared" si="7"/>
        <v>817627502</v>
      </c>
      <c r="CH30" s="293">
        <f t="shared" si="41"/>
        <v>854081502</v>
      </c>
      <c r="CI30" s="293">
        <f t="shared" si="42"/>
        <v>817627502</v>
      </c>
      <c r="CJ30" s="468">
        <f>CJ25+CJ28</f>
        <v>700685100.25</v>
      </c>
      <c r="CK30" s="467"/>
      <c r="CL30" s="467"/>
      <c r="CM30" s="467"/>
      <c r="CN30" s="467"/>
      <c r="CO30" s="467"/>
      <c r="CP30" s="467"/>
      <c r="CQ30" s="467"/>
      <c r="CR30" s="467"/>
      <c r="CS30" s="467"/>
      <c r="CT30" s="467"/>
      <c r="CU30" s="467"/>
      <c r="CV30" s="467"/>
      <c r="CW30" s="467"/>
      <c r="CX30" s="467"/>
      <c r="CY30" s="467"/>
      <c r="CZ30" s="467"/>
      <c r="DA30" s="467"/>
      <c r="DB30" s="467"/>
      <c r="DC30" s="467"/>
      <c r="DD30" s="467"/>
      <c r="DE30" s="467"/>
      <c r="DF30" s="467"/>
      <c r="DG30" s="467"/>
      <c r="DH30" s="467"/>
      <c r="DI30" s="294">
        <f>DG30+DE30+DC30+DA30+CY30+CW30+CU30+CS30+CQ30+CO30+CM30+CK30</f>
        <v>0</v>
      </c>
      <c r="DJ30" s="468">
        <f>+DJ25+DJ28</f>
        <v>0</v>
      </c>
      <c r="DK30" s="468">
        <f>+DK25+DK28</f>
        <v>0</v>
      </c>
      <c r="DL30" s="468">
        <f>+DL25+DL28</f>
        <v>0</v>
      </c>
      <c r="DM30" s="468">
        <f>+DM25+DM28</f>
        <v>0</v>
      </c>
      <c r="DN30" s="470">
        <f>DN25+DN28</f>
        <v>454103000</v>
      </c>
      <c r="DO30" s="471"/>
      <c r="DP30" s="472"/>
      <c r="DQ30" s="472"/>
      <c r="DR30" s="472"/>
      <c r="DS30" s="472"/>
      <c r="DT30" s="472"/>
      <c r="DU30" s="472"/>
      <c r="DV30" s="472"/>
      <c r="DW30" s="472"/>
      <c r="DX30" s="472"/>
      <c r="DY30" s="472"/>
      <c r="DZ30" s="472"/>
      <c r="EA30" s="472"/>
      <c r="EB30" s="472"/>
      <c r="EC30" s="472"/>
      <c r="ED30" s="472"/>
      <c r="EE30" s="472"/>
      <c r="EF30" s="472"/>
      <c r="EG30" s="472"/>
      <c r="EH30" s="472"/>
      <c r="EI30" s="472"/>
      <c r="EJ30" s="472"/>
      <c r="EK30" s="472"/>
      <c r="EL30" s="472"/>
      <c r="EM30" s="295">
        <f>EK30+EI30+EG30+EE30+EC30+EA30+DY30+DW30+DU30+DS30+DQ30+DO30</f>
        <v>0</v>
      </c>
      <c r="EN30" s="468">
        <f>+EN25+EN28</f>
        <v>0</v>
      </c>
      <c r="EO30" s="468">
        <f>+EO25+EO28</f>
        <v>0</v>
      </c>
      <c r="EP30" s="468">
        <f>+EP25+EP28</f>
        <v>0</v>
      </c>
      <c r="EQ30" s="473">
        <f>+EQ25+EQ28</f>
        <v>0</v>
      </c>
      <c r="ER30" s="474">
        <f t="shared" si="13"/>
        <v>-0.66272652494325368</v>
      </c>
      <c r="ES30" s="475">
        <f t="shared" si="14"/>
        <v>0.95731789072279894</v>
      </c>
      <c r="ET30" s="476">
        <f t="shared" si="15"/>
        <v>0.95731789072279894</v>
      </c>
      <c r="EU30" s="477">
        <f t="shared" si="16"/>
        <v>0.96489718004353409</v>
      </c>
      <c r="EV30" s="478">
        <f t="shared" si="17"/>
        <v>0.58723571915234751</v>
      </c>
      <c r="EW30" s="600"/>
      <c r="EX30" s="606"/>
      <c r="EY30" s="606"/>
      <c r="EZ30" s="606"/>
      <c r="FA30" s="609"/>
      <c r="FB30" s="594"/>
      <c r="FC30" s="77"/>
      <c r="FD30" s="77"/>
      <c r="FE30" s="77"/>
      <c r="FF30" s="77"/>
      <c r="FG30" s="77"/>
      <c r="FH30" s="77"/>
    </row>
    <row r="31" spans="1:164" s="3" customFormat="1" ht="25.15" customHeight="1" x14ac:dyDescent="0.25">
      <c r="A31" s="661"/>
      <c r="B31" s="666">
        <v>4</v>
      </c>
      <c r="C31" s="663" t="s">
        <v>361</v>
      </c>
      <c r="D31" s="671" t="s">
        <v>310</v>
      </c>
      <c r="E31" s="657">
        <v>540</v>
      </c>
      <c r="F31" s="273" t="s">
        <v>41</v>
      </c>
      <c r="G31" s="481">
        <f t="shared" si="0"/>
        <v>94.12</v>
      </c>
      <c r="H31" s="482">
        <v>12</v>
      </c>
      <c r="I31" s="482"/>
      <c r="J31" s="482"/>
      <c r="K31" s="483">
        <v>1</v>
      </c>
      <c r="L31" s="484">
        <v>1</v>
      </c>
      <c r="M31" s="483">
        <v>1.4</v>
      </c>
      <c r="N31" s="483">
        <v>1.4</v>
      </c>
      <c r="O31" s="483">
        <v>2</v>
      </c>
      <c r="P31" s="483">
        <v>2</v>
      </c>
      <c r="Q31" s="483">
        <v>2.2000000000000002</v>
      </c>
      <c r="R31" s="483">
        <v>2.2000000000000002</v>
      </c>
      <c r="S31" s="485">
        <v>3.2</v>
      </c>
      <c r="T31" s="484">
        <v>3.2</v>
      </c>
      <c r="U31" s="483">
        <v>1.2</v>
      </c>
      <c r="V31" s="483">
        <v>1.2</v>
      </c>
      <c r="W31" s="419">
        <f t="shared" si="1"/>
        <v>11.000000000000002</v>
      </c>
      <c r="X31" s="419">
        <f t="shared" si="2"/>
        <v>11.000000000000002</v>
      </c>
      <c r="Y31" s="419">
        <f t="shared" si="3"/>
        <v>11.000000000000002</v>
      </c>
      <c r="Z31" s="419">
        <f t="shared" si="8"/>
        <v>11.000000000000002</v>
      </c>
      <c r="AA31" s="419">
        <f>V31+T31+R31+P31+N31+L31+J31</f>
        <v>11.000000000000002</v>
      </c>
      <c r="AB31" s="486">
        <v>24</v>
      </c>
      <c r="AC31" s="482">
        <v>0</v>
      </c>
      <c r="AD31" s="483">
        <v>0</v>
      </c>
      <c r="AE31" s="483">
        <v>0.57999999999999996</v>
      </c>
      <c r="AF31" s="483">
        <v>0.57999999999999996</v>
      </c>
      <c r="AG31" s="483">
        <v>1.78</v>
      </c>
      <c r="AH31" s="483">
        <v>1.78</v>
      </c>
      <c r="AI31" s="483">
        <v>2.58</v>
      </c>
      <c r="AJ31" s="483">
        <v>2.58</v>
      </c>
      <c r="AK31" s="483">
        <v>1.7</v>
      </c>
      <c r="AL31" s="483">
        <v>1.7</v>
      </c>
      <c r="AM31" s="483">
        <v>3.5</v>
      </c>
      <c r="AN31" s="483">
        <v>0.7</v>
      </c>
      <c r="AO31" s="483">
        <v>0.78</v>
      </c>
      <c r="AP31" s="483">
        <v>0.78</v>
      </c>
      <c r="AQ31" s="483">
        <v>2.5</v>
      </c>
      <c r="AR31" s="483">
        <v>0.5</v>
      </c>
      <c r="AS31" s="483">
        <v>1.7</v>
      </c>
      <c r="AT31" s="483">
        <v>1.25</v>
      </c>
      <c r="AU31" s="483">
        <v>3.09</v>
      </c>
      <c r="AV31" s="483">
        <v>1.25</v>
      </c>
      <c r="AW31" s="483">
        <v>3.2</v>
      </c>
      <c r="AX31" s="483">
        <v>5.75</v>
      </c>
      <c r="AY31" s="483">
        <v>0.59</v>
      </c>
      <c r="AZ31" s="483">
        <v>4.25</v>
      </c>
      <c r="BA31" s="487">
        <f>AY31+AW31+AU31+AS31+AO31+AM31+AK31+AI31+AG31+AE31+AQ31+AC31</f>
        <v>22</v>
      </c>
      <c r="BB31" s="487">
        <f t="shared" si="10"/>
        <v>22</v>
      </c>
      <c r="BC31" s="487">
        <f t="shared" si="4"/>
        <v>21.119999999999997</v>
      </c>
      <c r="BD31" s="487">
        <f>AY31+AW31+AU31+AS31+AO31+AM31+AK31+AI31+AG31+AE31+AQ31+AC31</f>
        <v>22</v>
      </c>
      <c r="BE31" s="487">
        <f t="shared" si="5"/>
        <v>21.119999999999997</v>
      </c>
      <c r="BF31" s="419">
        <v>24</v>
      </c>
      <c r="BG31" s="488">
        <v>0.38</v>
      </c>
      <c r="BH31" s="488">
        <v>0.38</v>
      </c>
      <c r="BI31" s="488">
        <v>1.56</v>
      </c>
      <c r="BJ31" s="488">
        <v>1.56</v>
      </c>
      <c r="BK31" s="488">
        <v>1.56</v>
      </c>
      <c r="BL31" s="487">
        <v>1.56</v>
      </c>
      <c r="BM31" s="488">
        <v>1.96</v>
      </c>
      <c r="BN31" s="487">
        <v>1.96</v>
      </c>
      <c r="BO31" s="488">
        <v>1.44</v>
      </c>
      <c r="BP31" s="487">
        <v>1.44</v>
      </c>
      <c r="BQ31" s="488">
        <v>2.6799999999999997</v>
      </c>
      <c r="BR31" s="487">
        <v>2.68</v>
      </c>
      <c r="BS31" s="489">
        <v>1.7600000000000007</v>
      </c>
      <c r="BT31" s="487">
        <v>1.76</v>
      </c>
      <c r="BU31" s="487">
        <v>2.0099999999999998</v>
      </c>
      <c r="BV31" s="487">
        <v>2.0099999999999998</v>
      </c>
      <c r="BW31" s="489">
        <v>3.7600000000000007</v>
      </c>
      <c r="BX31" s="487">
        <v>3.76</v>
      </c>
      <c r="BY31" s="488">
        <v>2.68</v>
      </c>
      <c r="BZ31" s="487">
        <v>2.68</v>
      </c>
      <c r="CA31" s="488">
        <v>2.1900000000000004</v>
      </c>
      <c r="CB31" s="487">
        <v>2.19</v>
      </c>
      <c r="CC31" s="488">
        <v>2.02</v>
      </c>
      <c r="CD31" s="487">
        <v>2.02</v>
      </c>
      <c r="CE31" s="490">
        <f>+BG31+BI31+BK31+BM31+BO31+BQ31+BS31+BU31+BW31+BY31+CA31+CC31</f>
        <v>24</v>
      </c>
      <c r="CF31" s="490">
        <f t="shared" si="6"/>
        <v>24</v>
      </c>
      <c r="CG31" s="490">
        <f t="shared" si="7"/>
        <v>24</v>
      </c>
      <c r="CH31" s="490">
        <f>BG31+BI31+BK31+BM31+BO31+BQ31+BS31+BU31+BW31+BY31+CA31+CC31</f>
        <v>24</v>
      </c>
      <c r="CI31" s="490">
        <f>BH31+BJ31+BL31+BN31+BP31+BR31+BT31+BV31+BX31+BZ31+CB31+CD31</f>
        <v>24</v>
      </c>
      <c r="CJ31" s="419">
        <v>25</v>
      </c>
      <c r="CK31" s="486"/>
      <c r="CL31" s="486"/>
      <c r="CM31" s="486"/>
      <c r="CN31" s="486"/>
      <c r="CO31" s="486"/>
      <c r="CP31" s="486"/>
      <c r="CQ31" s="486"/>
      <c r="CR31" s="486"/>
      <c r="CS31" s="486"/>
      <c r="CT31" s="486"/>
      <c r="CU31" s="486"/>
      <c r="CV31" s="486"/>
      <c r="CW31" s="486"/>
      <c r="CX31" s="486"/>
      <c r="CY31" s="486"/>
      <c r="CZ31" s="486"/>
      <c r="DA31" s="486"/>
      <c r="DB31" s="486"/>
      <c r="DC31" s="486"/>
      <c r="DD31" s="486"/>
      <c r="DE31" s="486"/>
      <c r="DF31" s="486"/>
      <c r="DG31" s="486"/>
      <c r="DH31" s="486"/>
      <c r="DI31" s="419">
        <f>DG31+DE31+DC31+DA31+CW31+CU31+CS31+CQ31+CO31+CM31+CK31</f>
        <v>0</v>
      </c>
      <c r="DJ31" s="419">
        <f>CK31+CM31+CO31+CQ31</f>
        <v>0</v>
      </c>
      <c r="DK31" s="419">
        <f>CL31+CN31+CP31+CR31</f>
        <v>0</v>
      </c>
      <c r="DL31" s="419">
        <f>DI31+BK31</f>
        <v>1.56</v>
      </c>
      <c r="DM31" s="419">
        <f>DK31+BK31</f>
        <v>1.56</v>
      </c>
      <c r="DN31" s="419">
        <v>13</v>
      </c>
      <c r="DO31" s="394"/>
      <c r="DP31" s="395"/>
      <c r="DQ31" s="395"/>
      <c r="DR31" s="395"/>
      <c r="DS31" s="395"/>
      <c r="DT31" s="395"/>
      <c r="DU31" s="395"/>
      <c r="DV31" s="395"/>
      <c r="DW31" s="395"/>
      <c r="DX31" s="395"/>
      <c r="DY31" s="395"/>
      <c r="DZ31" s="395"/>
      <c r="EA31" s="395"/>
      <c r="EB31" s="395"/>
      <c r="EC31" s="395"/>
      <c r="ED31" s="395"/>
      <c r="EE31" s="395"/>
      <c r="EF31" s="395"/>
      <c r="EG31" s="395"/>
      <c r="EH31" s="395"/>
      <c r="EI31" s="395"/>
      <c r="EJ31" s="395"/>
      <c r="EK31" s="395"/>
      <c r="EL31" s="395"/>
      <c r="EM31" s="396">
        <f>EK31+EI31+EG31+EE31+EA31+DY31+DW31+DU31+DS31+DQ31+DO31</f>
        <v>0</v>
      </c>
      <c r="EN31" s="397">
        <f>DO31+DQ31+DS31+DU31</f>
        <v>0</v>
      </c>
      <c r="EO31" s="398">
        <f>DP31+DR31+DT31+DV31</f>
        <v>0</v>
      </c>
      <c r="EP31" s="398">
        <f>EM31+CO31</f>
        <v>0</v>
      </c>
      <c r="EQ31" s="399">
        <f>EO31+CO31</f>
        <v>0</v>
      </c>
      <c r="ER31" s="491">
        <f t="shared" si="13"/>
        <v>1</v>
      </c>
      <c r="ES31" s="492">
        <f t="shared" si="14"/>
        <v>1</v>
      </c>
      <c r="ET31" s="493">
        <f t="shared" si="15"/>
        <v>1</v>
      </c>
      <c r="EU31" s="494">
        <f t="shared" si="16"/>
        <v>0.98456140350877186</v>
      </c>
      <c r="EV31" s="494">
        <f t="shared" si="17"/>
        <v>0.59626009349766251</v>
      </c>
      <c r="EW31" s="598" t="s">
        <v>514</v>
      </c>
      <c r="EX31" s="604" t="s">
        <v>311</v>
      </c>
      <c r="EY31" s="604" t="s">
        <v>355</v>
      </c>
      <c r="EZ31" s="604" t="s">
        <v>433</v>
      </c>
      <c r="FA31" s="607" t="s">
        <v>509</v>
      </c>
      <c r="FB31" s="594"/>
    </row>
    <row r="32" spans="1:164" s="76" customFormat="1" ht="25.15" customHeight="1" x14ac:dyDescent="0.25">
      <c r="A32" s="661"/>
      <c r="B32" s="666"/>
      <c r="C32" s="664"/>
      <c r="D32" s="655"/>
      <c r="E32" s="658"/>
      <c r="F32" s="269" t="s">
        <v>3</v>
      </c>
      <c r="G32" s="495">
        <f>AA32+BE32+CH32+CJ32+DN32</f>
        <v>2106906899</v>
      </c>
      <c r="H32" s="278">
        <v>275768000</v>
      </c>
      <c r="I32" s="455"/>
      <c r="J32" s="427"/>
      <c r="K32" s="278">
        <v>105470000</v>
      </c>
      <c r="L32" s="279">
        <v>105470000</v>
      </c>
      <c r="M32" s="278">
        <v>68004000</v>
      </c>
      <c r="N32" s="279">
        <v>68004000</v>
      </c>
      <c r="O32" s="455">
        <v>0</v>
      </c>
      <c r="P32" s="427">
        <v>0</v>
      </c>
      <c r="Q32" s="455">
        <v>0</v>
      </c>
      <c r="R32" s="427">
        <v>0</v>
      </c>
      <c r="S32" s="455">
        <v>0</v>
      </c>
      <c r="T32" s="267">
        <v>0</v>
      </c>
      <c r="U32" s="456">
        <v>82521000</v>
      </c>
      <c r="V32" s="456">
        <v>82521000</v>
      </c>
      <c r="W32" s="278">
        <f t="shared" si="1"/>
        <v>255995000</v>
      </c>
      <c r="X32" s="123">
        <f t="shared" si="2"/>
        <v>255995000</v>
      </c>
      <c r="Y32" s="278">
        <f t="shared" si="3"/>
        <v>255995000</v>
      </c>
      <c r="Z32" s="123">
        <f t="shared" si="8"/>
        <v>255995000</v>
      </c>
      <c r="AA32" s="278">
        <f t="shared" ref="AA32:AA37" si="51">V32+T32+R32+P32+N32+L32+J32</f>
        <v>255995000</v>
      </c>
      <c r="AB32" s="452">
        <v>375215000</v>
      </c>
      <c r="AC32" s="457">
        <v>0</v>
      </c>
      <c r="AD32" s="427">
        <v>0</v>
      </c>
      <c r="AE32" s="457">
        <v>0</v>
      </c>
      <c r="AF32" s="427">
        <v>0</v>
      </c>
      <c r="AG32" s="279">
        <v>62278000</v>
      </c>
      <c r="AH32" s="279">
        <v>62278000</v>
      </c>
      <c r="AI32" s="279">
        <v>181578000</v>
      </c>
      <c r="AJ32" s="279">
        <v>104174000</v>
      </c>
      <c r="AK32" s="279">
        <v>35208000</v>
      </c>
      <c r="AL32" s="279">
        <v>0</v>
      </c>
      <c r="AM32" s="427">
        <v>0</v>
      </c>
      <c r="AN32" s="427">
        <v>24890000</v>
      </c>
      <c r="AO32" s="427">
        <v>0</v>
      </c>
      <c r="AP32" s="427">
        <v>0</v>
      </c>
      <c r="AQ32" s="427">
        <v>0</v>
      </c>
      <c r="AR32" s="427">
        <v>15000000</v>
      </c>
      <c r="AS32" s="279">
        <f>54108500-7000000</f>
        <v>47108500</v>
      </c>
      <c r="AT32" s="427">
        <v>0</v>
      </c>
      <c r="AU32" s="427">
        <v>0</v>
      </c>
      <c r="AV32" s="279">
        <v>31500233</v>
      </c>
      <c r="AW32" s="279">
        <v>28936000</v>
      </c>
      <c r="AX32" s="427">
        <v>22733000</v>
      </c>
      <c r="AY32" s="427">
        <v>-71727267</v>
      </c>
      <c r="AZ32" s="427">
        <v>7441000</v>
      </c>
      <c r="BA32" s="266">
        <f>AY32+AW32+AU32+AS32+AO32+AM32+AK32+AI32+AG32+AE32+AQ32+AC32</f>
        <v>283381233</v>
      </c>
      <c r="BB32" s="266">
        <f t="shared" si="10"/>
        <v>283381233</v>
      </c>
      <c r="BC32" s="266">
        <f t="shared" si="4"/>
        <v>268016233</v>
      </c>
      <c r="BD32" s="266">
        <f>AY32+AW32+AU32+AS32+AO32+AM32+AK32+AI32+AG32+AE32+AQ32+AC32</f>
        <v>283381233</v>
      </c>
      <c r="BE32" s="266">
        <f t="shared" si="5"/>
        <v>268016233</v>
      </c>
      <c r="BF32" s="279">
        <v>563700740</v>
      </c>
      <c r="BG32" s="123">
        <v>388296000</v>
      </c>
      <c r="BH32" s="123">
        <v>388296000</v>
      </c>
      <c r="BI32" s="123">
        <v>0</v>
      </c>
      <c r="BJ32" s="123">
        <v>0</v>
      </c>
      <c r="BK32" s="123">
        <v>50000000</v>
      </c>
      <c r="BL32" s="123">
        <v>0</v>
      </c>
      <c r="BM32" s="123"/>
      <c r="BN32" s="123">
        <v>0</v>
      </c>
      <c r="BO32" s="123"/>
      <c r="BP32" s="123">
        <v>0</v>
      </c>
      <c r="BQ32" s="123">
        <f>132444000-7039260</f>
        <v>125404740</v>
      </c>
      <c r="BR32" s="123">
        <v>50000000</v>
      </c>
      <c r="BS32" s="123"/>
      <c r="BT32" s="123">
        <v>-11000000</v>
      </c>
      <c r="BU32" s="123"/>
      <c r="BV32" s="123">
        <v>-23023000</v>
      </c>
      <c r="BW32" s="123"/>
      <c r="BX32" s="123">
        <v>88484666</v>
      </c>
      <c r="BY32" s="123"/>
      <c r="BZ32" s="123">
        <v>24541000</v>
      </c>
      <c r="CA32" s="123"/>
      <c r="CB32" s="123">
        <v>2702000</v>
      </c>
      <c r="CC32" s="123">
        <v>-43700074</v>
      </c>
      <c r="CD32" s="123">
        <v>0</v>
      </c>
      <c r="CE32" s="280">
        <f t="shared" ref="CE32:CE37" si="52">+BG32+BI32+BK32+BM32+BO32+BQ32+BS32+BU32+BW32+BY32+CA32+CC32</f>
        <v>520000666</v>
      </c>
      <c r="CF32" s="280">
        <f t="shared" si="6"/>
        <v>520000666</v>
      </c>
      <c r="CG32" s="280">
        <f t="shared" si="7"/>
        <v>520000666</v>
      </c>
      <c r="CH32" s="280">
        <f t="shared" ref="CH32:CI37" si="53">BG32+BI32+BK32+BM32+BO32+BQ32+BS32+BU32+BW32+BY32+CA32+CC32</f>
        <v>520000666</v>
      </c>
      <c r="CI32" s="280">
        <f t="shared" si="53"/>
        <v>520000666</v>
      </c>
      <c r="CJ32" s="400">
        <v>583907000</v>
      </c>
      <c r="CK32" s="427"/>
      <c r="CL32" s="427"/>
      <c r="CM32" s="427"/>
      <c r="CN32" s="427"/>
      <c r="CO32" s="427"/>
      <c r="CP32" s="427"/>
      <c r="CQ32" s="427"/>
      <c r="CR32" s="427"/>
      <c r="CS32" s="427"/>
      <c r="CT32" s="427"/>
      <c r="CU32" s="427"/>
      <c r="CV32" s="427"/>
      <c r="CW32" s="427"/>
      <c r="CX32" s="427"/>
      <c r="CY32" s="427"/>
      <c r="CZ32" s="427"/>
      <c r="DA32" s="427"/>
      <c r="DB32" s="427"/>
      <c r="DC32" s="427"/>
      <c r="DD32" s="427"/>
      <c r="DE32" s="427"/>
      <c r="DF32" s="427"/>
      <c r="DG32" s="427"/>
      <c r="DH32" s="427"/>
      <c r="DI32" s="401">
        <f>DG32+DE32+DC32+DA32+CY32+CW32+CU32+CS32+CQ32+CO32+CM32+CK32</f>
        <v>0</v>
      </c>
      <c r="DJ32" s="123">
        <f>CK32+CM32+CO32+CQ32</f>
        <v>0</v>
      </c>
      <c r="DK32" s="123">
        <f>CL32+CN32+CP32+CR32</f>
        <v>0</v>
      </c>
      <c r="DL32" s="123">
        <f>CK32+CM32+CO32+CQ32+CS32+CU32+CW32+CY32+DA32+DE32+DG32</f>
        <v>0</v>
      </c>
      <c r="DM32" s="279">
        <f>CL32+CN32+CP32+CR32</f>
        <v>0</v>
      </c>
      <c r="DN32" s="279">
        <v>478988000</v>
      </c>
      <c r="DO32" s="428"/>
      <c r="DP32" s="429"/>
      <c r="DQ32" s="429"/>
      <c r="DR32" s="429"/>
      <c r="DS32" s="429"/>
      <c r="DT32" s="429"/>
      <c r="DU32" s="429"/>
      <c r="DV32" s="429"/>
      <c r="DW32" s="429"/>
      <c r="DX32" s="429"/>
      <c r="DY32" s="429"/>
      <c r="DZ32" s="429"/>
      <c r="EA32" s="429"/>
      <c r="EB32" s="429"/>
      <c r="EC32" s="429"/>
      <c r="ED32" s="429"/>
      <c r="EE32" s="429"/>
      <c r="EF32" s="429"/>
      <c r="EG32" s="429"/>
      <c r="EH32" s="429"/>
      <c r="EI32" s="429"/>
      <c r="EJ32" s="429"/>
      <c r="EK32" s="429"/>
      <c r="EL32" s="429"/>
      <c r="EM32" s="402">
        <f>EK32+EI32+EG32+EE32+EC32+EA32+DY32+DW32+DU32+DS32+DQ32+DO32</f>
        <v>0</v>
      </c>
      <c r="EN32" s="132">
        <f>DO32+DQ32+DS32+DU32</f>
        <v>0</v>
      </c>
      <c r="EO32" s="123">
        <f>DP32+DR32+DT32+DV32</f>
        <v>0</v>
      </c>
      <c r="EP32" s="123">
        <f>DO32+DQ32+DS32+DU32+DW32+DY32+EA32+EC32+EE32+EI32+EK32</f>
        <v>0</v>
      </c>
      <c r="EQ32" s="124">
        <f>DP32+DR32+DT32+DV32</f>
        <v>0</v>
      </c>
      <c r="ER32" s="420">
        <f t="shared" si="13"/>
        <v>0</v>
      </c>
      <c r="ES32" s="421">
        <f t="shared" si="14"/>
        <v>1</v>
      </c>
      <c r="ET32" s="422">
        <f t="shared" si="15"/>
        <v>1</v>
      </c>
      <c r="EU32" s="423">
        <f t="shared" si="16"/>
        <v>0.98549619119078036</v>
      </c>
      <c r="EV32" s="423">
        <f t="shared" si="17"/>
        <v>0.49551876235989295</v>
      </c>
      <c r="EW32" s="599"/>
      <c r="EX32" s="605"/>
      <c r="EY32" s="605"/>
      <c r="EZ32" s="605"/>
      <c r="FA32" s="608"/>
      <c r="FB32" s="594"/>
    </row>
    <row r="33" spans="1:158" s="76" customFormat="1" ht="25.15" customHeight="1" x14ac:dyDescent="0.25">
      <c r="A33" s="661"/>
      <c r="B33" s="666"/>
      <c r="C33" s="664"/>
      <c r="D33" s="655"/>
      <c r="E33" s="658"/>
      <c r="F33" s="270" t="s">
        <v>229</v>
      </c>
      <c r="G33" s="496"/>
      <c r="H33" s="455"/>
      <c r="I33" s="455"/>
      <c r="J33" s="427"/>
      <c r="K33" s="455"/>
      <c r="L33" s="427"/>
      <c r="M33" s="455"/>
      <c r="N33" s="427"/>
      <c r="O33" s="455"/>
      <c r="P33" s="427"/>
      <c r="Q33" s="455"/>
      <c r="R33" s="427"/>
      <c r="S33" s="455"/>
      <c r="T33" s="267"/>
      <c r="U33" s="456">
        <f>166746093-2584</f>
        <v>166743509</v>
      </c>
      <c r="V33" s="456">
        <f>166746093-2584</f>
        <v>166743509</v>
      </c>
      <c r="W33" s="278">
        <f t="shared" si="1"/>
        <v>166743509</v>
      </c>
      <c r="X33" s="123">
        <f t="shared" si="2"/>
        <v>166743509</v>
      </c>
      <c r="Y33" s="278">
        <f t="shared" si="3"/>
        <v>166743509</v>
      </c>
      <c r="Z33" s="123">
        <f t="shared" si="8"/>
        <v>166743509</v>
      </c>
      <c r="AA33" s="278">
        <f t="shared" si="51"/>
        <v>166743509</v>
      </c>
      <c r="AB33" s="452">
        <f>AB32</f>
        <v>375215000</v>
      </c>
      <c r="AC33" s="457">
        <v>0</v>
      </c>
      <c r="AD33" s="427">
        <v>0</v>
      </c>
      <c r="AE33" s="457">
        <v>0</v>
      </c>
      <c r="AF33" s="427">
        <v>0</v>
      </c>
      <c r="AG33" s="427">
        <v>0</v>
      </c>
      <c r="AH33" s="427">
        <v>0</v>
      </c>
      <c r="AI33" s="279">
        <v>6718534</v>
      </c>
      <c r="AJ33" s="279">
        <v>6470500</v>
      </c>
      <c r="AK33" s="279">
        <v>18829667</v>
      </c>
      <c r="AL33" s="279">
        <v>16122167</v>
      </c>
      <c r="AM33" s="279">
        <v>22592667</v>
      </c>
      <c r="AN33" s="279">
        <v>14882000</v>
      </c>
      <c r="AO33" s="279">
        <v>2232300</v>
      </c>
      <c r="AP33" s="279">
        <v>22323000</v>
      </c>
      <c r="AQ33" s="279">
        <v>27301000</v>
      </c>
      <c r="AR33" s="279">
        <v>27301000</v>
      </c>
      <c r="AS33" s="279">
        <v>18705000</v>
      </c>
      <c r="AT33" s="279">
        <v>27301000</v>
      </c>
      <c r="AU33" s="279">
        <v>18705000</v>
      </c>
      <c r="AV33" s="279">
        <v>27301000</v>
      </c>
      <c r="AW33" s="279">
        <v>33705000</v>
      </c>
      <c r="AX33" s="279">
        <v>34742000</v>
      </c>
      <c r="AY33" s="279">
        <v>26146000</v>
      </c>
      <c r="AZ33" s="279">
        <v>57372211</v>
      </c>
      <c r="BA33" s="266">
        <f t="shared" ref="BA33:BA36" si="54">AY33+AW33+AU33+AS33+AO33+AM33+AK33+AI33+AG33+AE33+AQ33+AC33</f>
        <v>174935168</v>
      </c>
      <c r="BB33" s="266">
        <f t="shared" si="10"/>
        <v>174935168</v>
      </c>
      <c r="BC33" s="266">
        <f t="shared" si="4"/>
        <v>233814878</v>
      </c>
      <c r="BD33" s="266">
        <f t="shared" ref="BD33:BD36" si="55">AY33+AW33+AU33+AS33+AO33+AM33+AK33+AI33+AG33+AE33+AQ33+AC33</f>
        <v>174935168</v>
      </c>
      <c r="BE33" s="266">
        <f t="shared" si="5"/>
        <v>233814878</v>
      </c>
      <c r="BF33" s="281">
        <f>BG33+BI33+BK33+BM33+BO33+BQ33+BS33+BU33+BW33+BY33+CA33+CC33</f>
        <v>550565000</v>
      </c>
      <c r="BG33" s="123">
        <v>0</v>
      </c>
      <c r="BH33" s="123"/>
      <c r="BI33" s="123">
        <v>24268500</v>
      </c>
      <c r="BJ33" s="123">
        <v>5963000</v>
      </c>
      <c r="BK33" s="123">
        <v>48537000</v>
      </c>
      <c r="BL33" s="123">
        <v>47019000</v>
      </c>
      <c r="BM33" s="123">
        <v>48537000</v>
      </c>
      <c r="BN33" s="123">
        <v>58687000</v>
      </c>
      <c r="BO33" s="123">
        <v>48537000</v>
      </c>
      <c r="BP33" s="123">
        <v>56127000</v>
      </c>
      <c r="BQ33" s="123">
        <v>48537000</v>
      </c>
      <c r="BR33" s="123">
        <v>48537000</v>
      </c>
      <c r="BS33" s="123">
        <v>61694500</v>
      </c>
      <c r="BT33" s="123">
        <v>47019000</v>
      </c>
      <c r="BU33" s="123">
        <v>74852000</v>
      </c>
      <c r="BV33" s="123">
        <v>40947000</v>
      </c>
      <c r="BW33" s="123">
        <v>74852000</v>
      </c>
      <c r="BX33" s="123">
        <v>18129000</v>
      </c>
      <c r="BY33" s="123">
        <v>74852000</v>
      </c>
      <c r="BZ33" s="123">
        <v>35869000</v>
      </c>
      <c r="CA33" s="123">
        <v>19236000</v>
      </c>
      <c r="CB33" s="123">
        <v>81529500</v>
      </c>
      <c r="CC33" s="123">
        <v>26662000</v>
      </c>
      <c r="CD33" s="123">
        <v>57580000</v>
      </c>
      <c r="CE33" s="280">
        <f t="shared" si="52"/>
        <v>550565000</v>
      </c>
      <c r="CF33" s="280">
        <f t="shared" si="6"/>
        <v>550565000</v>
      </c>
      <c r="CG33" s="280">
        <f t="shared" si="7"/>
        <v>497406500</v>
      </c>
      <c r="CH33" s="280">
        <f t="shared" ref="CH33:CH37" si="56">BG33+BI33+BK33+BM33+BO33+BQ33+BS33+BU33+BW33+BY33+CA33+CC33</f>
        <v>550565000</v>
      </c>
      <c r="CI33" s="280">
        <f t="shared" si="53"/>
        <v>497406500</v>
      </c>
      <c r="CJ33" s="453"/>
      <c r="CK33" s="426"/>
      <c r="CL33" s="426"/>
      <c r="CM33" s="426"/>
      <c r="CN33" s="426"/>
      <c r="CO33" s="426"/>
      <c r="CP33" s="426"/>
      <c r="CQ33" s="426"/>
      <c r="CR33" s="426"/>
      <c r="CS33" s="426"/>
      <c r="CT33" s="426"/>
      <c r="CU33" s="426"/>
      <c r="CV33" s="426"/>
      <c r="CW33" s="426"/>
      <c r="CX33" s="426"/>
      <c r="CY33" s="426"/>
      <c r="CZ33" s="426"/>
      <c r="DA33" s="426"/>
      <c r="DB33" s="426"/>
      <c r="DC33" s="426"/>
      <c r="DD33" s="426"/>
      <c r="DE33" s="426"/>
      <c r="DF33" s="426"/>
      <c r="DG33" s="426"/>
      <c r="DH33" s="426"/>
      <c r="DI33" s="404"/>
      <c r="DJ33" s="125"/>
      <c r="DK33" s="125"/>
      <c r="DL33" s="125"/>
      <c r="DM33" s="404"/>
      <c r="DN33" s="453"/>
      <c r="DO33" s="428"/>
      <c r="DP33" s="429"/>
      <c r="DQ33" s="429"/>
      <c r="DR33" s="429"/>
      <c r="DS33" s="429"/>
      <c r="DT33" s="429"/>
      <c r="DU33" s="429"/>
      <c r="DV33" s="429"/>
      <c r="DW33" s="429"/>
      <c r="DX33" s="429"/>
      <c r="DY33" s="429"/>
      <c r="DZ33" s="429"/>
      <c r="EA33" s="429"/>
      <c r="EB33" s="429"/>
      <c r="EC33" s="429"/>
      <c r="ED33" s="429"/>
      <c r="EE33" s="429"/>
      <c r="EF33" s="429"/>
      <c r="EG33" s="429"/>
      <c r="EH33" s="429"/>
      <c r="EI33" s="429"/>
      <c r="EJ33" s="429"/>
      <c r="EK33" s="429"/>
      <c r="EL33" s="429"/>
      <c r="EM33" s="403">
        <f>EI33+EG33+EE33+EC33+EA33+DY33+DW33+DU33+DS33+DQ33+DO33+EK33</f>
        <v>0</v>
      </c>
      <c r="EN33" s="132">
        <f>+DO33+DQ33+DS33+DU33</f>
        <v>0</v>
      </c>
      <c r="EO33" s="123">
        <f>DP33+DR33+DT33+DV33</f>
        <v>0</v>
      </c>
      <c r="EP33" s="123">
        <f>DQ33+DS33+DU33+DW33+DY33+EA33+EC33+EE33+EG33+EI33+EK33</f>
        <v>0</v>
      </c>
      <c r="EQ33" s="124">
        <f>DP33+DR33+DT33+DV33</f>
        <v>0</v>
      </c>
      <c r="ER33" s="420">
        <f t="shared" si="13"/>
        <v>2.1596279348886056</v>
      </c>
      <c r="ES33" s="421">
        <f t="shared" si="14"/>
        <v>0.90344736770408585</v>
      </c>
      <c r="ET33" s="422">
        <f t="shared" si="15"/>
        <v>0.90344736770408585</v>
      </c>
      <c r="EU33" s="423">
        <f t="shared" si="16"/>
        <v>1.0064121608787819</v>
      </c>
      <c r="EV33" s="423" t="e">
        <f t="shared" si="17"/>
        <v>#DIV/0!</v>
      </c>
      <c r="EW33" s="599"/>
      <c r="EX33" s="605"/>
      <c r="EY33" s="605"/>
      <c r="EZ33" s="605"/>
      <c r="FA33" s="608"/>
      <c r="FB33" s="594"/>
    </row>
    <row r="34" spans="1:158" s="3" customFormat="1" ht="25.15" customHeight="1" x14ac:dyDescent="0.25">
      <c r="A34" s="661"/>
      <c r="B34" s="666"/>
      <c r="C34" s="664"/>
      <c r="D34" s="655"/>
      <c r="E34" s="658"/>
      <c r="F34" s="271" t="s">
        <v>42</v>
      </c>
      <c r="G34" s="497">
        <f t="shared" si="0"/>
        <v>1.88</v>
      </c>
      <c r="H34" s="458"/>
      <c r="I34" s="458"/>
      <c r="J34" s="458"/>
      <c r="K34" s="458"/>
      <c r="L34" s="458"/>
      <c r="M34" s="458"/>
      <c r="N34" s="458"/>
      <c r="O34" s="458"/>
      <c r="P34" s="458"/>
      <c r="Q34" s="458"/>
      <c r="R34" s="458"/>
      <c r="S34" s="424"/>
      <c r="T34" s="426"/>
      <c r="U34" s="458"/>
      <c r="V34" s="426"/>
      <c r="W34" s="404">
        <f t="shared" si="1"/>
        <v>0</v>
      </c>
      <c r="X34" s="125">
        <f t="shared" si="2"/>
        <v>0</v>
      </c>
      <c r="Y34" s="404">
        <f t="shared" si="3"/>
        <v>0</v>
      </c>
      <c r="Z34" s="125">
        <f t="shared" si="8"/>
        <v>0</v>
      </c>
      <c r="AA34" s="404">
        <f t="shared" si="51"/>
        <v>0</v>
      </c>
      <c r="AB34" s="401">
        <v>1</v>
      </c>
      <c r="AC34" s="426">
        <v>1</v>
      </c>
      <c r="AD34" s="458">
        <v>1</v>
      </c>
      <c r="AE34" s="426">
        <v>0</v>
      </c>
      <c r="AF34" s="458">
        <v>0</v>
      </c>
      <c r="AG34" s="458">
        <v>0</v>
      </c>
      <c r="AH34" s="458">
        <v>0</v>
      </c>
      <c r="AI34" s="458">
        <v>0</v>
      </c>
      <c r="AJ34" s="458">
        <v>0</v>
      </c>
      <c r="AK34" s="458">
        <v>0</v>
      </c>
      <c r="AL34" s="458">
        <v>0</v>
      </c>
      <c r="AM34" s="458">
        <v>0</v>
      </c>
      <c r="AN34" s="458">
        <v>0</v>
      </c>
      <c r="AO34" s="458">
        <v>0</v>
      </c>
      <c r="AP34" s="458">
        <v>0</v>
      </c>
      <c r="AQ34" s="458">
        <v>0</v>
      </c>
      <c r="AR34" s="458">
        <v>0</v>
      </c>
      <c r="AS34" s="458">
        <v>0</v>
      </c>
      <c r="AT34" s="458">
        <v>0</v>
      </c>
      <c r="AU34" s="458">
        <v>0</v>
      </c>
      <c r="AV34" s="458">
        <v>0</v>
      </c>
      <c r="AW34" s="458">
        <v>0</v>
      </c>
      <c r="AX34" s="458">
        <v>0</v>
      </c>
      <c r="AY34" s="458">
        <v>0</v>
      </c>
      <c r="AZ34" s="458">
        <v>0</v>
      </c>
      <c r="BA34" s="282">
        <f t="shared" si="54"/>
        <v>1</v>
      </c>
      <c r="BB34" s="283">
        <f t="shared" si="10"/>
        <v>1</v>
      </c>
      <c r="BC34" s="283">
        <f t="shared" si="4"/>
        <v>1</v>
      </c>
      <c r="BD34" s="283">
        <f t="shared" si="55"/>
        <v>1</v>
      </c>
      <c r="BE34" s="283">
        <f t="shared" si="5"/>
        <v>1</v>
      </c>
      <c r="BF34" s="460">
        <f>BA31-BE31</f>
        <v>0.88000000000000256</v>
      </c>
      <c r="BG34" s="461">
        <v>0.25</v>
      </c>
      <c r="BH34" s="462">
        <v>0.25</v>
      </c>
      <c r="BI34" s="426">
        <v>0.63</v>
      </c>
      <c r="BJ34" s="462">
        <v>0.63</v>
      </c>
      <c r="BK34" s="426"/>
      <c r="BL34" s="404">
        <v>0</v>
      </c>
      <c r="BM34" s="426"/>
      <c r="BN34" s="404">
        <v>0</v>
      </c>
      <c r="BO34" s="426"/>
      <c r="BP34" s="404">
        <v>0</v>
      </c>
      <c r="BQ34" s="426">
        <v>0</v>
      </c>
      <c r="BR34" s="404">
        <v>0</v>
      </c>
      <c r="BS34" s="426"/>
      <c r="BT34" s="404">
        <v>0</v>
      </c>
      <c r="BU34" s="426"/>
      <c r="BV34" s="404">
        <v>0</v>
      </c>
      <c r="BW34" s="426"/>
      <c r="BX34" s="404"/>
      <c r="BY34" s="426"/>
      <c r="BZ34" s="404">
        <v>0</v>
      </c>
      <c r="CA34" s="426"/>
      <c r="CB34" s="404">
        <v>0</v>
      </c>
      <c r="CC34" s="436"/>
      <c r="CD34" s="404">
        <v>0</v>
      </c>
      <c r="CE34" s="277">
        <f t="shared" si="52"/>
        <v>0.88</v>
      </c>
      <c r="CF34" s="277">
        <f t="shared" si="6"/>
        <v>0.88</v>
      </c>
      <c r="CG34" s="277">
        <f t="shared" si="7"/>
        <v>0.88</v>
      </c>
      <c r="CH34" s="277">
        <f t="shared" si="56"/>
        <v>0.88</v>
      </c>
      <c r="CI34" s="277">
        <f t="shared" si="53"/>
        <v>0.88</v>
      </c>
      <c r="CJ34" s="437"/>
      <c r="CK34" s="426"/>
      <c r="CL34" s="426"/>
      <c r="CM34" s="426"/>
      <c r="CN34" s="426"/>
      <c r="CO34" s="426"/>
      <c r="CP34" s="426"/>
      <c r="CQ34" s="426"/>
      <c r="CR34" s="426"/>
      <c r="CS34" s="426"/>
      <c r="CT34" s="426"/>
      <c r="CU34" s="426"/>
      <c r="CV34" s="426"/>
      <c r="CW34" s="426"/>
      <c r="CX34" s="426"/>
      <c r="CY34" s="426"/>
      <c r="CZ34" s="426"/>
      <c r="DA34" s="426"/>
      <c r="DB34" s="426"/>
      <c r="DC34" s="426"/>
      <c r="DD34" s="426"/>
      <c r="DE34" s="426"/>
      <c r="DF34" s="426"/>
      <c r="DG34" s="426"/>
      <c r="DH34" s="426"/>
      <c r="DI34" s="404"/>
      <c r="DJ34" s="125"/>
      <c r="DK34" s="125"/>
      <c r="DL34" s="125"/>
      <c r="DM34" s="404"/>
      <c r="DN34" s="453"/>
      <c r="DO34" s="438"/>
      <c r="DP34" s="439"/>
      <c r="DQ34" s="439"/>
      <c r="DR34" s="439"/>
      <c r="DS34" s="439"/>
      <c r="DT34" s="439"/>
      <c r="DU34" s="439"/>
      <c r="DV34" s="439"/>
      <c r="DW34" s="439"/>
      <c r="DX34" s="439"/>
      <c r="DY34" s="439"/>
      <c r="DZ34" s="439"/>
      <c r="EA34" s="439"/>
      <c r="EB34" s="439"/>
      <c r="EC34" s="439"/>
      <c r="ED34" s="439"/>
      <c r="EE34" s="439"/>
      <c r="EF34" s="439"/>
      <c r="EG34" s="440"/>
      <c r="EH34" s="439"/>
      <c r="EI34" s="440"/>
      <c r="EJ34" s="439"/>
      <c r="EK34" s="440"/>
      <c r="EL34" s="439"/>
      <c r="EM34" s="441"/>
      <c r="EN34" s="133">
        <f>DO34+DQ34+DS34+DU34</f>
        <v>0</v>
      </c>
      <c r="EO34" s="125">
        <f>DP34+DR34+DT34+DV34</f>
        <v>0</v>
      </c>
      <c r="EP34" s="125">
        <f>DQ34+DS34+DU34+DW34+DY34+EA34+EC34+EE34+EG34+EI34+EK34</f>
        <v>0</v>
      </c>
      <c r="EQ34" s="405">
        <v>0</v>
      </c>
      <c r="ER34" s="420" t="e">
        <f t="shared" si="13"/>
        <v>#DIV/0!</v>
      </c>
      <c r="ES34" s="421">
        <f t="shared" si="14"/>
        <v>1</v>
      </c>
      <c r="ET34" s="422">
        <f t="shared" si="15"/>
        <v>1</v>
      </c>
      <c r="EU34" s="423">
        <f t="shared" si="16"/>
        <v>1</v>
      </c>
      <c r="EV34" s="423">
        <f t="shared" si="17"/>
        <v>1</v>
      </c>
      <c r="EW34" s="599"/>
      <c r="EX34" s="605"/>
      <c r="EY34" s="605"/>
      <c r="EZ34" s="605"/>
      <c r="FA34" s="608"/>
      <c r="FB34" s="594"/>
    </row>
    <row r="35" spans="1:158" s="76" customFormat="1" ht="25.15" customHeight="1" x14ac:dyDescent="0.25">
      <c r="A35" s="661"/>
      <c r="B35" s="666"/>
      <c r="C35" s="664"/>
      <c r="D35" s="655"/>
      <c r="E35" s="658"/>
      <c r="F35" s="271" t="s">
        <v>4</v>
      </c>
      <c r="G35" s="495">
        <f>AA35+BE35+CH35+CJ35+DN35</f>
        <v>123445419</v>
      </c>
      <c r="H35" s="427"/>
      <c r="I35" s="427"/>
      <c r="J35" s="427"/>
      <c r="K35" s="427"/>
      <c r="L35" s="427"/>
      <c r="M35" s="427"/>
      <c r="N35" s="427"/>
      <c r="O35" s="427"/>
      <c r="P35" s="427"/>
      <c r="Q35" s="427"/>
      <c r="R35" s="427"/>
      <c r="S35" s="455"/>
      <c r="T35" s="442"/>
      <c r="U35" s="427"/>
      <c r="V35" s="427"/>
      <c r="W35" s="278">
        <f t="shared" si="1"/>
        <v>0</v>
      </c>
      <c r="X35" s="125">
        <f t="shared" si="2"/>
        <v>0</v>
      </c>
      <c r="Y35" s="278">
        <f t="shared" si="3"/>
        <v>0</v>
      </c>
      <c r="Z35" s="125">
        <f t="shared" si="8"/>
        <v>0</v>
      </c>
      <c r="AA35" s="278">
        <f t="shared" si="51"/>
        <v>0</v>
      </c>
      <c r="AB35" s="407">
        <f>AA32-AA33</f>
        <v>89251491</v>
      </c>
      <c r="AC35" s="407">
        <v>13928886</v>
      </c>
      <c r="AD35" s="279">
        <v>13928886</v>
      </c>
      <c r="AE35" s="279">
        <v>28117717</v>
      </c>
      <c r="AF35" s="279">
        <v>28117717</v>
      </c>
      <c r="AG35" s="279">
        <v>27834767</v>
      </c>
      <c r="AH35" s="279">
        <v>27834767</v>
      </c>
      <c r="AI35" s="279">
        <v>11910334</v>
      </c>
      <c r="AJ35" s="279">
        <v>11910334</v>
      </c>
      <c r="AK35" s="427">
        <v>7454700</v>
      </c>
      <c r="AL35" s="279">
        <v>7454700</v>
      </c>
      <c r="AM35" s="427">
        <v>0</v>
      </c>
      <c r="AN35" s="427">
        <v>0</v>
      </c>
      <c r="AO35" s="279">
        <v>0</v>
      </c>
      <c r="AP35" s="427">
        <v>0</v>
      </c>
      <c r="AQ35" s="427">
        <v>0</v>
      </c>
      <c r="AR35" s="427">
        <v>0</v>
      </c>
      <c r="AS35" s="427">
        <v>0</v>
      </c>
      <c r="AT35" s="427">
        <v>0</v>
      </c>
      <c r="AU35" s="427">
        <v>0</v>
      </c>
      <c r="AV35" s="427">
        <v>0</v>
      </c>
      <c r="AW35" s="427">
        <v>0</v>
      </c>
      <c r="AX35" s="427">
        <v>0</v>
      </c>
      <c r="AY35" s="427">
        <v>0</v>
      </c>
      <c r="AZ35" s="427">
        <v>0</v>
      </c>
      <c r="BA35" s="266">
        <f t="shared" si="54"/>
        <v>89246404</v>
      </c>
      <c r="BB35" s="266">
        <f t="shared" si="10"/>
        <v>89246404</v>
      </c>
      <c r="BC35" s="266">
        <f t="shared" si="4"/>
        <v>89246404</v>
      </c>
      <c r="BD35" s="266">
        <f t="shared" si="55"/>
        <v>89246404</v>
      </c>
      <c r="BE35" s="266">
        <f t="shared" si="5"/>
        <v>89246404</v>
      </c>
      <c r="BF35" s="281">
        <v>34199015</v>
      </c>
      <c r="BG35" s="123">
        <v>26750400</v>
      </c>
      <c r="BH35" s="123">
        <v>5705267</v>
      </c>
      <c r="BI35" s="123">
        <v>6372166</v>
      </c>
      <c r="BJ35" s="123">
        <v>19783299</v>
      </c>
      <c r="BK35" s="123">
        <v>1078789</v>
      </c>
      <c r="BL35" s="123">
        <v>7634000</v>
      </c>
      <c r="BM35" s="123"/>
      <c r="BN35" s="123">
        <v>1076449</v>
      </c>
      <c r="BO35" s="123"/>
      <c r="BP35" s="123">
        <v>0</v>
      </c>
      <c r="BQ35" s="123">
        <v>0</v>
      </c>
      <c r="BR35" s="123">
        <v>0</v>
      </c>
      <c r="BS35" s="123"/>
      <c r="BT35" s="123">
        <v>0</v>
      </c>
      <c r="BU35" s="123"/>
      <c r="BV35" s="123">
        <v>0</v>
      </c>
      <c r="BW35" s="123">
        <v>-2340</v>
      </c>
      <c r="BX35" s="123"/>
      <c r="BY35" s="123"/>
      <c r="BZ35" s="123">
        <v>0</v>
      </c>
      <c r="CA35" s="123"/>
      <c r="CB35" s="123">
        <v>0</v>
      </c>
      <c r="CC35" s="123"/>
      <c r="CD35" s="123">
        <v>0</v>
      </c>
      <c r="CE35" s="280">
        <f t="shared" si="52"/>
        <v>34199015</v>
      </c>
      <c r="CF35" s="280">
        <f t="shared" si="6"/>
        <v>34199015</v>
      </c>
      <c r="CG35" s="280">
        <f t="shared" si="7"/>
        <v>34199015</v>
      </c>
      <c r="CH35" s="280">
        <f t="shared" si="56"/>
        <v>34199015</v>
      </c>
      <c r="CI35" s="280">
        <f t="shared" si="53"/>
        <v>34199015</v>
      </c>
      <c r="CJ35" s="284"/>
      <c r="CK35" s="442"/>
      <c r="CL35" s="442"/>
      <c r="CM35" s="442"/>
      <c r="CN35" s="442"/>
      <c r="CO35" s="442"/>
      <c r="CP35" s="442"/>
      <c r="CQ35" s="442"/>
      <c r="CR35" s="442"/>
      <c r="CS35" s="442"/>
      <c r="CT35" s="442"/>
      <c r="CU35" s="442"/>
      <c r="CV35" s="442"/>
      <c r="CW35" s="442"/>
      <c r="CX35" s="442"/>
      <c r="CY35" s="442"/>
      <c r="CZ35" s="442"/>
      <c r="DA35" s="442"/>
      <c r="DB35" s="442"/>
      <c r="DC35" s="442"/>
      <c r="DD35" s="442"/>
      <c r="DE35" s="442"/>
      <c r="DF35" s="442"/>
      <c r="DG35" s="442"/>
      <c r="DH35" s="442"/>
      <c r="DI35" s="401"/>
      <c r="DJ35" s="123"/>
      <c r="DK35" s="407"/>
      <c r="DL35" s="123"/>
      <c r="DM35" s="279"/>
      <c r="DN35" s="401"/>
      <c r="DO35" s="445"/>
      <c r="DP35" s="446"/>
      <c r="DQ35" s="446"/>
      <c r="DR35" s="446"/>
      <c r="DS35" s="446"/>
      <c r="DT35" s="446"/>
      <c r="DU35" s="446"/>
      <c r="DV35" s="446"/>
      <c r="DW35" s="446"/>
      <c r="DX35" s="446"/>
      <c r="DY35" s="446"/>
      <c r="DZ35" s="446"/>
      <c r="EA35" s="446"/>
      <c r="EB35" s="446"/>
      <c r="EC35" s="446"/>
      <c r="ED35" s="446"/>
      <c r="EE35" s="446"/>
      <c r="EF35" s="446"/>
      <c r="EG35" s="446"/>
      <c r="EH35" s="446"/>
      <c r="EI35" s="446"/>
      <c r="EJ35" s="446"/>
      <c r="EK35" s="446"/>
      <c r="EL35" s="446"/>
      <c r="EM35" s="408">
        <f>EI35+EG35+EE35+EC35+EA35+DY35+DW35+DU35+DS35+DQ35+DO35+EK35</f>
        <v>0</v>
      </c>
      <c r="EN35" s="132">
        <f>DO35+DQ35+DS35+DU35</f>
        <v>0</v>
      </c>
      <c r="EO35" s="407">
        <f>DP35+DR35+DT35+DV35</f>
        <v>0</v>
      </c>
      <c r="EP35" s="123">
        <f>DQ35+DS35+DU35+DW35+DY35+EA35+EC35+EE35+EG35+EI35+EK35+DO35</f>
        <v>0</v>
      </c>
      <c r="EQ35" s="124">
        <f>DP35+DR35+DT35+DV35</f>
        <v>0</v>
      </c>
      <c r="ER35" s="420" t="e">
        <f t="shared" si="13"/>
        <v>#DIV/0!</v>
      </c>
      <c r="ES35" s="421">
        <f t="shared" si="14"/>
        <v>1</v>
      </c>
      <c r="ET35" s="422">
        <f t="shared" si="15"/>
        <v>1</v>
      </c>
      <c r="EU35" s="423">
        <f t="shared" si="16"/>
        <v>1</v>
      </c>
      <c r="EV35" s="423">
        <f t="shared" si="17"/>
        <v>1</v>
      </c>
      <c r="EW35" s="599"/>
      <c r="EX35" s="605"/>
      <c r="EY35" s="605"/>
      <c r="EZ35" s="605"/>
      <c r="FA35" s="608"/>
      <c r="FB35" s="594"/>
    </row>
    <row r="36" spans="1:158" s="3" customFormat="1" ht="25.15" customHeight="1" thickBot="1" x14ac:dyDescent="0.3">
      <c r="A36" s="661"/>
      <c r="B36" s="666"/>
      <c r="C36" s="664"/>
      <c r="D36" s="655"/>
      <c r="E36" s="658"/>
      <c r="F36" s="271" t="s">
        <v>43</v>
      </c>
      <c r="G36" s="411">
        <f t="shared" si="0"/>
        <v>96</v>
      </c>
      <c r="H36" s="447">
        <f>H31+H34</f>
        <v>12</v>
      </c>
      <c r="I36" s="459"/>
      <c r="J36" s="459"/>
      <c r="K36" s="447">
        <f t="shared" ref="K36:V36" si="57">K31+K34</f>
        <v>1</v>
      </c>
      <c r="L36" s="447">
        <f t="shared" si="57"/>
        <v>1</v>
      </c>
      <c r="M36" s="447">
        <f t="shared" si="57"/>
        <v>1.4</v>
      </c>
      <c r="N36" s="447">
        <f t="shared" si="57"/>
        <v>1.4</v>
      </c>
      <c r="O36" s="447">
        <f t="shared" si="57"/>
        <v>2</v>
      </c>
      <c r="P36" s="447">
        <f t="shared" si="57"/>
        <v>2</v>
      </c>
      <c r="Q36" s="447">
        <f t="shared" si="57"/>
        <v>2.2000000000000002</v>
      </c>
      <c r="R36" s="447">
        <f t="shared" si="57"/>
        <v>2.2000000000000002</v>
      </c>
      <c r="S36" s="447">
        <f t="shared" si="57"/>
        <v>3.2</v>
      </c>
      <c r="T36" s="447">
        <f t="shared" si="57"/>
        <v>3.2</v>
      </c>
      <c r="U36" s="447">
        <f t="shared" si="57"/>
        <v>1.2</v>
      </c>
      <c r="V36" s="447">
        <f t="shared" si="57"/>
        <v>1.2</v>
      </c>
      <c r="W36" s="126">
        <f t="shared" si="1"/>
        <v>11.000000000000002</v>
      </c>
      <c r="X36" s="409">
        <f t="shared" si="2"/>
        <v>11.000000000000002</v>
      </c>
      <c r="Y36" s="126">
        <f t="shared" si="3"/>
        <v>11.000000000000002</v>
      </c>
      <c r="Z36" s="409">
        <f t="shared" si="8"/>
        <v>11.000000000000002</v>
      </c>
      <c r="AA36" s="126">
        <f t="shared" si="51"/>
        <v>11.000000000000002</v>
      </c>
      <c r="AB36" s="129">
        <f t="shared" ref="AB36:AZ36" si="58">AB31+AB34</f>
        <v>25</v>
      </c>
      <c r="AC36" s="126">
        <f t="shared" si="58"/>
        <v>1</v>
      </c>
      <c r="AD36" s="126">
        <f t="shared" si="58"/>
        <v>1</v>
      </c>
      <c r="AE36" s="126">
        <f t="shared" si="58"/>
        <v>0.57999999999999996</v>
      </c>
      <c r="AF36" s="126">
        <f t="shared" si="58"/>
        <v>0.57999999999999996</v>
      </c>
      <c r="AG36" s="126">
        <f t="shared" si="58"/>
        <v>1.78</v>
      </c>
      <c r="AH36" s="126">
        <f t="shared" si="58"/>
        <v>1.78</v>
      </c>
      <c r="AI36" s="126">
        <f t="shared" si="58"/>
        <v>2.58</v>
      </c>
      <c r="AJ36" s="126">
        <f t="shared" si="58"/>
        <v>2.58</v>
      </c>
      <c r="AK36" s="126">
        <f t="shared" si="58"/>
        <v>1.7</v>
      </c>
      <c r="AL36" s="126">
        <f t="shared" si="58"/>
        <v>1.7</v>
      </c>
      <c r="AM36" s="126">
        <f t="shared" si="58"/>
        <v>3.5</v>
      </c>
      <c r="AN36" s="126">
        <f t="shared" si="58"/>
        <v>0.7</v>
      </c>
      <c r="AO36" s="126">
        <f t="shared" si="58"/>
        <v>0.78</v>
      </c>
      <c r="AP36" s="126">
        <f t="shared" si="58"/>
        <v>0.78</v>
      </c>
      <c r="AQ36" s="126">
        <f t="shared" si="58"/>
        <v>2.5</v>
      </c>
      <c r="AR36" s="126">
        <f t="shared" si="58"/>
        <v>0.5</v>
      </c>
      <c r="AS36" s="126">
        <f t="shared" si="58"/>
        <v>1.7</v>
      </c>
      <c r="AT36" s="126">
        <f t="shared" si="58"/>
        <v>1.25</v>
      </c>
      <c r="AU36" s="126">
        <f t="shared" si="58"/>
        <v>3.09</v>
      </c>
      <c r="AV36" s="126">
        <f t="shared" si="58"/>
        <v>1.25</v>
      </c>
      <c r="AW36" s="126">
        <f t="shared" si="58"/>
        <v>3.2</v>
      </c>
      <c r="AX36" s="126">
        <f t="shared" si="58"/>
        <v>5.75</v>
      </c>
      <c r="AY36" s="126">
        <f t="shared" si="58"/>
        <v>0.59</v>
      </c>
      <c r="AZ36" s="126">
        <f t="shared" si="58"/>
        <v>4.25</v>
      </c>
      <c r="BA36" s="288">
        <f t="shared" si="54"/>
        <v>23</v>
      </c>
      <c r="BB36" s="126">
        <f t="shared" si="10"/>
        <v>23</v>
      </c>
      <c r="BC36" s="126">
        <f t="shared" si="4"/>
        <v>22.119999999999997</v>
      </c>
      <c r="BD36" s="288">
        <f t="shared" si="55"/>
        <v>23</v>
      </c>
      <c r="BE36" s="288">
        <f t="shared" si="5"/>
        <v>22.119999999999997</v>
      </c>
      <c r="BF36" s="126">
        <f>BF31+BF34</f>
        <v>24.880000000000003</v>
      </c>
      <c r="BG36" s="410">
        <f>BG31+BG34</f>
        <v>0.63</v>
      </c>
      <c r="BH36" s="410">
        <f t="shared" ref="BH36:CD36" si="59">BH31+BH34</f>
        <v>0.63</v>
      </c>
      <c r="BI36" s="410">
        <f t="shared" si="59"/>
        <v>2.19</v>
      </c>
      <c r="BJ36" s="410">
        <f t="shared" si="59"/>
        <v>2.19</v>
      </c>
      <c r="BK36" s="410">
        <f t="shared" si="59"/>
        <v>1.56</v>
      </c>
      <c r="BL36" s="410">
        <f t="shared" si="59"/>
        <v>1.56</v>
      </c>
      <c r="BM36" s="410">
        <f t="shared" si="59"/>
        <v>1.96</v>
      </c>
      <c r="BN36" s="410">
        <f t="shared" si="59"/>
        <v>1.96</v>
      </c>
      <c r="BO36" s="410">
        <f t="shared" si="59"/>
        <v>1.44</v>
      </c>
      <c r="BP36" s="410">
        <f t="shared" si="59"/>
        <v>1.44</v>
      </c>
      <c r="BQ36" s="410">
        <f t="shared" si="59"/>
        <v>2.6799999999999997</v>
      </c>
      <c r="BR36" s="410">
        <f t="shared" si="59"/>
        <v>2.68</v>
      </c>
      <c r="BS36" s="410">
        <f t="shared" si="59"/>
        <v>1.7600000000000007</v>
      </c>
      <c r="BT36" s="410">
        <f t="shared" si="59"/>
        <v>1.76</v>
      </c>
      <c r="BU36" s="410">
        <f t="shared" si="59"/>
        <v>2.0099999999999998</v>
      </c>
      <c r="BV36" s="410">
        <f t="shared" si="59"/>
        <v>2.0099999999999998</v>
      </c>
      <c r="BW36" s="410">
        <f t="shared" si="59"/>
        <v>3.7600000000000007</v>
      </c>
      <c r="BX36" s="410">
        <f t="shared" si="59"/>
        <v>3.76</v>
      </c>
      <c r="BY36" s="410">
        <f t="shared" si="59"/>
        <v>2.68</v>
      </c>
      <c r="BZ36" s="410">
        <f t="shared" si="59"/>
        <v>2.68</v>
      </c>
      <c r="CA36" s="410">
        <f t="shared" si="59"/>
        <v>2.1900000000000004</v>
      </c>
      <c r="CB36" s="410">
        <f t="shared" si="59"/>
        <v>2.19</v>
      </c>
      <c r="CC36" s="410">
        <f t="shared" si="59"/>
        <v>2.02</v>
      </c>
      <c r="CD36" s="410">
        <f t="shared" si="59"/>
        <v>2.02</v>
      </c>
      <c r="CE36" s="289">
        <f t="shared" si="52"/>
        <v>24.88</v>
      </c>
      <c r="CF36" s="289">
        <f t="shared" si="6"/>
        <v>24.88</v>
      </c>
      <c r="CG36" s="289">
        <f t="shared" si="7"/>
        <v>24.88</v>
      </c>
      <c r="CH36" s="289">
        <f t="shared" si="56"/>
        <v>24.88</v>
      </c>
      <c r="CI36" s="289">
        <f t="shared" si="53"/>
        <v>24.88</v>
      </c>
      <c r="CJ36" s="128">
        <f>CJ31+CJ34</f>
        <v>25</v>
      </c>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c r="DH36" s="129"/>
      <c r="DI36" s="126"/>
      <c r="DJ36" s="409"/>
      <c r="DK36" s="128"/>
      <c r="DL36" s="129"/>
      <c r="DM36" s="126"/>
      <c r="DN36" s="128">
        <f>DN31+DN34</f>
        <v>13</v>
      </c>
      <c r="DO36" s="276"/>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27">
        <f>EM31+EM34</f>
        <v>0</v>
      </c>
      <c r="EN36" s="411">
        <f>EN31+EN34</f>
        <v>0</v>
      </c>
      <c r="EO36" s="128">
        <f>EO31+EO34</f>
        <v>0</v>
      </c>
      <c r="EP36" s="129">
        <f>EP31+EP34</f>
        <v>0</v>
      </c>
      <c r="EQ36" s="130">
        <f>EQ31+EQ34</f>
        <v>0</v>
      </c>
      <c r="ER36" s="466">
        <f t="shared" si="13"/>
        <v>1</v>
      </c>
      <c r="ES36" s="449">
        <f t="shared" si="14"/>
        <v>1</v>
      </c>
      <c r="ET36" s="450">
        <f t="shared" si="15"/>
        <v>1</v>
      </c>
      <c r="EU36" s="451">
        <f t="shared" si="16"/>
        <v>0.98505434782608703</v>
      </c>
      <c r="EV36" s="451">
        <f t="shared" si="17"/>
        <v>0.60416666666666663</v>
      </c>
      <c r="EW36" s="599"/>
      <c r="EX36" s="605"/>
      <c r="EY36" s="605"/>
      <c r="EZ36" s="605"/>
      <c r="FA36" s="608"/>
      <c r="FB36" s="594"/>
    </row>
    <row r="37" spans="1:158" s="77" customFormat="1" ht="25.15" customHeight="1" thickBot="1" x14ac:dyDescent="0.3">
      <c r="A37" s="662"/>
      <c r="B37" s="667"/>
      <c r="C37" s="665"/>
      <c r="D37" s="656"/>
      <c r="E37" s="676"/>
      <c r="F37" s="272" t="s">
        <v>45</v>
      </c>
      <c r="G37" s="290">
        <f>G32+G35</f>
        <v>2230352318</v>
      </c>
      <c r="H37" s="291">
        <f>H32+H35</f>
        <v>275768000</v>
      </c>
      <c r="I37" s="291">
        <f>I32+I35</f>
        <v>0</v>
      </c>
      <c r="J37" s="291">
        <f>J32+J35</f>
        <v>0</v>
      </c>
      <c r="K37" s="291">
        <f t="shared" ref="K37:V37" si="60">K32+K35</f>
        <v>105470000</v>
      </c>
      <c r="L37" s="291">
        <f t="shared" si="60"/>
        <v>105470000</v>
      </c>
      <c r="M37" s="291">
        <f t="shared" si="60"/>
        <v>68004000</v>
      </c>
      <c r="N37" s="291">
        <f t="shared" si="60"/>
        <v>68004000</v>
      </c>
      <c r="O37" s="291">
        <f t="shared" si="60"/>
        <v>0</v>
      </c>
      <c r="P37" s="291">
        <f t="shared" si="60"/>
        <v>0</v>
      </c>
      <c r="Q37" s="291">
        <f t="shared" si="60"/>
        <v>0</v>
      </c>
      <c r="R37" s="291">
        <f t="shared" si="60"/>
        <v>0</v>
      </c>
      <c r="S37" s="291">
        <f t="shared" si="60"/>
        <v>0</v>
      </c>
      <c r="T37" s="291">
        <f t="shared" si="60"/>
        <v>0</v>
      </c>
      <c r="U37" s="291">
        <f t="shared" si="60"/>
        <v>82521000</v>
      </c>
      <c r="V37" s="291">
        <f t="shared" si="60"/>
        <v>82521000</v>
      </c>
      <c r="W37" s="467">
        <f t="shared" si="1"/>
        <v>255995000</v>
      </c>
      <c r="X37" s="467">
        <f t="shared" si="2"/>
        <v>255995000</v>
      </c>
      <c r="Y37" s="467">
        <f t="shared" si="3"/>
        <v>255995000</v>
      </c>
      <c r="Z37" s="467">
        <f t="shared" si="8"/>
        <v>255995000</v>
      </c>
      <c r="AA37" s="467">
        <f t="shared" si="51"/>
        <v>255995000</v>
      </c>
      <c r="AB37" s="470">
        <f t="shared" ref="AB37:AZ37" si="61">AB32+AB35</f>
        <v>464466491</v>
      </c>
      <c r="AC37" s="468">
        <f t="shared" si="61"/>
        <v>13928886</v>
      </c>
      <c r="AD37" s="468">
        <f t="shared" si="61"/>
        <v>13928886</v>
      </c>
      <c r="AE37" s="468">
        <f t="shared" si="61"/>
        <v>28117717</v>
      </c>
      <c r="AF37" s="468">
        <f t="shared" si="61"/>
        <v>28117717</v>
      </c>
      <c r="AG37" s="468">
        <f t="shared" si="61"/>
        <v>90112767</v>
      </c>
      <c r="AH37" s="468">
        <f t="shared" si="61"/>
        <v>90112767</v>
      </c>
      <c r="AI37" s="468">
        <f t="shared" si="61"/>
        <v>193488334</v>
      </c>
      <c r="AJ37" s="468">
        <f t="shared" si="61"/>
        <v>116084334</v>
      </c>
      <c r="AK37" s="468">
        <f t="shared" si="61"/>
        <v>42662700</v>
      </c>
      <c r="AL37" s="468">
        <f t="shared" si="61"/>
        <v>7454700</v>
      </c>
      <c r="AM37" s="467">
        <f t="shared" si="61"/>
        <v>0</v>
      </c>
      <c r="AN37" s="467">
        <f t="shared" si="61"/>
        <v>24890000</v>
      </c>
      <c r="AO37" s="467">
        <f t="shared" si="61"/>
        <v>0</v>
      </c>
      <c r="AP37" s="467">
        <f t="shared" si="61"/>
        <v>0</v>
      </c>
      <c r="AQ37" s="467">
        <f t="shared" si="61"/>
        <v>0</v>
      </c>
      <c r="AR37" s="467">
        <f t="shared" si="61"/>
        <v>15000000</v>
      </c>
      <c r="AS37" s="468">
        <f t="shared" si="61"/>
        <v>47108500</v>
      </c>
      <c r="AT37" s="467">
        <f t="shared" si="61"/>
        <v>0</v>
      </c>
      <c r="AU37" s="467">
        <f t="shared" si="61"/>
        <v>0</v>
      </c>
      <c r="AV37" s="467">
        <f t="shared" si="61"/>
        <v>31500233</v>
      </c>
      <c r="AW37" s="467">
        <f t="shared" si="61"/>
        <v>28936000</v>
      </c>
      <c r="AX37" s="467">
        <f t="shared" si="61"/>
        <v>22733000</v>
      </c>
      <c r="AY37" s="467">
        <f t="shared" si="61"/>
        <v>-71727267</v>
      </c>
      <c r="AZ37" s="467">
        <f t="shared" si="61"/>
        <v>7441000</v>
      </c>
      <c r="BA37" s="292">
        <f>AY37+AW37+AU37+AS37+AO37+AM37+AK37+AI37+AG37+AE37+AQ37+AC37</f>
        <v>372627637</v>
      </c>
      <c r="BB37" s="469">
        <f t="shared" si="10"/>
        <v>372627637</v>
      </c>
      <c r="BC37" s="469">
        <f t="shared" si="4"/>
        <v>357262637</v>
      </c>
      <c r="BD37" s="292">
        <f>AY37+AW37+AU37+AS37+AO37+AM37+AK37+AI37+AG37+AE37+AQ37+AC37</f>
        <v>372627637</v>
      </c>
      <c r="BE37" s="292">
        <f t="shared" si="5"/>
        <v>357262637</v>
      </c>
      <c r="BF37" s="468">
        <f>BF32+BF35</f>
        <v>597899755</v>
      </c>
      <c r="BG37" s="467">
        <f>BG32+BG35</f>
        <v>415046400</v>
      </c>
      <c r="BH37" s="467">
        <f t="shared" ref="BH37:CD37" si="62">BH32+BH35</f>
        <v>394001267</v>
      </c>
      <c r="BI37" s="467">
        <f t="shared" si="62"/>
        <v>6372166</v>
      </c>
      <c r="BJ37" s="467">
        <f t="shared" si="62"/>
        <v>19783299</v>
      </c>
      <c r="BK37" s="467">
        <f t="shared" si="62"/>
        <v>51078789</v>
      </c>
      <c r="BL37" s="467">
        <f t="shared" si="62"/>
        <v>7634000</v>
      </c>
      <c r="BM37" s="467">
        <f t="shared" si="62"/>
        <v>0</v>
      </c>
      <c r="BN37" s="467">
        <f t="shared" si="62"/>
        <v>1076449</v>
      </c>
      <c r="BO37" s="467">
        <f t="shared" si="62"/>
        <v>0</v>
      </c>
      <c r="BP37" s="467">
        <f t="shared" si="62"/>
        <v>0</v>
      </c>
      <c r="BQ37" s="467">
        <f t="shared" si="62"/>
        <v>125404740</v>
      </c>
      <c r="BR37" s="467">
        <f t="shared" si="62"/>
        <v>50000000</v>
      </c>
      <c r="BS37" s="467">
        <f t="shared" si="62"/>
        <v>0</v>
      </c>
      <c r="BT37" s="467">
        <f t="shared" si="62"/>
        <v>-11000000</v>
      </c>
      <c r="BU37" s="467">
        <f t="shared" si="62"/>
        <v>0</v>
      </c>
      <c r="BV37" s="467">
        <f t="shared" si="62"/>
        <v>-23023000</v>
      </c>
      <c r="BW37" s="467">
        <f t="shared" si="62"/>
        <v>-2340</v>
      </c>
      <c r="BX37" s="467">
        <f t="shared" si="62"/>
        <v>88484666</v>
      </c>
      <c r="BY37" s="467">
        <f t="shared" si="62"/>
        <v>0</v>
      </c>
      <c r="BZ37" s="467">
        <f t="shared" si="62"/>
        <v>24541000</v>
      </c>
      <c r="CA37" s="467">
        <f t="shared" si="62"/>
        <v>0</v>
      </c>
      <c r="CB37" s="467">
        <f t="shared" si="62"/>
        <v>2702000</v>
      </c>
      <c r="CC37" s="467">
        <f t="shared" si="62"/>
        <v>-43700074</v>
      </c>
      <c r="CD37" s="467">
        <f t="shared" si="62"/>
        <v>0</v>
      </c>
      <c r="CE37" s="293">
        <f t="shared" si="52"/>
        <v>554199681</v>
      </c>
      <c r="CF37" s="293">
        <f t="shared" si="6"/>
        <v>554199681</v>
      </c>
      <c r="CG37" s="293">
        <f t="shared" si="7"/>
        <v>554199681</v>
      </c>
      <c r="CH37" s="293">
        <f t="shared" si="56"/>
        <v>554199681</v>
      </c>
      <c r="CI37" s="293">
        <f t="shared" si="53"/>
        <v>554199681</v>
      </c>
      <c r="CJ37" s="468">
        <f>CJ32+CJ35</f>
        <v>583907000</v>
      </c>
      <c r="CK37" s="467"/>
      <c r="CL37" s="467"/>
      <c r="CM37" s="467"/>
      <c r="CN37" s="467"/>
      <c r="CO37" s="467"/>
      <c r="CP37" s="467"/>
      <c r="CQ37" s="467"/>
      <c r="CR37" s="467"/>
      <c r="CS37" s="467"/>
      <c r="CT37" s="467"/>
      <c r="CU37" s="467"/>
      <c r="CV37" s="467"/>
      <c r="CW37" s="467"/>
      <c r="CX37" s="467"/>
      <c r="CY37" s="467"/>
      <c r="CZ37" s="467"/>
      <c r="DA37" s="467"/>
      <c r="DB37" s="467"/>
      <c r="DC37" s="467"/>
      <c r="DD37" s="467"/>
      <c r="DE37" s="467"/>
      <c r="DF37" s="467"/>
      <c r="DG37" s="467"/>
      <c r="DH37" s="467"/>
      <c r="DI37" s="294">
        <f>DG37+DE37+DC37+DA37+CY37+CW37+CU37+CS37+CQ37+CO37+CM37+CK37</f>
        <v>0</v>
      </c>
      <c r="DJ37" s="468">
        <f>+DJ32+DJ35</f>
        <v>0</v>
      </c>
      <c r="DK37" s="468">
        <f>+DK32+DK35</f>
        <v>0</v>
      </c>
      <c r="DL37" s="468">
        <f>+DL32+DL35</f>
        <v>0</v>
      </c>
      <c r="DM37" s="468">
        <f>+DM32+DM35</f>
        <v>0</v>
      </c>
      <c r="DN37" s="470">
        <f>DN32+DN35</f>
        <v>478988000</v>
      </c>
      <c r="DO37" s="471"/>
      <c r="DP37" s="472"/>
      <c r="DQ37" s="472"/>
      <c r="DR37" s="472"/>
      <c r="DS37" s="472"/>
      <c r="DT37" s="472"/>
      <c r="DU37" s="472"/>
      <c r="DV37" s="472"/>
      <c r="DW37" s="472"/>
      <c r="DX37" s="472"/>
      <c r="DY37" s="472"/>
      <c r="DZ37" s="472"/>
      <c r="EA37" s="472"/>
      <c r="EB37" s="472"/>
      <c r="EC37" s="472"/>
      <c r="ED37" s="472"/>
      <c r="EE37" s="472"/>
      <c r="EF37" s="472"/>
      <c r="EG37" s="472"/>
      <c r="EH37" s="472"/>
      <c r="EI37" s="472"/>
      <c r="EJ37" s="472"/>
      <c r="EK37" s="472"/>
      <c r="EL37" s="472"/>
      <c r="EM37" s="295">
        <f>EK37+EI37+EG37+EE37+EC37+EA37+DY37+DW37+DU37+DS37+DQ37+DO37</f>
        <v>0</v>
      </c>
      <c r="EN37" s="468">
        <f>+EN32+EN35</f>
        <v>0</v>
      </c>
      <c r="EO37" s="468">
        <f>+EO32+EO35</f>
        <v>0</v>
      </c>
      <c r="EP37" s="468">
        <f>+EP32+EP35</f>
        <v>0</v>
      </c>
      <c r="EQ37" s="473">
        <f>+EQ32+EQ35</f>
        <v>0</v>
      </c>
      <c r="ER37" s="474">
        <f t="shared" si="13"/>
        <v>0</v>
      </c>
      <c r="ES37" s="475">
        <f t="shared" si="14"/>
        <v>1</v>
      </c>
      <c r="ET37" s="476">
        <f t="shared" si="15"/>
        <v>1</v>
      </c>
      <c r="EU37" s="477">
        <f t="shared" si="16"/>
        <v>0.98700988325450245</v>
      </c>
      <c r="EV37" s="478">
        <f t="shared" si="17"/>
        <v>0.52344076251006011</v>
      </c>
      <c r="EW37" s="600"/>
      <c r="EX37" s="606"/>
      <c r="EY37" s="606"/>
      <c r="EZ37" s="606"/>
      <c r="FA37" s="609"/>
      <c r="FB37" s="594"/>
    </row>
    <row r="38" spans="1:158" s="78" customFormat="1" ht="25.15" customHeight="1" thickBot="1" x14ac:dyDescent="0.3">
      <c r="A38" s="672" t="s">
        <v>5</v>
      </c>
      <c r="B38" s="673"/>
      <c r="C38" s="673"/>
      <c r="D38" s="673"/>
      <c r="E38" s="673"/>
      <c r="F38" s="274" t="s">
        <v>44</v>
      </c>
      <c r="G38" s="480">
        <f>G11+G18+G25+G32</f>
        <v>13131635728</v>
      </c>
      <c r="H38" s="285">
        <f t="shared" ref="H38:BS38" si="63">H11+H18+H3225</f>
        <v>1091377000</v>
      </c>
      <c r="I38" s="285">
        <f t="shared" si="63"/>
        <v>0</v>
      </c>
      <c r="J38" s="285">
        <f t="shared" si="63"/>
        <v>0</v>
      </c>
      <c r="K38" s="285">
        <f t="shared" si="63"/>
        <v>106770000</v>
      </c>
      <c r="L38" s="285">
        <f t="shared" si="63"/>
        <v>106770000</v>
      </c>
      <c r="M38" s="285">
        <f t="shared" si="63"/>
        <v>575089949</v>
      </c>
      <c r="N38" s="285">
        <f t="shared" si="63"/>
        <v>575089949</v>
      </c>
      <c r="O38" s="285">
        <f t="shared" si="63"/>
        <v>39171000</v>
      </c>
      <c r="P38" s="285">
        <f t="shared" si="63"/>
        <v>39171000</v>
      </c>
      <c r="Q38" s="285">
        <f t="shared" si="63"/>
        <v>0</v>
      </c>
      <c r="R38" s="285">
        <f t="shared" si="63"/>
        <v>0</v>
      </c>
      <c r="S38" s="285">
        <f t="shared" si="63"/>
        <v>20627901</v>
      </c>
      <c r="T38" s="285">
        <f t="shared" si="63"/>
        <v>20627901</v>
      </c>
      <c r="U38" s="285">
        <f t="shared" si="63"/>
        <v>320222083</v>
      </c>
      <c r="V38" s="285">
        <f t="shared" si="63"/>
        <v>320222083</v>
      </c>
      <c r="W38" s="285">
        <f t="shared" si="63"/>
        <v>1061880933</v>
      </c>
      <c r="X38" s="285">
        <f t="shared" si="63"/>
        <v>1061880933</v>
      </c>
      <c r="Y38" s="285">
        <f t="shared" si="63"/>
        <v>1061880933</v>
      </c>
      <c r="Z38" s="285">
        <f t="shared" si="63"/>
        <v>1061880933</v>
      </c>
      <c r="AA38" s="285">
        <f t="shared" ref="AA38" si="64">AA11+AA18+AA25+AA32</f>
        <v>1595564433</v>
      </c>
      <c r="AB38" s="285">
        <f t="shared" si="63"/>
        <v>1583516000</v>
      </c>
      <c r="AC38" s="285">
        <f t="shared" si="63"/>
        <v>0</v>
      </c>
      <c r="AD38" s="285">
        <f t="shared" si="63"/>
        <v>0</v>
      </c>
      <c r="AE38" s="285">
        <f t="shared" si="63"/>
        <v>320884000</v>
      </c>
      <c r="AF38" s="285">
        <f t="shared" si="63"/>
        <v>318565447</v>
      </c>
      <c r="AG38" s="285">
        <f t="shared" si="63"/>
        <v>687479000</v>
      </c>
      <c r="AH38" s="285">
        <f t="shared" si="63"/>
        <v>687479000</v>
      </c>
      <c r="AI38" s="285">
        <f t="shared" si="63"/>
        <v>147274000</v>
      </c>
      <c r="AJ38" s="285">
        <f t="shared" si="63"/>
        <v>26594831</v>
      </c>
      <c r="AK38" s="285">
        <f t="shared" si="63"/>
        <v>26000000</v>
      </c>
      <c r="AL38" s="285">
        <f t="shared" si="63"/>
        <v>677082</v>
      </c>
      <c r="AM38" s="285">
        <f t="shared" si="63"/>
        <v>0</v>
      </c>
      <c r="AN38" s="285">
        <f t="shared" si="63"/>
        <v>12223969</v>
      </c>
      <c r="AO38" s="285">
        <f t="shared" si="63"/>
        <v>0</v>
      </c>
      <c r="AP38" s="285">
        <f t="shared" si="63"/>
        <v>0</v>
      </c>
      <c r="AQ38" s="285">
        <f t="shared" si="63"/>
        <v>60000000</v>
      </c>
      <c r="AR38" s="285">
        <f t="shared" si="63"/>
        <v>0</v>
      </c>
      <c r="AS38" s="285">
        <f t="shared" si="63"/>
        <v>129383000</v>
      </c>
      <c r="AT38" s="285">
        <f t="shared" si="63"/>
        <v>114084868</v>
      </c>
      <c r="AU38" s="285">
        <f t="shared" si="63"/>
        <v>0</v>
      </c>
      <c r="AV38" s="285">
        <f t="shared" si="63"/>
        <v>100587978</v>
      </c>
      <c r="AW38" s="285">
        <f t="shared" si="63"/>
        <v>115255925</v>
      </c>
      <c r="AX38" s="285">
        <f t="shared" si="63"/>
        <v>128186233</v>
      </c>
      <c r="AY38" s="285">
        <f t="shared" si="63"/>
        <v>-20140491</v>
      </c>
      <c r="AZ38" s="285">
        <f t="shared" si="63"/>
        <v>56315346</v>
      </c>
      <c r="BA38" s="285">
        <f t="shared" si="63"/>
        <v>1466135434</v>
      </c>
      <c r="BB38" s="285">
        <f t="shared" si="63"/>
        <v>1466135434</v>
      </c>
      <c r="BC38" s="285">
        <f t="shared" si="63"/>
        <v>1444714754</v>
      </c>
      <c r="BD38" s="285">
        <f t="shared" si="63"/>
        <v>1466135434</v>
      </c>
      <c r="BE38" s="285">
        <f t="shared" ref="BE38" si="65">BE11+BE18+BE25+BE32</f>
        <v>2195547343</v>
      </c>
      <c r="BF38" s="285">
        <f t="shared" ref="BF38" si="66">BF11+BF18+BF25+BF32</f>
        <v>3396551000</v>
      </c>
      <c r="BG38" s="285">
        <f t="shared" si="63"/>
        <v>1396337000</v>
      </c>
      <c r="BH38" s="285">
        <f t="shared" si="63"/>
        <v>1367084000</v>
      </c>
      <c r="BI38" s="285">
        <f t="shared" si="63"/>
        <v>0</v>
      </c>
      <c r="BJ38" s="285">
        <f t="shared" si="63"/>
        <v>0</v>
      </c>
      <c r="BK38" s="285">
        <f t="shared" si="63"/>
        <v>0</v>
      </c>
      <c r="BL38" s="285">
        <f t="shared" si="63"/>
        <v>0</v>
      </c>
      <c r="BM38" s="285">
        <f t="shared" si="63"/>
        <v>0</v>
      </c>
      <c r="BN38" s="285">
        <f t="shared" si="63"/>
        <v>0</v>
      </c>
      <c r="BO38" s="285">
        <f t="shared" si="63"/>
        <v>0</v>
      </c>
      <c r="BP38" s="285">
        <f t="shared" si="63"/>
        <v>0</v>
      </c>
      <c r="BQ38" s="285">
        <f t="shared" si="63"/>
        <v>523603668</v>
      </c>
      <c r="BR38" s="285">
        <f>BR11+BR18+BR25+BR32</f>
        <v>100000000</v>
      </c>
      <c r="BS38" s="285">
        <f t="shared" si="63"/>
        <v>18862000</v>
      </c>
      <c r="BT38" s="285">
        <f t="shared" ref="BT38:DM38" si="67">BT11+BT18+BT3225</f>
        <v>-39000000</v>
      </c>
      <c r="BU38" s="285">
        <f t="shared" si="67"/>
        <v>0</v>
      </c>
      <c r="BV38" s="285">
        <f t="shared" si="67"/>
        <v>11490000</v>
      </c>
      <c r="BW38" s="285">
        <f t="shared" si="67"/>
        <v>25055267</v>
      </c>
      <c r="BX38" s="285">
        <f t="shared" si="67"/>
        <v>524908901</v>
      </c>
      <c r="BY38" s="285">
        <f t="shared" si="67"/>
        <v>20367667</v>
      </c>
      <c r="BZ38" s="285">
        <f t="shared" si="67"/>
        <v>20367667</v>
      </c>
      <c r="CA38" s="285">
        <f t="shared" si="67"/>
        <v>42714333</v>
      </c>
      <c r="CB38" s="285">
        <f t="shared" si="67"/>
        <v>-11217267</v>
      </c>
      <c r="CC38" s="285">
        <f t="shared" si="67"/>
        <v>-17418474</v>
      </c>
      <c r="CD38" s="285">
        <f t="shared" si="67"/>
        <v>83949133</v>
      </c>
      <c r="CE38" s="285">
        <f t="shared" ref="CE38:CJ38" si="68">CE11+CE18+CE25+CE32</f>
        <v>3289807952</v>
      </c>
      <c r="CF38" s="285">
        <f t="shared" si="68"/>
        <v>3289807952</v>
      </c>
      <c r="CG38" s="285">
        <f t="shared" si="68"/>
        <v>3251414925</v>
      </c>
      <c r="CH38" s="285">
        <f>CH11+CH18+CH25+CH32</f>
        <v>3289807952</v>
      </c>
      <c r="CI38" s="285">
        <f t="shared" si="68"/>
        <v>3251414925</v>
      </c>
      <c r="CJ38" s="285">
        <f t="shared" si="68"/>
        <v>3392716000</v>
      </c>
      <c r="CK38" s="285">
        <f t="shared" si="67"/>
        <v>0</v>
      </c>
      <c r="CL38" s="285">
        <f t="shared" si="67"/>
        <v>0</v>
      </c>
      <c r="CM38" s="285">
        <f t="shared" si="67"/>
        <v>0</v>
      </c>
      <c r="CN38" s="285">
        <f t="shared" si="67"/>
        <v>0</v>
      </c>
      <c r="CO38" s="285">
        <f t="shared" si="67"/>
        <v>0</v>
      </c>
      <c r="CP38" s="285">
        <f t="shared" si="67"/>
        <v>0</v>
      </c>
      <c r="CQ38" s="285">
        <f t="shared" si="67"/>
        <v>0</v>
      </c>
      <c r="CR38" s="285">
        <f t="shared" si="67"/>
        <v>0</v>
      </c>
      <c r="CS38" s="285">
        <f t="shared" si="67"/>
        <v>0</v>
      </c>
      <c r="CT38" s="285">
        <f t="shared" si="67"/>
        <v>0</v>
      </c>
      <c r="CU38" s="285">
        <f t="shared" si="67"/>
        <v>0</v>
      </c>
      <c r="CV38" s="285">
        <f t="shared" si="67"/>
        <v>0</v>
      </c>
      <c r="CW38" s="285">
        <f t="shared" si="67"/>
        <v>0</v>
      </c>
      <c r="CX38" s="285">
        <f t="shared" si="67"/>
        <v>0</v>
      </c>
      <c r="CY38" s="285">
        <f t="shared" si="67"/>
        <v>0</v>
      </c>
      <c r="CZ38" s="285">
        <f t="shared" si="67"/>
        <v>0</v>
      </c>
      <c r="DA38" s="285">
        <f t="shared" si="67"/>
        <v>0</v>
      </c>
      <c r="DB38" s="285">
        <f t="shared" si="67"/>
        <v>0</v>
      </c>
      <c r="DC38" s="285">
        <f t="shared" si="67"/>
        <v>0</v>
      </c>
      <c r="DD38" s="285">
        <f t="shared" si="67"/>
        <v>0</v>
      </c>
      <c r="DE38" s="285">
        <f t="shared" si="67"/>
        <v>0</v>
      </c>
      <c r="DF38" s="285">
        <f t="shared" si="67"/>
        <v>0</v>
      </c>
      <c r="DG38" s="285">
        <f t="shared" si="67"/>
        <v>0</v>
      </c>
      <c r="DH38" s="285">
        <f t="shared" si="67"/>
        <v>0</v>
      </c>
      <c r="DI38" s="285">
        <f t="shared" si="67"/>
        <v>0</v>
      </c>
      <c r="DJ38" s="285">
        <f t="shared" si="67"/>
        <v>0</v>
      </c>
      <c r="DK38" s="285">
        <f t="shared" si="67"/>
        <v>0</v>
      </c>
      <c r="DL38" s="285">
        <f t="shared" si="67"/>
        <v>0</v>
      </c>
      <c r="DM38" s="285">
        <f t="shared" si="67"/>
        <v>0</v>
      </c>
      <c r="DN38" s="285">
        <f t="shared" ref="DN38" si="69">DN11+DN18+DN25+DN32</f>
        <v>2658000000</v>
      </c>
      <c r="DO38" s="413">
        <f t="shared" ref="DO38:EF38" si="70">DO11+DO18+DO32+DO25</f>
        <v>0</v>
      </c>
      <c r="DP38" s="414">
        <f t="shared" si="70"/>
        <v>0</v>
      </c>
      <c r="DQ38" s="414">
        <f t="shared" si="70"/>
        <v>0</v>
      </c>
      <c r="DR38" s="414">
        <f t="shared" si="70"/>
        <v>0</v>
      </c>
      <c r="DS38" s="414">
        <f t="shared" si="70"/>
        <v>0</v>
      </c>
      <c r="DT38" s="414">
        <f t="shared" si="70"/>
        <v>0</v>
      </c>
      <c r="DU38" s="414">
        <f t="shared" si="70"/>
        <v>0</v>
      </c>
      <c r="DV38" s="414">
        <f t="shared" si="70"/>
        <v>0</v>
      </c>
      <c r="DW38" s="414">
        <f t="shared" si="70"/>
        <v>0</v>
      </c>
      <c r="DX38" s="414">
        <f t="shared" si="70"/>
        <v>0</v>
      </c>
      <c r="DY38" s="414">
        <f t="shared" si="70"/>
        <v>0</v>
      </c>
      <c r="DZ38" s="414">
        <f t="shared" si="70"/>
        <v>0</v>
      </c>
      <c r="EA38" s="414">
        <f t="shared" si="70"/>
        <v>0</v>
      </c>
      <c r="EB38" s="414">
        <f t="shared" si="70"/>
        <v>0</v>
      </c>
      <c r="EC38" s="414">
        <f t="shared" si="70"/>
        <v>0</v>
      </c>
      <c r="ED38" s="414">
        <f t="shared" si="70"/>
        <v>0</v>
      </c>
      <c r="EE38" s="414">
        <f t="shared" si="70"/>
        <v>0</v>
      </c>
      <c r="EF38" s="414">
        <f t="shared" si="70"/>
        <v>0</v>
      </c>
      <c r="EG38" s="414">
        <f t="shared" ref="EG38:EQ38" si="71">EG11+EG18+EG32+EG25</f>
        <v>0</v>
      </c>
      <c r="EH38" s="414">
        <f t="shared" si="71"/>
        <v>0</v>
      </c>
      <c r="EI38" s="414">
        <f t="shared" si="71"/>
        <v>0</v>
      </c>
      <c r="EJ38" s="414">
        <f t="shared" si="71"/>
        <v>0</v>
      </c>
      <c r="EK38" s="414">
        <f t="shared" si="71"/>
        <v>0</v>
      </c>
      <c r="EL38" s="414">
        <f t="shared" si="71"/>
        <v>0</v>
      </c>
      <c r="EM38" s="414">
        <f t="shared" si="71"/>
        <v>0</v>
      </c>
      <c r="EN38" s="414">
        <f t="shared" si="71"/>
        <v>0</v>
      </c>
      <c r="EO38" s="414">
        <f t="shared" si="71"/>
        <v>0</v>
      </c>
      <c r="EP38" s="414">
        <f t="shared" si="71"/>
        <v>0</v>
      </c>
      <c r="EQ38" s="415">
        <f t="shared" si="71"/>
        <v>0</v>
      </c>
      <c r="ER38" s="678"/>
      <c r="ES38" s="679"/>
      <c r="ET38" s="679"/>
      <c r="EU38" s="679"/>
      <c r="EV38" s="679"/>
      <c r="EW38" s="679"/>
      <c r="EX38" s="679"/>
      <c r="EY38" s="679"/>
      <c r="EZ38" s="679"/>
      <c r="FA38" s="680"/>
    </row>
    <row r="39" spans="1:158" s="78" customFormat="1" ht="25.15" customHeight="1" thickBot="1" x14ac:dyDescent="0.3">
      <c r="A39" s="672"/>
      <c r="B39" s="673"/>
      <c r="C39" s="673"/>
      <c r="D39" s="673"/>
      <c r="E39" s="673"/>
      <c r="F39" s="271" t="s">
        <v>46</v>
      </c>
      <c r="G39" s="286">
        <f>G14+G21+G28+G35</f>
        <v>974855910.25</v>
      </c>
      <c r="H39" s="286">
        <f t="shared" ref="H39:BS39" si="72">H14+H21+H28+H35</f>
        <v>0</v>
      </c>
      <c r="I39" s="286">
        <f t="shared" si="72"/>
        <v>0</v>
      </c>
      <c r="J39" s="286">
        <f t="shared" si="72"/>
        <v>0</v>
      </c>
      <c r="K39" s="286">
        <f t="shared" si="72"/>
        <v>0</v>
      </c>
      <c r="L39" s="286">
        <f t="shared" si="72"/>
        <v>0</v>
      </c>
      <c r="M39" s="286">
        <f t="shared" si="72"/>
        <v>0</v>
      </c>
      <c r="N39" s="286">
        <f t="shared" si="72"/>
        <v>0</v>
      </c>
      <c r="O39" s="286">
        <f t="shared" si="72"/>
        <v>0</v>
      </c>
      <c r="P39" s="286">
        <f t="shared" si="72"/>
        <v>0</v>
      </c>
      <c r="Q39" s="286">
        <f t="shared" si="72"/>
        <v>0</v>
      </c>
      <c r="R39" s="286">
        <f t="shared" si="72"/>
        <v>0</v>
      </c>
      <c r="S39" s="286">
        <f t="shared" si="72"/>
        <v>0</v>
      </c>
      <c r="T39" s="286">
        <f t="shared" si="72"/>
        <v>0</v>
      </c>
      <c r="U39" s="286">
        <f t="shared" si="72"/>
        <v>0</v>
      </c>
      <c r="V39" s="286">
        <f t="shared" si="72"/>
        <v>0</v>
      </c>
      <c r="W39" s="286">
        <f t="shared" si="72"/>
        <v>0</v>
      </c>
      <c r="X39" s="286">
        <f t="shared" si="72"/>
        <v>0</v>
      </c>
      <c r="Y39" s="286">
        <f t="shared" si="72"/>
        <v>0</v>
      </c>
      <c r="Z39" s="286">
        <f t="shared" si="72"/>
        <v>0</v>
      </c>
      <c r="AA39" s="286">
        <f t="shared" si="72"/>
        <v>0</v>
      </c>
      <c r="AB39" s="286">
        <f t="shared" si="72"/>
        <v>628482424</v>
      </c>
      <c r="AC39" s="286">
        <f t="shared" si="72"/>
        <v>48552820</v>
      </c>
      <c r="AD39" s="286">
        <f t="shared" si="72"/>
        <v>48552820</v>
      </c>
      <c r="AE39" s="286">
        <f t="shared" si="72"/>
        <v>215485427</v>
      </c>
      <c r="AF39" s="286">
        <f t="shared" si="72"/>
        <v>215485427</v>
      </c>
      <c r="AG39" s="286">
        <f t="shared" si="72"/>
        <v>150631624</v>
      </c>
      <c r="AH39" s="286">
        <f t="shared" si="72"/>
        <v>150631624</v>
      </c>
      <c r="AI39" s="286">
        <f t="shared" si="72"/>
        <v>62840483</v>
      </c>
      <c r="AJ39" s="286">
        <f t="shared" si="72"/>
        <v>62840483</v>
      </c>
      <c r="AK39" s="286">
        <f t="shared" si="72"/>
        <v>16792913</v>
      </c>
      <c r="AL39" s="286">
        <f t="shared" si="72"/>
        <v>16792913</v>
      </c>
      <c r="AM39" s="286">
        <f t="shared" si="72"/>
        <v>33030520</v>
      </c>
      <c r="AN39" s="286">
        <f t="shared" si="72"/>
        <v>23659093</v>
      </c>
      <c r="AO39" s="286">
        <f t="shared" si="72"/>
        <v>21749600</v>
      </c>
      <c r="AP39" s="286">
        <f t="shared" si="72"/>
        <v>20000000</v>
      </c>
      <c r="AQ39" s="286">
        <f t="shared" si="72"/>
        <v>37500000</v>
      </c>
      <c r="AR39" s="286">
        <f t="shared" si="72"/>
        <v>23348514</v>
      </c>
      <c r="AS39" s="286">
        <f t="shared" si="72"/>
        <v>37533750</v>
      </c>
      <c r="AT39" s="286">
        <f t="shared" si="72"/>
        <v>33627385</v>
      </c>
      <c r="AU39" s="286">
        <f t="shared" si="72"/>
        <v>0</v>
      </c>
      <c r="AV39" s="286">
        <f t="shared" si="72"/>
        <v>18813840</v>
      </c>
      <c r="AW39" s="286">
        <f t="shared" si="72"/>
        <v>0</v>
      </c>
      <c r="AX39" s="286">
        <f t="shared" si="72"/>
        <v>0</v>
      </c>
      <c r="AY39" s="286">
        <f t="shared" si="72"/>
        <v>-10365038</v>
      </c>
      <c r="AZ39" s="286">
        <f t="shared" si="72"/>
        <v>0</v>
      </c>
      <c r="BA39" s="286">
        <f t="shared" si="72"/>
        <v>613752099</v>
      </c>
      <c r="BB39" s="286">
        <f t="shared" si="72"/>
        <v>613752099</v>
      </c>
      <c r="BC39" s="286">
        <f t="shared" si="72"/>
        <v>613752099</v>
      </c>
      <c r="BD39" s="286">
        <f t="shared" si="72"/>
        <v>613752099</v>
      </c>
      <c r="BE39" s="286">
        <f t="shared" si="72"/>
        <v>613752099</v>
      </c>
      <c r="BF39" s="286">
        <f t="shared" si="72"/>
        <v>361103713</v>
      </c>
      <c r="BG39" s="286">
        <f t="shared" si="72"/>
        <v>206419880</v>
      </c>
      <c r="BH39" s="286">
        <f t="shared" si="72"/>
        <v>114430967</v>
      </c>
      <c r="BI39" s="286">
        <f t="shared" si="72"/>
        <v>92439943</v>
      </c>
      <c r="BJ39" s="286">
        <f t="shared" si="72"/>
        <v>126082274</v>
      </c>
      <c r="BK39" s="286">
        <f t="shared" si="72"/>
        <v>42723983</v>
      </c>
      <c r="BL39" s="286">
        <f t="shared" si="72"/>
        <v>28718378</v>
      </c>
      <c r="BM39" s="286">
        <f t="shared" si="72"/>
        <v>3928451</v>
      </c>
      <c r="BN39" s="286">
        <f t="shared" si="72"/>
        <v>21022745</v>
      </c>
      <c r="BO39" s="286">
        <f t="shared" si="72"/>
        <v>1559850</v>
      </c>
      <c r="BP39" s="286">
        <f t="shared" si="72"/>
        <v>30947805</v>
      </c>
      <c r="BQ39" s="286">
        <f t="shared" si="72"/>
        <v>1559850</v>
      </c>
      <c r="BR39" s="286">
        <f>BR14+BR21+BR28+BR35</f>
        <v>7441540</v>
      </c>
      <c r="BS39" s="286">
        <f t="shared" si="72"/>
        <v>1559850</v>
      </c>
      <c r="BT39" s="286">
        <f t="shared" ref="BT39:DN39" si="73">BT14+BT21+BT28+BT35</f>
        <v>0</v>
      </c>
      <c r="BU39" s="286">
        <f t="shared" si="73"/>
        <v>1559850</v>
      </c>
      <c r="BV39" s="286">
        <f t="shared" si="73"/>
        <v>12040142</v>
      </c>
      <c r="BW39" s="286">
        <f t="shared" si="73"/>
        <v>1552801</v>
      </c>
      <c r="BX39" s="286">
        <f t="shared" si="73"/>
        <v>0</v>
      </c>
      <c r="BY39" s="286">
        <f t="shared" si="73"/>
        <v>1559850</v>
      </c>
      <c r="BZ39" s="286">
        <f t="shared" si="73"/>
        <v>5104965</v>
      </c>
      <c r="CA39" s="286">
        <f t="shared" si="73"/>
        <v>1559850</v>
      </c>
      <c r="CB39" s="286">
        <f t="shared" si="73"/>
        <v>3403310</v>
      </c>
      <c r="CC39" s="286">
        <f t="shared" si="73"/>
        <v>4679553</v>
      </c>
      <c r="CD39" s="286">
        <f t="shared" si="73"/>
        <v>3403310</v>
      </c>
      <c r="CE39" s="286">
        <f t="shared" si="73"/>
        <v>361103711</v>
      </c>
      <c r="CF39" s="286">
        <f t="shared" si="73"/>
        <v>361103711</v>
      </c>
      <c r="CG39" s="286">
        <f t="shared" si="73"/>
        <v>352595436</v>
      </c>
      <c r="CH39" s="286">
        <f t="shared" si="73"/>
        <v>361103711</v>
      </c>
      <c r="CI39" s="286">
        <f t="shared" si="73"/>
        <v>352595436</v>
      </c>
      <c r="CJ39" s="286">
        <f t="shared" si="73"/>
        <v>100.25</v>
      </c>
      <c r="CK39" s="286">
        <f t="shared" si="73"/>
        <v>0</v>
      </c>
      <c r="CL39" s="286">
        <f t="shared" si="73"/>
        <v>0</v>
      </c>
      <c r="CM39" s="286">
        <f t="shared" si="73"/>
        <v>0</v>
      </c>
      <c r="CN39" s="286">
        <f t="shared" si="73"/>
        <v>0</v>
      </c>
      <c r="CO39" s="286">
        <f t="shared" si="73"/>
        <v>0</v>
      </c>
      <c r="CP39" s="286">
        <f t="shared" si="73"/>
        <v>0</v>
      </c>
      <c r="CQ39" s="286">
        <f t="shared" si="73"/>
        <v>0</v>
      </c>
      <c r="CR39" s="286">
        <f t="shared" si="73"/>
        <v>0</v>
      </c>
      <c r="CS39" s="286">
        <f t="shared" si="73"/>
        <v>0</v>
      </c>
      <c r="CT39" s="286">
        <f t="shared" si="73"/>
        <v>0</v>
      </c>
      <c r="CU39" s="286">
        <f t="shared" si="73"/>
        <v>0</v>
      </c>
      <c r="CV39" s="286">
        <f t="shared" si="73"/>
        <v>0</v>
      </c>
      <c r="CW39" s="286">
        <f t="shared" si="73"/>
        <v>0</v>
      </c>
      <c r="CX39" s="286">
        <f t="shared" si="73"/>
        <v>0</v>
      </c>
      <c r="CY39" s="286">
        <f t="shared" si="73"/>
        <v>0</v>
      </c>
      <c r="CZ39" s="286">
        <f t="shared" si="73"/>
        <v>0</v>
      </c>
      <c r="DA39" s="286">
        <f t="shared" si="73"/>
        <v>0</v>
      </c>
      <c r="DB39" s="286">
        <f t="shared" si="73"/>
        <v>0</v>
      </c>
      <c r="DC39" s="286">
        <f t="shared" si="73"/>
        <v>0</v>
      </c>
      <c r="DD39" s="286">
        <f t="shared" si="73"/>
        <v>0</v>
      </c>
      <c r="DE39" s="286">
        <f t="shared" si="73"/>
        <v>0</v>
      </c>
      <c r="DF39" s="286">
        <f t="shared" si="73"/>
        <v>0</v>
      </c>
      <c r="DG39" s="286">
        <f t="shared" si="73"/>
        <v>0</v>
      </c>
      <c r="DH39" s="286">
        <f t="shared" si="73"/>
        <v>0</v>
      </c>
      <c r="DI39" s="286">
        <f t="shared" si="73"/>
        <v>0</v>
      </c>
      <c r="DJ39" s="286">
        <f t="shared" si="73"/>
        <v>0</v>
      </c>
      <c r="DK39" s="286">
        <f t="shared" si="73"/>
        <v>0</v>
      </c>
      <c r="DL39" s="286">
        <f t="shared" si="73"/>
        <v>0</v>
      </c>
      <c r="DM39" s="286">
        <f t="shared" si="73"/>
        <v>0</v>
      </c>
      <c r="DN39" s="286">
        <f t="shared" si="73"/>
        <v>0</v>
      </c>
      <c r="DO39" s="463">
        <f t="shared" ref="DO39:EF39" si="74">DO14+DO21+DO28+DO35</f>
        <v>0</v>
      </c>
      <c r="DP39" s="464">
        <f t="shared" si="74"/>
        <v>0</v>
      </c>
      <c r="DQ39" s="464">
        <f t="shared" si="74"/>
        <v>0</v>
      </c>
      <c r="DR39" s="464">
        <f t="shared" si="74"/>
        <v>0</v>
      </c>
      <c r="DS39" s="464">
        <f t="shared" si="74"/>
        <v>0</v>
      </c>
      <c r="DT39" s="464">
        <f t="shared" si="74"/>
        <v>0</v>
      </c>
      <c r="DU39" s="464">
        <f t="shared" si="74"/>
        <v>0</v>
      </c>
      <c r="DV39" s="464">
        <f t="shared" si="74"/>
        <v>0</v>
      </c>
      <c r="DW39" s="464">
        <f t="shared" si="74"/>
        <v>0</v>
      </c>
      <c r="DX39" s="464">
        <f t="shared" si="74"/>
        <v>0</v>
      </c>
      <c r="DY39" s="464">
        <f t="shared" si="74"/>
        <v>0</v>
      </c>
      <c r="DZ39" s="464">
        <f t="shared" si="74"/>
        <v>0</v>
      </c>
      <c r="EA39" s="464">
        <f t="shared" si="74"/>
        <v>0</v>
      </c>
      <c r="EB39" s="464">
        <f t="shared" si="74"/>
        <v>0</v>
      </c>
      <c r="EC39" s="464">
        <f t="shared" si="74"/>
        <v>0</v>
      </c>
      <c r="ED39" s="464">
        <f t="shared" si="74"/>
        <v>0</v>
      </c>
      <c r="EE39" s="464">
        <f t="shared" si="74"/>
        <v>0</v>
      </c>
      <c r="EF39" s="464">
        <f t="shared" si="74"/>
        <v>0</v>
      </c>
      <c r="EG39" s="464">
        <f t="shared" ref="EG39:EQ39" si="75">EG14+EG21+EG28+EG35</f>
        <v>0</v>
      </c>
      <c r="EH39" s="464">
        <f t="shared" si="75"/>
        <v>0</v>
      </c>
      <c r="EI39" s="464">
        <f t="shared" si="75"/>
        <v>0</v>
      </c>
      <c r="EJ39" s="464">
        <f t="shared" si="75"/>
        <v>0</v>
      </c>
      <c r="EK39" s="464">
        <f t="shared" si="75"/>
        <v>0</v>
      </c>
      <c r="EL39" s="464">
        <f t="shared" si="75"/>
        <v>0</v>
      </c>
      <c r="EM39" s="464">
        <f t="shared" si="75"/>
        <v>0</v>
      </c>
      <c r="EN39" s="464">
        <f t="shared" si="75"/>
        <v>0</v>
      </c>
      <c r="EO39" s="464">
        <f t="shared" si="75"/>
        <v>0</v>
      </c>
      <c r="EP39" s="464">
        <f t="shared" si="75"/>
        <v>0</v>
      </c>
      <c r="EQ39" s="465">
        <f t="shared" si="75"/>
        <v>0</v>
      </c>
      <c r="ER39" s="681"/>
      <c r="ES39" s="682"/>
      <c r="ET39" s="682"/>
      <c r="EU39" s="682"/>
      <c r="EV39" s="682"/>
      <c r="EW39" s="682"/>
      <c r="EX39" s="682"/>
      <c r="EY39" s="682"/>
      <c r="EZ39" s="682"/>
      <c r="FA39" s="683"/>
    </row>
    <row r="40" spans="1:158" s="78" customFormat="1" ht="25.15" customHeight="1" thickBot="1" x14ac:dyDescent="0.3">
      <c r="A40" s="674"/>
      <c r="B40" s="675"/>
      <c r="C40" s="675"/>
      <c r="D40" s="675"/>
      <c r="E40" s="675"/>
      <c r="F40" s="275" t="s">
        <v>47</v>
      </c>
      <c r="G40" s="287">
        <f>G38+G39</f>
        <v>14106491638.25</v>
      </c>
      <c r="H40" s="287">
        <f t="shared" ref="H40:BS40" si="76">H38+H39</f>
        <v>1091377000</v>
      </c>
      <c r="I40" s="287">
        <f t="shared" si="76"/>
        <v>0</v>
      </c>
      <c r="J40" s="287">
        <f t="shared" si="76"/>
        <v>0</v>
      </c>
      <c r="K40" s="287">
        <f t="shared" si="76"/>
        <v>106770000</v>
      </c>
      <c r="L40" s="287">
        <f t="shared" si="76"/>
        <v>106770000</v>
      </c>
      <c r="M40" s="287">
        <f t="shared" si="76"/>
        <v>575089949</v>
      </c>
      <c r="N40" s="287">
        <f t="shared" si="76"/>
        <v>575089949</v>
      </c>
      <c r="O40" s="287">
        <f t="shared" si="76"/>
        <v>39171000</v>
      </c>
      <c r="P40" s="287">
        <f t="shared" si="76"/>
        <v>39171000</v>
      </c>
      <c r="Q40" s="287">
        <f t="shared" si="76"/>
        <v>0</v>
      </c>
      <c r="R40" s="287">
        <f t="shared" si="76"/>
        <v>0</v>
      </c>
      <c r="S40" s="287">
        <f t="shared" si="76"/>
        <v>20627901</v>
      </c>
      <c r="T40" s="287">
        <f t="shared" si="76"/>
        <v>20627901</v>
      </c>
      <c r="U40" s="287">
        <f t="shared" si="76"/>
        <v>320222083</v>
      </c>
      <c r="V40" s="287">
        <f t="shared" si="76"/>
        <v>320222083</v>
      </c>
      <c r="W40" s="287">
        <f t="shared" si="76"/>
        <v>1061880933</v>
      </c>
      <c r="X40" s="287">
        <f t="shared" si="76"/>
        <v>1061880933</v>
      </c>
      <c r="Y40" s="287">
        <f t="shared" si="76"/>
        <v>1061880933</v>
      </c>
      <c r="Z40" s="287">
        <f t="shared" si="76"/>
        <v>1061880933</v>
      </c>
      <c r="AA40" s="287">
        <f t="shared" si="76"/>
        <v>1595564433</v>
      </c>
      <c r="AB40" s="287">
        <f t="shared" si="76"/>
        <v>2211998424</v>
      </c>
      <c r="AC40" s="287">
        <f t="shared" si="76"/>
        <v>48552820</v>
      </c>
      <c r="AD40" s="287">
        <f t="shared" si="76"/>
        <v>48552820</v>
      </c>
      <c r="AE40" s="287">
        <f t="shared" si="76"/>
        <v>536369427</v>
      </c>
      <c r="AF40" s="287">
        <f t="shared" si="76"/>
        <v>534050874</v>
      </c>
      <c r="AG40" s="287">
        <f t="shared" si="76"/>
        <v>838110624</v>
      </c>
      <c r="AH40" s="287">
        <f t="shared" si="76"/>
        <v>838110624</v>
      </c>
      <c r="AI40" s="287">
        <f t="shared" si="76"/>
        <v>210114483</v>
      </c>
      <c r="AJ40" s="287">
        <f t="shared" si="76"/>
        <v>89435314</v>
      </c>
      <c r="AK40" s="287">
        <f t="shared" si="76"/>
        <v>42792913</v>
      </c>
      <c r="AL40" s="287">
        <f t="shared" si="76"/>
        <v>17469995</v>
      </c>
      <c r="AM40" s="287">
        <f t="shared" si="76"/>
        <v>33030520</v>
      </c>
      <c r="AN40" s="287">
        <f t="shared" si="76"/>
        <v>35883062</v>
      </c>
      <c r="AO40" s="287">
        <f t="shared" si="76"/>
        <v>21749600</v>
      </c>
      <c r="AP40" s="287">
        <f t="shared" si="76"/>
        <v>20000000</v>
      </c>
      <c r="AQ40" s="287">
        <f t="shared" si="76"/>
        <v>97500000</v>
      </c>
      <c r="AR40" s="287">
        <f t="shared" si="76"/>
        <v>23348514</v>
      </c>
      <c r="AS40" s="287">
        <f t="shared" si="76"/>
        <v>166916750</v>
      </c>
      <c r="AT40" s="287">
        <f t="shared" si="76"/>
        <v>147712253</v>
      </c>
      <c r="AU40" s="287">
        <f t="shared" si="76"/>
        <v>0</v>
      </c>
      <c r="AV40" s="287">
        <f t="shared" si="76"/>
        <v>119401818</v>
      </c>
      <c r="AW40" s="287">
        <f t="shared" si="76"/>
        <v>115255925</v>
      </c>
      <c r="AX40" s="287">
        <f t="shared" si="76"/>
        <v>128186233</v>
      </c>
      <c r="AY40" s="287">
        <f t="shared" si="76"/>
        <v>-30505529</v>
      </c>
      <c r="AZ40" s="287">
        <f t="shared" si="76"/>
        <v>56315346</v>
      </c>
      <c r="BA40" s="287">
        <f t="shared" si="76"/>
        <v>2079887533</v>
      </c>
      <c r="BB40" s="287">
        <f t="shared" si="76"/>
        <v>2079887533</v>
      </c>
      <c r="BC40" s="287">
        <f t="shared" si="76"/>
        <v>2058466853</v>
      </c>
      <c r="BD40" s="287">
        <f t="shared" si="76"/>
        <v>2079887533</v>
      </c>
      <c r="BE40" s="287">
        <f t="shared" si="76"/>
        <v>2809299442</v>
      </c>
      <c r="BF40" s="287">
        <f t="shared" si="76"/>
        <v>3757654713</v>
      </c>
      <c r="BG40" s="287">
        <f t="shared" si="76"/>
        <v>1602756880</v>
      </c>
      <c r="BH40" s="287">
        <f t="shared" si="76"/>
        <v>1481514967</v>
      </c>
      <c r="BI40" s="287">
        <f t="shared" si="76"/>
        <v>92439943</v>
      </c>
      <c r="BJ40" s="287">
        <f t="shared" si="76"/>
        <v>126082274</v>
      </c>
      <c r="BK40" s="287">
        <f t="shared" si="76"/>
        <v>42723983</v>
      </c>
      <c r="BL40" s="287">
        <f t="shared" si="76"/>
        <v>28718378</v>
      </c>
      <c r="BM40" s="287">
        <f t="shared" si="76"/>
        <v>3928451</v>
      </c>
      <c r="BN40" s="287">
        <f t="shared" si="76"/>
        <v>21022745</v>
      </c>
      <c r="BO40" s="287">
        <f t="shared" si="76"/>
        <v>1559850</v>
      </c>
      <c r="BP40" s="287">
        <f t="shared" si="76"/>
        <v>30947805</v>
      </c>
      <c r="BQ40" s="287">
        <f t="shared" si="76"/>
        <v>525163518</v>
      </c>
      <c r="BR40" s="287">
        <f t="shared" si="76"/>
        <v>107441540</v>
      </c>
      <c r="BS40" s="287">
        <f t="shared" si="76"/>
        <v>20421850</v>
      </c>
      <c r="BT40" s="287">
        <f t="shared" ref="BT40:DN40" si="77">BT38+BT39</f>
        <v>-39000000</v>
      </c>
      <c r="BU40" s="287">
        <f t="shared" si="77"/>
        <v>1559850</v>
      </c>
      <c r="BV40" s="287">
        <f t="shared" si="77"/>
        <v>23530142</v>
      </c>
      <c r="BW40" s="287">
        <f t="shared" si="77"/>
        <v>26608068</v>
      </c>
      <c r="BX40" s="287">
        <f t="shared" si="77"/>
        <v>524908901</v>
      </c>
      <c r="BY40" s="287">
        <f t="shared" si="77"/>
        <v>21927517</v>
      </c>
      <c r="BZ40" s="287">
        <f t="shared" si="77"/>
        <v>25472632</v>
      </c>
      <c r="CA40" s="287">
        <f t="shared" si="77"/>
        <v>44274183</v>
      </c>
      <c r="CB40" s="287">
        <f t="shared" si="77"/>
        <v>-7813957</v>
      </c>
      <c r="CC40" s="287">
        <f t="shared" si="77"/>
        <v>-12738921</v>
      </c>
      <c r="CD40" s="287">
        <f t="shared" si="77"/>
        <v>87352443</v>
      </c>
      <c r="CE40" s="287">
        <f t="shared" si="77"/>
        <v>3650911663</v>
      </c>
      <c r="CF40" s="287">
        <f t="shared" si="77"/>
        <v>3650911663</v>
      </c>
      <c r="CG40" s="287">
        <f t="shared" si="77"/>
        <v>3604010361</v>
      </c>
      <c r="CH40" s="287">
        <f t="shared" si="77"/>
        <v>3650911663</v>
      </c>
      <c r="CI40" s="287">
        <f t="shared" si="77"/>
        <v>3604010361</v>
      </c>
      <c r="CJ40" s="287">
        <f t="shared" si="77"/>
        <v>3392716100.25</v>
      </c>
      <c r="CK40" s="287">
        <f t="shared" si="77"/>
        <v>0</v>
      </c>
      <c r="CL40" s="287">
        <f t="shared" si="77"/>
        <v>0</v>
      </c>
      <c r="CM40" s="287">
        <f t="shared" si="77"/>
        <v>0</v>
      </c>
      <c r="CN40" s="287">
        <f t="shared" si="77"/>
        <v>0</v>
      </c>
      <c r="CO40" s="287">
        <f t="shared" si="77"/>
        <v>0</v>
      </c>
      <c r="CP40" s="287">
        <f t="shared" si="77"/>
        <v>0</v>
      </c>
      <c r="CQ40" s="287">
        <f t="shared" si="77"/>
        <v>0</v>
      </c>
      <c r="CR40" s="287">
        <f t="shared" si="77"/>
        <v>0</v>
      </c>
      <c r="CS40" s="287">
        <f t="shared" si="77"/>
        <v>0</v>
      </c>
      <c r="CT40" s="287">
        <f t="shared" si="77"/>
        <v>0</v>
      </c>
      <c r="CU40" s="287">
        <f t="shared" si="77"/>
        <v>0</v>
      </c>
      <c r="CV40" s="287">
        <f t="shared" si="77"/>
        <v>0</v>
      </c>
      <c r="CW40" s="287">
        <f t="shared" si="77"/>
        <v>0</v>
      </c>
      <c r="CX40" s="287">
        <f t="shared" si="77"/>
        <v>0</v>
      </c>
      <c r="CY40" s="287">
        <f t="shared" si="77"/>
        <v>0</v>
      </c>
      <c r="CZ40" s="287">
        <f t="shared" si="77"/>
        <v>0</v>
      </c>
      <c r="DA40" s="287">
        <f t="shared" si="77"/>
        <v>0</v>
      </c>
      <c r="DB40" s="287">
        <f t="shared" si="77"/>
        <v>0</v>
      </c>
      <c r="DC40" s="287">
        <f t="shared" si="77"/>
        <v>0</v>
      </c>
      <c r="DD40" s="287">
        <f t="shared" si="77"/>
        <v>0</v>
      </c>
      <c r="DE40" s="287">
        <f t="shared" si="77"/>
        <v>0</v>
      </c>
      <c r="DF40" s="287">
        <f t="shared" si="77"/>
        <v>0</v>
      </c>
      <c r="DG40" s="287">
        <f t="shared" si="77"/>
        <v>0</v>
      </c>
      <c r="DH40" s="287">
        <f t="shared" si="77"/>
        <v>0</v>
      </c>
      <c r="DI40" s="287">
        <f t="shared" si="77"/>
        <v>0</v>
      </c>
      <c r="DJ40" s="287">
        <f t="shared" si="77"/>
        <v>0</v>
      </c>
      <c r="DK40" s="287">
        <f t="shared" si="77"/>
        <v>0</v>
      </c>
      <c r="DL40" s="287">
        <f t="shared" si="77"/>
        <v>0</v>
      </c>
      <c r="DM40" s="287">
        <f t="shared" si="77"/>
        <v>0</v>
      </c>
      <c r="DN40" s="287">
        <f t="shared" si="77"/>
        <v>2658000000</v>
      </c>
      <c r="DO40" s="416">
        <f t="shared" ref="DO40:EF40" si="78">DO38+DO39</f>
        <v>0</v>
      </c>
      <c r="DP40" s="417">
        <f t="shared" si="78"/>
        <v>0</v>
      </c>
      <c r="DQ40" s="417">
        <f t="shared" si="78"/>
        <v>0</v>
      </c>
      <c r="DR40" s="417">
        <f t="shared" si="78"/>
        <v>0</v>
      </c>
      <c r="DS40" s="417">
        <f t="shared" si="78"/>
        <v>0</v>
      </c>
      <c r="DT40" s="417">
        <f t="shared" si="78"/>
        <v>0</v>
      </c>
      <c r="DU40" s="417">
        <f t="shared" si="78"/>
        <v>0</v>
      </c>
      <c r="DV40" s="417">
        <f t="shared" si="78"/>
        <v>0</v>
      </c>
      <c r="DW40" s="417">
        <f t="shared" si="78"/>
        <v>0</v>
      </c>
      <c r="DX40" s="417">
        <f t="shared" si="78"/>
        <v>0</v>
      </c>
      <c r="DY40" s="417">
        <f t="shared" si="78"/>
        <v>0</v>
      </c>
      <c r="DZ40" s="417">
        <f t="shared" si="78"/>
        <v>0</v>
      </c>
      <c r="EA40" s="417">
        <f t="shared" si="78"/>
        <v>0</v>
      </c>
      <c r="EB40" s="417">
        <f t="shared" si="78"/>
        <v>0</v>
      </c>
      <c r="EC40" s="417">
        <f t="shared" si="78"/>
        <v>0</v>
      </c>
      <c r="ED40" s="417">
        <f t="shared" si="78"/>
        <v>0</v>
      </c>
      <c r="EE40" s="417">
        <f t="shared" si="78"/>
        <v>0</v>
      </c>
      <c r="EF40" s="417">
        <f t="shared" si="78"/>
        <v>0</v>
      </c>
      <c r="EG40" s="417">
        <f t="shared" ref="EG40:EQ40" si="79">EG38+EG39</f>
        <v>0</v>
      </c>
      <c r="EH40" s="417">
        <f t="shared" si="79"/>
        <v>0</v>
      </c>
      <c r="EI40" s="417">
        <f t="shared" si="79"/>
        <v>0</v>
      </c>
      <c r="EJ40" s="417">
        <f t="shared" si="79"/>
        <v>0</v>
      </c>
      <c r="EK40" s="417">
        <f t="shared" si="79"/>
        <v>0</v>
      </c>
      <c r="EL40" s="417">
        <f t="shared" si="79"/>
        <v>0</v>
      </c>
      <c r="EM40" s="417">
        <f t="shared" si="79"/>
        <v>0</v>
      </c>
      <c r="EN40" s="417">
        <f t="shared" si="79"/>
        <v>0</v>
      </c>
      <c r="EO40" s="417">
        <f t="shared" si="79"/>
        <v>0</v>
      </c>
      <c r="EP40" s="417">
        <f t="shared" si="79"/>
        <v>0</v>
      </c>
      <c r="EQ40" s="418">
        <f t="shared" si="79"/>
        <v>0</v>
      </c>
      <c r="ER40" s="684"/>
      <c r="ES40" s="685"/>
      <c r="ET40" s="685"/>
      <c r="EU40" s="685"/>
      <c r="EV40" s="685"/>
      <c r="EW40" s="685"/>
      <c r="EX40" s="685"/>
      <c r="EY40" s="685"/>
      <c r="EZ40" s="685"/>
      <c r="FA40" s="686"/>
    </row>
    <row r="41" spans="1:158" ht="20.25" customHeight="1" thickBot="1" x14ac:dyDescent="0.3">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239"/>
      <c r="CG41" s="239"/>
      <c r="CH41" s="239"/>
      <c r="CI41" s="239"/>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row>
    <row r="42" spans="1:158" ht="20.25" customHeight="1" x14ac:dyDescent="0.3">
      <c r="F42" s="20" t="s">
        <v>35</v>
      </c>
      <c r="G42"/>
      <c r="H42"/>
      <c r="I42"/>
      <c r="J42"/>
      <c r="K42"/>
      <c r="L42"/>
      <c r="M42"/>
      <c r="N42"/>
      <c r="O42"/>
      <c r="P42"/>
      <c r="Q42"/>
      <c r="R42"/>
      <c r="S42"/>
      <c r="T42"/>
      <c r="U42" s="226"/>
      <c r="V42" s="226"/>
      <c r="W42" s="227">
        <f>W12+W19+W26+W33</f>
        <v>967082009</v>
      </c>
      <c r="X42" s="226"/>
      <c r="Y42" s="226"/>
      <c r="Z42" s="226"/>
      <c r="AA42" s="227">
        <f>+AA11+AA18+AA25+AA32</f>
        <v>1595564433</v>
      </c>
      <c r="AB42" s="228"/>
      <c r="AC42" s="229"/>
      <c r="AD42" s="226"/>
      <c r="AE42" s="226"/>
      <c r="AF42" s="226"/>
      <c r="AG42" s="226"/>
      <c r="AH42" s="226"/>
      <c r="AI42" s="226"/>
      <c r="AJ42" s="226"/>
      <c r="AK42" s="226"/>
      <c r="AL42" s="226"/>
      <c r="AM42" s="226"/>
      <c r="AN42" s="230">
        <f>AN11+AN18+AN32+AN25</f>
        <v>37113969</v>
      </c>
      <c r="AO42" s="226"/>
      <c r="AP42" s="226"/>
      <c r="AQ42" s="226"/>
      <c r="AR42" s="226"/>
      <c r="AS42" s="226"/>
      <c r="AT42" s="226"/>
      <c r="AU42" s="226"/>
      <c r="AV42" s="226"/>
      <c r="AW42" s="226"/>
      <c r="AX42" s="226"/>
      <c r="AY42" s="226"/>
      <c r="AZ42" s="226"/>
      <c r="BA42" s="226"/>
      <c r="BB42" s="226"/>
      <c r="BC42" s="230"/>
      <c r="BD42" s="227"/>
      <c r="BE42" s="227">
        <f>+BE11+BE18+BE25+BE32</f>
        <v>2195547343</v>
      </c>
      <c r="BF42" s="227">
        <f>+BF11+BF18+BF25+BF32</f>
        <v>3396551000</v>
      </c>
      <c r="BG42" s="231"/>
      <c r="BH42" s="231"/>
      <c r="BI42" s="231"/>
      <c r="BJ42" s="231"/>
      <c r="BK42" s="231"/>
      <c r="BL42" s="231"/>
      <c r="BM42" s="231"/>
      <c r="BN42" s="231"/>
      <c r="BO42" s="231"/>
      <c r="BP42" s="231"/>
      <c r="BQ42" s="231"/>
      <c r="BR42" s="231"/>
      <c r="BS42" s="231"/>
      <c r="BT42" s="231"/>
      <c r="BW42" s="244"/>
      <c r="BX42" s="244"/>
      <c r="BY42" s="244"/>
      <c r="BZ42" s="244"/>
      <c r="CA42" s="244"/>
      <c r="CB42" s="244"/>
      <c r="CC42" s="244"/>
      <c r="CD42" s="244"/>
      <c r="CE42" s="244"/>
      <c r="CF42" s="341"/>
      <c r="CG42" s="341"/>
      <c r="CH42" s="348"/>
      <c r="CI42" s="342"/>
      <c r="CJ42" s="343"/>
      <c r="DN42" s="343"/>
      <c r="ER42" s="245"/>
      <c r="ES42" s="245"/>
      <c r="ET42" s="244"/>
      <c r="EU42" s="244"/>
      <c r="EV42" s="244"/>
      <c r="EW42" s="244"/>
      <c r="EX42" s="244"/>
      <c r="EY42" s="244"/>
      <c r="EZ42" s="244"/>
    </row>
    <row r="43" spans="1:158" ht="20.25" customHeight="1" x14ac:dyDescent="0.25">
      <c r="F43" s="36" t="s">
        <v>36</v>
      </c>
      <c r="G43" s="582" t="s">
        <v>37</v>
      </c>
      <c r="H43" s="582"/>
      <c r="I43" s="582"/>
      <c r="J43" s="582"/>
      <c r="K43" s="582"/>
      <c r="L43" s="582"/>
      <c r="M43" s="582"/>
      <c r="N43" s="583" t="s">
        <v>38</v>
      </c>
      <c r="O43" s="583"/>
      <c r="P43" s="583"/>
      <c r="Q43" s="583"/>
      <c r="R43" s="583"/>
      <c r="S43" s="583"/>
      <c r="T43" s="583"/>
      <c r="U43" s="232"/>
      <c r="V43" s="233"/>
      <c r="W43" s="233"/>
      <c r="X43" s="233"/>
      <c r="Y43" s="233"/>
      <c r="Z43" s="233"/>
      <c r="AA43" s="233"/>
      <c r="AB43" s="233"/>
      <c r="AC43" s="233"/>
      <c r="AD43" s="233"/>
      <c r="AE43" s="233"/>
      <c r="AF43" s="233"/>
      <c r="AG43" s="233"/>
      <c r="AH43" s="233"/>
      <c r="AI43" s="233"/>
      <c r="AJ43" s="233"/>
      <c r="AK43" s="233"/>
      <c r="AL43" s="233"/>
      <c r="AM43" s="233"/>
      <c r="AN43" s="230">
        <f>AN12+AN19+AN33+AN26</f>
        <v>192054718</v>
      </c>
      <c r="AO43" s="233"/>
      <c r="AP43" s="233"/>
      <c r="AQ43" s="233"/>
      <c r="AR43" s="233"/>
      <c r="AS43" s="233"/>
      <c r="AT43" s="233"/>
      <c r="AU43" s="233"/>
      <c r="AV43" s="233"/>
      <c r="AW43" s="233"/>
      <c r="AX43" s="233"/>
      <c r="AY43" s="233"/>
      <c r="AZ43" s="233"/>
      <c r="BA43" s="233"/>
      <c r="BB43" s="233"/>
      <c r="BC43" s="233"/>
      <c r="BD43" s="233"/>
      <c r="BE43" s="234"/>
      <c r="BF43" s="231"/>
      <c r="BG43" s="231"/>
      <c r="BH43" s="231"/>
      <c r="BI43" s="231"/>
      <c r="BJ43" s="337"/>
      <c r="BK43" s="337"/>
      <c r="BL43" s="337"/>
      <c r="BM43" s="231"/>
      <c r="BN43" s="231"/>
      <c r="BO43" s="231"/>
      <c r="BP43" s="231"/>
      <c r="BQ43" s="231"/>
      <c r="BR43" s="231"/>
      <c r="BS43" s="231"/>
      <c r="BT43" s="231"/>
      <c r="BV43" s="344"/>
      <c r="BY43" s="345"/>
      <c r="CG43" s="345"/>
      <c r="CH43" s="348"/>
      <c r="ER43" s="245"/>
      <c r="ES43" s="245"/>
      <c r="ET43" s="244"/>
      <c r="EU43" s="244"/>
      <c r="EV43" s="244"/>
      <c r="EW43" s="244"/>
      <c r="EX43" s="244"/>
      <c r="EY43" s="244"/>
      <c r="EZ43" s="244"/>
    </row>
    <row r="44" spans="1:158" ht="20.25" customHeight="1" thickBot="1" x14ac:dyDescent="0.3">
      <c r="F44" s="21">
        <v>13</v>
      </c>
      <c r="G44" s="592" t="s">
        <v>91</v>
      </c>
      <c r="H44" s="592"/>
      <c r="I44" s="592"/>
      <c r="J44" s="592"/>
      <c r="K44" s="592"/>
      <c r="L44" s="592"/>
      <c r="M44" s="592"/>
      <c r="N44" s="593" t="s">
        <v>82</v>
      </c>
      <c r="O44" s="593"/>
      <c r="P44" s="593"/>
      <c r="Q44" s="593"/>
      <c r="R44" s="593"/>
      <c r="S44" s="593"/>
      <c r="T44" s="593"/>
      <c r="U44" s="687"/>
      <c r="V44" s="688"/>
      <c r="W44" s="688"/>
      <c r="X44" s="688"/>
      <c r="Y44" s="688"/>
      <c r="Z44" s="688"/>
      <c r="AA44" s="688"/>
      <c r="AB44" s="688"/>
      <c r="AC44" s="688"/>
      <c r="AD44" s="688"/>
      <c r="AE44" s="688"/>
      <c r="AF44" s="688"/>
      <c r="AG44" s="688"/>
      <c r="AH44" s="688"/>
      <c r="AI44" s="688"/>
      <c r="AJ44" s="688"/>
      <c r="AK44" s="688"/>
      <c r="AL44" s="688"/>
      <c r="AM44" s="688"/>
      <c r="AN44" s="688"/>
      <c r="AO44" s="688"/>
      <c r="AP44" s="688"/>
      <c r="AQ44" s="688"/>
      <c r="AR44" s="688"/>
      <c r="AS44" s="688"/>
      <c r="AT44" s="688"/>
      <c r="AU44" s="688"/>
      <c r="AV44" s="688"/>
      <c r="AW44" s="688"/>
      <c r="AX44" s="688"/>
      <c r="AY44" s="688"/>
      <c r="AZ44" s="688"/>
      <c r="BA44" s="688"/>
      <c r="BB44" s="688"/>
      <c r="BC44" s="688"/>
      <c r="BD44" s="688"/>
      <c r="BE44" s="688"/>
      <c r="BF44" s="231"/>
      <c r="BG44" s="231"/>
      <c r="BH44" s="231"/>
      <c r="BI44" s="231"/>
      <c r="BJ44" s="231"/>
      <c r="BK44" s="231"/>
      <c r="BL44" s="337"/>
      <c r="BM44" s="231"/>
      <c r="BN44" s="231"/>
      <c r="BO44" s="231"/>
      <c r="BP44" s="231"/>
      <c r="BQ44" s="231"/>
      <c r="BR44" s="231"/>
      <c r="BS44" s="231"/>
      <c r="BT44" s="231"/>
      <c r="BV44" s="344"/>
      <c r="CG44" s="344"/>
      <c r="CH44" s="349"/>
      <c r="CI44" s="345"/>
      <c r="CJ44" s="345"/>
      <c r="DN44" s="345"/>
      <c r="ER44" s="245"/>
      <c r="ES44" s="245"/>
      <c r="ET44" s="244"/>
      <c r="EU44" s="244"/>
      <c r="EV44" s="244"/>
      <c r="EW44" s="244"/>
      <c r="EX44" s="244"/>
      <c r="EY44" s="244"/>
      <c r="EZ44" s="244"/>
    </row>
    <row r="45" spans="1:158" ht="20.25" customHeight="1" x14ac:dyDescent="0.3">
      <c r="F45" s="21">
        <v>14</v>
      </c>
      <c r="G45" s="592" t="s">
        <v>303</v>
      </c>
      <c r="H45" s="592"/>
      <c r="I45" s="592"/>
      <c r="J45" s="592"/>
      <c r="K45" s="592"/>
      <c r="L45" s="592"/>
      <c r="M45" s="592"/>
      <c r="N45" s="593" t="s">
        <v>364</v>
      </c>
      <c r="O45" s="593"/>
      <c r="P45" s="593"/>
      <c r="Q45" s="593"/>
      <c r="R45" s="593"/>
      <c r="S45" s="593"/>
      <c r="T45" s="593"/>
      <c r="U45" s="231"/>
      <c r="V45" s="231"/>
      <c r="W45" s="231"/>
      <c r="X45" s="231"/>
      <c r="Y45" s="231"/>
      <c r="Z45" s="231"/>
      <c r="AA45" s="227">
        <f>+AA11+AA18+AA25</f>
        <v>1339569433</v>
      </c>
      <c r="AB45" s="228"/>
      <c r="AC45" s="229"/>
      <c r="AD45" s="226"/>
      <c r="AE45" s="226"/>
      <c r="AF45" s="226"/>
      <c r="AG45" s="226"/>
      <c r="AH45" s="226"/>
      <c r="AI45" s="226"/>
      <c r="AJ45" s="226"/>
      <c r="AK45" s="226"/>
      <c r="AL45" s="226"/>
      <c r="AM45" s="226"/>
      <c r="AN45" s="230"/>
      <c r="AO45" s="226"/>
      <c r="AP45" s="226"/>
      <c r="AQ45" s="226"/>
      <c r="AR45" s="226"/>
      <c r="AS45" s="226"/>
      <c r="AT45" s="226"/>
      <c r="AU45" s="226"/>
      <c r="AV45" s="226"/>
      <c r="AW45" s="226"/>
      <c r="AX45" s="226"/>
      <c r="AY45" s="226"/>
      <c r="AZ45" s="226"/>
      <c r="BA45" s="226"/>
      <c r="BB45" s="226"/>
      <c r="BC45" s="230"/>
      <c r="BD45" s="227"/>
      <c r="BE45" s="227">
        <f>+BE11+BE18+BE25</f>
        <v>1927531110</v>
      </c>
      <c r="BF45" s="227">
        <f>+BF11+BF18+BF25</f>
        <v>2832850260</v>
      </c>
      <c r="BG45" s="231"/>
      <c r="BH45" s="231"/>
      <c r="BI45" s="231"/>
      <c r="BJ45" s="231"/>
      <c r="BK45" s="231"/>
      <c r="BL45" s="231"/>
      <c r="BM45" s="231"/>
      <c r="BN45" s="231"/>
      <c r="BO45" s="231"/>
      <c r="BP45" s="231"/>
      <c r="BQ45" s="231"/>
      <c r="BR45" s="231"/>
      <c r="BS45" s="231"/>
      <c r="BT45" s="231"/>
      <c r="BW45" s="244"/>
      <c r="BX45" s="244"/>
      <c r="BY45" s="347"/>
      <c r="BZ45" s="244"/>
      <c r="CA45" s="244"/>
      <c r="CB45" s="244"/>
      <c r="CC45" s="244"/>
      <c r="CD45" s="244"/>
      <c r="CE45" s="244"/>
      <c r="CF45" s="341"/>
      <c r="CG45" s="341"/>
      <c r="CH45" s="244"/>
      <c r="CI45" s="342"/>
      <c r="CJ45" s="343"/>
      <c r="DN45" s="343"/>
      <c r="ER45" s="346"/>
      <c r="ES45" s="245"/>
      <c r="ET45" s="244"/>
      <c r="EU45" s="244"/>
      <c r="EV45" s="244"/>
      <c r="EW45" s="244"/>
      <c r="EX45" s="244"/>
      <c r="EY45" s="244"/>
      <c r="EZ45" s="244"/>
    </row>
    <row r="46" spans="1:158" ht="20.25" customHeight="1" x14ac:dyDescent="0.25">
      <c r="U46" s="231"/>
      <c r="V46" s="231"/>
      <c r="W46" s="231"/>
      <c r="X46" s="231"/>
      <c r="Y46" s="231"/>
      <c r="Z46" s="231"/>
      <c r="AA46" s="227">
        <f>+AA32</f>
        <v>255995000</v>
      </c>
      <c r="AB46" s="231"/>
      <c r="AC46" s="231"/>
      <c r="AD46" s="231"/>
      <c r="AE46" s="231"/>
      <c r="AF46" s="231"/>
      <c r="AG46" s="231"/>
      <c r="AH46" s="235"/>
      <c r="AI46" s="235"/>
      <c r="AJ46" s="235"/>
      <c r="AK46" s="235"/>
      <c r="AL46" s="235"/>
      <c r="AM46" s="235"/>
      <c r="AN46" s="235"/>
      <c r="AO46" s="235"/>
      <c r="AP46" s="235"/>
      <c r="AQ46" s="235"/>
      <c r="AR46" s="235"/>
      <c r="AS46" s="235"/>
      <c r="AT46" s="235"/>
      <c r="AU46" s="235"/>
      <c r="AV46" s="235"/>
      <c r="AW46" s="235"/>
      <c r="AX46" s="235"/>
      <c r="AY46" s="231"/>
      <c r="AZ46" s="231"/>
      <c r="BA46" s="231"/>
      <c r="BB46" s="231"/>
      <c r="BC46" s="231"/>
      <c r="BD46" s="231"/>
      <c r="BE46" s="227">
        <f>+BE32</f>
        <v>268016233</v>
      </c>
      <c r="BF46" s="227">
        <f>+BF32</f>
        <v>563700740</v>
      </c>
      <c r="BG46" s="231"/>
      <c r="BH46" s="231"/>
      <c r="BI46" s="231"/>
      <c r="BJ46" s="231"/>
      <c r="BK46" s="231"/>
      <c r="BL46" s="231"/>
      <c r="BM46" s="231"/>
      <c r="BN46" s="231"/>
      <c r="BO46" s="231"/>
      <c r="BP46" s="231"/>
      <c r="BQ46" s="231"/>
      <c r="BR46" s="231"/>
      <c r="BS46" s="231"/>
      <c r="BT46" s="231"/>
      <c r="BY46" s="347"/>
      <c r="CH46" s="350"/>
      <c r="CJ46" s="343"/>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N46" s="343"/>
      <c r="ER46" s="346"/>
      <c r="ES46" s="245"/>
      <c r="ET46" s="244"/>
      <c r="EU46" s="244"/>
      <c r="EV46" s="244"/>
      <c r="EW46" s="244"/>
      <c r="EX46" s="244"/>
      <c r="EY46" s="244"/>
      <c r="EZ46" s="244"/>
    </row>
    <row r="47" spans="1:158" ht="20.25" customHeight="1" x14ac:dyDescent="0.25">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6"/>
      <c r="BG47" s="231"/>
      <c r="BH47" s="231"/>
      <c r="BI47" s="231"/>
      <c r="BJ47" s="338"/>
      <c r="BK47" s="237"/>
      <c r="BL47" s="339"/>
      <c r="BM47" s="231"/>
      <c r="BN47" s="231"/>
      <c r="BO47" s="231"/>
      <c r="BP47" s="231"/>
      <c r="BQ47" s="231"/>
      <c r="BR47" s="231"/>
      <c r="BS47" s="231"/>
      <c r="BT47" s="231"/>
      <c r="BY47" s="347"/>
      <c r="CH47" s="350"/>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ER47" s="346"/>
      <c r="ES47" s="245"/>
      <c r="ET47" s="244"/>
      <c r="EU47" s="244"/>
      <c r="EV47" s="244"/>
      <c r="EW47" s="244"/>
      <c r="EX47" s="244"/>
      <c r="EY47" s="244"/>
      <c r="EZ47" s="244"/>
    </row>
    <row r="48" spans="1:158" ht="20.25" customHeight="1" x14ac:dyDescent="0.25">
      <c r="G48" s="7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7"/>
      <c r="BJ48" s="237"/>
      <c r="BK48" s="237"/>
      <c r="BL48" s="339"/>
      <c r="BM48" s="340"/>
      <c r="BN48" s="231"/>
      <c r="BO48" s="231"/>
      <c r="BP48" s="231"/>
      <c r="BQ48" s="231"/>
      <c r="BR48" s="231"/>
      <c r="BS48" s="231"/>
      <c r="BT48" s="231"/>
      <c r="CE48" s="242"/>
      <c r="CF48" s="248"/>
      <c r="CG48" s="247"/>
      <c r="CH48" s="350"/>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N48" s="86"/>
      <c r="DO48" s="86"/>
      <c r="DP48" s="86"/>
      <c r="DQ48" s="86"/>
      <c r="DR48" s="86"/>
      <c r="DS48" s="86"/>
      <c r="DT48" s="86"/>
      <c r="DU48" s="86"/>
      <c r="DV48" s="86"/>
      <c r="DW48" s="86"/>
      <c r="DX48" s="86"/>
      <c r="DY48" s="86"/>
      <c r="DZ48" s="86"/>
      <c r="EA48" s="86"/>
      <c r="EB48" s="86"/>
      <c r="EC48" s="86"/>
      <c r="ED48" s="86"/>
      <c r="EE48" s="86"/>
      <c r="EF48" s="86"/>
      <c r="ER48" s="245"/>
      <c r="ES48" s="245"/>
      <c r="ET48" s="244"/>
      <c r="EU48" s="244"/>
      <c r="EV48" s="244"/>
      <c r="EW48" s="244"/>
      <c r="EX48" s="244"/>
      <c r="EY48" s="244"/>
      <c r="EZ48" s="244"/>
    </row>
    <row r="49" spans="7:156" ht="20.25" customHeight="1" x14ac:dyDescent="0.25">
      <c r="BF49" s="336"/>
      <c r="BI49" s="86"/>
      <c r="BJ49" s="86"/>
      <c r="BK49" s="86"/>
      <c r="BL49" s="246"/>
      <c r="BM49" s="247"/>
      <c r="CE49" s="242"/>
      <c r="CF49" s="248"/>
      <c r="CG49" s="247"/>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ER49" s="245"/>
      <c r="ES49" s="245"/>
      <c r="ET49" s="244"/>
      <c r="EU49" s="244"/>
      <c r="EV49" s="244"/>
      <c r="EW49" s="244"/>
      <c r="EX49" s="244"/>
      <c r="EY49" s="244"/>
      <c r="EZ49" s="244"/>
    </row>
    <row r="50" spans="7:156" ht="20.25" customHeight="1" x14ac:dyDescent="0.25">
      <c r="G50" s="71"/>
      <c r="Q50" s="71"/>
      <c r="BI50" s="252"/>
      <c r="BJ50" s="86"/>
      <c r="BK50" s="86"/>
      <c r="BL50" s="222"/>
      <c r="BM50" s="247"/>
      <c r="CE50" s="249"/>
      <c r="CF50" s="248"/>
      <c r="CG50" s="250"/>
      <c r="ER50" s="245"/>
      <c r="ES50" s="245"/>
      <c r="ET50" s="244"/>
      <c r="EU50" s="244"/>
      <c r="EV50" s="244"/>
      <c r="EW50" s="244"/>
      <c r="EX50" s="244"/>
      <c r="EY50" s="244"/>
      <c r="EZ50" s="244"/>
    </row>
    <row r="51" spans="7:156" ht="20.25" customHeight="1" x14ac:dyDescent="0.25">
      <c r="BF51" s="84"/>
      <c r="BI51" s="252"/>
      <c r="BJ51" s="86"/>
      <c r="BK51" s="86"/>
      <c r="BL51" s="222"/>
      <c r="BM51" s="247"/>
      <c r="CE51" s="249"/>
      <c r="CF51" s="248"/>
      <c r="CG51" s="250"/>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ER51" s="245"/>
      <c r="ES51" s="245"/>
      <c r="ET51" s="244"/>
      <c r="EU51" s="244"/>
      <c r="EV51" s="244"/>
      <c r="EW51" s="244"/>
      <c r="EX51" s="244"/>
      <c r="EY51" s="244"/>
      <c r="EZ51" s="244"/>
    </row>
    <row r="52" spans="7:156" ht="20.25" customHeight="1" x14ac:dyDescent="0.25">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8"/>
      <c r="BJ52" s="243"/>
      <c r="BK52" s="243"/>
      <c r="BL52" s="222"/>
      <c r="BM52" s="247"/>
      <c r="CE52" s="249"/>
      <c r="CF52" s="248"/>
      <c r="CG52" s="250"/>
      <c r="ER52" s="245"/>
      <c r="ES52" s="245"/>
      <c r="ET52" s="244"/>
      <c r="EU52" s="244"/>
      <c r="EV52" s="244"/>
      <c r="EW52" s="244"/>
      <c r="EX52" s="244"/>
      <c r="EY52" s="244"/>
      <c r="EZ52" s="244"/>
    </row>
    <row r="53" spans="7:156" ht="20.25" customHeight="1" x14ac:dyDescent="0.25">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5"/>
      <c r="BG53" s="231"/>
      <c r="BH53" s="231"/>
      <c r="BI53" s="231"/>
      <c r="BL53" s="243"/>
      <c r="CG53" s="250"/>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ER53" s="245"/>
      <c r="ES53" s="245"/>
      <c r="ET53" s="244"/>
      <c r="EU53" s="244"/>
      <c r="EV53" s="244"/>
      <c r="EW53" s="244"/>
      <c r="EX53" s="244"/>
      <c r="EY53" s="244"/>
      <c r="EZ53" s="244"/>
    </row>
    <row r="54" spans="7:156" ht="20.25" customHeight="1" x14ac:dyDescent="0.25">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ER54" s="245"/>
      <c r="ES54" s="245"/>
      <c r="ET54" s="244"/>
      <c r="EU54" s="244"/>
      <c r="EV54" s="244"/>
      <c r="EW54" s="244"/>
      <c r="EX54" s="244"/>
      <c r="EY54" s="244"/>
      <c r="EZ54" s="244"/>
    </row>
    <row r="55" spans="7:156" ht="20.25" customHeight="1" x14ac:dyDescent="0.25">
      <c r="CG55" s="250"/>
      <c r="CH55" s="250"/>
      <c r="ER55" s="245"/>
      <c r="ES55" s="245"/>
      <c r="ET55" s="244"/>
      <c r="EU55" s="244"/>
      <c r="EV55" s="244"/>
      <c r="EW55" s="244"/>
      <c r="EX55" s="244"/>
      <c r="EY55" s="244"/>
      <c r="EZ55" s="244"/>
    </row>
    <row r="56" spans="7:156" ht="20.25" customHeight="1" x14ac:dyDescent="0.25">
      <c r="CE56" s="251"/>
      <c r="CG56" s="250"/>
      <c r="CH56" s="252"/>
      <c r="ER56" s="245"/>
      <c r="ES56" s="245"/>
      <c r="ET56" s="244"/>
      <c r="EU56" s="244"/>
    </row>
    <row r="57" spans="7:156" ht="20.25" customHeight="1" x14ac:dyDescent="0.25">
      <c r="CE57" s="251"/>
      <c r="CG57" s="250"/>
      <c r="CH57" s="252"/>
    </row>
    <row r="58" spans="7:156" ht="20.25" customHeight="1" x14ac:dyDescent="0.25">
      <c r="CE58" s="251"/>
      <c r="CG58" s="250"/>
      <c r="CH58" s="252"/>
    </row>
    <row r="59" spans="7:156" ht="20.25" customHeight="1" x14ac:dyDescent="0.25">
      <c r="CE59" s="251"/>
      <c r="CG59" s="250"/>
      <c r="CH59" s="252"/>
    </row>
    <row r="60" spans="7:156" ht="20.25" customHeight="1" x14ac:dyDescent="0.25">
      <c r="CE60" s="251"/>
      <c r="CG60" s="250"/>
      <c r="CH60" s="252"/>
    </row>
    <row r="61" spans="7:156" ht="20.25" customHeight="1" x14ac:dyDescent="0.25">
      <c r="CE61" s="251"/>
      <c r="CG61" s="253"/>
      <c r="CH61" s="253">
        <f>SUM(CH56:CH60)</f>
        <v>0</v>
      </c>
    </row>
    <row r="62" spans="7:156" ht="20.25" customHeight="1" x14ac:dyDescent="0.25">
      <c r="CG62" s="250"/>
      <c r="CH62" s="5">
        <f>+$CH$55*CE61</f>
        <v>0</v>
      </c>
    </row>
  </sheetData>
  <mergeCells count="76">
    <mergeCell ref="U44:BE44"/>
    <mergeCell ref="G45:M45"/>
    <mergeCell ref="N45:T45"/>
    <mergeCell ref="G43:M43"/>
    <mergeCell ref="N43:T43"/>
    <mergeCell ref="G44:M44"/>
    <mergeCell ref="N44:T44"/>
    <mergeCell ref="A38:E40"/>
    <mergeCell ref="B17:B23"/>
    <mergeCell ref="C17:C23"/>
    <mergeCell ref="EZ31:EZ37"/>
    <mergeCell ref="EY31:EY37"/>
    <mergeCell ref="EW31:EW37"/>
    <mergeCell ref="EX31:EX37"/>
    <mergeCell ref="D31:D37"/>
    <mergeCell ref="E31:E37"/>
    <mergeCell ref="B24:B30"/>
    <mergeCell ref="C24:C30"/>
    <mergeCell ref="D24:D30"/>
    <mergeCell ref="E24:E30"/>
    <mergeCell ref="EW17:EW23"/>
    <mergeCell ref="E17:E23"/>
    <mergeCell ref="ER38:FA40"/>
    <mergeCell ref="D10:D16"/>
    <mergeCell ref="E10:E16"/>
    <mergeCell ref="A10:A37"/>
    <mergeCell ref="C31:C37"/>
    <mergeCell ref="B31:B37"/>
    <mergeCell ref="B10:B16"/>
    <mergeCell ref="C10:C16"/>
    <mergeCell ref="D17:D23"/>
    <mergeCell ref="AB8:BE8"/>
    <mergeCell ref="BF8:CI8"/>
    <mergeCell ref="A1:E3"/>
    <mergeCell ref="A4:E4"/>
    <mergeCell ref="A5:E5"/>
    <mergeCell ref="A7:G8"/>
    <mergeCell ref="F1:FA1"/>
    <mergeCell ref="F2:FA2"/>
    <mergeCell ref="F3:EQ3"/>
    <mergeCell ref="ER3:FA3"/>
    <mergeCell ref="F4:FA4"/>
    <mergeCell ref="F5:FA5"/>
    <mergeCell ref="DN8:EQ8"/>
    <mergeCell ref="CJ8:DM8"/>
    <mergeCell ref="H7:EQ7"/>
    <mergeCell ref="H8:AA8"/>
    <mergeCell ref="FA7:FA9"/>
    <mergeCell ref="EY7:EY9"/>
    <mergeCell ref="ES7:ES9"/>
    <mergeCell ref="ER7:ER9"/>
    <mergeCell ref="EU7:EU9"/>
    <mergeCell ref="EZ7:EZ9"/>
    <mergeCell ref="EX7:EX9"/>
    <mergeCell ref="EV7:EV9"/>
    <mergeCell ref="EW7:EW9"/>
    <mergeCell ref="ET7:ET9"/>
    <mergeCell ref="FB31:FB37"/>
    <mergeCell ref="FB17:FB23"/>
    <mergeCell ref="EW24:EW30"/>
    <mergeCell ref="EX24:EX30"/>
    <mergeCell ref="EY24:EY30"/>
    <mergeCell ref="EZ24:EZ30"/>
    <mergeCell ref="FA24:FA30"/>
    <mergeCell ref="FB24:FB30"/>
    <mergeCell ref="EZ17:EZ23"/>
    <mergeCell ref="FA17:FA23"/>
    <mergeCell ref="EY17:EY23"/>
    <mergeCell ref="EX17:EX23"/>
    <mergeCell ref="FA31:FA37"/>
    <mergeCell ref="FB10:FB16"/>
    <mergeCell ref="EZ10:EZ16"/>
    <mergeCell ref="EY10:EY16"/>
    <mergeCell ref="EX10:EX16"/>
    <mergeCell ref="EW10:EW16"/>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9C9F-C67A-4646-9516-858BF7C88F68}">
  <dimension ref="B3:R81"/>
  <sheetViews>
    <sheetView topLeftCell="A16" zoomScale="80" zoomScaleNormal="80" workbookViewId="0">
      <selection activeCell="F5" sqref="F5:G5"/>
    </sheetView>
  </sheetViews>
  <sheetFormatPr baseColWidth="10" defaultRowHeight="15" x14ac:dyDescent="0.25"/>
  <cols>
    <col min="2" max="2" width="15.42578125" customWidth="1"/>
    <col min="3" max="4" width="14.7109375" customWidth="1"/>
    <col min="5" max="5" width="33" customWidth="1"/>
    <col min="6" max="6" width="18.5703125" bestFit="1" customWidth="1"/>
    <col min="11" max="11" width="16.7109375" bestFit="1" customWidth="1"/>
    <col min="12" max="12" width="15.28515625" bestFit="1" customWidth="1"/>
    <col min="18" max="18" width="15.28515625" customWidth="1"/>
  </cols>
  <sheetData>
    <row r="3" spans="2:18" ht="15.75" thickBot="1" x14ac:dyDescent="0.3"/>
    <row r="4" spans="2:18" ht="15.75" thickBot="1" x14ac:dyDescent="0.3">
      <c r="B4" s="193" t="s">
        <v>434</v>
      </c>
      <c r="C4" s="194" t="s">
        <v>435</v>
      </c>
      <c r="D4" s="203"/>
      <c r="E4" s="201" t="s">
        <v>436</v>
      </c>
      <c r="F4" s="202" t="s">
        <v>453</v>
      </c>
      <c r="G4" s="202" t="s">
        <v>454</v>
      </c>
      <c r="H4" s="202" t="s">
        <v>455</v>
      </c>
      <c r="I4" s="202" t="s">
        <v>456</v>
      </c>
      <c r="J4" s="202" t="s">
        <v>457</v>
      </c>
      <c r="K4" s="202" t="s">
        <v>458</v>
      </c>
      <c r="L4" s="202" t="s">
        <v>459</v>
      </c>
      <c r="M4" s="202" t="s">
        <v>460</v>
      </c>
      <c r="N4" s="202" t="s">
        <v>461</v>
      </c>
      <c r="O4" s="202" t="s">
        <v>462</v>
      </c>
      <c r="P4" s="202" t="s">
        <v>463</v>
      </c>
      <c r="Q4" s="202" t="s">
        <v>464</v>
      </c>
    </row>
    <row r="5" spans="2:18" ht="25.9" customHeight="1" thickBot="1" x14ac:dyDescent="0.3">
      <c r="B5" s="689" t="s">
        <v>437</v>
      </c>
      <c r="C5" s="198">
        <v>1</v>
      </c>
      <c r="D5" s="695">
        <f>+C10/$B$30</f>
        <v>0.29166666666666669</v>
      </c>
      <c r="E5" s="198" t="s">
        <v>438</v>
      </c>
      <c r="F5" s="46">
        <v>0.09</v>
      </c>
      <c r="G5" s="46">
        <v>0.08</v>
      </c>
      <c r="H5" s="46">
        <v>0.08</v>
      </c>
      <c r="I5" s="46">
        <v>0.09</v>
      </c>
      <c r="J5" s="46">
        <v>0.08</v>
      </c>
      <c r="K5" s="46">
        <v>0.08</v>
      </c>
      <c r="L5" s="46">
        <v>0.09</v>
      </c>
      <c r="M5" s="46">
        <v>0.08</v>
      </c>
      <c r="N5" s="46">
        <v>0.09</v>
      </c>
      <c r="O5" s="46">
        <v>0.08</v>
      </c>
      <c r="P5" s="46">
        <v>0.08</v>
      </c>
      <c r="Q5" s="46">
        <v>0.08</v>
      </c>
      <c r="R5" s="200">
        <f>SUM(F5:Q5)</f>
        <v>0.99999999999999978</v>
      </c>
    </row>
    <row r="6" spans="2:18" ht="39.6" customHeight="1" thickBot="1" x14ac:dyDescent="0.3">
      <c r="B6" s="690"/>
      <c r="C6" s="198">
        <v>3</v>
      </c>
      <c r="D6" s="695"/>
      <c r="E6" s="198" t="s">
        <v>439</v>
      </c>
      <c r="F6" s="46"/>
      <c r="G6" s="46"/>
      <c r="H6" s="46"/>
      <c r="I6" s="46"/>
      <c r="J6" s="46"/>
      <c r="K6" s="46"/>
      <c r="L6" s="46">
        <v>1</v>
      </c>
      <c r="M6" s="46"/>
      <c r="N6" s="46">
        <v>1</v>
      </c>
      <c r="O6" s="46"/>
      <c r="P6" s="46">
        <v>1</v>
      </c>
      <c r="Q6" s="46"/>
      <c r="R6" s="200">
        <f t="shared" ref="R6:R27" si="0">SUM(F6:Q6)</f>
        <v>3</v>
      </c>
    </row>
    <row r="7" spans="2:18" ht="25.9" customHeight="1" thickBot="1" x14ac:dyDescent="0.3">
      <c r="B7" s="690"/>
      <c r="C7" s="198">
        <v>1</v>
      </c>
      <c r="D7" s="695"/>
      <c r="E7" s="198" t="s">
        <v>440</v>
      </c>
      <c r="F7" s="46"/>
      <c r="G7" s="46"/>
      <c r="H7" s="46"/>
      <c r="I7" s="46"/>
      <c r="J7" s="46">
        <v>0.5</v>
      </c>
      <c r="K7" s="46"/>
      <c r="L7" s="46"/>
      <c r="M7" s="46"/>
      <c r="N7" s="46"/>
      <c r="O7" s="46"/>
      <c r="P7" s="46">
        <v>0.5</v>
      </c>
      <c r="Q7" s="46"/>
      <c r="R7" s="200">
        <f t="shared" si="0"/>
        <v>1</v>
      </c>
    </row>
    <row r="8" spans="2:18" ht="25.9" customHeight="1" thickBot="1" x14ac:dyDescent="0.3">
      <c r="B8" s="690"/>
      <c r="C8" s="198">
        <v>1</v>
      </c>
      <c r="D8" s="695"/>
      <c r="E8" s="198" t="s">
        <v>441</v>
      </c>
      <c r="F8" s="46"/>
      <c r="G8" s="46"/>
      <c r="H8" s="46"/>
      <c r="I8" s="46"/>
      <c r="J8" s="46">
        <v>0.13</v>
      </c>
      <c r="K8" s="46">
        <v>0.12</v>
      </c>
      <c r="L8" s="46">
        <v>0.13</v>
      </c>
      <c r="M8" s="46">
        <v>0.12</v>
      </c>
      <c r="N8" s="46">
        <v>0.13</v>
      </c>
      <c r="O8" s="46">
        <v>0.12</v>
      </c>
      <c r="P8" s="46">
        <v>0.13</v>
      </c>
      <c r="Q8" s="46">
        <v>0.12</v>
      </c>
      <c r="R8" s="200">
        <f t="shared" si="0"/>
        <v>1</v>
      </c>
    </row>
    <row r="9" spans="2:18" ht="25.9" customHeight="1" thickBot="1" x14ac:dyDescent="0.3">
      <c r="B9" s="691"/>
      <c r="C9" s="198">
        <v>1</v>
      </c>
      <c r="D9" s="695"/>
      <c r="E9" s="198" t="s">
        <v>442</v>
      </c>
      <c r="F9" s="46">
        <v>0.09</v>
      </c>
      <c r="G9" s="46">
        <v>0.08</v>
      </c>
      <c r="H9" s="46">
        <v>0.08</v>
      </c>
      <c r="I9" s="46">
        <v>0.09</v>
      </c>
      <c r="J9" s="46">
        <v>0.08</v>
      </c>
      <c r="K9" s="46">
        <v>0.08</v>
      </c>
      <c r="L9" s="46">
        <v>0.09</v>
      </c>
      <c r="M9" s="46">
        <v>0.08</v>
      </c>
      <c r="N9" s="46">
        <v>0.09</v>
      </c>
      <c r="O9" s="46">
        <v>0.08</v>
      </c>
      <c r="P9" s="46">
        <v>0.08</v>
      </c>
      <c r="Q9" s="46">
        <v>0.08</v>
      </c>
      <c r="R9" s="200">
        <f t="shared" si="0"/>
        <v>0.99999999999999978</v>
      </c>
    </row>
    <row r="10" spans="2:18" ht="25.9" customHeight="1" thickBot="1" x14ac:dyDescent="0.3">
      <c r="B10" s="195"/>
      <c r="C10" s="196">
        <f>+C5+C6+C7+C8+C9</f>
        <v>7</v>
      </c>
      <c r="D10" s="204"/>
      <c r="E10" s="198"/>
      <c r="F10" s="208">
        <v>0.09</v>
      </c>
      <c r="G10" s="208">
        <v>0.08</v>
      </c>
      <c r="H10" s="208">
        <v>0.08</v>
      </c>
      <c r="I10" s="208">
        <v>0.09</v>
      </c>
      <c r="J10" s="208">
        <v>0.08</v>
      </c>
      <c r="K10" s="208">
        <v>0.08</v>
      </c>
      <c r="L10" s="208">
        <v>0.09</v>
      </c>
      <c r="M10" s="208">
        <v>0.08</v>
      </c>
      <c r="N10" s="208">
        <v>0.09</v>
      </c>
      <c r="O10" s="208">
        <v>0.08</v>
      </c>
      <c r="P10" s="208">
        <v>0.08</v>
      </c>
      <c r="Q10" s="208">
        <v>0.08</v>
      </c>
      <c r="R10" s="212">
        <f>SUM(F10:Q10)</f>
        <v>0.99999999999999978</v>
      </c>
    </row>
    <row r="11" spans="2:18" ht="25.9" customHeight="1" thickBot="1" x14ac:dyDescent="0.3">
      <c r="B11" s="195"/>
      <c r="C11" s="198"/>
      <c r="D11" s="204"/>
      <c r="E11" s="198"/>
      <c r="F11" s="208"/>
      <c r="G11" s="208"/>
      <c r="H11" s="208"/>
      <c r="I11" s="208"/>
      <c r="J11" s="208"/>
      <c r="K11" s="208"/>
      <c r="L11" s="208"/>
      <c r="M11" s="208"/>
      <c r="N11" s="208"/>
      <c r="O11" s="208"/>
      <c r="P11" s="208"/>
      <c r="Q11" s="208"/>
      <c r="R11" s="200">
        <f>SUM(F11:Q11)</f>
        <v>0</v>
      </c>
    </row>
    <row r="12" spans="2:18" ht="25.9" customHeight="1" thickBot="1" x14ac:dyDescent="0.3">
      <c r="B12" s="692" t="s">
        <v>443</v>
      </c>
      <c r="C12" s="198">
        <v>1</v>
      </c>
      <c r="D12" s="696">
        <f>+C17/$B$30</f>
        <v>0.16666666666666666</v>
      </c>
      <c r="E12" s="198" t="s">
        <v>444</v>
      </c>
      <c r="F12" s="46">
        <v>0.09</v>
      </c>
      <c r="G12" s="46">
        <v>0.08</v>
      </c>
      <c r="H12" s="46">
        <v>0.08</v>
      </c>
      <c r="I12" s="46">
        <v>0.09</v>
      </c>
      <c r="J12" s="46">
        <v>0.08</v>
      </c>
      <c r="K12" s="46">
        <v>0.08</v>
      </c>
      <c r="L12" s="46">
        <v>0.09</v>
      </c>
      <c r="M12" s="46">
        <v>0.08</v>
      </c>
      <c r="N12" s="46">
        <v>0.09</v>
      </c>
      <c r="O12" s="46">
        <v>0.08</v>
      </c>
      <c r="P12" s="46">
        <v>0.08</v>
      </c>
      <c r="Q12" s="46">
        <v>0.08</v>
      </c>
      <c r="R12" s="200">
        <f t="shared" si="0"/>
        <v>0.99999999999999978</v>
      </c>
    </row>
    <row r="13" spans="2:18" ht="25.9" customHeight="1" thickBot="1" x14ac:dyDescent="0.3">
      <c r="B13" s="693"/>
      <c r="C13" s="198">
        <v>1</v>
      </c>
      <c r="D13" s="696"/>
      <c r="E13" s="198" t="s">
        <v>445</v>
      </c>
      <c r="F13" s="46">
        <v>0.09</v>
      </c>
      <c r="G13" s="46">
        <v>0.08</v>
      </c>
      <c r="H13" s="46">
        <v>0.08</v>
      </c>
      <c r="I13" s="46">
        <v>0.09</v>
      </c>
      <c r="J13" s="46">
        <v>0.08</v>
      </c>
      <c r="K13" s="46">
        <v>0.08</v>
      </c>
      <c r="L13" s="46">
        <v>0.09</v>
      </c>
      <c r="M13" s="46">
        <v>0.08</v>
      </c>
      <c r="N13" s="46">
        <v>0.09</v>
      </c>
      <c r="O13" s="46">
        <v>0.08</v>
      </c>
      <c r="P13" s="46">
        <v>0.08</v>
      </c>
      <c r="Q13" s="46">
        <v>0.08</v>
      </c>
      <c r="R13" s="200">
        <f t="shared" si="0"/>
        <v>0.99999999999999978</v>
      </c>
    </row>
    <row r="14" spans="2:18" ht="25.9" customHeight="1" thickBot="1" x14ac:dyDescent="0.3">
      <c r="B14" s="693"/>
      <c r="C14" s="198">
        <v>1</v>
      </c>
      <c r="D14" s="696"/>
      <c r="E14" s="198" t="s">
        <v>446</v>
      </c>
      <c r="F14" s="46">
        <v>0.09</v>
      </c>
      <c r="G14" s="46">
        <v>0.08</v>
      </c>
      <c r="H14" s="46">
        <v>0.08</v>
      </c>
      <c r="I14" s="46">
        <v>0.09</v>
      </c>
      <c r="J14" s="46">
        <v>0.08</v>
      </c>
      <c r="K14" s="46">
        <v>0.08</v>
      </c>
      <c r="L14" s="46">
        <v>0.09</v>
      </c>
      <c r="M14" s="46">
        <v>0.08</v>
      </c>
      <c r="N14" s="46">
        <v>0.09</v>
      </c>
      <c r="O14" s="46">
        <v>0.08</v>
      </c>
      <c r="P14" s="46">
        <v>0.08</v>
      </c>
      <c r="Q14" s="46">
        <v>0.08</v>
      </c>
      <c r="R14" s="200">
        <f t="shared" si="0"/>
        <v>0.99999999999999978</v>
      </c>
    </row>
    <row r="15" spans="2:18" ht="25.9" customHeight="1" thickBot="1" x14ac:dyDescent="0.3">
      <c r="B15" s="694"/>
      <c r="C15" s="198">
        <v>1</v>
      </c>
      <c r="D15" s="696"/>
      <c r="E15" s="198" t="s">
        <v>447</v>
      </c>
      <c r="F15" s="46">
        <v>0.09</v>
      </c>
      <c r="G15" s="46">
        <v>0.08</v>
      </c>
      <c r="H15" s="46">
        <v>0.08</v>
      </c>
      <c r="I15" s="46">
        <v>0.09</v>
      </c>
      <c r="J15" s="46">
        <v>0.08</v>
      </c>
      <c r="K15" s="46">
        <v>0.08</v>
      </c>
      <c r="L15" s="46">
        <v>0.09</v>
      </c>
      <c r="M15" s="46">
        <v>0.08</v>
      </c>
      <c r="N15" s="46">
        <v>0.09</v>
      </c>
      <c r="O15" s="46">
        <v>0.08</v>
      </c>
      <c r="P15" s="46">
        <v>0.08</v>
      </c>
      <c r="Q15" s="46">
        <v>0.08</v>
      </c>
      <c r="R15" s="200">
        <f t="shared" si="0"/>
        <v>0.99999999999999978</v>
      </c>
    </row>
    <row r="16" spans="2:18" ht="25.9" customHeight="1" thickBot="1" x14ac:dyDescent="0.3">
      <c r="B16" s="197"/>
      <c r="C16" s="198"/>
      <c r="D16" s="209"/>
      <c r="E16" s="198">
        <v>4</v>
      </c>
      <c r="F16" s="46">
        <f>SUM(F12:F15)</f>
        <v>0.36</v>
      </c>
      <c r="G16" s="46">
        <f t="shared" ref="G16:Q16" si="1">SUM(G12:G15)</f>
        <v>0.32</v>
      </c>
      <c r="H16" s="46">
        <f t="shared" si="1"/>
        <v>0.32</v>
      </c>
      <c r="I16" s="46">
        <f t="shared" si="1"/>
        <v>0.36</v>
      </c>
      <c r="J16" s="46">
        <f t="shared" si="1"/>
        <v>0.32</v>
      </c>
      <c r="K16" s="46">
        <f t="shared" si="1"/>
        <v>0.32</v>
      </c>
      <c r="L16" s="46">
        <f t="shared" si="1"/>
        <v>0.36</v>
      </c>
      <c r="M16" s="46">
        <f t="shared" si="1"/>
        <v>0.32</v>
      </c>
      <c r="N16" s="46">
        <f t="shared" si="1"/>
        <v>0.36</v>
      </c>
      <c r="O16" s="46">
        <f t="shared" si="1"/>
        <v>0.32</v>
      </c>
      <c r="P16" s="46">
        <f t="shared" si="1"/>
        <v>0.32</v>
      </c>
      <c r="Q16" s="46">
        <f t="shared" si="1"/>
        <v>0.32</v>
      </c>
      <c r="R16" s="200"/>
    </row>
    <row r="17" spans="2:18" ht="25.9" customHeight="1" thickBot="1" x14ac:dyDescent="0.3">
      <c r="B17" s="197"/>
      <c r="C17" s="196">
        <f>SUM(C12:C15)</f>
        <v>4</v>
      </c>
      <c r="D17" s="198"/>
      <c r="E17" s="198"/>
      <c r="F17" s="208">
        <f>+F16/$E$16</f>
        <v>0.09</v>
      </c>
      <c r="G17" s="208">
        <f t="shared" ref="G17:Q17" si="2">+G16/$E$16</f>
        <v>0.08</v>
      </c>
      <c r="H17" s="208">
        <f t="shared" si="2"/>
        <v>0.08</v>
      </c>
      <c r="I17" s="208">
        <f t="shared" si="2"/>
        <v>0.09</v>
      </c>
      <c r="J17" s="208">
        <f t="shared" si="2"/>
        <v>0.08</v>
      </c>
      <c r="K17" s="208">
        <f t="shared" si="2"/>
        <v>0.08</v>
      </c>
      <c r="L17" s="208">
        <f t="shared" si="2"/>
        <v>0.09</v>
      </c>
      <c r="M17" s="208">
        <f t="shared" si="2"/>
        <v>0.08</v>
      </c>
      <c r="N17" s="208">
        <f t="shared" si="2"/>
        <v>0.09</v>
      </c>
      <c r="O17" s="208">
        <f t="shared" si="2"/>
        <v>0.08</v>
      </c>
      <c r="P17" s="208">
        <f t="shared" si="2"/>
        <v>0.08</v>
      </c>
      <c r="Q17" s="208">
        <f t="shared" si="2"/>
        <v>0.08</v>
      </c>
      <c r="R17" s="200">
        <f t="shared" si="0"/>
        <v>0.99999999999999978</v>
      </c>
    </row>
    <row r="18" spans="2:18" ht="25.9" customHeight="1" thickBot="1" x14ac:dyDescent="0.3">
      <c r="B18" s="197" t="s">
        <v>448</v>
      </c>
      <c r="C18" s="196">
        <v>1</v>
      </c>
      <c r="D18" s="206">
        <f>+C18/$B$30</f>
        <v>4.1666666666666664E-2</v>
      </c>
      <c r="E18" s="198" t="s">
        <v>449</v>
      </c>
      <c r="F18" s="46"/>
      <c r="G18" s="46"/>
      <c r="H18" s="46"/>
      <c r="I18" s="46"/>
      <c r="J18" s="46"/>
      <c r="K18" s="46"/>
      <c r="L18" s="46"/>
      <c r="M18" s="46"/>
      <c r="N18" s="46"/>
      <c r="O18" s="46">
        <v>1</v>
      </c>
      <c r="P18" s="46"/>
      <c r="Q18" s="46"/>
      <c r="R18" s="200">
        <f t="shared" si="0"/>
        <v>1</v>
      </c>
    </row>
    <row r="19" spans="2:18" ht="25.9" customHeight="1" thickBot="1" x14ac:dyDescent="0.3">
      <c r="B19" s="195"/>
      <c r="C19" s="196">
        <f>+C18</f>
        <v>1</v>
      </c>
      <c r="D19" s="204"/>
      <c r="E19" s="198"/>
      <c r="F19" s="46"/>
      <c r="G19" s="46"/>
      <c r="H19" s="46"/>
      <c r="I19" s="46"/>
      <c r="J19" s="46"/>
      <c r="K19" s="46"/>
      <c r="L19" s="46"/>
      <c r="M19" s="46"/>
      <c r="N19" s="46"/>
      <c r="O19" s="46"/>
      <c r="P19" s="46"/>
      <c r="Q19" s="46"/>
      <c r="R19" s="200">
        <f t="shared" si="0"/>
        <v>0</v>
      </c>
    </row>
    <row r="20" spans="2:18" ht="49.9" customHeight="1" thickBot="1" x14ac:dyDescent="0.3">
      <c r="B20" s="689" t="s">
        <v>450</v>
      </c>
      <c r="C20" s="198">
        <v>1</v>
      </c>
      <c r="D20" s="696">
        <f>+C27/$B$30</f>
        <v>0.5</v>
      </c>
      <c r="E20" s="198" t="s">
        <v>467</v>
      </c>
      <c r="F20" s="46"/>
      <c r="G20" s="46"/>
      <c r="H20" s="46"/>
      <c r="I20" s="46">
        <v>0.33</v>
      </c>
      <c r="J20" s="46"/>
      <c r="K20" s="46"/>
      <c r="L20" s="46"/>
      <c r="M20" s="46">
        <v>0.33</v>
      </c>
      <c r="N20" s="46"/>
      <c r="O20" s="46"/>
      <c r="P20" s="46"/>
      <c r="Q20" s="46">
        <v>0.34</v>
      </c>
      <c r="R20" s="200">
        <f t="shared" si="0"/>
        <v>1</v>
      </c>
    </row>
    <row r="21" spans="2:18" ht="46.9" customHeight="1" thickBot="1" x14ac:dyDescent="0.3">
      <c r="B21" s="690"/>
      <c r="C21" s="198">
        <v>1</v>
      </c>
      <c r="D21" s="696"/>
      <c r="E21" s="198" t="s">
        <v>451</v>
      </c>
      <c r="F21" s="46">
        <v>0.09</v>
      </c>
      <c r="G21" s="46">
        <v>0.08</v>
      </c>
      <c r="H21" s="46">
        <v>0.08</v>
      </c>
      <c r="I21" s="46">
        <v>0.09</v>
      </c>
      <c r="J21" s="46">
        <v>0.08</v>
      </c>
      <c r="K21" s="46">
        <v>0.08</v>
      </c>
      <c r="L21" s="46">
        <v>0.09</v>
      </c>
      <c r="M21" s="46">
        <v>0.08</v>
      </c>
      <c r="N21" s="46">
        <v>0.09</v>
      </c>
      <c r="O21" s="46">
        <v>0.08</v>
      </c>
      <c r="P21" s="46">
        <v>0.08</v>
      </c>
      <c r="Q21" s="46">
        <v>0.08</v>
      </c>
      <c r="R21" s="200">
        <f t="shared" si="0"/>
        <v>0.99999999999999978</v>
      </c>
    </row>
    <row r="22" spans="2:18" ht="44.45" customHeight="1" thickBot="1" x14ac:dyDescent="0.3">
      <c r="B22" s="690"/>
      <c r="C22" s="198">
        <v>6</v>
      </c>
      <c r="D22" s="696"/>
      <c r="E22" s="198" t="s">
        <v>465</v>
      </c>
      <c r="F22" s="46"/>
      <c r="G22" s="46">
        <v>1</v>
      </c>
      <c r="H22" s="46"/>
      <c r="I22" s="46">
        <v>1</v>
      </c>
      <c r="J22" s="46"/>
      <c r="K22" s="46">
        <v>1</v>
      </c>
      <c r="L22" s="46"/>
      <c r="M22" s="46">
        <v>1</v>
      </c>
      <c r="N22" s="46"/>
      <c r="O22" s="46">
        <v>1</v>
      </c>
      <c r="P22" s="46"/>
      <c r="Q22" s="46">
        <v>1</v>
      </c>
      <c r="R22" s="200">
        <f t="shared" si="0"/>
        <v>6</v>
      </c>
    </row>
    <row r="23" spans="2:18" ht="55.9" customHeight="1" thickBot="1" x14ac:dyDescent="0.3">
      <c r="B23" s="690"/>
      <c r="C23" s="198">
        <v>3</v>
      </c>
      <c r="D23" s="696"/>
      <c r="E23" s="198" t="s">
        <v>466</v>
      </c>
      <c r="F23" s="46"/>
      <c r="G23" s="46"/>
      <c r="H23" s="46">
        <v>1</v>
      </c>
      <c r="I23" s="46"/>
      <c r="J23" s="46"/>
      <c r="K23" s="46">
        <v>1</v>
      </c>
      <c r="L23" s="46"/>
      <c r="M23" s="46"/>
      <c r="N23" s="46">
        <v>1</v>
      </c>
      <c r="O23" s="46"/>
      <c r="P23" s="46"/>
      <c r="Q23" s="46"/>
      <c r="R23" s="200">
        <f t="shared" si="0"/>
        <v>3</v>
      </c>
    </row>
    <row r="24" spans="2:18" ht="44.45" customHeight="1" thickBot="1" x14ac:dyDescent="0.3">
      <c r="B24" s="691"/>
      <c r="C24" s="198">
        <v>1</v>
      </c>
      <c r="D24" s="696"/>
      <c r="E24" s="198" t="s">
        <v>452</v>
      </c>
      <c r="F24" s="46"/>
      <c r="G24" s="46"/>
      <c r="H24" s="46"/>
      <c r="I24" s="46"/>
      <c r="J24" s="46"/>
      <c r="K24" s="46"/>
      <c r="L24" s="46"/>
      <c r="M24" s="46"/>
      <c r="N24" s="46">
        <v>1</v>
      </c>
      <c r="O24" s="46"/>
      <c r="P24" s="46"/>
      <c r="Q24" s="46"/>
      <c r="R24" s="200">
        <f t="shared" si="0"/>
        <v>1</v>
      </c>
    </row>
    <row r="25" spans="2:18" ht="44.45" customHeight="1" thickBot="1" x14ac:dyDescent="0.3">
      <c r="B25" s="197"/>
      <c r="C25" s="198"/>
      <c r="D25" s="209"/>
      <c r="E25" s="198"/>
      <c r="F25" s="46">
        <f>SUM(F20:F24)</f>
        <v>0.09</v>
      </c>
      <c r="G25" s="46">
        <f t="shared" ref="G25:Q25" si="3">SUM(G20:G24)</f>
        <v>1.08</v>
      </c>
      <c r="H25" s="46">
        <f t="shared" si="3"/>
        <v>1.08</v>
      </c>
      <c r="I25" s="46">
        <f t="shared" si="3"/>
        <v>1.42</v>
      </c>
      <c r="J25" s="46">
        <f t="shared" si="3"/>
        <v>0.08</v>
      </c>
      <c r="K25" s="46">
        <f t="shared" si="3"/>
        <v>2.08</v>
      </c>
      <c r="L25" s="46">
        <f t="shared" si="3"/>
        <v>0.09</v>
      </c>
      <c r="M25" s="46">
        <f t="shared" si="3"/>
        <v>1.4100000000000001</v>
      </c>
      <c r="N25" s="46">
        <f t="shared" si="3"/>
        <v>2.09</v>
      </c>
      <c r="O25" s="46">
        <f t="shared" si="3"/>
        <v>1.08</v>
      </c>
      <c r="P25" s="46">
        <f t="shared" si="3"/>
        <v>0.08</v>
      </c>
      <c r="Q25" s="46">
        <f t="shared" si="3"/>
        <v>1.42</v>
      </c>
      <c r="R25" s="200"/>
    </row>
    <row r="26" spans="2:18" ht="44.45" customHeight="1" thickBot="1" x14ac:dyDescent="0.3">
      <c r="B26" s="197"/>
      <c r="C26" s="198"/>
      <c r="D26" s="209"/>
      <c r="E26" s="198">
        <v>12</v>
      </c>
      <c r="F26" s="208">
        <f>+F25/$E$26</f>
        <v>7.4999999999999997E-3</v>
      </c>
      <c r="G26" s="208">
        <f t="shared" ref="G26:Q26" si="4">+G25/$E$26</f>
        <v>9.0000000000000011E-2</v>
      </c>
      <c r="H26" s="208">
        <f t="shared" si="4"/>
        <v>9.0000000000000011E-2</v>
      </c>
      <c r="I26" s="208">
        <f t="shared" si="4"/>
        <v>0.11833333333333333</v>
      </c>
      <c r="J26" s="208">
        <f t="shared" si="4"/>
        <v>6.6666666666666671E-3</v>
      </c>
      <c r="K26" s="208">
        <f t="shared" si="4"/>
        <v>0.17333333333333334</v>
      </c>
      <c r="L26" s="208">
        <f t="shared" si="4"/>
        <v>7.4999999999999997E-3</v>
      </c>
      <c r="M26" s="208">
        <f t="shared" si="4"/>
        <v>0.11750000000000001</v>
      </c>
      <c r="N26" s="208">
        <f t="shared" si="4"/>
        <v>0.17416666666666666</v>
      </c>
      <c r="O26" s="208">
        <f t="shared" si="4"/>
        <v>9.0000000000000011E-2</v>
      </c>
      <c r="P26" s="208">
        <f t="shared" si="4"/>
        <v>6.6666666666666671E-3</v>
      </c>
      <c r="Q26" s="208">
        <f t="shared" si="4"/>
        <v>0.11833333333333333</v>
      </c>
      <c r="R26" s="200"/>
    </row>
    <row r="27" spans="2:18" ht="25.9" customHeight="1" thickBot="1" x14ac:dyDescent="0.3">
      <c r="B27" s="197"/>
      <c r="C27" s="196">
        <f>SUM(C20:C24)</f>
        <v>12</v>
      </c>
      <c r="D27" s="198"/>
      <c r="E27" s="199" t="s">
        <v>18</v>
      </c>
      <c r="F27" s="46">
        <f>SUM(F5:F24)</f>
        <v>1.17</v>
      </c>
      <c r="G27" s="46">
        <f t="shared" ref="G27:Q27" si="5">SUM(G5:G24)</f>
        <v>2.04</v>
      </c>
      <c r="H27" s="46">
        <f t="shared" si="5"/>
        <v>2.04</v>
      </c>
      <c r="I27" s="46">
        <f t="shared" si="5"/>
        <v>2.5</v>
      </c>
      <c r="J27" s="46">
        <f t="shared" si="5"/>
        <v>1.6700000000000002</v>
      </c>
      <c r="K27" s="46">
        <f t="shared" si="5"/>
        <v>3.16</v>
      </c>
      <c r="L27" s="46">
        <f t="shared" si="5"/>
        <v>2.3000000000000003</v>
      </c>
      <c r="M27" s="46">
        <f t="shared" si="5"/>
        <v>2.4900000000000002</v>
      </c>
      <c r="N27" s="46">
        <f t="shared" si="5"/>
        <v>4.3000000000000007</v>
      </c>
      <c r="O27" s="46">
        <f t="shared" si="5"/>
        <v>3.16</v>
      </c>
      <c r="P27" s="46">
        <f t="shared" si="5"/>
        <v>2.6700000000000004</v>
      </c>
      <c r="Q27" s="46">
        <f t="shared" si="5"/>
        <v>2.5</v>
      </c>
      <c r="R27" s="200">
        <f t="shared" si="0"/>
        <v>30.000000000000004</v>
      </c>
    </row>
    <row r="29" spans="2:18" x14ac:dyDescent="0.25">
      <c r="F29" s="210">
        <f>+F27/$B$30</f>
        <v>4.8749999999999995E-2</v>
      </c>
      <c r="G29" s="210">
        <f t="shared" ref="G29:Q29" si="6">+G27/$B$30</f>
        <v>8.5000000000000006E-2</v>
      </c>
      <c r="H29" s="210">
        <f t="shared" si="6"/>
        <v>8.5000000000000006E-2</v>
      </c>
      <c r="I29" s="210">
        <f t="shared" si="6"/>
        <v>0.10416666666666667</v>
      </c>
      <c r="J29" s="210">
        <f t="shared" si="6"/>
        <v>6.9583333333333344E-2</v>
      </c>
      <c r="K29" s="210">
        <f t="shared" si="6"/>
        <v>0.13166666666666668</v>
      </c>
      <c r="L29" s="210">
        <f t="shared" si="6"/>
        <v>9.583333333333334E-2</v>
      </c>
      <c r="M29" s="210">
        <f t="shared" si="6"/>
        <v>0.10375000000000001</v>
      </c>
      <c r="N29" s="210">
        <f t="shared" si="6"/>
        <v>0.1791666666666667</v>
      </c>
      <c r="O29" s="210">
        <f t="shared" si="6"/>
        <v>0.13166666666666668</v>
      </c>
      <c r="P29" s="210">
        <f t="shared" si="6"/>
        <v>0.11125000000000002</v>
      </c>
      <c r="Q29" s="210">
        <f t="shared" si="6"/>
        <v>0.10416666666666667</v>
      </c>
    </row>
    <row r="30" spans="2:18" x14ac:dyDescent="0.25">
      <c r="B30" s="13">
        <v>24</v>
      </c>
      <c r="C30" s="205">
        <f>+C10+C17+C19+C27</f>
        <v>24</v>
      </c>
      <c r="D30" s="207">
        <f>+D5+D12+D18+D20</f>
        <v>1</v>
      </c>
    </row>
    <row r="31" spans="2:18" x14ac:dyDescent="0.25">
      <c r="F31">
        <v>2.63</v>
      </c>
      <c r="G31" s="211">
        <v>6.5</v>
      </c>
      <c r="H31" s="211">
        <v>6.5</v>
      </c>
      <c r="I31">
        <v>8.17</v>
      </c>
      <c r="J31">
        <v>4.96</v>
      </c>
      <c r="K31">
        <v>11.17</v>
      </c>
      <c r="L31">
        <v>7.33</v>
      </c>
      <c r="M31">
        <v>8.3800000000000008</v>
      </c>
      <c r="N31">
        <v>15.67</v>
      </c>
      <c r="O31">
        <v>11.16</v>
      </c>
      <c r="P31">
        <v>9.1199999999999992</v>
      </c>
      <c r="Q31">
        <v>8.41</v>
      </c>
      <c r="R31" s="200">
        <f t="shared" ref="R31" si="7">SUM(F31:Q31)</f>
        <v>100</v>
      </c>
    </row>
    <row r="32" spans="2:18" x14ac:dyDescent="0.25">
      <c r="C32">
        <v>7</v>
      </c>
      <c r="D32" s="210">
        <f>+C32/$C$30</f>
        <v>0.29166666666666669</v>
      </c>
      <c r="E32">
        <v>25</v>
      </c>
    </row>
    <row r="33" spans="3:18" x14ac:dyDescent="0.25">
      <c r="C33">
        <v>4</v>
      </c>
      <c r="D33" s="210">
        <f t="shared" ref="D33:D35" si="8">+C33/$C$30</f>
        <v>0.16666666666666666</v>
      </c>
      <c r="F33" s="211">
        <f>+F31/$E$32</f>
        <v>0.1052</v>
      </c>
      <c r="G33" s="211">
        <f t="shared" ref="G33:Q33" si="9">+G31/$E$32</f>
        <v>0.26</v>
      </c>
      <c r="H33" s="211">
        <f t="shared" si="9"/>
        <v>0.26</v>
      </c>
      <c r="I33" s="211">
        <f t="shared" si="9"/>
        <v>0.32679999999999998</v>
      </c>
      <c r="J33" s="211">
        <f t="shared" si="9"/>
        <v>0.19839999999999999</v>
      </c>
      <c r="K33" s="211">
        <f t="shared" si="9"/>
        <v>0.44679999999999997</v>
      </c>
      <c r="L33" s="211">
        <f t="shared" si="9"/>
        <v>0.29320000000000002</v>
      </c>
      <c r="M33" s="211">
        <f t="shared" si="9"/>
        <v>0.33520000000000005</v>
      </c>
      <c r="N33" s="211">
        <f t="shared" si="9"/>
        <v>0.62680000000000002</v>
      </c>
      <c r="O33" s="211">
        <f t="shared" si="9"/>
        <v>0.44640000000000002</v>
      </c>
      <c r="P33" s="211">
        <f t="shared" si="9"/>
        <v>0.36479999999999996</v>
      </c>
      <c r="Q33" s="211">
        <f t="shared" si="9"/>
        <v>0.33640000000000003</v>
      </c>
    </row>
    <row r="34" spans="3:18" x14ac:dyDescent="0.25">
      <c r="C34">
        <v>1</v>
      </c>
      <c r="D34" s="210">
        <f t="shared" si="8"/>
        <v>4.1666666666666664E-2</v>
      </c>
    </row>
    <row r="35" spans="3:18" x14ac:dyDescent="0.25">
      <c r="C35">
        <v>12</v>
      </c>
      <c r="D35" s="210">
        <f t="shared" si="8"/>
        <v>0.5</v>
      </c>
    </row>
    <row r="36" spans="3:18" x14ac:dyDescent="0.25">
      <c r="F36" s="211">
        <f>+$E$32*F29</f>
        <v>1.2187499999999998</v>
      </c>
      <c r="G36" s="211">
        <f t="shared" ref="G36:Q36" si="10">+$E$32*G29</f>
        <v>2.125</v>
      </c>
      <c r="H36" s="211">
        <f t="shared" si="10"/>
        <v>2.125</v>
      </c>
      <c r="I36" s="211">
        <f t="shared" si="10"/>
        <v>2.604166666666667</v>
      </c>
      <c r="J36" s="211">
        <f t="shared" si="10"/>
        <v>1.7395833333333337</v>
      </c>
      <c r="K36" s="211">
        <f t="shared" si="10"/>
        <v>3.291666666666667</v>
      </c>
      <c r="L36" s="211">
        <f t="shared" si="10"/>
        <v>2.3958333333333335</v>
      </c>
      <c r="M36" s="211">
        <f t="shared" si="10"/>
        <v>2.59375</v>
      </c>
      <c r="N36" s="211">
        <f t="shared" si="10"/>
        <v>4.4791666666666679</v>
      </c>
      <c r="O36" s="211">
        <f t="shared" si="10"/>
        <v>3.291666666666667</v>
      </c>
      <c r="P36" s="211">
        <f t="shared" si="10"/>
        <v>2.7812500000000004</v>
      </c>
      <c r="Q36" s="211">
        <f t="shared" si="10"/>
        <v>2.604166666666667</v>
      </c>
      <c r="R36" s="200">
        <f t="shared" ref="R36" si="11">SUM(F36:Q36)</f>
        <v>31.250000000000004</v>
      </c>
    </row>
    <row r="37" spans="3:18" x14ac:dyDescent="0.25">
      <c r="C37">
        <f>+C30*D32</f>
        <v>7</v>
      </c>
    </row>
    <row r="39" spans="3:18" x14ac:dyDescent="0.25">
      <c r="C39">
        <v>25</v>
      </c>
      <c r="D39" s="200">
        <f>+$C$39*D32</f>
        <v>7.291666666666667</v>
      </c>
    </row>
    <row r="40" spans="3:18" x14ac:dyDescent="0.25">
      <c r="D40" s="200">
        <f t="shared" ref="D40:D42" si="12">+$C$39*D33</f>
        <v>4.1666666666666661</v>
      </c>
    </row>
    <row r="41" spans="3:18" x14ac:dyDescent="0.25">
      <c r="D41" s="200">
        <f t="shared" si="12"/>
        <v>1.0416666666666665</v>
      </c>
    </row>
    <row r="42" spans="3:18" x14ac:dyDescent="0.25">
      <c r="D42" s="200">
        <f t="shared" si="12"/>
        <v>12.5</v>
      </c>
    </row>
    <row r="43" spans="3:18" x14ac:dyDescent="0.25">
      <c r="F43" s="213">
        <f>+F45-F44</f>
        <v>2</v>
      </c>
      <c r="G43" s="213">
        <f t="shared" ref="G43:Q43" si="13">+G45-G44</f>
        <v>-2</v>
      </c>
      <c r="H43" s="213">
        <f t="shared" si="13"/>
        <v>2</v>
      </c>
      <c r="I43" s="213">
        <f t="shared" si="13"/>
        <v>-2</v>
      </c>
      <c r="J43" s="213">
        <f t="shared" si="13"/>
        <v>2</v>
      </c>
      <c r="K43" s="213">
        <f t="shared" si="13"/>
        <v>-2</v>
      </c>
      <c r="L43" s="213">
        <f t="shared" si="13"/>
        <v>2</v>
      </c>
      <c r="M43" s="213">
        <f t="shared" si="13"/>
        <v>-2</v>
      </c>
      <c r="N43" s="213">
        <f t="shared" si="13"/>
        <v>2</v>
      </c>
      <c r="O43" s="213">
        <f t="shared" si="13"/>
        <v>-2</v>
      </c>
      <c r="P43" s="213">
        <f t="shared" si="13"/>
        <v>2</v>
      </c>
      <c r="Q43" s="213">
        <f t="shared" si="13"/>
        <v>-2</v>
      </c>
    </row>
    <row r="44" spans="3:18" x14ac:dyDescent="0.25">
      <c r="F44">
        <v>10898</v>
      </c>
      <c r="G44">
        <v>12902</v>
      </c>
      <c r="H44">
        <v>12898</v>
      </c>
      <c r="I44">
        <v>12902</v>
      </c>
      <c r="J44">
        <v>13198</v>
      </c>
      <c r="K44">
        <v>13202</v>
      </c>
      <c r="L44">
        <v>13298</v>
      </c>
      <c r="M44">
        <v>13102</v>
      </c>
      <c r="N44">
        <v>13098</v>
      </c>
      <c r="O44">
        <v>13202</v>
      </c>
      <c r="P44">
        <v>13298</v>
      </c>
      <c r="Q44">
        <v>12902</v>
      </c>
    </row>
    <row r="45" spans="3:18" x14ac:dyDescent="0.25">
      <c r="F45" s="188">
        <v>10900</v>
      </c>
      <c r="G45" s="189">
        <v>12900</v>
      </c>
      <c r="H45" s="189">
        <v>12900</v>
      </c>
      <c r="I45" s="189">
        <v>12900</v>
      </c>
      <c r="J45" s="189">
        <v>13200</v>
      </c>
      <c r="K45" s="189">
        <v>13200</v>
      </c>
      <c r="L45" s="189">
        <v>13300</v>
      </c>
      <c r="M45" s="189">
        <v>13100</v>
      </c>
      <c r="N45" s="189">
        <v>13100</v>
      </c>
      <c r="O45" s="189">
        <v>13200</v>
      </c>
      <c r="P45" s="189">
        <v>13300</v>
      </c>
      <c r="Q45" s="189">
        <v>12900</v>
      </c>
      <c r="R45" s="213">
        <f>SUM(F45:Q45)</f>
        <v>154900</v>
      </c>
    </row>
    <row r="46" spans="3:18" x14ac:dyDescent="0.25">
      <c r="E46">
        <v>4</v>
      </c>
      <c r="F46" s="211">
        <f>+F45/$E$46</f>
        <v>2725</v>
      </c>
      <c r="G46" s="211">
        <f t="shared" ref="G46:Q46" si="14">+G45/$E$46</f>
        <v>3225</v>
      </c>
      <c r="H46" s="211">
        <f t="shared" si="14"/>
        <v>3225</v>
      </c>
      <c r="I46" s="211">
        <f t="shared" si="14"/>
        <v>3225</v>
      </c>
      <c r="J46" s="211">
        <f t="shared" si="14"/>
        <v>3300</v>
      </c>
      <c r="K46" s="211">
        <f t="shared" si="14"/>
        <v>3300</v>
      </c>
      <c r="L46" s="211">
        <f t="shared" si="14"/>
        <v>3325</v>
      </c>
      <c r="M46" s="211">
        <f t="shared" si="14"/>
        <v>3275</v>
      </c>
      <c r="N46" s="211">
        <f t="shared" si="14"/>
        <v>3275</v>
      </c>
      <c r="O46" s="211">
        <f t="shared" si="14"/>
        <v>3300</v>
      </c>
      <c r="P46" s="211">
        <f t="shared" si="14"/>
        <v>3325</v>
      </c>
      <c r="Q46" s="211">
        <f t="shared" si="14"/>
        <v>3225</v>
      </c>
    </row>
    <row r="47" spans="3:18" x14ac:dyDescent="0.25">
      <c r="F47" s="211">
        <v>2725</v>
      </c>
      <c r="G47" s="211">
        <v>3225</v>
      </c>
      <c r="H47" s="211">
        <v>3225</v>
      </c>
      <c r="I47" s="211">
        <v>3225</v>
      </c>
      <c r="J47" s="211">
        <v>3300</v>
      </c>
      <c r="K47" s="211">
        <v>3300</v>
      </c>
      <c r="L47" s="211">
        <v>3325</v>
      </c>
      <c r="M47" s="211">
        <v>3275</v>
      </c>
      <c r="N47" s="211">
        <v>3275</v>
      </c>
      <c r="O47" s="211">
        <v>3300</v>
      </c>
      <c r="P47" s="211">
        <v>3325</v>
      </c>
      <c r="Q47" s="211">
        <v>3225</v>
      </c>
    </row>
    <row r="48" spans="3:18" x14ac:dyDescent="0.25">
      <c r="F48">
        <v>50</v>
      </c>
      <c r="G48">
        <v>50</v>
      </c>
      <c r="H48">
        <v>50</v>
      </c>
      <c r="I48">
        <v>50</v>
      </c>
      <c r="J48">
        <v>50</v>
      </c>
      <c r="K48">
        <v>50</v>
      </c>
      <c r="L48">
        <v>50</v>
      </c>
      <c r="M48">
        <v>50</v>
      </c>
      <c r="N48">
        <v>50</v>
      </c>
      <c r="O48">
        <v>50</v>
      </c>
      <c r="P48">
        <v>50</v>
      </c>
      <c r="Q48">
        <v>50</v>
      </c>
    </row>
    <row r="49" spans="6:17" x14ac:dyDescent="0.25">
      <c r="F49" s="211">
        <f>+F47-F48</f>
        <v>2675</v>
      </c>
      <c r="G49" s="211">
        <f t="shared" ref="G49:Q49" si="15">+G47-G48</f>
        <v>3175</v>
      </c>
      <c r="H49" s="211">
        <f t="shared" si="15"/>
        <v>3175</v>
      </c>
      <c r="I49" s="211">
        <f t="shared" si="15"/>
        <v>3175</v>
      </c>
      <c r="J49" s="211">
        <f t="shared" si="15"/>
        <v>3250</v>
      </c>
      <c r="K49" s="211">
        <f t="shared" si="15"/>
        <v>3250</v>
      </c>
      <c r="L49" s="211">
        <f t="shared" si="15"/>
        <v>3275</v>
      </c>
      <c r="M49" s="211">
        <f t="shared" si="15"/>
        <v>3225</v>
      </c>
      <c r="N49" s="211">
        <f t="shared" si="15"/>
        <v>3225</v>
      </c>
      <c r="O49" s="211">
        <f t="shared" si="15"/>
        <v>3250</v>
      </c>
      <c r="P49" s="211">
        <f t="shared" si="15"/>
        <v>3275</v>
      </c>
      <c r="Q49" s="211">
        <f t="shared" si="15"/>
        <v>3175</v>
      </c>
    </row>
    <row r="50" spans="6:17" x14ac:dyDescent="0.25">
      <c r="F50">
        <v>2675</v>
      </c>
      <c r="G50">
        <v>3175</v>
      </c>
      <c r="H50">
        <v>3175</v>
      </c>
      <c r="I50">
        <v>3175</v>
      </c>
      <c r="J50">
        <v>3250</v>
      </c>
      <c r="K50">
        <v>3250</v>
      </c>
      <c r="L50">
        <v>3275</v>
      </c>
      <c r="M50">
        <v>3225</v>
      </c>
      <c r="N50">
        <v>3225</v>
      </c>
      <c r="O50">
        <v>3250</v>
      </c>
      <c r="P50">
        <v>3275</v>
      </c>
      <c r="Q50">
        <v>3175</v>
      </c>
    </row>
    <row r="52" spans="6:17" x14ac:dyDescent="0.25">
      <c r="F52" s="213">
        <f>+F45-F48</f>
        <v>10850</v>
      </c>
      <c r="G52" s="213">
        <f t="shared" ref="G52:Q52" si="16">+G45-G48</f>
        <v>12850</v>
      </c>
      <c r="H52" s="213">
        <f t="shared" si="16"/>
        <v>12850</v>
      </c>
      <c r="I52" s="213">
        <f t="shared" si="16"/>
        <v>12850</v>
      </c>
      <c r="J52" s="213">
        <f t="shared" si="16"/>
        <v>13150</v>
      </c>
      <c r="K52" s="213">
        <f t="shared" si="16"/>
        <v>13150</v>
      </c>
      <c r="L52" s="213">
        <f t="shared" si="16"/>
        <v>13250</v>
      </c>
      <c r="M52" s="213">
        <f t="shared" si="16"/>
        <v>13050</v>
      </c>
      <c r="N52" s="213">
        <f t="shared" si="16"/>
        <v>13050</v>
      </c>
      <c r="O52" s="213">
        <f t="shared" si="16"/>
        <v>13150</v>
      </c>
      <c r="P52" s="213">
        <f t="shared" si="16"/>
        <v>13250</v>
      </c>
      <c r="Q52" s="213">
        <f t="shared" si="16"/>
        <v>12850</v>
      </c>
    </row>
    <row r="53" spans="6:17" x14ac:dyDescent="0.25">
      <c r="F53">
        <v>10850</v>
      </c>
      <c r="G53">
        <v>12850</v>
      </c>
      <c r="H53">
        <v>12850</v>
      </c>
      <c r="I53">
        <v>12850</v>
      </c>
      <c r="J53">
        <v>13150</v>
      </c>
      <c r="K53">
        <v>13150</v>
      </c>
      <c r="L53">
        <v>13250</v>
      </c>
      <c r="M53">
        <v>13050</v>
      </c>
      <c r="N53">
        <v>13050</v>
      </c>
      <c r="O53">
        <v>13150</v>
      </c>
      <c r="P53">
        <v>13250</v>
      </c>
      <c r="Q53">
        <v>12850</v>
      </c>
    </row>
    <row r="54" spans="6:17" x14ac:dyDescent="0.25">
      <c r="F54">
        <f>+F53/$E$46</f>
        <v>2712.5</v>
      </c>
      <c r="G54">
        <f t="shared" ref="G54:Q54" si="17">+G53/$E$46</f>
        <v>3212.5</v>
      </c>
      <c r="H54">
        <f t="shared" si="17"/>
        <v>3212.5</v>
      </c>
      <c r="I54">
        <f t="shared" si="17"/>
        <v>3212.5</v>
      </c>
      <c r="J54">
        <f t="shared" si="17"/>
        <v>3287.5</v>
      </c>
      <c r="K54">
        <f t="shared" si="17"/>
        <v>3287.5</v>
      </c>
      <c r="L54">
        <f t="shared" si="17"/>
        <v>3312.5</v>
      </c>
      <c r="M54">
        <f t="shared" si="17"/>
        <v>3262.5</v>
      </c>
      <c r="N54">
        <f t="shared" si="17"/>
        <v>3262.5</v>
      </c>
      <c r="O54">
        <f t="shared" si="17"/>
        <v>3287.5</v>
      </c>
      <c r="P54">
        <f t="shared" si="17"/>
        <v>3312.5</v>
      </c>
      <c r="Q54">
        <f t="shared" si="17"/>
        <v>3212.5</v>
      </c>
    </row>
    <row r="55" spans="6:17" x14ac:dyDescent="0.25">
      <c r="F55">
        <v>2712</v>
      </c>
      <c r="G55">
        <v>3213</v>
      </c>
      <c r="H55">
        <v>3212</v>
      </c>
      <c r="I55">
        <v>3213</v>
      </c>
      <c r="J55">
        <v>3287</v>
      </c>
      <c r="K55">
        <v>3288</v>
      </c>
      <c r="L55">
        <v>3312</v>
      </c>
      <c r="M55">
        <v>3263</v>
      </c>
      <c r="N55">
        <v>3262</v>
      </c>
      <c r="O55">
        <v>3288</v>
      </c>
      <c r="P55">
        <v>3312</v>
      </c>
      <c r="Q55">
        <v>3213</v>
      </c>
    </row>
    <row r="56" spans="6:17" x14ac:dyDescent="0.25">
      <c r="F56">
        <v>50</v>
      </c>
      <c r="G56">
        <v>50</v>
      </c>
      <c r="H56">
        <v>50</v>
      </c>
      <c r="I56">
        <v>50</v>
      </c>
      <c r="J56">
        <v>50</v>
      </c>
      <c r="K56">
        <v>50</v>
      </c>
      <c r="L56">
        <v>50</v>
      </c>
      <c r="M56">
        <v>50</v>
      </c>
      <c r="N56">
        <v>50</v>
      </c>
      <c r="O56">
        <v>50</v>
      </c>
      <c r="P56">
        <v>50</v>
      </c>
      <c r="Q56">
        <v>50</v>
      </c>
    </row>
    <row r="60" spans="6:17" x14ac:dyDescent="0.25">
      <c r="F60" s="188">
        <v>10900</v>
      </c>
      <c r="G60" s="189">
        <v>12900</v>
      </c>
      <c r="H60" s="189">
        <v>12900</v>
      </c>
      <c r="I60" s="189">
        <v>12900</v>
      </c>
      <c r="J60" s="189">
        <v>13200</v>
      </c>
      <c r="K60" s="189">
        <v>13200</v>
      </c>
      <c r="L60" s="189">
        <v>13300</v>
      </c>
      <c r="M60" s="189">
        <v>13100</v>
      </c>
      <c r="N60" s="189">
        <v>13100</v>
      </c>
      <c r="O60" s="189">
        <v>13200</v>
      </c>
      <c r="P60" s="189">
        <v>13300</v>
      </c>
      <c r="Q60" s="189">
        <v>12900</v>
      </c>
    </row>
    <row r="61" spans="6:17" x14ac:dyDescent="0.25">
      <c r="F61">
        <v>10900</v>
      </c>
      <c r="G61">
        <v>12900</v>
      </c>
      <c r="H61">
        <v>12900</v>
      </c>
      <c r="I61">
        <v>12900</v>
      </c>
      <c r="J61">
        <v>13200</v>
      </c>
      <c r="K61">
        <v>13200</v>
      </c>
      <c r="L61">
        <v>13300</v>
      </c>
      <c r="M61">
        <v>13100</v>
      </c>
      <c r="N61">
        <v>13100</v>
      </c>
      <c r="O61">
        <v>13200</v>
      </c>
      <c r="P61">
        <v>13300</v>
      </c>
      <c r="Q61">
        <v>12900</v>
      </c>
    </row>
    <row r="62" spans="6:17" x14ac:dyDescent="0.25">
      <c r="F62" s="213">
        <f>+F60-F61</f>
        <v>0</v>
      </c>
      <c r="G62" s="213">
        <f t="shared" ref="G62:Q62" si="18">+G60-G61</f>
        <v>0</v>
      </c>
      <c r="H62" s="213">
        <f t="shared" si="18"/>
        <v>0</v>
      </c>
      <c r="I62" s="213">
        <f t="shared" si="18"/>
        <v>0</v>
      </c>
      <c r="J62" s="213">
        <f t="shared" si="18"/>
        <v>0</v>
      </c>
      <c r="K62" s="213">
        <f t="shared" si="18"/>
        <v>0</v>
      </c>
      <c r="L62" s="213">
        <f t="shared" si="18"/>
        <v>0</v>
      </c>
      <c r="M62" s="213">
        <f t="shared" si="18"/>
        <v>0</v>
      </c>
      <c r="N62" s="213">
        <f t="shared" si="18"/>
        <v>0</v>
      </c>
      <c r="O62" s="213">
        <f t="shared" si="18"/>
        <v>0</v>
      </c>
      <c r="P62" s="213">
        <f t="shared" si="18"/>
        <v>0</v>
      </c>
      <c r="Q62" s="213">
        <f t="shared" si="18"/>
        <v>0</v>
      </c>
    </row>
    <row r="64" spans="6:17" x14ac:dyDescent="0.25">
      <c r="F64" s="214">
        <v>1067921000</v>
      </c>
      <c r="G64" s="214"/>
      <c r="H64" s="215"/>
      <c r="I64" s="215"/>
      <c r="J64" s="214"/>
      <c r="K64" s="214">
        <v>407538000</v>
      </c>
      <c r="L64" s="214">
        <v>18862000</v>
      </c>
      <c r="M64" s="214"/>
      <c r="N64" s="214"/>
      <c r="O64" s="214"/>
      <c r="P64" s="214"/>
      <c r="Q64" s="214"/>
    </row>
    <row r="65" spans="5:18" x14ac:dyDescent="0.25">
      <c r="E65" s="216">
        <f>+F56/F52</f>
        <v>4.608294930875576E-3</v>
      </c>
      <c r="F65" s="219">
        <f>+F64*$E$65</f>
        <v>4921294.9308755761</v>
      </c>
      <c r="G65" s="217"/>
      <c r="H65" s="217"/>
      <c r="I65" s="217"/>
      <c r="J65" s="217"/>
      <c r="K65" s="217">
        <f>+K64*$E$65</f>
        <v>1878055.2995391705</v>
      </c>
      <c r="L65" s="217">
        <f>+L64*$E$65</f>
        <v>86921.658986175113</v>
      </c>
    </row>
    <row r="67" spans="5:18" x14ac:dyDescent="0.25">
      <c r="F67" s="218">
        <f>+F64-F65</f>
        <v>1062999705.0691245</v>
      </c>
      <c r="G67" s="218">
        <f t="shared" ref="G67:Q67" si="19">+G64-G65</f>
        <v>0</v>
      </c>
      <c r="H67" s="218">
        <f t="shared" si="19"/>
        <v>0</v>
      </c>
      <c r="I67" s="218">
        <f t="shared" si="19"/>
        <v>0</v>
      </c>
      <c r="J67" s="218">
        <f t="shared" si="19"/>
        <v>0</v>
      </c>
      <c r="K67" s="218">
        <f t="shared" si="19"/>
        <v>405659944.70046085</v>
      </c>
      <c r="L67" s="218">
        <f t="shared" si="19"/>
        <v>18775078.341013826</v>
      </c>
      <c r="M67" s="218">
        <f t="shared" si="19"/>
        <v>0</v>
      </c>
      <c r="N67" s="218">
        <f t="shared" si="19"/>
        <v>0</v>
      </c>
      <c r="O67" s="218">
        <f t="shared" si="19"/>
        <v>0</v>
      </c>
      <c r="P67" s="218">
        <f t="shared" si="19"/>
        <v>0</v>
      </c>
      <c r="Q67" s="218">
        <f t="shared" si="19"/>
        <v>0</v>
      </c>
    </row>
    <row r="68" spans="5:18" x14ac:dyDescent="0.25">
      <c r="E68">
        <v>4</v>
      </c>
      <c r="F68" s="219">
        <f>+F67/$E$68</f>
        <v>265749926.26728112</v>
      </c>
      <c r="G68" s="219">
        <f t="shared" ref="G68:Q68" si="20">+G67/$E$68</f>
        <v>0</v>
      </c>
      <c r="H68" s="219">
        <f t="shared" si="20"/>
        <v>0</v>
      </c>
      <c r="I68" s="219">
        <f t="shared" si="20"/>
        <v>0</v>
      </c>
      <c r="J68" s="219">
        <f t="shared" si="20"/>
        <v>0</v>
      </c>
      <c r="K68" s="219">
        <f t="shared" si="20"/>
        <v>101414986.17511521</v>
      </c>
      <c r="L68" s="219">
        <f t="shared" si="20"/>
        <v>4693769.5852534566</v>
      </c>
      <c r="M68" s="219">
        <f t="shared" si="20"/>
        <v>0</v>
      </c>
      <c r="N68" s="219">
        <f t="shared" si="20"/>
        <v>0</v>
      </c>
      <c r="O68" s="219">
        <f t="shared" si="20"/>
        <v>0</v>
      </c>
      <c r="P68" s="219">
        <f t="shared" si="20"/>
        <v>0</v>
      </c>
      <c r="Q68" s="219">
        <f t="shared" si="20"/>
        <v>0</v>
      </c>
    </row>
    <row r="70" spans="5:18" x14ac:dyDescent="0.25">
      <c r="F70" s="218">
        <v>4921295</v>
      </c>
      <c r="G70" s="218"/>
      <c r="H70" s="218"/>
      <c r="I70" s="218"/>
      <c r="J70" s="218"/>
      <c r="K70" s="218">
        <v>1878055</v>
      </c>
      <c r="L70" s="218">
        <v>86922</v>
      </c>
      <c r="M70" s="218"/>
      <c r="N70" s="218"/>
      <c r="O70" s="218"/>
      <c r="P70" s="218"/>
      <c r="Q70" s="218"/>
    </row>
    <row r="73" spans="5:18" x14ac:dyDescent="0.25">
      <c r="E73">
        <v>1494321000</v>
      </c>
      <c r="F73">
        <v>802171073</v>
      </c>
      <c r="G73">
        <v>0</v>
      </c>
      <c r="H73">
        <v>0</v>
      </c>
      <c r="I73">
        <v>0</v>
      </c>
      <c r="J73">
        <v>0</v>
      </c>
      <c r="K73">
        <v>306123013</v>
      </c>
      <c r="L73">
        <v>14168232</v>
      </c>
      <c r="M73">
        <v>0</v>
      </c>
      <c r="N73">
        <v>0</v>
      </c>
      <c r="O73">
        <v>0</v>
      </c>
      <c r="P73">
        <v>0</v>
      </c>
      <c r="Q73">
        <v>0</v>
      </c>
      <c r="R73" s="220">
        <f>SUM(F73:Q73)</f>
        <v>1122462318</v>
      </c>
    </row>
    <row r="75" spans="5:18" x14ac:dyDescent="0.25">
      <c r="F75" s="142">
        <v>1067920999</v>
      </c>
      <c r="G75" s="142">
        <v>0</v>
      </c>
      <c r="H75" s="142">
        <v>0</v>
      </c>
      <c r="I75" s="142">
        <v>0</v>
      </c>
      <c r="J75" s="142">
        <v>0</v>
      </c>
      <c r="K75" s="142">
        <v>407537999</v>
      </c>
      <c r="L75" s="142">
        <v>18862002</v>
      </c>
      <c r="M75" s="142">
        <v>0</v>
      </c>
      <c r="N75" s="142">
        <v>0</v>
      </c>
      <c r="O75" s="142">
        <v>0</v>
      </c>
      <c r="P75" s="142">
        <v>0</v>
      </c>
      <c r="Q75" s="142">
        <v>0</v>
      </c>
      <c r="R75" s="220">
        <f>+E73-R73</f>
        <v>371858682</v>
      </c>
    </row>
    <row r="79" spans="5:18" x14ac:dyDescent="0.25">
      <c r="F79">
        <v>198474362</v>
      </c>
      <c r="G79">
        <v>198474362</v>
      </c>
      <c r="H79">
        <f>+F79-G79</f>
        <v>0</v>
      </c>
    </row>
    <row r="81" spans="6:6" x14ac:dyDescent="0.25">
      <c r="F81">
        <f>+F79/4</f>
        <v>49618590.5</v>
      </c>
    </row>
  </sheetData>
  <mergeCells count="6">
    <mergeCell ref="B5:B9"/>
    <mergeCell ref="B12:B15"/>
    <mergeCell ref="B20:B24"/>
    <mergeCell ref="D5:D9"/>
    <mergeCell ref="D12:D15"/>
    <mergeCell ref="D20:D24"/>
  </mergeCells>
  <phoneticPr fontId="83"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2"/>
  <sheetViews>
    <sheetView zoomScale="57" zoomScaleNormal="57" zoomScalePageLayoutView="75" workbookViewId="0">
      <selection activeCell="A9" sqref="A9:A52"/>
    </sheetView>
  </sheetViews>
  <sheetFormatPr baseColWidth="10" defaultColWidth="10.85546875" defaultRowHeight="12.75" x14ac:dyDescent="0.25"/>
  <cols>
    <col min="1" max="1" width="17.140625" style="6" customWidth="1"/>
    <col min="2" max="2" width="15" style="6" customWidth="1"/>
    <col min="3" max="3" width="37.7109375" style="15" customWidth="1"/>
    <col min="4" max="4" width="7.140625" style="6" customWidth="1"/>
    <col min="5" max="5" width="8.42578125" style="6" customWidth="1"/>
    <col min="6" max="6" width="9.85546875" style="6" customWidth="1"/>
    <col min="7" max="7" width="8.42578125" style="6" bestFit="1" customWidth="1"/>
    <col min="8" max="9" width="8" style="6" bestFit="1" customWidth="1"/>
    <col min="10" max="10" width="8" style="6" customWidth="1"/>
    <col min="11" max="11" width="8.42578125" style="6" bestFit="1" customWidth="1"/>
    <col min="12" max="12" width="8" style="6" bestFit="1" customWidth="1"/>
    <col min="13" max="13" width="8.42578125" style="6" bestFit="1" customWidth="1"/>
    <col min="14" max="15" width="8.42578125" style="7" bestFit="1" customWidth="1"/>
    <col min="16" max="16" width="8.28515625" style="7" bestFit="1" customWidth="1"/>
    <col min="17" max="18" width="8" style="7" bestFit="1" customWidth="1"/>
    <col min="19" max="19" width="10.85546875" style="7" customWidth="1"/>
    <col min="20" max="20" width="16.42578125" style="7" customWidth="1"/>
    <col min="21" max="21" width="12.85546875" style="7" customWidth="1"/>
    <col min="22" max="22" width="62.42578125" style="74" customWidth="1"/>
    <col min="23" max="24" width="10.85546875" style="8"/>
    <col min="25" max="16384" width="10.85546875" style="6"/>
  </cols>
  <sheetData>
    <row r="1" spans="1:26" ht="43.5" customHeight="1" x14ac:dyDescent="0.25">
      <c r="A1" s="622"/>
      <c r="B1" s="623"/>
      <c r="C1" s="623"/>
      <c r="D1" s="704" t="s">
        <v>39</v>
      </c>
      <c r="E1" s="705"/>
      <c r="F1" s="705"/>
      <c r="G1" s="705"/>
      <c r="H1" s="705"/>
      <c r="I1" s="705"/>
      <c r="J1" s="705"/>
      <c r="K1" s="705"/>
      <c r="L1" s="705"/>
      <c r="M1" s="705"/>
      <c r="N1" s="705"/>
      <c r="O1" s="705"/>
      <c r="P1" s="705"/>
      <c r="Q1" s="705"/>
      <c r="R1" s="705"/>
      <c r="S1" s="705"/>
      <c r="T1" s="705"/>
      <c r="U1" s="705"/>
      <c r="V1" s="706"/>
      <c r="W1" s="6"/>
      <c r="X1" s="6"/>
    </row>
    <row r="2" spans="1:26" ht="50.25" customHeight="1" x14ac:dyDescent="0.25">
      <c r="A2" s="625"/>
      <c r="B2" s="591"/>
      <c r="C2" s="591"/>
      <c r="D2" s="707" t="s">
        <v>300</v>
      </c>
      <c r="E2" s="708"/>
      <c r="F2" s="708"/>
      <c r="G2" s="708"/>
      <c r="H2" s="708"/>
      <c r="I2" s="708"/>
      <c r="J2" s="708"/>
      <c r="K2" s="708"/>
      <c r="L2" s="708"/>
      <c r="M2" s="708"/>
      <c r="N2" s="708"/>
      <c r="O2" s="708"/>
      <c r="P2" s="708"/>
      <c r="Q2" s="708"/>
      <c r="R2" s="708"/>
      <c r="S2" s="708"/>
      <c r="T2" s="708"/>
      <c r="U2" s="708"/>
      <c r="V2" s="709"/>
      <c r="W2" s="6"/>
      <c r="X2" s="6"/>
    </row>
    <row r="3" spans="1:26" ht="43.5" customHeight="1" thickBot="1" x14ac:dyDescent="0.3">
      <c r="A3" s="627"/>
      <c r="B3" s="628"/>
      <c r="C3" s="628"/>
      <c r="D3" s="726" t="s">
        <v>40</v>
      </c>
      <c r="E3" s="727"/>
      <c r="F3" s="727"/>
      <c r="G3" s="727"/>
      <c r="H3" s="727"/>
      <c r="I3" s="727"/>
      <c r="J3" s="727"/>
      <c r="K3" s="727"/>
      <c r="L3" s="727"/>
      <c r="M3" s="727"/>
      <c r="N3" s="727"/>
      <c r="O3" s="727"/>
      <c r="P3" s="727"/>
      <c r="Q3" s="727"/>
      <c r="R3" s="727"/>
      <c r="S3" s="727"/>
      <c r="T3" s="727"/>
      <c r="U3" s="728"/>
      <c r="V3" s="72" t="s">
        <v>277</v>
      </c>
      <c r="W3" s="6"/>
      <c r="X3" s="6"/>
    </row>
    <row r="4" spans="1:26" ht="43.5" customHeight="1" thickBot="1" x14ac:dyDescent="0.3">
      <c r="A4" s="564" t="s">
        <v>0</v>
      </c>
      <c r="B4" s="565"/>
      <c r="C4" s="721"/>
      <c r="D4" s="718" t="s">
        <v>308</v>
      </c>
      <c r="E4" s="719"/>
      <c r="F4" s="719"/>
      <c r="G4" s="719"/>
      <c r="H4" s="719"/>
      <c r="I4" s="719"/>
      <c r="J4" s="719"/>
      <c r="K4" s="719"/>
      <c r="L4" s="719"/>
      <c r="M4" s="719"/>
      <c r="N4" s="719"/>
      <c r="O4" s="719"/>
      <c r="P4" s="719"/>
      <c r="Q4" s="719"/>
      <c r="R4" s="719"/>
      <c r="S4" s="719"/>
      <c r="T4" s="719"/>
      <c r="U4" s="719"/>
      <c r="V4" s="720"/>
      <c r="W4" s="6"/>
      <c r="X4" s="6"/>
    </row>
    <row r="5" spans="1:26" ht="43.5" customHeight="1" thickBot="1" x14ac:dyDescent="0.3">
      <c r="A5" s="715" t="s">
        <v>2</v>
      </c>
      <c r="B5" s="716"/>
      <c r="C5" s="717"/>
      <c r="D5" s="645" t="s">
        <v>309</v>
      </c>
      <c r="E5" s="646"/>
      <c r="F5" s="646"/>
      <c r="G5" s="646"/>
      <c r="H5" s="646"/>
      <c r="I5" s="646"/>
      <c r="J5" s="646"/>
      <c r="K5" s="646"/>
      <c r="L5" s="646"/>
      <c r="M5" s="646"/>
      <c r="N5" s="646"/>
      <c r="O5" s="646"/>
      <c r="P5" s="646"/>
      <c r="Q5" s="646"/>
      <c r="R5" s="646"/>
      <c r="S5" s="646"/>
      <c r="T5" s="646"/>
      <c r="U5" s="646"/>
      <c r="V5" s="647"/>
      <c r="W5" s="6"/>
      <c r="X5" s="6"/>
    </row>
    <row r="6" spans="1:26" ht="18.75" customHeight="1" thickBot="1" x14ac:dyDescent="0.3">
      <c r="A6" s="729"/>
      <c r="B6" s="730"/>
      <c r="C6" s="730"/>
      <c r="D6" s="730"/>
      <c r="E6" s="730"/>
      <c r="F6" s="730"/>
      <c r="G6" s="730"/>
      <c r="H6" s="730"/>
      <c r="I6" s="730"/>
      <c r="J6" s="730"/>
      <c r="K6" s="730"/>
      <c r="L6" s="730"/>
      <c r="M6" s="730"/>
      <c r="N6" s="730"/>
      <c r="O6" s="730"/>
      <c r="P6" s="730"/>
      <c r="Q6" s="730"/>
      <c r="R6" s="730"/>
      <c r="S6" s="730"/>
      <c r="T6" s="730"/>
      <c r="U6" s="730"/>
      <c r="V6" s="731"/>
      <c r="W6" s="6"/>
      <c r="X6" s="6"/>
    </row>
    <row r="7" spans="1:26" s="8" customFormat="1" ht="42.75" customHeight="1" x14ac:dyDescent="0.25">
      <c r="A7" s="722" t="s">
        <v>23</v>
      </c>
      <c r="B7" s="724" t="s">
        <v>24</v>
      </c>
      <c r="C7" s="710" t="s">
        <v>69</v>
      </c>
      <c r="D7" s="712" t="s">
        <v>25</v>
      </c>
      <c r="E7" s="713"/>
      <c r="F7" s="714" t="s">
        <v>471</v>
      </c>
      <c r="G7" s="714"/>
      <c r="H7" s="714"/>
      <c r="I7" s="714"/>
      <c r="J7" s="714"/>
      <c r="K7" s="714"/>
      <c r="L7" s="714"/>
      <c r="M7" s="714"/>
      <c r="N7" s="714"/>
      <c r="O7" s="714"/>
      <c r="P7" s="714"/>
      <c r="Q7" s="714"/>
      <c r="R7" s="714"/>
      <c r="S7" s="714"/>
      <c r="T7" s="724" t="s">
        <v>29</v>
      </c>
      <c r="U7" s="724"/>
      <c r="V7" s="732" t="s">
        <v>484</v>
      </c>
    </row>
    <row r="8" spans="1:26" s="8" customFormat="1" ht="59.25" customHeight="1" thickBot="1" x14ac:dyDescent="0.3">
      <c r="A8" s="723"/>
      <c r="B8" s="725"/>
      <c r="C8" s="711"/>
      <c r="D8" s="539" t="s">
        <v>26</v>
      </c>
      <c r="E8" s="539" t="s">
        <v>27</v>
      </c>
      <c r="F8" s="39" t="s">
        <v>28</v>
      </c>
      <c r="G8" s="263" t="s">
        <v>6</v>
      </c>
      <c r="H8" s="263" t="s">
        <v>7</v>
      </c>
      <c r="I8" s="263" t="s">
        <v>8</v>
      </c>
      <c r="J8" s="263" t="s">
        <v>9</v>
      </c>
      <c r="K8" s="263" t="s">
        <v>10</v>
      </c>
      <c r="L8" s="263" t="s">
        <v>11</v>
      </c>
      <c r="M8" s="263" t="s">
        <v>12</v>
      </c>
      <c r="N8" s="263" t="s">
        <v>13</v>
      </c>
      <c r="O8" s="263" t="s">
        <v>14</v>
      </c>
      <c r="P8" s="263" t="s">
        <v>15</v>
      </c>
      <c r="Q8" s="263" t="s">
        <v>16</v>
      </c>
      <c r="R8" s="263" t="s">
        <v>17</v>
      </c>
      <c r="S8" s="40" t="s">
        <v>18</v>
      </c>
      <c r="T8" s="40" t="s">
        <v>30</v>
      </c>
      <c r="U8" s="40" t="s">
        <v>31</v>
      </c>
      <c r="V8" s="733"/>
      <c r="X8" s="316"/>
    </row>
    <row r="9" spans="1:26" s="8" customFormat="1" ht="51.75" customHeight="1" x14ac:dyDescent="0.25">
      <c r="A9" s="697" t="s">
        <v>362</v>
      </c>
      <c r="B9" s="701" t="s">
        <v>304</v>
      </c>
      <c r="C9" s="701" t="s">
        <v>424</v>
      </c>
      <c r="D9" s="698" t="s">
        <v>305</v>
      </c>
      <c r="E9" s="749"/>
      <c r="F9" s="534" t="s">
        <v>19</v>
      </c>
      <c r="G9" s="264">
        <v>7.6899999999999996E-2</v>
      </c>
      <c r="H9" s="264">
        <v>0.15379999999999999</v>
      </c>
      <c r="I9" s="264">
        <v>7.6899999999999996E-2</v>
      </c>
      <c r="J9" s="264">
        <v>7.6899999999999996E-2</v>
      </c>
      <c r="K9" s="264">
        <v>5.1299999999999998E-2</v>
      </c>
      <c r="L9" s="264">
        <v>2.5600000000000001E-2</v>
      </c>
      <c r="M9" s="264">
        <v>0.10780000000000001</v>
      </c>
      <c r="N9" s="264">
        <v>8.14E-2</v>
      </c>
      <c r="O9" s="264">
        <v>5.5100000000000003E-2</v>
      </c>
      <c r="P9" s="264">
        <v>0.1603</v>
      </c>
      <c r="Q9" s="264">
        <v>0.13400000000000001</v>
      </c>
      <c r="R9" s="525">
        <v>0</v>
      </c>
      <c r="S9" s="325">
        <f t="shared" ref="S9:S18" si="0">SUM(G9:R9)</f>
        <v>1</v>
      </c>
      <c r="T9" s="750">
        <f>SUM(U9:U18)</f>
        <v>0.25000000000000006</v>
      </c>
      <c r="U9" s="747">
        <f>60%*0.25</f>
        <v>0.15</v>
      </c>
      <c r="V9" s="734" t="s">
        <v>479</v>
      </c>
    </row>
    <row r="10" spans="1:26" s="8" customFormat="1" ht="50.1" customHeight="1" thickBot="1" x14ac:dyDescent="0.3">
      <c r="A10" s="697"/>
      <c r="B10" s="701"/>
      <c r="C10" s="701"/>
      <c r="D10" s="698"/>
      <c r="E10" s="749"/>
      <c r="F10" s="535" t="s">
        <v>20</v>
      </c>
      <c r="G10" s="525">
        <v>7.6923076923076927E-2</v>
      </c>
      <c r="H10" s="525">
        <v>0.15379999999999999</v>
      </c>
      <c r="I10" s="525">
        <v>7.6799999999999993E-2</v>
      </c>
      <c r="J10" s="525">
        <v>7.6999999999999999E-2</v>
      </c>
      <c r="K10" s="540">
        <v>5.1299999999999998E-2</v>
      </c>
      <c r="L10" s="540">
        <v>2.5600000000000001E-2</v>
      </c>
      <c r="M10" s="541">
        <v>0.10780000000000001</v>
      </c>
      <c r="N10" s="541">
        <v>8.14E-2</v>
      </c>
      <c r="O10" s="541">
        <v>5.5100000000000003E-2</v>
      </c>
      <c r="P10" s="541">
        <v>0.1603</v>
      </c>
      <c r="Q10" s="264">
        <v>0.13400000000000001</v>
      </c>
      <c r="R10" s="526"/>
      <c r="S10" s="138">
        <f t="shared" si="0"/>
        <v>1.0000230769230769</v>
      </c>
      <c r="T10" s="751"/>
      <c r="U10" s="748"/>
      <c r="V10" s="735"/>
    </row>
    <row r="11" spans="1:26" s="8" customFormat="1" ht="50.1" customHeight="1" x14ac:dyDescent="0.25">
      <c r="A11" s="697"/>
      <c r="B11" s="701"/>
      <c r="C11" s="701" t="s">
        <v>473</v>
      </c>
      <c r="D11" s="698" t="s">
        <v>305</v>
      </c>
      <c r="E11" s="749"/>
      <c r="F11" s="534" t="s">
        <v>19</v>
      </c>
      <c r="G11" s="525">
        <v>0.33</v>
      </c>
      <c r="H11" s="525">
        <v>0</v>
      </c>
      <c r="I11" s="525">
        <v>0</v>
      </c>
      <c r="J11" s="525">
        <v>0</v>
      </c>
      <c r="K11" s="525">
        <v>0.33</v>
      </c>
      <c r="L11" s="525">
        <v>0</v>
      </c>
      <c r="M11" s="525">
        <v>0</v>
      </c>
      <c r="N11" s="525">
        <v>0</v>
      </c>
      <c r="O11" s="525">
        <v>0.34</v>
      </c>
      <c r="P11" s="525">
        <v>0</v>
      </c>
      <c r="Q11" s="525">
        <v>0</v>
      </c>
      <c r="R11" s="525">
        <v>0</v>
      </c>
      <c r="S11" s="137">
        <f t="shared" si="0"/>
        <v>1</v>
      </c>
      <c r="T11" s="751"/>
      <c r="U11" s="748">
        <f>20%*0.25</f>
        <v>0.05</v>
      </c>
      <c r="V11" s="734" t="s">
        <v>481</v>
      </c>
      <c r="Z11" s="323"/>
    </row>
    <row r="12" spans="1:26" s="8" customFormat="1" ht="50.1" customHeight="1" thickBot="1" x14ac:dyDescent="0.3">
      <c r="A12" s="697"/>
      <c r="B12" s="701"/>
      <c r="C12" s="701"/>
      <c r="D12" s="698"/>
      <c r="E12" s="749"/>
      <c r="F12" s="536" t="s">
        <v>20</v>
      </c>
      <c r="G12" s="525">
        <v>0.33</v>
      </c>
      <c r="H12" s="525">
        <v>0</v>
      </c>
      <c r="I12" s="525">
        <v>0</v>
      </c>
      <c r="J12" s="525">
        <v>0</v>
      </c>
      <c r="K12" s="525">
        <v>0.33</v>
      </c>
      <c r="L12" s="525">
        <v>0</v>
      </c>
      <c r="M12" s="527">
        <v>0</v>
      </c>
      <c r="N12" s="525">
        <v>0</v>
      </c>
      <c r="O12" s="525">
        <v>0.34</v>
      </c>
      <c r="P12" s="525">
        <v>0</v>
      </c>
      <c r="Q12" s="528"/>
      <c r="R12" s="528"/>
      <c r="S12" s="138">
        <f t="shared" si="0"/>
        <v>1</v>
      </c>
      <c r="T12" s="751"/>
      <c r="U12" s="748"/>
      <c r="V12" s="735"/>
      <c r="Z12" s="11"/>
    </row>
    <row r="13" spans="1:26" s="8" customFormat="1" ht="50.1" customHeight="1" x14ac:dyDescent="0.25">
      <c r="A13" s="697"/>
      <c r="B13" s="701"/>
      <c r="C13" s="701" t="s">
        <v>425</v>
      </c>
      <c r="D13" s="698" t="s">
        <v>305</v>
      </c>
      <c r="E13" s="698"/>
      <c r="F13" s="534" t="s">
        <v>19</v>
      </c>
      <c r="G13" s="525">
        <v>0</v>
      </c>
      <c r="H13" s="525">
        <v>0</v>
      </c>
      <c r="I13" s="525">
        <v>0</v>
      </c>
      <c r="J13" s="529">
        <v>1</v>
      </c>
      <c r="K13" s="525">
        <v>0</v>
      </c>
      <c r="L13" s="525">
        <v>0</v>
      </c>
      <c r="M13" s="525">
        <v>0</v>
      </c>
      <c r="N13" s="525">
        <v>0</v>
      </c>
      <c r="O13" s="525">
        <v>0</v>
      </c>
      <c r="P13" s="525">
        <v>0</v>
      </c>
      <c r="Q13" s="525">
        <v>0</v>
      </c>
      <c r="R13" s="525">
        <v>0</v>
      </c>
      <c r="S13" s="137">
        <f t="shared" si="0"/>
        <v>1</v>
      </c>
      <c r="T13" s="751"/>
      <c r="U13" s="748">
        <f>5%*0.25</f>
        <v>1.2500000000000001E-2</v>
      </c>
      <c r="V13" s="734" t="s">
        <v>480</v>
      </c>
      <c r="Z13" s="11"/>
    </row>
    <row r="14" spans="1:26" s="8" customFormat="1" ht="50.1" customHeight="1" thickBot="1" x14ac:dyDescent="0.3">
      <c r="A14" s="697"/>
      <c r="B14" s="701"/>
      <c r="C14" s="701"/>
      <c r="D14" s="698"/>
      <c r="E14" s="698"/>
      <c r="F14" s="536" t="s">
        <v>20</v>
      </c>
      <c r="G14" s="525">
        <v>0</v>
      </c>
      <c r="H14" s="525">
        <v>0</v>
      </c>
      <c r="I14" s="525">
        <v>0.5</v>
      </c>
      <c r="J14" s="525">
        <v>0.5</v>
      </c>
      <c r="K14" s="525">
        <v>0</v>
      </c>
      <c r="L14" s="525">
        <v>0</v>
      </c>
      <c r="M14" s="527">
        <v>0</v>
      </c>
      <c r="N14" s="527">
        <v>0</v>
      </c>
      <c r="O14" s="525">
        <v>0</v>
      </c>
      <c r="P14" s="525">
        <v>0</v>
      </c>
      <c r="Q14" s="528"/>
      <c r="R14" s="528"/>
      <c r="S14" s="138">
        <f t="shared" si="0"/>
        <v>1</v>
      </c>
      <c r="T14" s="751"/>
      <c r="U14" s="748"/>
      <c r="V14" s="735"/>
      <c r="Z14" s="11"/>
    </row>
    <row r="15" spans="1:26" s="8" customFormat="1" ht="70.900000000000006" customHeight="1" x14ac:dyDescent="0.25">
      <c r="A15" s="697"/>
      <c r="B15" s="701"/>
      <c r="C15" s="701" t="s">
        <v>306</v>
      </c>
      <c r="D15" s="698" t="s">
        <v>305</v>
      </c>
      <c r="E15" s="698"/>
      <c r="F15" s="534" t="s">
        <v>19</v>
      </c>
      <c r="G15" s="525">
        <v>0.16700000000000001</v>
      </c>
      <c r="H15" s="525">
        <v>0</v>
      </c>
      <c r="I15" s="525">
        <v>0.16500000000000001</v>
      </c>
      <c r="J15" s="525">
        <v>0</v>
      </c>
      <c r="K15" s="525">
        <v>0.16700000000000001</v>
      </c>
      <c r="L15" s="525">
        <v>0</v>
      </c>
      <c r="M15" s="525">
        <v>0.16700000000000001</v>
      </c>
      <c r="N15" s="525">
        <v>0</v>
      </c>
      <c r="O15" s="525">
        <v>0.16700000000000001</v>
      </c>
      <c r="P15" s="525">
        <v>0</v>
      </c>
      <c r="Q15" s="525">
        <v>0</v>
      </c>
      <c r="R15" s="525">
        <v>0.16700000000000001</v>
      </c>
      <c r="S15" s="137">
        <f t="shared" si="0"/>
        <v>1</v>
      </c>
      <c r="T15" s="751"/>
      <c r="U15" s="748">
        <f>5%*0.25</f>
        <v>1.2500000000000001E-2</v>
      </c>
      <c r="V15" s="734" t="s">
        <v>482</v>
      </c>
      <c r="Z15" s="11"/>
    </row>
    <row r="16" spans="1:26" s="8" customFormat="1" ht="70.900000000000006" customHeight="1" thickBot="1" x14ac:dyDescent="0.3">
      <c r="A16" s="697"/>
      <c r="B16" s="701"/>
      <c r="C16" s="701"/>
      <c r="D16" s="698"/>
      <c r="E16" s="698"/>
      <c r="F16" s="536" t="s">
        <v>20</v>
      </c>
      <c r="G16" s="525">
        <v>0.16700000000000001</v>
      </c>
      <c r="H16" s="525">
        <v>0</v>
      </c>
      <c r="I16" s="525">
        <v>0.16500000000000001</v>
      </c>
      <c r="J16" s="525">
        <v>0</v>
      </c>
      <c r="K16" s="525">
        <v>0.16700000000000001</v>
      </c>
      <c r="L16" s="525">
        <v>0</v>
      </c>
      <c r="M16" s="527">
        <v>0.16700000000000001</v>
      </c>
      <c r="N16" s="525">
        <v>0</v>
      </c>
      <c r="O16" s="525">
        <v>0.16700000000000001</v>
      </c>
      <c r="P16" s="525">
        <v>0</v>
      </c>
      <c r="Q16" s="525">
        <v>0.16700000000000001</v>
      </c>
      <c r="R16" s="528"/>
      <c r="S16" s="138">
        <f t="shared" si="0"/>
        <v>1</v>
      </c>
      <c r="T16" s="751"/>
      <c r="U16" s="748"/>
      <c r="V16" s="735"/>
    </row>
    <row r="17" spans="1:23" s="8" customFormat="1" ht="70.900000000000006" customHeight="1" x14ac:dyDescent="0.25">
      <c r="A17" s="697"/>
      <c r="B17" s="701"/>
      <c r="C17" s="701" t="s">
        <v>307</v>
      </c>
      <c r="D17" s="698" t="s">
        <v>305</v>
      </c>
      <c r="E17" s="698"/>
      <c r="F17" s="534" t="s">
        <v>19</v>
      </c>
      <c r="G17" s="525">
        <v>9.0899999999999995E-2</v>
      </c>
      <c r="H17" s="525">
        <v>9.0899999999999995E-2</v>
      </c>
      <c r="I17" s="525">
        <v>9.0899999999999995E-2</v>
      </c>
      <c r="J17" s="525">
        <v>8.0799999999999997E-2</v>
      </c>
      <c r="K17" s="525">
        <v>8.0799999999999997E-2</v>
      </c>
      <c r="L17" s="525">
        <v>8.0799999999999997E-2</v>
      </c>
      <c r="M17" s="525">
        <v>8.0799999999999997E-2</v>
      </c>
      <c r="N17" s="525">
        <v>8.0799999999999997E-2</v>
      </c>
      <c r="O17" s="525">
        <v>8.0799999999999997E-2</v>
      </c>
      <c r="P17" s="525">
        <v>8.0799999999999997E-2</v>
      </c>
      <c r="Q17" s="525">
        <v>8.0799999999999997E-2</v>
      </c>
      <c r="R17" s="525">
        <v>8.09E-2</v>
      </c>
      <c r="S17" s="240">
        <f t="shared" si="0"/>
        <v>0.99999999999999989</v>
      </c>
      <c r="T17" s="751"/>
      <c r="U17" s="741">
        <f>10%*0.25</f>
        <v>2.5000000000000001E-2</v>
      </c>
      <c r="V17" s="734" t="s">
        <v>485</v>
      </c>
    </row>
    <row r="18" spans="1:23" s="8" customFormat="1" ht="70.900000000000006" customHeight="1" thickBot="1" x14ac:dyDescent="0.3">
      <c r="A18" s="697"/>
      <c r="B18" s="701"/>
      <c r="C18" s="701"/>
      <c r="D18" s="698"/>
      <c r="E18" s="698"/>
      <c r="F18" s="537" t="s">
        <v>20</v>
      </c>
      <c r="G18" s="525">
        <f>+G17</f>
        <v>9.0899999999999995E-2</v>
      </c>
      <c r="H18" s="525">
        <v>9.0899999999999995E-2</v>
      </c>
      <c r="I18" s="525">
        <v>9.0899999999999995E-2</v>
      </c>
      <c r="J18" s="525">
        <v>8.0799999999999997E-2</v>
      </c>
      <c r="K18" s="525">
        <v>8.0799999999999997E-2</v>
      </c>
      <c r="L18" s="525">
        <v>8.0799999999999997E-2</v>
      </c>
      <c r="M18" s="525">
        <v>8.0799999999999997E-2</v>
      </c>
      <c r="N18" s="525">
        <v>8.0799999999999997E-2</v>
      </c>
      <c r="O18" s="525">
        <v>8.0799999999999997E-2</v>
      </c>
      <c r="P18" s="525">
        <v>8.0799999999999997E-2</v>
      </c>
      <c r="Q18" s="525">
        <v>8.0799999999999997E-2</v>
      </c>
      <c r="R18" s="525">
        <v>8.09E-2</v>
      </c>
      <c r="S18" s="138">
        <f t="shared" si="0"/>
        <v>0.99999999999999989</v>
      </c>
      <c r="T18" s="751"/>
      <c r="U18" s="742"/>
      <c r="V18" s="736"/>
      <c r="W18" s="141"/>
    </row>
    <row r="19" spans="1:23" s="8" customFormat="1" ht="50.1" customHeight="1" x14ac:dyDescent="0.25">
      <c r="A19" s="697"/>
      <c r="B19" s="745" t="s">
        <v>324</v>
      </c>
      <c r="C19" s="699" t="s">
        <v>325</v>
      </c>
      <c r="D19" s="700" t="s">
        <v>305</v>
      </c>
      <c r="E19" s="698" t="s">
        <v>305</v>
      </c>
      <c r="F19" s="538" t="s">
        <v>19</v>
      </c>
      <c r="G19" s="530">
        <v>8.3000000000000004E-2</v>
      </c>
      <c r="H19" s="525">
        <v>8.3000000000000004E-2</v>
      </c>
      <c r="I19" s="525">
        <v>8.3000000000000004E-2</v>
      </c>
      <c r="J19" s="525">
        <v>8.3000000000000004E-2</v>
      </c>
      <c r="K19" s="525">
        <v>8.4000000000000005E-2</v>
      </c>
      <c r="L19" s="525">
        <v>8.4000000000000005E-2</v>
      </c>
      <c r="M19" s="525">
        <v>8.4000000000000005E-2</v>
      </c>
      <c r="N19" s="525">
        <v>8.4000000000000005E-2</v>
      </c>
      <c r="O19" s="525">
        <v>8.3000000000000004E-2</v>
      </c>
      <c r="P19" s="525">
        <v>8.3000000000000004E-2</v>
      </c>
      <c r="Q19" s="525">
        <v>8.3000000000000004E-2</v>
      </c>
      <c r="R19" s="525">
        <v>8.3000000000000004E-2</v>
      </c>
      <c r="S19" s="137">
        <f>SUM(G19:R19)</f>
        <v>0.99999999999999978</v>
      </c>
      <c r="T19" s="752">
        <f>SUM(U19:U30)</f>
        <v>0.25</v>
      </c>
      <c r="U19" s="703">
        <f>16%*0.25</f>
        <v>0.04</v>
      </c>
      <c r="V19" s="734" t="s">
        <v>486</v>
      </c>
    </row>
    <row r="20" spans="1:23" s="8" customFormat="1" ht="53.25" customHeight="1" thickBot="1" x14ac:dyDescent="0.3">
      <c r="A20" s="697"/>
      <c r="B20" s="745"/>
      <c r="C20" s="699"/>
      <c r="D20" s="700"/>
      <c r="E20" s="698"/>
      <c r="F20" s="537" t="s">
        <v>20</v>
      </c>
      <c r="G20" s="527">
        <v>8.3000000000000004E-2</v>
      </c>
      <c r="H20" s="527">
        <v>8.3000000000000004E-2</v>
      </c>
      <c r="I20" s="527">
        <v>8.3000000000000004E-2</v>
      </c>
      <c r="J20" s="527">
        <v>8.3000000000000004E-2</v>
      </c>
      <c r="K20" s="527">
        <v>8.4000000000000005E-2</v>
      </c>
      <c r="L20" s="527">
        <v>8.4000000000000005E-2</v>
      </c>
      <c r="M20" s="527">
        <v>8.4000000000000005E-2</v>
      </c>
      <c r="N20" s="527">
        <v>8.4000000000000005E-2</v>
      </c>
      <c r="O20" s="525">
        <v>8.3000000000000004E-2</v>
      </c>
      <c r="P20" s="525">
        <v>8.3000000000000004E-2</v>
      </c>
      <c r="Q20" s="525">
        <v>8.3000000000000004E-2</v>
      </c>
      <c r="R20" s="525">
        <v>8.3000000000000004E-2</v>
      </c>
      <c r="S20" s="138">
        <f t="shared" ref="S20:S50" si="1">SUM(G20:R20)</f>
        <v>0.99999999999999978</v>
      </c>
      <c r="T20" s="753"/>
      <c r="U20" s="739"/>
      <c r="V20" s="736"/>
    </row>
    <row r="21" spans="1:23" s="8" customFormat="1" ht="50.1" customHeight="1" x14ac:dyDescent="0.25">
      <c r="A21" s="697"/>
      <c r="B21" s="745"/>
      <c r="C21" s="699" t="s">
        <v>326</v>
      </c>
      <c r="D21" s="700" t="s">
        <v>305</v>
      </c>
      <c r="E21" s="698" t="s">
        <v>305</v>
      </c>
      <c r="F21" s="534" t="s">
        <v>19</v>
      </c>
      <c r="G21" s="525">
        <v>8.3000000000000004E-2</v>
      </c>
      <c r="H21" s="525">
        <v>8.3000000000000004E-2</v>
      </c>
      <c r="I21" s="525">
        <v>8.3000000000000004E-2</v>
      </c>
      <c r="J21" s="525">
        <v>8.3000000000000004E-2</v>
      </c>
      <c r="K21" s="525">
        <v>8.4000000000000005E-2</v>
      </c>
      <c r="L21" s="525">
        <v>8.4000000000000005E-2</v>
      </c>
      <c r="M21" s="525">
        <v>8.4000000000000005E-2</v>
      </c>
      <c r="N21" s="525">
        <v>8.4000000000000005E-2</v>
      </c>
      <c r="O21" s="525">
        <v>8.3000000000000004E-2</v>
      </c>
      <c r="P21" s="525">
        <v>8.3000000000000004E-2</v>
      </c>
      <c r="Q21" s="525">
        <v>8.3000000000000004E-2</v>
      </c>
      <c r="R21" s="525">
        <v>8.3000000000000004E-2</v>
      </c>
      <c r="S21" s="139">
        <f t="shared" si="1"/>
        <v>0.99999999999999978</v>
      </c>
      <c r="T21" s="753"/>
      <c r="U21" s="739">
        <f>17%*0.25</f>
        <v>4.2500000000000003E-2</v>
      </c>
      <c r="V21" s="734" t="s">
        <v>488</v>
      </c>
    </row>
    <row r="22" spans="1:23" s="8" customFormat="1" ht="50.1" customHeight="1" thickBot="1" x14ac:dyDescent="0.3">
      <c r="A22" s="697"/>
      <c r="B22" s="745"/>
      <c r="C22" s="699"/>
      <c r="D22" s="700"/>
      <c r="E22" s="698"/>
      <c r="F22" s="537" t="s">
        <v>20</v>
      </c>
      <c r="G22" s="527">
        <v>8.3000000000000004E-2</v>
      </c>
      <c r="H22" s="527">
        <v>8.3000000000000004E-2</v>
      </c>
      <c r="I22" s="527">
        <v>8.3000000000000004E-2</v>
      </c>
      <c r="J22" s="527">
        <v>8.3000000000000004E-2</v>
      </c>
      <c r="K22" s="527">
        <v>8.4000000000000005E-2</v>
      </c>
      <c r="L22" s="527">
        <v>8.4000000000000005E-2</v>
      </c>
      <c r="M22" s="527">
        <v>8.4000000000000005E-2</v>
      </c>
      <c r="N22" s="527">
        <v>8.4000000000000005E-2</v>
      </c>
      <c r="O22" s="525">
        <v>8.3000000000000004E-2</v>
      </c>
      <c r="P22" s="525">
        <v>8.3000000000000004E-2</v>
      </c>
      <c r="Q22" s="525">
        <v>8.3000000000000004E-2</v>
      </c>
      <c r="R22" s="525">
        <v>8.3000000000000004E-2</v>
      </c>
      <c r="S22" s="138">
        <f t="shared" si="1"/>
        <v>0.99999999999999978</v>
      </c>
      <c r="T22" s="753"/>
      <c r="U22" s="739"/>
      <c r="V22" s="736"/>
    </row>
    <row r="23" spans="1:23" s="8" customFormat="1" ht="50.1" customHeight="1" x14ac:dyDescent="0.25">
      <c r="A23" s="697"/>
      <c r="B23" s="745"/>
      <c r="C23" s="699" t="s">
        <v>327</v>
      </c>
      <c r="D23" s="700" t="s">
        <v>305</v>
      </c>
      <c r="E23" s="698" t="s">
        <v>305</v>
      </c>
      <c r="F23" s="534" t="s">
        <v>19</v>
      </c>
      <c r="G23" s="525">
        <v>8.3000000000000004E-2</v>
      </c>
      <c r="H23" s="525">
        <v>8.3000000000000004E-2</v>
      </c>
      <c r="I23" s="525">
        <v>8.3000000000000004E-2</v>
      </c>
      <c r="J23" s="525">
        <v>8.3000000000000004E-2</v>
      </c>
      <c r="K23" s="525">
        <v>8.4000000000000005E-2</v>
      </c>
      <c r="L23" s="525">
        <v>8.4000000000000005E-2</v>
      </c>
      <c r="M23" s="525">
        <v>8.4000000000000005E-2</v>
      </c>
      <c r="N23" s="525">
        <v>8.4000000000000005E-2</v>
      </c>
      <c r="O23" s="525">
        <v>8.3000000000000004E-2</v>
      </c>
      <c r="P23" s="525">
        <v>8.3000000000000004E-2</v>
      </c>
      <c r="Q23" s="525">
        <v>8.3000000000000004E-2</v>
      </c>
      <c r="R23" s="525">
        <v>8.3000000000000004E-2</v>
      </c>
      <c r="S23" s="139">
        <f t="shared" si="1"/>
        <v>0.99999999999999978</v>
      </c>
      <c r="T23" s="753"/>
      <c r="U23" s="739">
        <f>17%*0.25</f>
        <v>4.2500000000000003E-2</v>
      </c>
      <c r="V23" s="734" t="s">
        <v>489</v>
      </c>
    </row>
    <row r="24" spans="1:23" s="8" customFormat="1" ht="50.1" customHeight="1" thickBot="1" x14ac:dyDescent="0.3">
      <c r="A24" s="697"/>
      <c r="B24" s="745"/>
      <c r="C24" s="699"/>
      <c r="D24" s="700"/>
      <c r="E24" s="698"/>
      <c r="F24" s="537" t="s">
        <v>20</v>
      </c>
      <c r="G24" s="527">
        <v>8.3000000000000004E-2</v>
      </c>
      <c r="H24" s="527">
        <v>8.3000000000000004E-2</v>
      </c>
      <c r="I24" s="527">
        <v>8.3000000000000004E-2</v>
      </c>
      <c r="J24" s="527">
        <v>8.3000000000000004E-2</v>
      </c>
      <c r="K24" s="527">
        <v>8.4000000000000005E-2</v>
      </c>
      <c r="L24" s="527">
        <v>8.4000000000000005E-2</v>
      </c>
      <c r="M24" s="527">
        <v>8.4000000000000005E-2</v>
      </c>
      <c r="N24" s="527">
        <v>8.4000000000000005E-2</v>
      </c>
      <c r="O24" s="525">
        <v>8.3000000000000004E-2</v>
      </c>
      <c r="P24" s="525">
        <v>8.3000000000000004E-2</v>
      </c>
      <c r="Q24" s="525">
        <v>8.3000000000000004E-2</v>
      </c>
      <c r="R24" s="525">
        <v>8.3000000000000004E-2</v>
      </c>
      <c r="S24" s="138">
        <f t="shared" si="1"/>
        <v>0.99999999999999978</v>
      </c>
      <c r="T24" s="753"/>
      <c r="U24" s="739"/>
      <c r="V24" s="736"/>
    </row>
    <row r="25" spans="1:23" s="8" customFormat="1" ht="50.1" customHeight="1" x14ac:dyDescent="0.25">
      <c r="A25" s="697"/>
      <c r="B25" s="745"/>
      <c r="C25" s="699" t="s">
        <v>328</v>
      </c>
      <c r="D25" s="700" t="s">
        <v>305</v>
      </c>
      <c r="E25" s="698" t="s">
        <v>305</v>
      </c>
      <c r="F25" s="534" t="s">
        <v>19</v>
      </c>
      <c r="G25" s="525">
        <v>8.3000000000000004E-2</v>
      </c>
      <c r="H25" s="525">
        <v>8.3000000000000004E-2</v>
      </c>
      <c r="I25" s="525">
        <v>8.3000000000000004E-2</v>
      </c>
      <c r="J25" s="525">
        <v>8.3000000000000004E-2</v>
      </c>
      <c r="K25" s="525">
        <v>8.4000000000000005E-2</v>
      </c>
      <c r="L25" s="525">
        <v>8.4000000000000005E-2</v>
      </c>
      <c r="M25" s="525">
        <v>8.4000000000000005E-2</v>
      </c>
      <c r="N25" s="525">
        <v>8.4000000000000005E-2</v>
      </c>
      <c r="O25" s="525">
        <v>8.3000000000000004E-2</v>
      </c>
      <c r="P25" s="525">
        <v>8.3000000000000004E-2</v>
      </c>
      <c r="Q25" s="525">
        <v>8.3000000000000004E-2</v>
      </c>
      <c r="R25" s="525">
        <v>8.3000000000000004E-2</v>
      </c>
      <c r="S25" s="139">
        <f t="shared" si="1"/>
        <v>0.99999999999999978</v>
      </c>
      <c r="T25" s="753"/>
      <c r="U25" s="739">
        <f>16%*0.25</f>
        <v>0.04</v>
      </c>
      <c r="V25" s="734" t="s">
        <v>490</v>
      </c>
    </row>
    <row r="26" spans="1:23" s="8" customFormat="1" ht="50.1" customHeight="1" thickBot="1" x14ac:dyDescent="0.3">
      <c r="A26" s="697"/>
      <c r="B26" s="745"/>
      <c r="C26" s="699"/>
      <c r="D26" s="700"/>
      <c r="E26" s="698"/>
      <c r="F26" s="537" t="s">
        <v>20</v>
      </c>
      <c r="G26" s="527">
        <v>8.3000000000000004E-2</v>
      </c>
      <c r="H26" s="527">
        <v>8.3000000000000004E-2</v>
      </c>
      <c r="I26" s="527">
        <v>8.3000000000000004E-2</v>
      </c>
      <c r="J26" s="527">
        <v>8.3000000000000004E-2</v>
      </c>
      <c r="K26" s="527">
        <v>8.4000000000000005E-2</v>
      </c>
      <c r="L26" s="527">
        <v>8.4000000000000005E-2</v>
      </c>
      <c r="M26" s="527">
        <v>8.4000000000000005E-2</v>
      </c>
      <c r="N26" s="527">
        <v>8.4000000000000005E-2</v>
      </c>
      <c r="O26" s="525">
        <v>8.3000000000000004E-2</v>
      </c>
      <c r="P26" s="525">
        <v>8.3000000000000004E-2</v>
      </c>
      <c r="Q26" s="525">
        <v>8.3000000000000004E-2</v>
      </c>
      <c r="R26" s="525">
        <v>8.3000000000000004E-2</v>
      </c>
      <c r="S26" s="138">
        <f t="shared" si="1"/>
        <v>0.99999999999999978</v>
      </c>
      <c r="T26" s="753"/>
      <c r="U26" s="739"/>
      <c r="V26" s="736"/>
    </row>
    <row r="27" spans="1:23" s="8" customFormat="1" ht="50.1" customHeight="1" x14ac:dyDescent="0.25">
      <c r="A27" s="697"/>
      <c r="B27" s="745"/>
      <c r="C27" s="699" t="s">
        <v>329</v>
      </c>
      <c r="D27" s="700" t="s">
        <v>305</v>
      </c>
      <c r="E27" s="698" t="s">
        <v>305</v>
      </c>
      <c r="F27" s="534" t="s">
        <v>19</v>
      </c>
      <c r="G27" s="525">
        <v>8.3000000000000004E-2</v>
      </c>
      <c r="H27" s="525">
        <v>8.3000000000000004E-2</v>
      </c>
      <c r="I27" s="525">
        <v>8.3000000000000004E-2</v>
      </c>
      <c r="J27" s="525">
        <v>8.3000000000000004E-2</v>
      </c>
      <c r="K27" s="525">
        <v>8.4000000000000005E-2</v>
      </c>
      <c r="L27" s="525">
        <v>8.4000000000000005E-2</v>
      </c>
      <c r="M27" s="525">
        <v>8.4000000000000005E-2</v>
      </c>
      <c r="N27" s="525">
        <v>8.4000000000000005E-2</v>
      </c>
      <c r="O27" s="525">
        <v>8.3000000000000004E-2</v>
      </c>
      <c r="P27" s="525">
        <v>8.3000000000000004E-2</v>
      </c>
      <c r="Q27" s="525">
        <v>8.3000000000000004E-2</v>
      </c>
      <c r="R27" s="525">
        <v>8.3000000000000004E-2</v>
      </c>
      <c r="S27" s="139">
        <f t="shared" si="1"/>
        <v>0.99999999999999978</v>
      </c>
      <c r="T27" s="753"/>
      <c r="U27" s="739">
        <f>17%*0.25</f>
        <v>4.2500000000000003E-2</v>
      </c>
      <c r="V27" s="734" t="s">
        <v>491</v>
      </c>
    </row>
    <row r="28" spans="1:23" s="8" customFormat="1" ht="50.1" customHeight="1" thickBot="1" x14ac:dyDescent="0.3">
      <c r="A28" s="697"/>
      <c r="B28" s="745"/>
      <c r="C28" s="699"/>
      <c r="D28" s="700"/>
      <c r="E28" s="698"/>
      <c r="F28" s="537" t="s">
        <v>20</v>
      </c>
      <c r="G28" s="527">
        <v>8.3000000000000004E-2</v>
      </c>
      <c r="H28" s="527">
        <v>8.3000000000000004E-2</v>
      </c>
      <c r="I28" s="527">
        <v>8.3000000000000004E-2</v>
      </c>
      <c r="J28" s="527">
        <v>8.3000000000000004E-2</v>
      </c>
      <c r="K28" s="527">
        <v>8.4000000000000005E-2</v>
      </c>
      <c r="L28" s="527">
        <v>8.4000000000000005E-2</v>
      </c>
      <c r="M28" s="527">
        <v>8.4000000000000005E-2</v>
      </c>
      <c r="N28" s="527">
        <v>8.4000000000000005E-2</v>
      </c>
      <c r="O28" s="525">
        <v>8.3000000000000004E-2</v>
      </c>
      <c r="P28" s="525">
        <v>8.3000000000000004E-2</v>
      </c>
      <c r="Q28" s="525">
        <v>8.3000000000000004E-2</v>
      </c>
      <c r="R28" s="525">
        <v>8.3000000000000004E-2</v>
      </c>
      <c r="S28" s="138">
        <f t="shared" si="1"/>
        <v>0.99999999999999978</v>
      </c>
      <c r="T28" s="753"/>
      <c r="U28" s="739"/>
      <c r="V28" s="736"/>
    </row>
    <row r="29" spans="1:23" s="8" customFormat="1" ht="50.1" customHeight="1" x14ac:dyDescent="0.25">
      <c r="A29" s="697"/>
      <c r="B29" s="745"/>
      <c r="C29" s="699" t="s">
        <v>330</v>
      </c>
      <c r="D29" s="700" t="s">
        <v>305</v>
      </c>
      <c r="E29" s="698" t="s">
        <v>305</v>
      </c>
      <c r="F29" s="534" t="s">
        <v>19</v>
      </c>
      <c r="G29" s="525">
        <v>8.3000000000000004E-2</v>
      </c>
      <c r="H29" s="525">
        <v>8.3000000000000004E-2</v>
      </c>
      <c r="I29" s="525">
        <v>8.3000000000000004E-2</v>
      </c>
      <c r="J29" s="525">
        <v>8.3000000000000004E-2</v>
      </c>
      <c r="K29" s="525">
        <v>8.4000000000000005E-2</v>
      </c>
      <c r="L29" s="525">
        <v>8.4000000000000005E-2</v>
      </c>
      <c r="M29" s="525">
        <v>8.4000000000000005E-2</v>
      </c>
      <c r="N29" s="525">
        <v>8.4000000000000005E-2</v>
      </c>
      <c r="O29" s="525">
        <v>8.3000000000000004E-2</v>
      </c>
      <c r="P29" s="525">
        <v>8.3000000000000004E-2</v>
      </c>
      <c r="Q29" s="525">
        <v>8.3000000000000004E-2</v>
      </c>
      <c r="R29" s="525">
        <v>8.3000000000000004E-2</v>
      </c>
      <c r="S29" s="139">
        <f t="shared" si="1"/>
        <v>0.99999999999999978</v>
      </c>
      <c r="T29" s="753"/>
      <c r="U29" s="739">
        <f>17%*0.25</f>
        <v>4.2500000000000003E-2</v>
      </c>
      <c r="V29" s="734" t="s">
        <v>492</v>
      </c>
    </row>
    <row r="30" spans="1:23" s="8" customFormat="1" ht="50.1" customHeight="1" thickBot="1" x14ac:dyDescent="0.3">
      <c r="A30" s="697"/>
      <c r="B30" s="745"/>
      <c r="C30" s="699"/>
      <c r="D30" s="700"/>
      <c r="E30" s="698"/>
      <c r="F30" s="536" t="s">
        <v>20</v>
      </c>
      <c r="G30" s="527">
        <v>8.3000000000000004E-2</v>
      </c>
      <c r="H30" s="527">
        <v>8.3000000000000004E-2</v>
      </c>
      <c r="I30" s="527">
        <v>8.3000000000000004E-2</v>
      </c>
      <c r="J30" s="527">
        <v>8.3000000000000004E-2</v>
      </c>
      <c r="K30" s="527">
        <v>8.4000000000000005E-2</v>
      </c>
      <c r="L30" s="527">
        <v>8.4000000000000005E-2</v>
      </c>
      <c r="M30" s="527">
        <v>8.4000000000000005E-2</v>
      </c>
      <c r="N30" s="527">
        <v>8.4000000000000005E-2</v>
      </c>
      <c r="O30" s="525">
        <v>8.3000000000000004E-2</v>
      </c>
      <c r="P30" s="525">
        <v>8.3000000000000004E-2</v>
      </c>
      <c r="Q30" s="525">
        <v>8.3000000000000004E-2</v>
      </c>
      <c r="R30" s="525">
        <v>8.3000000000000004E-2</v>
      </c>
      <c r="S30" s="140">
        <f t="shared" si="1"/>
        <v>0.99999999999999978</v>
      </c>
      <c r="T30" s="754"/>
      <c r="U30" s="740"/>
      <c r="V30" s="736"/>
    </row>
    <row r="31" spans="1:23" s="8" customFormat="1" ht="50.1" customHeight="1" x14ac:dyDescent="0.25">
      <c r="A31" s="697"/>
      <c r="B31" s="745" t="s">
        <v>353</v>
      </c>
      <c r="C31" s="699" t="s">
        <v>354</v>
      </c>
      <c r="D31" s="700" t="s">
        <v>305</v>
      </c>
      <c r="E31" s="698" t="s">
        <v>305</v>
      </c>
      <c r="F31" s="534" t="s">
        <v>19</v>
      </c>
      <c r="G31" s="525">
        <v>8.3000000000000004E-2</v>
      </c>
      <c r="H31" s="525">
        <v>8.3000000000000004E-2</v>
      </c>
      <c r="I31" s="525">
        <v>8.3000000000000004E-2</v>
      </c>
      <c r="J31" s="525">
        <v>8.3000000000000004E-2</v>
      </c>
      <c r="K31" s="525">
        <v>8.4000000000000005E-2</v>
      </c>
      <c r="L31" s="525">
        <v>8.4000000000000005E-2</v>
      </c>
      <c r="M31" s="525">
        <v>8.4000000000000005E-2</v>
      </c>
      <c r="N31" s="525">
        <v>8.4000000000000005E-2</v>
      </c>
      <c r="O31" s="525">
        <v>8.3000000000000004E-2</v>
      </c>
      <c r="P31" s="525">
        <v>8.3000000000000004E-2</v>
      </c>
      <c r="Q31" s="525">
        <v>8.3000000000000004E-2</v>
      </c>
      <c r="R31" s="525">
        <v>8.3000000000000004E-2</v>
      </c>
      <c r="S31" s="139">
        <v>0.99999999999999978</v>
      </c>
      <c r="T31" s="764">
        <v>0.25</v>
      </c>
      <c r="U31" s="746">
        <v>3.5999999999999997E-2</v>
      </c>
      <c r="V31" s="737" t="s">
        <v>487</v>
      </c>
    </row>
    <row r="32" spans="1:23" s="8" customFormat="1" ht="50.1" customHeight="1" thickBot="1" x14ac:dyDescent="0.3">
      <c r="A32" s="697"/>
      <c r="B32" s="745"/>
      <c r="C32" s="699"/>
      <c r="D32" s="700"/>
      <c r="E32" s="698"/>
      <c r="F32" s="537" t="s">
        <v>20</v>
      </c>
      <c r="G32" s="527">
        <v>8.3000000000000004E-2</v>
      </c>
      <c r="H32" s="221">
        <v>8.3000000000000004E-2</v>
      </c>
      <c r="I32" s="221">
        <v>8.3000000000000004E-2</v>
      </c>
      <c r="J32" s="527">
        <v>8.3000000000000004E-2</v>
      </c>
      <c r="K32" s="527">
        <v>8.4000000000000005E-2</v>
      </c>
      <c r="L32" s="527">
        <v>8.4000000000000005E-2</v>
      </c>
      <c r="M32" s="527">
        <v>8.4000000000000005E-2</v>
      </c>
      <c r="N32" s="525">
        <v>8.4000000000000005E-2</v>
      </c>
      <c r="O32" s="525">
        <v>8.3000000000000004E-2</v>
      </c>
      <c r="P32" s="525">
        <v>8.3000000000000004E-2</v>
      </c>
      <c r="Q32" s="525">
        <v>8.3000000000000004E-2</v>
      </c>
      <c r="R32" s="525">
        <v>8.3000000000000004E-2</v>
      </c>
      <c r="S32" s="140">
        <f t="shared" si="1"/>
        <v>0.99999999999999978</v>
      </c>
      <c r="T32" s="765"/>
      <c r="U32" s="703"/>
      <c r="V32" s="755"/>
    </row>
    <row r="33" spans="1:23" s="8" customFormat="1" ht="50.1" customHeight="1" x14ac:dyDescent="0.25">
      <c r="A33" s="697"/>
      <c r="B33" s="745"/>
      <c r="C33" s="699" t="s">
        <v>426</v>
      </c>
      <c r="D33" s="700" t="s">
        <v>305</v>
      </c>
      <c r="E33" s="698"/>
      <c r="F33" s="534" t="s">
        <v>19</v>
      </c>
      <c r="G33" s="525">
        <v>0</v>
      </c>
      <c r="H33" s="525">
        <v>6.3799999999999996E-2</v>
      </c>
      <c r="I33" s="525">
        <v>0.2177</v>
      </c>
      <c r="J33" s="525">
        <v>0</v>
      </c>
      <c r="K33" s="525">
        <v>7.6200000000000004E-2</v>
      </c>
      <c r="L33" s="525">
        <v>0.33379999999999999</v>
      </c>
      <c r="M33" s="525">
        <v>0.15379999999999999</v>
      </c>
      <c r="N33" s="525">
        <v>0</v>
      </c>
      <c r="O33" s="525">
        <v>7.85E-2</v>
      </c>
      <c r="P33" s="525">
        <v>0</v>
      </c>
      <c r="Q33" s="525">
        <v>0</v>
      </c>
      <c r="R33" s="525">
        <v>7.6200000000000004E-2</v>
      </c>
      <c r="S33" s="190">
        <f>SUM(G33:R33)</f>
        <v>1</v>
      </c>
      <c r="T33" s="765"/>
      <c r="U33" s="746">
        <v>7.9500000000000001E-2</v>
      </c>
      <c r="V33" s="734" t="s">
        <v>499</v>
      </c>
    </row>
    <row r="34" spans="1:23" s="8" customFormat="1" ht="50.1" customHeight="1" thickBot="1" x14ac:dyDescent="0.3">
      <c r="A34" s="697"/>
      <c r="B34" s="745"/>
      <c r="C34" s="699"/>
      <c r="D34" s="700"/>
      <c r="E34" s="698"/>
      <c r="F34" s="537" t="s">
        <v>20</v>
      </c>
      <c r="G34" s="525">
        <v>0</v>
      </c>
      <c r="H34" s="525">
        <v>6.3799999999999996E-2</v>
      </c>
      <c r="I34" s="221">
        <v>0.2177</v>
      </c>
      <c r="J34" s="528">
        <v>3.5000000000000003E-2</v>
      </c>
      <c r="K34" s="527">
        <v>7.6200000000000004E-2</v>
      </c>
      <c r="L34" s="527">
        <v>0.33379999999999999</v>
      </c>
      <c r="M34" s="527">
        <v>0.15379999999999999</v>
      </c>
      <c r="N34" s="527">
        <v>0.04</v>
      </c>
      <c r="O34" s="525">
        <v>7.85E-2</v>
      </c>
      <c r="P34" s="525">
        <v>0</v>
      </c>
      <c r="Q34" s="525">
        <v>0</v>
      </c>
      <c r="R34" s="527">
        <v>1.1999999999999999E-3</v>
      </c>
      <c r="S34" s="191">
        <f t="shared" ref="S34:S44" si="2">SUM(G34:R34)</f>
        <v>0.99999999999999989</v>
      </c>
      <c r="T34" s="765"/>
      <c r="U34" s="703"/>
      <c r="V34" s="738"/>
    </row>
    <row r="35" spans="1:23" s="8" customFormat="1" ht="50.1" customHeight="1" x14ac:dyDescent="0.25">
      <c r="A35" s="697"/>
      <c r="B35" s="745"/>
      <c r="C35" s="699" t="s">
        <v>427</v>
      </c>
      <c r="D35" s="700" t="s">
        <v>305</v>
      </c>
      <c r="E35" s="698"/>
      <c r="F35" s="534" t="s">
        <v>19</v>
      </c>
      <c r="G35" s="525">
        <v>0</v>
      </c>
      <c r="H35" s="525">
        <v>0.14000000000000001</v>
      </c>
      <c r="I35" s="525">
        <v>0.25669999999999998</v>
      </c>
      <c r="J35" s="525">
        <v>0.25</v>
      </c>
      <c r="K35" s="525">
        <v>0.14000000000000001</v>
      </c>
      <c r="L35" s="525">
        <v>0.03</v>
      </c>
      <c r="M35" s="525">
        <v>0.03</v>
      </c>
      <c r="N35" s="525">
        <v>0.03</v>
      </c>
      <c r="O35" s="525">
        <v>0.03</v>
      </c>
      <c r="P35" s="525">
        <v>0.03</v>
      </c>
      <c r="Q35" s="525">
        <v>0.03</v>
      </c>
      <c r="R35" s="525">
        <v>3.3300000000000003E-2</v>
      </c>
      <c r="S35" s="190">
        <f>SUM(G35:R35)</f>
        <v>1.0000000000000002</v>
      </c>
      <c r="T35" s="765"/>
      <c r="U35" s="746">
        <v>1.83E-2</v>
      </c>
      <c r="V35" s="734" t="s">
        <v>500</v>
      </c>
    </row>
    <row r="36" spans="1:23" s="8" customFormat="1" ht="50.1" customHeight="1" thickBot="1" x14ac:dyDescent="0.3">
      <c r="A36" s="697"/>
      <c r="B36" s="745"/>
      <c r="C36" s="699"/>
      <c r="D36" s="700"/>
      <c r="E36" s="698"/>
      <c r="F36" s="537" t="s">
        <v>20</v>
      </c>
      <c r="G36" s="525">
        <v>0</v>
      </c>
      <c r="H36" s="525">
        <v>0.14000000000000001</v>
      </c>
      <c r="I36" s="221">
        <v>0.25669999999999998</v>
      </c>
      <c r="J36" s="528">
        <v>0.25</v>
      </c>
      <c r="K36" s="527">
        <v>0.14000000000000001</v>
      </c>
      <c r="L36" s="527">
        <v>0.03</v>
      </c>
      <c r="M36" s="527">
        <v>0.03</v>
      </c>
      <c r="N36" s="527">
        <v>0.03</v>
      </c>
      <c r="O36" s="525">
        <v>0.03</v>
      </c>
      <c r="P36" s="525">
        <v>0.03</v>
      </c>
      <c r="Q36" s="525">
        <v>0.03</v>
      </c>
      <c r="R36" s="525">
        <v>3.3300000000000003E-2</v>
      </c>
      <c r="S36" s="191">
        <f t="shared" si="2"/>
        <v>1.0000000000000002</v>
      </c>
      <c r="T36" s="765"/>
      <c r="U36" s="703"/>
      <c r="V36" s="738"/>
    </row>
    <row r="37" spans="1:23" s="8" customFormat="1" ht="50.1" customHeight="1" x14ac:dyDescent="0.25">
      <c r="A37" s="697"/>
      <c r="B37" s="745"/>
      <c r="C37" s="699" t="s">
        <v>428</v>
      </c>
      <c r="D37" s="700" t="s">
        <v>305</v>
      </c>
      <c r="E37" s="698"/>
      <c r="F37" s="534" t="s">
        <v>19</v>
      </c>
      <c r="G37" s="531">
        <v>0</v>
      </c>
      <c r="H37" s="531">
        <v>0</v>
      </c>
      <c r="I37" s="531">
        <v>0</v>
      </c>
      <c r="J37" s="531">
        <v>0</v>
      </c>
      <c r="K37" s="531">
        <v>0.2</v>
      </c>
      <c r="L37" s="531">
        <v>0</v>
      </c>
      <c r="M37" s="531">
        <v>0.2</v>
      </c>
      <c r="N37" s="531">
        <v>0</v>
      </c>
      <c r="O37" s="531">
        <v>0.2</v>
      </c>
      <c r="P37" s="531">
        <v>0</v>
      </c>
      <c r="Q37" s="531">
        <v>0.2</v>
      </c>
      <c r="R37" s="531">
        <v>0.2</v>
      </c>
      <c r="S37" s="190">
        <f>SUM(G37:R37)</f>
        <v>1</v>
      </c>
      <c r="T37" s="765"/>
      <c r="U37" s="746">
        <v>3.0599999999999999E-2</v>
      </c>
      <c r="V37" s="734" t="s">
        <v>501</v>
      </c>
    </row>
    <row r="38" spans="1:23" s="8" customFormat="1" ht="50.1" customHeight="1" thickBot="1" x14ac:dyDescent="0.3">
      <c r="A38" s="697"/>
      <c r="B38" s="745"/>
      <c r="C38" s="699"/>
      <c r="D38" s="700"/>
      <c r="E38" s="698"/>
      <c r="F38" s="537" t="s">
        <v>20</v>
      </c>
      <c r="G38" s="532">
        <v>0</v>
      </c>
      <c r="H38" s="525">
        <v>0</v>
      </c>
      <c r="I38" s="221">
        <v>0</v>
      </c>
      <c r="J38" s="527">
        <v>0</v>
      </c>
      <c r="K38" s="527">
        <v>0</v>
      </c>
      <c r="L38" s="527">
        <v>0.2</v>
      </c>
      <c r="M38" s="527">
        <v>0.2</v>
      </c>
      <c r="N38" s="528">
        <v>0</v>
      </c>
      <c r="O38" s="531">
        <v>0.2</v>
      </c>
      <c r="P38" s="533">
        <v>0</v>
      </c>
      <c r="Q38" s="531">
        <v>0.2</v>
      </c>
      <c r="R38" s="531">
        <v>0.2</v>
      </c>
      <c r="S38" s="191">
        <f t="shared" si="2"/>
        <v>1</v>
      </c>
      <c r="T38" s="765"/>
      <c r="U38" s="703"/>
      <c r="V38" s="738"/>
    </row>
    <row r="39" spans="1:23" ht="50.1" customHeight="1" x14ac:dyDescent="0.25">
      <c r="A39" s="697"/>
      <c r="B39" s="745"/>
      <c r="C39" s="699" t="s">
        <v>429</v>
      </c>
      <c r="D39" s="700" t="s">
        <v>305</v>
      </c>
      <c r="E39" s="698"/>
      <c r="F39" s="534" t="s">
        <v>19</v>
      </c>
      <c r="G39" s="531">
        <v>0</v>
      </c>
      <c r="H39" s="531">
        <v>0.125</v>
      </c>
      <c r="I39" s="531">
        <v>0</v>
      </c>
      <c r="J39" s="531">
        <v>0</v>
      </c>
      <c r="K39" s="531">
        <v>0</v>
      </c>
      <c r="L39" s="531">
        <v>0</v>
      </c>
      <c r="M39" s="531">
        <v>0</v>
      </c>
      <c r="N39" s="531">
        <v>0</v>
      </c>
      <c r="O39" s="531">
        <v>0.25</v>
      </c>
      <c r="P39" s="533">
        <v>0</v>
      </c>
      <c r="Q39" s="533">
        <v>0.5</v>
      </c>
      <c r="R39" s="531">
        <v>0.125</v>
      </c>
      <c r="S39" s="190">
        <f>SUM(G39:R39)</f>
        <v>1</v>
      </c>
      <c r="T39" s="765"/>
      <c r="U39" s="746">
        <v>2.4500000000000001E-2</v>
      </c>
      <c r="V39" s="734" t="s">
        <v>502</v>
      </c>
    </row>
    <row r="40" spans="1:23" ht="50.1" customHeight="1" thickBot="1" x14ac:dyDescent="0.3">
      <c r="A40" s="697"/>
      <c r="B40" s="745"/>
      <c r="C40" s="699"/>
      <c r="D40" s="700"/>
      <c r="E40" s="698"/>
      <c r="F40" s="537" t="s">
        <v>20</v>
      </c>
      <c r="G40" s="221">
        <v>0</v>
      </c>
      <c r="H40" s="221">
        <v>0.125</v>
      </c>
      <c r="I40" s="221">
        <v>0</v>
      </c>
      <c r="J40" s="527">
        <v>0</v>
      </c>
      <c r="K40" s="527">
        <v>0</v>
      </c>
      <c r="L40" s="527">
        <v>0</v>
      </c>
      <c r="M40" s="527">
        <v>0</v>
      </c>
      <c r="N40" s="528">
        <v>0</v>
      </c>
      <c r="O40" s="531">
        <v>0.25</v>
      </c>
      <c r="P40" s="533">
        <v>0</v>
      </c>
      <c r="Q40" s="533">
        <v>0.5</v>
      </c>
      <c r="R40" s="531">
        <v>0.125</v>
      </c>
      <c r="S40" s="191">
        <f t="shared" si="2"/>
        <v>1</v>
      </c>
      <c r="T40" s="765"/>
      <c r="U40" s="703"/>
      <c r="V40" s="738"/>
      <c r="W40" s="6"/>
    </row>
    <row r="41" spans="1:23" ht="50.1" customHeight="1" x14ac:dyDescent="0.25">
      <c r="A41" s="697"/>
      <c r="B41" s="745"/>
      <c r="C41" s="699" t="s">
        <v>430</v>
      </c>
      <c r="D41" s="700" t="s">
        <v>305</v>
      </c>
      <c r="E41" s="698"/>
      <c r="F41" s="534" t="s">
        <v>19</v>
      </c>
      <c r="G41" s="525">
        <v>0</v>
      </c>
      <c r="H41" s="525">
        <v>0</v>
      </c>
      <c r="I41" s="525">
        <v>8.2500000000000004E-2</v>
      </c>
      <c r="J41" s="525">
        <v>0</v>
      </c>
      <c r="K41" s="525">
        <v>0.2475</v>
      </c>
      <c r="L41" s="525">
        <v>0</v>
      </c>
      <c r="M41" s="533">
        <v>0</v>
      </c>
      <c r="N41" s="525">
        <v>0</v>
      </c>
      <c r="O41" s="525">
        <v>0.255</v>
      </c>
      <c r="P41" s="533">
        <v>0</v>
      </c>
      <c r="Q41" s="533">
        <v>0</v>
      </c>
      <c r="R41" s="525">
        <v>0.41499999999999998</v>
      </c>
      <c r="S41" s="190">
        <f>SUM(G41:R41)</f>
        <v>1</v>
      </c>
      <c r="T41" s="765"/>
      <c r="U41" s="702">
        <v>2.4500000000000001E-2</v>
      </c>
      <c r="V41" s="734" t="s">
        <v>503</v>
      </c>
    </row>
    <row r="42" spans="1:23" ht="53.25" customHeight="1" thickBot="1" x14ac:dyDescent="0.3">
      <c r="A42" s="697"/>
      <c r="B42" s="745"/>
      <c r="C42" s="699"/>
      <c r="D42" s="700"/>
      <c r="E42" s="698"/>
      <c r="F42" s="537" t="s">
        <v>20</v>
      </c>
      <c r="G42" s="221">
        <v>0</v>
      </c>
      <c r="H42" s="221">
        <v>0</v>
      </c>
      <c r="I42" s="221">
        <v>8.2500000000000004E-2</v>
      </c>
      <c r="J42" s="527">
        <v>0</v>
      </c>
      <c r="K42" s="527">
        <v>0.2475</v>
      </c>
      <c r="L42" s="527">
        <v>0</v>
      </c>
      <c r="M42" s="533">
        <v>0</v>
      </c>
      <c r="N42" s="528">
        <v>0.1</v>
      </c>
      <c r="O42" s="525">
        <v>0.255</v>
      </c>
      <c r="P42" s="533">
        <v>0</v>
      </c>
      <c r="Q42" s="533">
        <v>0.215</v>
      </c>
      <c r="R42" s="525">
        <v>0.1</v>
      </c>
      <c r="S42" s="191">
        <f t="shared" si="2"/>
        <v>1</v>
      </c>
      <c r="T42" s="765"/>
      <c r="U42" s="703"/>
      <c r="V42" s="738"/>
      <c r="W42" s="6"/>
    </row>
    <row r="43" spans="1:23" ht="50.1" customHeight="1" x14ac:dyDescent="0.25">
      <c r="A43" s="697"/>
      <c r="B43" s="745"/>
      <c r="C43" s="699" t="s">
        <v>431</v>
      </c>
      <c r="D43" s="700" t="s">
        <v>305</v>
      </c>
      <c r="E43" s="698" t="s">
        <v>305</v>
      </c>
      <c r="F43" s="534" t="s">
        <v>19</v>
      </c>
      <c r="G43" s="525">
        <v>0.1542</v>
      </c>
      <c r="H43" s="525">
        <v>5.7700000000000001E-2</v>
      </c>
      <c r="I43" s="525">
        <v>5.7700000000000001E-2</v>
      </c>
      <c r="J43" s="525">
        <v>9.9299999999999999E-2</v>
      </c>
      <c r="K43" s="525">
        <v>5.7700000000000001E-2</v>
      </c>
      <c r="L43" s="525">
        <v>5.7700000000000001E-2</v>
      </c>
      <c r="M43" s="525">
        <v>9.9299999999999999E-2</v>
      </c>
      <c r="N43" s="525">
        <v>5.7700000000000001E-2</v>
      </c>
      <c r="O43" s="525">
        <v>5.8000000000000003E-2</v>
      </c>
      <c r="P43" s="525">
        <v>0.183</v>
      </c>
      <c r="Q43" s="525">
        <v>5.8000000000000003E-2</v>
      </c>
      <c r="R43" s="525">
        <v>5.9700000000000003E-2</v>
      </c>
      <c r="S43" s="192">
        <f>SUM(G43:R43)</f>
        <v>0.99999999999999989</v>
      </c>
      <c r="T43" s="765"/>
      <c r="U43" s="702">
        <v>3.6600000000000001E-2</v>
      </c>
      <c r="V43" s="737" t="s">
        <v>504</v>
      </c>
    </row>
    <row r="44" spans="1:23" ht="60.75" customHeight="1" thickBot="1" x14ac:dyDescent="0.3">
      <c r="A44" s="697"/>
      <c r="B44" s="745"/>
      <c r="C44" s="699"/>
      <c r="D44" s="700"/>
      <c r="E44" s="698"/>
      <c r="F44" s="537" t="s">
        <v>20</v>
      </c>
      <c r="G44" s="528">
        <v>0.1542</v>
      </c>
      <c r="H44" s="221">
        <v>5.7700000000000001E-2</v>
      </c>
      <c r="I44" s="221">
        <v>5.7700000000000001E-2</v>
      </c>
      <c r="J44" s="527">
        <v>9.9299999999999999E-2</v>
      </c>
      <c r="K44" s="527">
        <v>5.7700000000000001E-2</v>
      </c>
      <c r="L44" s="527">
        <v>5.7700000000000001E-2</v>
      </c>
      <c r="M44" s="525">
        <v>9.9299999999999999E-2</v>
      </c>
      <c r="N44" s="527">
        <v>5.7700000000000001E-2</v>
      </c>
      <c r="O44" s="525">
        <v>5.8000000000000003E-2</v>
      </c>
      <c r="P44" s="525">
        <v>0.183</v>
      </c>
      <c r="Q44" s="525">
        <v>5.8000000000000003E-2</v>
      </c>
      <c r="R44" s="528">
        <v>0.06</v>
      </c>
      <c r="S44" s="191">
        <f t="shared" si="2"/>
        <v>1.0003</v>
      </c>
      <c r="T44" s="766"/>
      <c r="U44" s="703"/>
      <c r="V44" s="738"/>
      <c r="W44" s="6"/>
    </row>
    <row r="45" spans="1:23" ht="67.5" customHeight="1" x14ac:dyDescent="0.25">
      <c r="A45" s="697"/>
      <c r="B45" s="697" t="s">
        <v>361</v>
      </c>
      <c r="C45" s="701" t="s">
        <v>475</v>
      </c>
      <c r="D45" s="698" t="s">
        <v>305</v>
      </c>
      <c r="E45" s="698" t="s">
        <v>305</v>
      </c>
      <c r="F45" s="534" t="s">
        <v>19</v>
      </c>
      <c r="G45" s="525">
        <v>0.09</v>
      </c>
      <c r="H45" s="525">
        <v>0.08</v>
      </c>
      <c r="I45" s="525">
        <v>0.08</v>
      </c>
      <c r="J45" s="525">
        <v>0.09</v>
      </c>
      <c r="K45" s="525">
        <v>0.08</v>
      </c>
      <c r="L45" s="525">
        <v>0.08</v>
      </c>
      <c r="M45" s="525">
        <v>0.09</v>
      </c>
      <c r="N45" s="525">
        <v>0.08</v>
      </c>
      <c r="O45" s="525">
        <v>0.09</v>
      </c>
      <c r="P45" s="525">
        <v>0.08</v>
      </c>
      <c r="Q45" s="525">
        <v>0.08</v>
      </c>
      <c r="R45" s="525">
        <v>0.08</v>
      </c>
      <c r="S45" s="139">
        <f t="shared" ref="S45:S51" si="3">SUM(G45:R45)</f>
        <v>0.99999999999999978</v>
      </c>
      <c r="T45" s="762">
        <f>SUM(U45:U52)</f>
        <v>0.25</v>
      </c>
      <c r="U45" s="739">
        <v>7.2900000000000006E-2</v>
      </c>
      <c r="V45" s="737" t="s">
        <v>505</v>
      </c>
    </row>
    <row r="46" spans="1:23" ht="56.45" customHeight="1" thickBot="1" x14ac:dyDescent="0.3">
      <c r="A46" s="697"/>
      <c r="B46" s="697"/>
      <c r="C46" s="701"/>
      <c r="D46" s="698"/>
      <c r="E46" s="698"/>
      <c r="F46" s="537" t="s">
        <v>20</v>
      </c>
      <c r="G46" s="221">
        <v>0.09</v>
      </c>
      <c r="H46" s="221">
        <v>0.08</v>
      </c>
      <c r="I46" s="221">
        <v>0.08</v>
      </c>
      <c r="J46" s="221">
        <v>0.09</v>
      </c>
      <c r="K46" s="221">
        <v>0.08</v>
      </c>
      <c r="L46" s="221">
        <v>0.08</v>
      </c>
      <c r="M46" s="525">
        <v>0.09</v>
      </c>
      <c r="N46" s="525">
        <v>0.08</v>
      </c>
      <c r="O46" s="525">
        <v>0.09</v>
      </c>
      <c r="P46" s="525">
        <v>0.08</v>
      </c>
      <c r="Q46" s="525">
        <v>0.08</v>
      </c>
      <c r="R46" s="525">
        <v>0.08</v>
      </c>
      <c r="S46" s="140">
        <f t="shared" si="1"/>
        <v>0.99999999999999978</v>
      </c>
      <c r="T46" s="753"/>
      <c r="U46" s="739"/>
      <c r="V46" s="738"/>
      <c r="W46" s="6"/>
    </row>
    <row r="47" spans="1:23" ht="55.9" customHeight="1" x14ac:dyDescent="0.25">
      <c r="A47" s="697"/>
      <c r="B47" s="697"/>
      <c r="C47" s="701" t="s">
        <v>474</v>
      </c>
      <c r="D47" s="698" t="s">
        <v>305</v>
      </c>
      <c r="E47" s="698" t="s">
        <v>472</v>
      </c>
      <c r="F47" s="534" t="s">
        <v>19</v>
      </c>
      <c r="G47" s="525">
        <v>7.4999999999999997E-3</v>
      </c>
      <c r="H47" s="525">
        <v>9.0000000000000011E-2</v>
      </c>
      <c r="I47" s="525">
        <v>9.0000000000000011E-2</v>
      </c>
      <c r="J47" s="525">
        <v>0.11833333333333333</v>
      </c>
      <c r="K47" s="525">
        <v>6.6666666666666671E-3</v>
      </c>
      <c r="L47" s="525">
        <v>0.17333333333333334</v>
      </c>
      <c r="M47" s="525">
        <v>7.4999999999999997E-3</v>
      </c>
      <c r="N47" s="525">
        <v>0.11750000000000001</v>
      </c>
      <c r="O47" s="525">
        <v>0.17416666666666666</v>
      </c>
      <c r="P47" s="525">
        <v>9.0000000000000011E-2</v>
      </c>
      <c r="Q47" s="525">
        <v>6.6666666666666671E-3</v>
      </c>
      <c r="R47" s="525">
        <v>0.11833333333333333</v>
      </c>
      <c r="S47" s="139">
        <f t="shared" si="3"/>
        <v>1</v>
      </c>
      <c r="T47" s="753"/>
      <c r="U47" s="739">
        <v>4.1700000000000001E-2</v>
      </c>
      <c r="V47" s="734" t="s">
        <v>506</v>
      </c>
    </row>
    <row r="48" spans="1:23" ht="55.9" customHeight="1" thickBot="1" x14ac:dyDescent="0.3">
      <c r="A48" s="697"/>
      <c r="B48" s="697"/>
      <c r="C48" s="701"/>
      <c r="D48" s="698"/>
      <c r="E48" s="698"/>
      <c r="F48" s="537" t="s">
        <v>20</v>
      </c>
      <c r="G48" s="221">
        <v>7.4999999999999997E-3</v>
      </c>
      <c r="H48" s="221">
        <v>0.09</v>
      </c>
      <c r="I48" s="221">
        <v>0.09</v>
      </c>
      <c r="J48" s="221">
        <v>0.1183</v>
      </c>
      <c r="K48" s="221">
        <v>6.7000000000000002E-3</v>
      </c>
      <c r="L48" s="221">
        <v>0.17330000000000001</v>
      </c>
      <c r="M48" s="525">
        <v>7.4999999999999997E-3</v>
      </c>
      <c r="N48" s="525">
        <v>0.11750000000000001</v>
      </c>
      <c r="O48" s="525">
        <v>0.17416666666666666</v>
      </c>
      <c r="P48" s="525">
        <v>9.0000000000000011E-2</v>
      </c>
      <c r="Q48" s="525">
        <v>6.6666666666666671E-3</v>
      </c>
      <c r="R48" s="528">
        <v>0.11799999999999999</v>
      </c>
      <c r="S48" s="140">
        <f t="shared" si="1"/>
        <v>0.99963333333333337</v>
      </c>
      <c r="T48" s="753"/>
      <c r="U48" s="739"/>
      <c r="V48" s="738"/>
      <c r="W48" s="6"/>
    </row>
    <row r="49" spans="1:31" ht="58.15" customHeight="1" x14ac:dyDescent="0.25">
      <c r="A49" s="697"/>
      <c r="B49" s="697"/>
      <c r="C49" s="701" t="s">
        <v>469</v>
      </c>
      <c r="D49" s="698" t="s">
        <v>305</v>
      </c>
      <c r="E49" s="698"/>
      <c r="F49" s="534" t="s">
        <v>19</v>
      </c>
      <c r="G49" s="525">
        <v>0</v>
      </c>
      <c r="H49" s="525">
        <v>0</v>
      </c>
      <c r="I49" s="525">
        <v>0</v>
      </c>
      <c r="J49" s="525">
        <v>0</v>
      </c>
      <c r="K49" s="525">
        <v>0</v>
      </c>
      <c r="L49" s="525">
        <v>0</v>
      </c>
      <c r="M49" s="525">
        <v>0</v>
      </c>
      <c r="N49" s="525">
        <v>0</v>
      </c>
      <c r="O49" s="525">
        <v>0</v>
      </c>
      <c r="P49" s="529">
        <v>1</v>
      </c>
      <c r="Q49" s="525">
        <v>0</v>
      </c>
      <c r="R49" s="525">
        <v>0</v>
      </c>
      <c r="S49" s="139">
        <f t="shared" si="3"/>
        <v>1</v>
      </c>
      <c r="T49" s="753"/>
      <c r="U49" s="739">
        <v>1.04E-2</v>
      </c>
      <c r="V49" s="734" t="s">
        <v>507</v>
      </c>
    </row>
    <row r="50" spans="1:31" ht="58.15" customHeight="1" thickBot="1" x14ac:dyDescent="0.3">
      <c r="A50" s="697"/>
      <c r="B50" s="697"/>
      <c r="C50" s="701"/>
      <c r="D50" s="698"/>
      <c r="E50" s="698"/>
      <c r="F50" s="537" t="s">
        <v>20</v>
      </c>
      <c r="G50" s="221">
        <v>0</v>
      </c>
      <c r="H50" s="265">
        <v>0</v>
      </c>
      <c r="I50" s="221">
        <v>0</v>
      </c>
      <c r="J50" s="221">
        <v>0</v>
      </c>
      <c r="K50" s="221">
        <v>0</v>
      </c>
      <c r="L50" s="221">
        <v>0</v>
      </c>
      <c r="M50" s="525">
        <v>0</v>
      </c>
      <c r="N50" s="525">
        <v>0</v>
      </c>
      <c r="O50" s="525">
        <v>0</v>
      </c>
      <c r="P50" s="529">
        <v>1</v>
      </c>
      <c r="Q50" s="525">
        <v>0</v>
      </c>
      <c r="R50" s="528"/>
      <c r="S50" s="140">
        <f t="shared" si="1"/>
        <v>1</v>
      </c>
      <c r="T50" s="753"/>
      <c r="U50" s="739"/>
      <c r="V50" s="738"/>
      <c r="W50" s="6"/>
    </row>
    <row r="51" spans="1:31" ht="215.45" customHeight="1" x14ac:dyDescent="0.25">
      <c r="A51" s="697"/>
      <c r="B51" s="697"/>
      <c r="C51" s="701" t="s">
        <v>470</v>
      </c>
      <c r="D51" s="698" t="s">
        <v>305</v>
      </c>
      <c r="E51" s="698" t="s">
        <v>305</v>
      </c>
      <c r="F51" s="534" t="s">
        <v>19</v>
      </c>
      <c r="G51" s="525">
        <v>0.09</v>
      </c>
      <c r="H51" s="525">
        <v>0.08</v>
      </c>
      <c r="I51" s="525">
        <v>0.08</v>
      </c>
      <c r="J51" s="525">
        <v>0.09</v>
      </c>
      <c r="K51" s="525">
        <v>0.08</v>
      </c>
      <c r="L51" s="525">
        <v>0.08</v>
      </c>
      <c r="M51" s="525">
        <v>0.09</v>
      </c>
      <c r="N51" s="525">
        <v>0.08</v>
      </c>
      <c r="O51" s="525">
        <v>0.09</v>
      </c>
      <c r="P51" s="525">
        <v>0.08</v>
      </c>
      <c r="Q51" s="525">
        <v>0.08</v>
      </c>
      <c r="R51" s="525">
        <v>0.08</v>
      </c>
      <c r="S51" s="139">
        <f t="shared" si="3"/>
        <v>0.99999999999999978</v>
      </c>
      <c r="T51" s="753"/>
      <c r="U51" s="702">
        <v>0.125</v>
      </c>
      <c r="V51" s="734" t="s">
        <v>508</v>
      </c>
    </row>
    <row r="52" spans="1:31" ht="219" customHeight="1" thickBot="1" x14ac:dyDescent="0.3">
      <c r="A52" s="697"/>
      <c r="B52" s="697"/>
      <c r="C52" s="701"/>
      <c r="D52" s="698"/>
      <c r="E52" s="698"/>
      <c r="F52" s="537" t="s">
        <v>20</v>
      </c>
      <c r="G52" s="221">
        <v>0.09</v>
      </c>
      <c r="H52" s="221">
        <v>0.08</v>
      </c>
      <c r="I52" s="221">
        <v>0.08</v>
      </c>
      <c r="J52" s="265">
        <v>0.09</v>
      </c>
      <c r="K52" s="221">
        <v>0.08</v>
      </c>
      <c r="L52" s="221">
        <v>0.08</v>
      </c>
      <c r="M52" s="525">
        <v>0.09</v>
      </c>
      <c r="N52" s="525">
        <v>0.08</v>
      </c>
      <c r="O52" s="525">
        <v>0.09</v>
      </c>
      <c r="P52" s="525">
        <v>0.08</v>
      </c>
      <c r="Q52" s="525">
        <v>0.08</v>
      </c>
      <c r="R52" s="525">
        <v>0.08</v>
      </c>
      <c r="S52" s="138">
        <f>SUM(G52:R52)</f>
        <v>0.99999999999999978</v>
      </c>
      <c r="T52" s="754"/>
      <c r="U52" s="763"/>
      <c r="V52" s="738"/>
      <c r="W52" s="6"/>
    </row>
    <row r="53" spans="1:31" s="10" customFormat="1" ht="18.75" customHeight="1" thickBot="1" x14ac:dyDescent="0.3">
      <c r="A53" s="743" t="s">
        <v>276</v>
      </c>
      <c r="B53" s="744"/>
      <c r="C53" s="744"/>
      <c r="D53" s="744"/>
      <c r="E53" s="744"/>
      <c r="F53" s="744"/>
      <c r="G53" s="744"/>
      <c r="H53" s="744"/>
      <c r="I53" s="744"/>
      <c r="J53" s="744"/>
      <c r="K53" s="744"/>
      <c r="L53" s="744"/>
      <c r="M53" s="744"/>
      <c r="N53" s="744"/>
      <c r="O53" s="744"/>
      <c r="P53" s="744"/>
      <c r="Q53" s="744"/>
      <c r="R53" s="744"/>
      <c r="S53" s="744"/>
      <c r="T53" s="82">
        <f>SUM(T9:T52)</f>
        <v>1</v>
      </c>
      <c r="U53" s="82">
        <f>SUM(U9:U52)</f>
        <v>0.99999999999999967</v>
      </c>
      <c r="V53" s="73"/>
      <c r="W53" s="9"/>
      <c r="X53" s="9"/>
    </row>
    <row r="54" spans="1:31" ht="14.25" x14ac:dyDescent="0.25">
      <c r="A54" s="8"/>
      <c r="B54" s="8"/>
      <c r="C54" s="14"/>
      <c r="D54" s="8"/>
      <c r="E54" s="8"/>
      <c r="F54" s="8"/>
      <c r="G54" s="8"/>
      <c r="H54" s="8"/>
      <c r="I54" s="8"/>
      <c r="J54" s="8"/>
      <c r="K54" s="8"/>
      <c r="L54" s="8"/>
      <c r="M54" s="8"/>
      <c r="N54" s="11"/>
      <c r="O54" s="11"/>
      <c r="P54" s="11"/>
      <c r="Q54" s="11"/>
      <c r="R54" s="11"/>
      <c r="S54" s="11"/>
      <c r="T54" s="11"/>
      <c r="U54" s="32"/>
    </row>
    <row r="55" spans="1:31" x14ac:dyDescent="0.25">
      <c r="A55" s="8"/>
      <c r="B55" s="8"/>
      <c r="C55" s="14"/>
      <c r="D55" s="8"/>
      <c r="E55" s="8"/>
      <c r="F55" s="8"/>
      <c r="G55" s="8"/>
      <c r="H55" s="8"/>
      <c r="I55" s="8"/>
      <c r="J55" s="8"/>
      <c r="K55" s="8"/>
      <c r="L55" s="8"/>
      <c r="M55" s="8"/>
      <c r="N55" s="11"/>
      <c r="O55" s="11"/>
      <c r="P55" s="11"/>
      <c r="Q55" s="11"/>
      <c r="R55" s="11"/>
      <c r="S55" s="11"/>
      <c r="T55" s="11"/>
      <c r="U55" s="11"/>
    </row>
    <row r="56" spans="1:31" x14ac:dyDescent="0.25">
      <c r="A56" s="8"/>
      <c r="B56" s="8"/>
      <c r="C56" s="14"/>
      <c r="D56" s="8"/>
      <c r="E56" s="8"/>
      <c r="F56" s="8"/>
      <c r="G56" s="8"/>
      <c r="H56" s="8"/>
      <c r="I56" s="8"/>
      <c r="J56" s="8"/>
      <c r="K56" s="8"/>
      <c r="L56" s="8"/>
      <c r="M56" s="8"/>
      <c r="N56" s="11"/>
      <c r="O56" s="11"/>
      <c r="P56" s="11"/>
      <c r="Q56" s="11"/>
      <c r="R56" s="11"/>
      <c r="S56" s="11"/>
      <c r="T56" s="11"/>
      <c r="U56" s="11"/>
    </row>
    <row r="57" spans="1:31" ht="26.25" customHeight="1" x14ac:dyDescent="0.25">
      <c r="B57" s="36" t="s">
        <v>36</v>
      </c>
      <c r="C57" s="756" t="s">
        <v>37</v>
      </c>
      <c r="D57" s="757"/>
      <c r="E57" s="757"/>
      <c r="F57" s="757"/>
      <c r="G57" s="757"/>
      <c r="H57" s="757"/>
      <c r="I57" s="758"/>
      <c r="J57" s="759" t="s">
        <v>38</v>
      </c>
      <c r="K57" s="760"/>
      <c r="L57" s="760"/>
      <c r="M57" s="760"/>
      <c r="N57" s="760"/>
      <c r="O57" s="760"/>
      <c r="P57" s="761"/>
      <c r="Q57" s="11"/>
      <c r="R57" s="11"/>
      <c r="S57" s="11"/>
      <c r="T57" s="11"/>
      <c r="U57" s="11"/>
      <c r="Y57" s="8"/>
      <c r="Z57" s="8"/>
      <c r="AA57" s="8"/>
      <c r="AB57" s="8"/>
      <c r="AC57" s="8"/>
      <c r="AD57" s="8"/>
      <c r="AE57" s="8"/>
    </row>
    <row r="58" spans="1:31" ht="38.25" customHeight="1" x14ac:dyDescent="0.25">
      <c r="A58" s="8"/>
      <c r="B58" s="21">
        <v>13</v>
      </c>
      <c r="C58" s="592" t="s">
        <v>91</v>
      </c>
      <c r="D58" s="592"/>
      <c r="E58" s="592"/>
      <c r="F58" s="592"/>
      <c r="G58" s="592"/>
      <c r="H58" s="592"/>
      <c r="I58" s="592"/>
      <c r="J58" s="592" t="s">
        <v>82</v>
      </c>
      <c r="K58" s="592"/>
      <c r="L58" s="592"/>
      <c r="M58" s="592"/>
      <c r="N58" s="592"/>
      <c r="O58" s="592"/>
      <c r="P58" s="592"/>
      <c r="Q58" s="11"/>
      <c r="R58" s="11"/>
      <c r="S58" s="11"/>
      <c r="T58" s="11"/>
      <c r="U58" s="11"/>
      <c r="Y58" s="8"/>
      <c r="Z58" s="8"/>
      <c r="AA58" s="8"/>
      <c r="AB58" s="8"/>
      <c r="AC58" s="8"/>
      <c r="AD58" s="8"/>
      <c r="AE58" s="8"/>
    </row>
    <row r="59" spans="1:31" ht="26.25" customHeight="1" x14ac:dyDescent="0.25">
      <c r="A59" s="8"/>
      <c r="B59" s="21">
        <v>14</v>
      </c>
      <c r="C59" s="592" t="s">
        <v>303</v>
      </c>
      <c r="D59" s="592"/>
      <c r="E59" s="592"/>
      <c r="F59" s="592"/>
      <c r="G59" s="592"/>
      <c r="H59" s="592"/>
      <c r="I59" s="592"/>
      <c r="J59" s="593" t="s">
        <v>364</v>
      </c>
      <c r="K59" s="593"/>
      <c r="L59" s="593"/>
      <c r="M59" s="593"/>
      <c r="N59" s="593"/>
      <c r="O59" s="593"/>
      <c r="P59" s="593"/>
      <c r="Q59" s="11"/>
      <c r="R59" s="11"/>
      <c r="S59" s="11"/>
      <c r="T59" s="11"/>
      <c r="U59" s="11"/>
      <c r="Y59" s="8"/>
      <c r="Z59" s="8"/>
      <c r="AA59" s="8"/>
      <c r="AB59" s="8"/>
      <c r="AC59" s="8"/>
      <c r="AD59" s="8"/>
      <c r="AE59" s="8"/>
    </row>
    <row r="60" spans="1:31" x14ac:dyDescent="0.25">
      <c r="A60" s="8"/>
      <c r="B60" s="8"/>
      <c r="C60" s="14"/>
      <c r="D60" s="8"/>
      <c r="E60" s="8"/>
      <c r="F60" s="8"/>
      <c r="G60" s="8"/>
      <c r="H60" s="8"/>
      <c r="I60" s="8"/>
      <c r="J60" s="8"/>
      <c r="K60" s="8"/>
      <c r="L60" s="8"/>
      <c r="M60" s="8"/>
      <c r="N60" s="11"/>
      <c r="O60" s="11"/>
      <c r="P60" s="11"/>
      <c r="Q60" s="11"/>
      <c r="R60" s="11"/>
      <c r="S60" s="11"/>
      <c r="T60" s="11"/>
      <c r="U60" s="11"/>
    </row>
    <row r="61" spans="1:31" x14ac:dyDescent="0.25">
      <c r="A61" s="8"/>
      <c r="B61" s="8"/>
      <c r="C61" s="14"/>
      <c r="D61" s="8"/>
      <c r="E61" s="8"/>
      <c r="F61" s="8"/>
      <c r="G61" s="8"/>
      <c r="H61" s="8"/>
      <c r="I61" s="8"/>
      <c r="J61" s="8"/>
      <c r="K61" s="8"/>
      <c r="L61" s="8"/>
      <c r="M61" s="8"/>
      <c r="N61" s="11"/>
      <c r="O61" s="11"/>
      <c r="P61" s="11"/>
      <c r="Q61" s="11"/>
      <c r="R61" s="11"/>
      <c r="S61" s="11"/>
      <c r="T61" s="11"/>
      <c r="U61" s="11"/>
    </row>
    <row r="62" spans="1:31" x14ac:dyDescent="0.25">
      <c r="A62" s="8"/>
      <c r="B62" s="8"/>
      <c r="C62" s="14"/>
      <c r="D62" s="8"/>
      <c r="E62" s="8"/>
      <c r="F62" s="8"/>
      <c r="G62" s="8"/>
      <c r="H62" s="8"/>
      <c r="I62" s="8"/>
      <c r="J62" s="8"/>
      <c r="K62" s="8"/>
      <c r="L62" s="8"/>
      <c r="M62" s="8"/>
      <c r="N62" s="11"/>
      <c r="O62" s="11"/>
      <c r="P62" s="11"/>
      <c r="Q62" s="11"/>
      <c r="R62" s="11"/>
      <c r="S62" s="11"/>
      <c r="T62" s="11"/>
      <c r="U62" s="11"/>
    </row>
    <row r="63" spans="1:31" x14ac:dyDescent="0.25">
      <c r="A63" s="8"/>
      <c r="B63" s="8"/>
      <c r="C63" s="14"/>
      <c r="D63" s="8"/>
      <c r="E63" s="8"/>
      <c r="F63" s="8"/>
      <c r="G63" s="8"/>
      <c r="H63" s="8"/>
      <c r="I63" s="8"/>
      <c r="J63" s="8"/>
      <c r="K63" s="8"/>
      <c r="L63" s="8"/>
      <c r="M63" s="8"/>
      <c r="N63" s="11"/>
      <c r="O63" s="11"/>
      <c r="P63" s="11"/>
      <c r="Q63" s="11"/>
      <c r="R63" s="11"/>
      <c r="S63" s="11"/>
      <c r="T63" s="11"/>
      <c r="U63" s="11"/>
    </row>
    <row r="64" spans="1:3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A75" s="8"/>
      <c r="B75" s="8"/>
      <c r="C75" s="14"/>
      <c r="D75" s="8"/>
      <c r="E75" s="8"/>
      <c r="F75" s="8"/>
      <c r="G75" s="8"/>
      <c r="H75" s="8"/>
      <c r="I75" s="8"/>
      <c r="J75" s="8"/>
      <c r="K75" s="8"/>
      <c r="L75" s="8"/>
      <c r="M75" s="8"/>
      <c r="N75" s="11"/>
      <c r="O75" s="11"/>
      <c r="P75" s="11"/>
      <c r="Q75" s="11"/>
      <c r="R75" s="11"/>
      <c r="S75" s="11"/>
      <c r="T75" s="11"/>
      <c r="U75" s="11"/>
    </row>
    <row r="76" spans="1:21" x14ac:dyDescent="0.25">
      <c r="A76" s="8"/>
      <c r="B76" s="8"/>
      <c r="C76" s="14"/>
      <c r="D76" s="8"/>
      <c r="E76" s="8"/>
      <c r="F76" s="8"/>
      <c r="G76" s="8"/>
      <c r="H76" s="8"/>
      <c r="I76" s="8"/>
      <c r="J76" s="8"/>
      <c r="K76" s="8"/>
      <c r="L76" s="8"/>
      <c r="M76" s="8"/>
      <c r="N76" s="11"/>
      <c r="O76" s="11"/>
      <c r="P76" s="11"/>
      <c r="Q76" s="11"/>
      <c r="R76" s="11"/>
      <c r="S76" s="11"/>
      <c r="T76" s="11"/>
      <c r="U76" s="11"/>
    </row>
    <row r="77" spans="1:21" x14ac:dyDescent="0.25">
      <c r="A77" s="8"/>
      <c r="B77" s="8"/>
      <c r="C77" s="14"/>
      <c r="D77" s="8"/>
      <c r="E77" s="8"/>
      <c r="F77" s="8"/>
      <c r="G77" s="8"/>
      <c r="H77" s="8"/>
      <c r="I77" s="8"/>
      <c r="J77" s="8"/>
      <c r="K77" s="8"/>
      <c r="L77" s="8"/>
      <c r="M77" s="8"/>
      <c r="N77" s="11"/>
      <c r="O77" s="11"/>
      <c r="P77" s="11"/>
      <c r="Q77" s="11"/>
      <c r="R77" s="11"/>
      <c r="S77" s="11"/>
      <c r="T77" s="11"/>
      <c r="U77" s="11"/>
    </row>
    <row r="78" spans="1:21" x14ac:dyDescent="0.25">
      <c r="A78" s="8"/>
      <c r="B78" s="8"/>
      <c r="C78" s="14"/>
      <c r="D78" s="8"/>
      <c r="E78" s="8"/>
      <c r="F78" s="8"/>
      <c r="G78" s="8"/>
      <c r="H78" s="8"/>
      <c r="I78" s="8"/>
      <c r="J78" s="8"/>
      <c r="K78" s="8"/>
      <c r="L78" s="8"/>
      <c r="M78" s="8"/>
      <c r="N78" s="11"/>
      <c r="O78" s="11"/>
      <c r="P78" s="11"/>
      <c r="Q78" s="11"/>
      <c r="R78" s="11"/>
      <c r="S78" s="11"/>
      <c r="T78" s="11"/>
      <c r="U78" s="11"/>
    </row>
    <row r="79" spans="1:21" x14ac:dyDescent="0.25">
      <c r="A79" s="8"/>
      <c r="B79" s="8"/>
      <c r="C79" s="14"/>
      <c r="D79" s="8"/>
      <c r="E79" s="8"/>
      <c r="F79" s="8"/>
      <c r="G79" s="8"/>
      <c r="H79" s="8"/>
      <c r="I79" s="8"/>
      <c r="J79" s="8"/>
      <c r="K79" s="8"/>
      <c r="L79" s="8"/>
      <c r="M79" s="8"/>
      <c r="N79" s="11"/>
      <c r="O79" s="11"/>
      <c r="P79" s="11"/>
      <c r="Q79" s="11"/>
      <c r="R79" s="11"/>
      <c r="S79" s="11"/>
      <c r="T79" s="11"/>
      <c r="U79" s="11"/>
    </row>
    <row r="80" spans="1:21" x14ac:dyDescent="0.25">
      <c r="A80" s="8"/>
      <c r="B80" s="8"/>
      <c r="C80" s="14"/>
      <c r="D80" s="8"/>
      <c r="E80" s="8"/>
      <c r="F80" s="8"/>
      <c r="G80" s="8"/>
      <c r="H80" s="8"/>
      <c r="I80" s="8"/>
      <c r="J80" s="8"/>
      <c r="K80" s="8"/>
      <c r="L80" s="8"/>
      <c r="M80" s="8"/>
      <c r="N80" s="11"/>
      <c r="O80" s="11"/>
      <c r="P80" s="11"/>
      <c r="Q80" s="11"/>
      <c r="R80" s="11"/>
      <c r="S80" s="11"/>
      <c r="T80" s="11"/>
      <c r="U80" s="11"/>
    </row>
    <row r="81" spans="1:21" x14ac:dyDescent="0.25">
      <c r="A81" s="8"/>
      <c r="B81" s="8"/>
      <c r="C81" s="14"/>
      <c r="D81" s="8"/>
      <c r="E81" s="8"/>
      <c r="F81" s="8"/>
      <c r="G81" s="8"/>
      <c r="H81" s="8"/>
      <c r="I81" s="8"/>
      <c r="J81" s="8"/>
      <c r="K81" s="8"/>
      <c r="L81" s="8"/>
      <c r="M81" s="8"/>
      <c r="N81" s="11"/>
      <c r="O81" s="11"/>
      <c r="P81" s="11"/>
      <c r="Q81" s="11"/>
      <c r="R81" s="11"/>
      <c r="S81" s="11"/>
      <c r="T81" s="11"/>
      <c r="U81" s="11"/>
    </row>
    <row r="82" spans="1:21" x14ac:dyDescent="0.25">
      <c r="A82" s="8"/>
      <c r="B82" s="8"/>
      <c r="C82" s="14"/>
      <c r="D82" s="8"/>
      <c r="E82" s="8"/>
      <c r="F82" s="8"/>
      <c r="G82" s="8"/>
      <c r="H82" s="8"/>
      <c r="I82" s="8"/>
      <c r="J82" s="8"/>
      <c r="K82" s="8"/>
      <c r="L82" s="8"/>
      <c r="M82" s="8"/>
      <c r="N82" s="11"/>
      <c r="O82" s="11"/>
      <c r="P82" s="11"/>
      <c r="Q82" s="11"/>
      <c r="R82" s="11"/>
      <c r="S82" s="11"/>
      <c r="T82" s="11"/>
      <c r="U82" s="11"/>
    </row>
    <row r="83" spans="1:21" x14ac:dyDescent="0.25">
      <c r="A83" s="8"/>
      <c r="B83" s="8"/>
      <c r="C83" s="14"/>
      <c r="D83" s="8"/>
      <c r="E83" s="8"/>
      <c r="F83" s="8"/>
      <c r="G83" s="8"/>
      <c r="H83" s="8"/>
      <c r="I83" s="8"/>
      <c r="J83" s="8"/>
      <c r="K83" s="8"/>
      <c r="L83" s="8"/>
      <c r="M83" s="8"/>
      <c r="N83" s="11"/>
      <c r="O83" s="11"/>
      <c r="P83" s="11"/>
      <c r="Q83" s="11"/>
      <c r="R83" s="11"/>
      <c r="S83" s="11"/>
      <c r="T83" s="11"/>
      <c r="U83" s="11"/>
    </row>
    <row r="84" spans="1:21" x14ac:dyDescent="0.25">
      <c r="A84" s="8"/>
      <c r="B84" s="8"/>
      <c r="C84" s="14"/>
      <c r="D84" s="8"/>
      <c r="E84" s="8"/>
      <c r="F84" s="8"/>
      <c r="G84" s="8"/>
      <c r="H84" s="8"/>
      <c r="I84" s="8"/>
      <c r="J84" s="8"/>
      <c r="K84" s="8"/>
      <c r="L84" s="8"/>
      <c r="M84" s="8"/>
      <c r="N84" s="11"/>
      <c r="O84" s="11"/>
      <c r="P84" s="11"/>
      <c r="Q84" s="11"/>
      <c r="R84" s="11"/>
      <c r="S84" s="11"/>
      <c r="T84" s="11"/>
      <c r="U84" s="11"/>
    </row>
    <row r="85" spans="1:21" x14ac:dyDescent="0.25">
      <c r="A85" s="8"/>
      <c r="B85" s="8"/>
      <c r="C85" s="14"/>
      <c r="D85" s="8"/>
      <c r="E85" s="8"/>
      <c r="F85" s="8"/>
      <c r="G85" s="8"/>
      <c r="H85" s="8"/>
      <c r="I85" s="8"/>
      <c r="J85" s="8"/>
      <c r="K85" s="8"/>
      <c r="L85" s="8"/>
      <c r="M85" s="8"/>
      <c r="N85" s="11"/>
      <c r="O85" s="11"/>
      <c r="P85" s="11"/>
      <c r="Q85" s="11"/>
      <c r="R85" s="11"/>
      <c r="S85" s="11"/>
      <c r="T85" s="11"/>
      <c r="U85" s="11"/>
    </row>
    <row r="86" spans="1:21" x14ac:dyDescent="0.25">
      <c r="A86" s="8"/>
      <c r="B86" s="8"/>
      <c r="C86" s="14"/>
      <c r="D86" s="8"/>
      <c r="E86" s="8"/>
      <c r="F86" s="8"/>
      <c r="G86" s="8"/>
      <c r="H86" s="8"/>
      <c r="I86" s="8"/>
      <c r="J86" s="8"/>
      <c r="K86" s="8"/>
      <c r="L86" s="8"/>
      <c r="M86" s="8"/>
      <c r="N86" s="11"/>
      <c r="O86" s="11"/>
      <c r="P86" s="11"/>
      <c r="Q86" s="11"/>
      <c r="R86" s="11"/>
      <c r="S86" s="11"/>
      <c r="T86" s="11"/>
      <c r="U86" s="11"/>
    </row>
    <row r="87" spans="1:21" x14ac:dyDescent="0.25">
      <c r="A87" s="8"/>
      <c r="B87" s="8"/>
      <c r="C87" s="14"/>
      <c r="D87" s="8"/>
      <c r="E87" s="8"/>
      <c r="F87" s="8"/>
      <c r="G87" s="8"/>
      <c r="H87" s="8"/>
      <c r="I87" s="8"/>
      <c r="J87" s="8"/>
      <c r="K87" s="8"/>
      <c r="L87" s="8"/>
      <c r="M87" s="8"/>
      <c r="N87" s="11"/>
      <c r="O87" s="11"/>
      <c r="P87" s="11"/>
      <c r="Q87" s="11"/>
      <c r="R87" s="11"/>
      <c r="S87" s="11"/>
      <c r="T87" s="11"/>
      <c r="U87" s="11"/>
    </row>
    <row r="88" spans="1:21" x14ac:dyDescent="0.25">
      <c r="A88" s="8"/>
      <c r="B88" s="8"/>
      <c r="C88" s="14"/>
      <c r="D88" s="8"/>
      <c r="E88" s="8"/>
      <c r="F88" s="8"/>
      <c r="G88" s="8"/>
      <c r="H88" s="8"/>
      <c r="I88" s="8"/>
      <c r="J88" s="8"/>
      <c r="K88" s="8"/>
      <c r="L88" s="8"/>
      <c r="M88" s="8"/>
      <c r="N88" s="11"/>
      <c r="O88" s="11"/>
      <c r="P88" s="11"/>
      <c r="Q88" s="11"/>
      <c r="R88" s="11"/>
      <c r="S88" s="11"/>
      <c r="T88" s="11"/>
      <c r="U88" s="11"/>
    </row>
    <row r="89" spans="1:21" x14ac:dyDescent="0.25">
      <c r="A89" s="8"/>
      <c r="B89" s="8"/>
      <c r="C89" s="14"/>
      <c r="D89" s="8"/>
      <c r="E89" s="8"/>
      <c r="F89" s="8"/>
      <c r="G89" s="8"/>
      <c r="H89" s="8"/>
      <c r="I89" s="8"/>
      <c r="J89" s="8"/>
      <c r="K89" s="8"/>
      <c r="L89" s="8"/>
      <c r="M89" s="8"/>
      <c r="N89" s="11"/>
      <c r="O89" s="11"/>
      <c r="P89" s="11"/>
      <c r="Q89" s="11"/>
      <c r="R89" s="11"/>
      <c r="S89" s="11"/>
      <c r="T89" s="11"/>
      <c r="U89" s="11"/>
    </row>
    <row r="90" spans="1:21" x14ac:dyDescent="0.25">
      <c r="A90" s="8"/>
      <c r="B90" s="8"/>
      <c r="C90" s="14"/>
      <c r="D90" s="8"/>
      <c r="E90" s="8"/>
      <c r="F90" s="8"/>
      <c r="G90" s="8"/>
      <c r="H90" s="8"/>
      <c r="I90" s="8"/>
      <c r="J90" s="8"/>
      <c r="K90" s="8"/>
      <c r="L90" s="8"/>
      <c r="M90" s="8"/>
      <c r="N90" s="11"/>
      <c r="O90" s="11"/>
      <c r="P90" s="11"/>
      <c r="Q90" s="11"/>
      <c r="R90" s="11"/>
      <c r="S90" s="11"/>
      <c r="T90" s="11"/>
      <c r="U90" s="11"/>
    </row>
    <row r="91" spans="1:21" x14ac:dyDescent="0.25">
      <c r="A91" s="8"/>
      <c r="B91" s="8"/>
      <c r="C91" s="14"/>
      <c r="D91" s="8"/>
      <c r="E91" s="8"/>
      <c r="F91" s="8"/>
      <c r="G91" s="8"/>
      <c r="H91" s="8"/>
      <c r="I91" s="8"/>
      <c r="J91" s="8"/>
      <c r="K91" s="8"/>
      <c r="L91" s="8"/>
      <c r="M91" s="8"/>
      <c r="N91" s="11"/>
      <c r="O91" s="11"/>
      <c r="P91" s="11"/>
      <c r="Q91" s="11"/>
      <c r="R91" s="11"/>
      <c r="S91" s="11"/>
      <c r="T91" s="11"/>
      <c r="U91" s="11"/>
    </row>
    <row r="92" spans="1:21" x14ac:dyDescent="0.25">
      <c r="A92" s="8"/>
      <c r="B92" s="8"/>
      <c r="C92" s="14"/>
      <c r="D92" s="8"/>
      <c r="E92" s="8"/>
      <c r="F92" s="8"/>
      <c r="G92" s="8"/>
      <c r="H92" s="8"/>
      <c r="I92" s="8"/>
      <c r="J92" s="8"/>
      <c r="K92" s="8"/>
      <c r="L92" s="8"/>
      <c r="M92" s="8"/>
      <c r="N92" s="11"/>
      <c r="O92" s="11"/>
      <c r="P92" s="11"/>
      <c r="Q92" s="11"/>
      <c r="R92" s="11"/>
      <c r="S92" s="11"/>
      <c r="T92" s="11"/>
      <c r="U92" s="11"/>
    </row>
    <row r="93" spans="1:21" x14ac:dyDescent="0.25">
      <c r="A93" s="8"/>
      <c r="B93" s="8"/>
      <c r="C93" s="14"/>
      <c r="D93" s="8"/>
      <c r="E93" s="8"/>
      <c r="F93" s="8"/>
      <c r="G93" s="8"/>
      <c r="H93" s="8"/>
      <c r="I93" s="8"/>
      <c r="J93" s="8"/>
      <c r="K93" s="8"/>
      <c r="L93" s="8"/>
      <c r="M93" s="8"/>
      <c r="N93" s="11"/>
      <c r="O93" s="11"/>
      <c r="P93" s="11"/>
      <c r="Q93" s="11"/>
      <c r="R93" s="11"/>
      <c r="S93" s="11"/>
      <c r="T93" s="11"/>
      <c r="U93" s="11"/>
    </row>
    <row r="94" spans="1:21" x14ac:dyDescent="0.25">
      <c r="A94" s="8"/>
      <c r="B94" s="8"/>
      <c r="C94" s="14"/>
      <c r="D94" s="8"/>
      <c r="E94" s="8"/>
      <c r="F94" s="8"/>
      <c r="G94" s="8"/>
      <c r="H94" s="8"/>
      <c r="I94" s="8"/>
      <c r="J94" s="8"/>
      <c r="K94" s="8"/>
      <c r="L94" s="8"/>
      <c r="M94" s="8"/>
      <c r="N94" s="11"/>
      <c r="O94" s="11"/>
      <c r="P94" s="11"/>
      <c r="Q94" s="11"/>
      <c r="R94" s="11"/>
      <c r="S94" s="11"/>
      <c r="T94" s="11"/>
      <c r="U94" s="11"/>
    </row>
    <row r="95" spans="1:21" x14ac:dyDescent="0.25">
      <c r="A95" s="8"/>
      <c r="B95" s="8"/>
      <c r="C95" s="14"/>
      <c r="D95" s="8"/>
      <c r="E95" s="8"/>
      <c r="F95" s="8"/>
      <c r="G95" s="8"/>
      <c r="H95" s="8"/>
      <c r="I95" s="8"/>
      <c r="J95" s="8"/>
      <c r="K95" s="8"/>
      <c r="L95" s="8"/>
      <c r="M95" s="8"/>
      <c r="N95" s="11"/>
      <c r="O95" s="11"/>
      <c r="P95" s="11"/>
      <c r="Q95" s="11"/>
      <c r="R95" s="11"/>
      <c r="S95" s="11"/>
      <c r="T95" s="11"/>
      <c r="U95" s="11"/>
    </row>
    <row r="96" spans="1:21" x14ac:dyDescent="0.25">
      <c r="A96" s="8"/>
      <c r="B96" s="8"/>
      <c r="C96" s="14"/>
      <c r="D96" s="8"/>
      <c r="E96" s="8"/>
      <c r="F96" s="8"/>
      <c r="G96" s="8"/>
      <c r="H96" s="8"/>
      <c r="I96" s="8"/>
      <c r="J96" s="8"/>
      <c r="K96" s="8"/>
      <c r="L96" s="8"/>
      <c r="M96" s="8"/>
      <c r="N96" s="11"/>
      <c r="O96" s="11"/>
      <c r="P96" s="11"/>
      <c r="Q96" s="11"/>
      <c r="R96" s="11"/>
      <c r="S96" s="11"/>
      <c r="T96" s="11"/>
      <c r="U96" s="11"/>
    </row>
    <row r="97" spans="1:21" x14ac:dyDescent="0.25">
      <c r="A97" s="8"/>
      <c r="B97" s="8"/>
      <c r="C97" s="14"/>
      <c r="D97" s="8"/>
      <c r="E97" s="8"/>
      <c r="F97" s="8"/>
      <c r="G97" s="8"/>
      <c r="H97" s="8"/>
      <c r="I97" s="8"/>
      <c r="J97" s="8"/>
      <c r="K97" s="8"/>
      <c r="L97" s="8"/>
      <c r="M97" s="8"/>
      <c r="N97" s="11"/>
      <c r="O97" s="11"/>
      <c r="P97" s="11"/>
      <c r="Q97" s="11"/>
      <c r="R97" s="11"/>
      <c r="S97" s="11"/>
      <c r="T97" s="11"/>
      <c r="U97" s="11"/>
    </row>
    <row r="98" spans="1:21" x14ac:dyDescent="0.25">
      <c r="A98" s="8"/>
      <c r="B98" s="8"/>
      <c r="C98" s="14"/>
      <c r="D98" s="8"/>
      <c r="E98" s="8"/>
      <c r="F98" s="8"/>
      <c r="G98" s="8"/>
      <c r="H98" s="8"/>
      <c r="I98" s="8"/>
      <c r="J98" s="8"/>
      <c r="K98" s="8"/>
      <c r="L98" s="8"/>
      <c r="M98" s="8"/>
      <c r="N98" s="11"/>
      <c r="O98" s="11"/>
      <c r="P98" s="11"/>
      <c r="Q98" s="11"/>
      <c r="R98" s="11"/>
      <c r="S98" s="11"/>
      <c r="T98" s="11"/>
      <c r="U98" s="11"/>
    </row>
    <row r="99" spans="1:21" x14ac:dyDescent="0.25">
      <c r="A99" s="8"/>
      <c r="B99" s="8"/>
      <c r="C99" s="14"/>
      <c r="D99" s="8"/>
      <c r="E99" s="8"/>
      <c r="F99" s="8"/>
      <c r="G99" s="8"/>
      <c r="H99" s="8"/>
      <c r="I99" s="8"/>
      <c r="J99" s="8"/>
      <c r="K99" s="8"/>
      <c r="L99" s="8"/>
      <c r="M99" s="8"/>
      <c r="N99" s="11"/>
      <c r="O99" s="11"/>
      <c r="P99" s="11"/>
      <c r="Q99" s="11"/>
      <c r="R99" s="11"/>
      <c r="S99" s="11"/>
      <c r="T99" s="11"/>
      <c r="U99" s="11"/>
    </row>
    <row r="100" spans="1:21" x14ac:dyDescent="0.25">
      <c r="A100" s="8"/>
      <c r="B100" s="8"/>
      <c r="C100" s="14"/>
      <c r="D100" s="8"/>
      <c r="E100" s="8"/>
      <c r="F100" s="8"/>
      <c r="G100" s="8"/>
      <c r="H100" s="8"/>
      <c r="I100" s="8"/>
      <c r="J100" s="8"/>
      <c r="K100" s="8"/>
      <c r="L100" s="8"/>
      <c r="M100" s="8"/>
      <c r="N100" s="11"/>
      <c r="O100" s="11"/>
      <c r="P100" s="11"/>
      <c r="Q100" s="11"/>
      <c r="R100" s="11"/>
      <c r="S100" s="11"/>
      <c r="T100" s="11"/>
      <c r="U100" s="11"/>
    </row>
    <row r="101" spans="1:21" x14ac:dyDescent="0.25">
      <c r="A101" s="8"/>
      <c r="B101" s="8"/>
      <c r="C101" s="14"/>
      <c r="D101" s="8"/>
      <c r="E101" s="8"/>
      <c r="F101" s="8"/>
      <c r="G101" s="8"/>
      <c r="H101" s="8"/>
      <c r="I101" s="8"/>
      <c r="J101" s="8"/>
      <c r="K101" s="8"/>
      <c r="L101" s="8"/>
      <c r="M101" s="8"/>
      <c r="N101" s="11"/>
      <c r="O101" s="11"/>
      <c r="P101" s="11"/>
      <c r="Q101" s="11"/>
      <c r="R101" s="11"/>
      <c r="S101" s="11"/>
      <c r="T101" s="11"/>
      <c r="U101" s="11"/>
    </row>
    <row r="102" spans="1:21" x14ac:dyDescent="0.25">
      <c r="A102" s="8"/>
      <c r="B102" s="8"/>
      <c r="C102" s="14"/>
      <c r="D102" s="8"/>
      <c r="E102" s="8"/>
      <c r="F102" s="8"/>
      <c r="G102" s="8"/>
      <c r="H102" s="8"/>
      <c r="I102" s="8"/>
      <c r="J102" s="8"/>
      <c r="K102" s="8"/>
      <c r="L102" s="8"/>
      <c r="M102" s="8"/>
      <c r="N102" s="11"/>
      <c r="O102" s="11"/>
      <c r="P102" s="11"/>
      <c r="Q102" s="11"/>
      <c r="R102" s="11"/>
      <c r="S102" s="11"/>
      <c r="T102" s="11"/>
      <c r="U102" s="11"/>
    </row>
    <row r="103" spans="1:21" x14ac:dyDescent="0.25">
      <c r="A103" s="8"/>
      <c r="B103" s="8"/>
      <c r="C103" s="14"/>
      <c r="D103" s="8"/>
      <c r="E103" s="8"/>
      <c r="F103" s="8"/>
      <c r="G103" s="8"/>
      <c r="H103" s="8"/>
      <c r="I103" s="8"/>
      <c r="J103" s="8"/>
      <c r="K103" s="8"/>
      <c r="L103" s="8"/>
      <c r="M103" s="8"/>
      <c r="N103" s="11"/>
      <c r="O103" s="11"/>
      <c r="P103" s="11"/>
      <c r="Q103" s="11"/>
      <c r="R103" s="11"/>
      <c r="S103" s="11"/>
      <c r="T103" s="11"/>
      <c r="U103" s="11"/>
    </row>
    <row r="104" spans="1:21" x14ac:dyDescent="0.25">
      <c r="A104" s="8"/>
      <c r="B104" s="8"/>
      <c r="C104" s="14"/>
      <c r="D104" s="8"/>
      <c r="E104" s="8"/>
      <c r="F104" s="8"/>
      <c r="G104" s="8"/>
      <c r="H104" s="8"/>
      <c r="I104" s="8"/>
      <c r="J104" s="8"/>
      <c r="K104" s="8"/>
      <c r="L104" s="8"/>
      <c r="M104" s="8"/>
      <c r="N104" s="11"/>
      <c r="O104" s="11"/>
      <c r="P104" s="11"/>
      <c r="Q104" s="11"/>
      <c r="R104" s="11"/>
      <c r="S104" s="11"/>
      <c r="T104" s="11"/>
      <c r="U104" s="11"/>
    </row>
    <row r="105" spans="1:21" x14ac:dyDescent="0.25">
      <c r="A105" s="8"/>
      <c r="B105" s="8"/>
      <c r="C105" s="14"/>
      <c r="D105" s="8"/>
      <c r="E105" s="8"/>
      <c r="F105" s="8"/>
      <c r="G105" s="8"/>
      <c r="H105" s="8"/>
      <c r="I105" s="8"/>
      <c r="J105" s="8"/>
      <c r="K105" s="8"/>
      <c r="L105" s="8"/>
      <c r="M105" s="8"/>
      <c r="N105" s="11"/>
      <c r="O105" s="11"/>
      <c r="P105" s="11"/>
      <c r="Q105" s="11"/>
      <c r="R105" s="11"/>
      <c r="S105" s="11"/>
      <c r="T105" s="11"/>
      <c r="U105" s="11"/>
    </row>
    <row r="106" spans="1:21" x14ac:dyDescent="0.25">
      <c r="A106" s="8"/>
      <c r="B106" s="8"/>
      <c r="C106" s="14"/>
      <c r="D106" s="8"/>
      <c r="E106" s="8"/>
      <c r="F106" s="8"/>
      <c r="G106" s="8"/>
      <c r="H106" s="8"/>
      <c r="I106" s="8"/>
      <c r="J106" s="8"/>
      <c r="K106" s="8"/>
      <c r="L106" s="8"/>
      <c r="M106" s="8"/>
      <c r="N106" s="11"/>
      <c r="O106" s="11"/>
      <c r="P106" s="11"/>
      <c r="Q106" s="11"/>
      <c r="R106" s="11"/>
      <c r="S106" s="11"/>
      <c r="T106" s="11"/>
      <c r="U106" s="11"/>
    </row>
    <row r="107" spans="1:21" x14ac:dyDescent="0.25">
      <c r="A107" s="8"/>
      <c r="B107" s="8"/>
      <c r="C107" s="14"/>
      <c r="D107" s="8"/>
      <c r="E107" s="8"/>
      <c r="F107" s="8"/>
      <c r="G107" s="8"/>
      <c r="H107" s="8"/>
      <c r="I107" s="8"/>
      <c r="J107" s="8"/>
      <c r="K107" s="8"/>
      <c r="L107" s="8"/>
      <c r="M107" s="8"/>
      <c r="N107" s="11"/>
      <c r="O107" s="11"/>
      <c r="P107" s="11"/>
      <c r="Q107" s="11"/>
      <c r="R107" s="11"/>
      <c r="S107" s="11"/>
      <c r="T107" s="11"/>
      <c r="U107" s="11"/>
    </row>
    <row r="108" spans="1:21" x14ac:dyDescent="0.25">
      <c r="A108" s="8"/>
      <c r="B108" s="8"/>
      <c r="C108" s="14"/>
      <c r="D108" s="8"/>
      <c r="E108" s="8"/>
      <c r="F108" s="8"/>
      <c r="G108" s="8"/>
      <c r="H108" s="8"/>
      <c r="I108" s="8"/>
      <c r="J108" s="8"/>
      <c r="K108" s="8"/>
      <c r="L108" s="8"/>
      <c r="M108" s="8"/>
      <c r="N108" s="11"/>
      <c r="O108" s="11"/>
      <c r="P108" s="11"/>
      <c r="Q108" s="11"/>
      <c r="R108" s="11"/>
      <c r="S108" s="11"/>
      <c r="T108" s="11"/>
      <c r="U108" s="11"/>
    </row>
    <row r="109" spans="1:21" x14ac:dyDescent="0.25">
      <c r="C109" s="14"/>
      <c r="D109" s="8"/>
      <c r="E109" s="8"/>
      <c r="F109" s="8"/>
      <c r="G109" s="8"/>
      <c r="H109" s="8"/>
      <c r="I109" s="8"/>
      <c r="J109" s="8"/>
      <c r="K109" s="8"/>
      <c r="L109" s="8"/>
      <c r="M109" s="8"/>
      <c r="N109" s="11"/>
    </row>
    <row r="110" spans="1:21" x14ac:dyDescent="0.25">
      <c r="C110" s="14"/>
      <c r="D110" s="8"/>
      <c r="E110" s="8"/>
      <c r="F110" s="8"/>
      <c r="G110" s="8"/>
      <c r="H110" s="8"/>
      <c r="I110" s="8"/>
      <c r="J110" s="8"/>
      <c r="K110" s="8"/>
      <c r="L110" s="8"/>
      <c r="M110" s="8"/>
      <c r="N110" s="11"/>
    </row>
    <row r="111" spans="1:21" x14ac:dyDescent="0.25">
      <c r="C111" s="14"/>
      <c r="D111" s="8"/>
      <c r="E111" s="8"/>
      <c r="F111" s="8"/>
      <c r="G111" s="8"/>
      <c r="H111" s="8"/>
      <c r="I111" s="8"/>
      <c r="J111" s="8"/>
      <c r="K111" s="8"/>
      <c r="L111" s="8"/>
      <c r="M111" s="8"/>
      <c r="N111" s="11"/>
    </row>
    <row r="112" spans="1:21" x14ac:dyDescent="0.25">
      <c r="C112" s="14"/>
      <c r="D112" s="8"/>
      <c r="E112" s="8"/>
      <c r="F112" s="8"/>
      <c r="G112" s="8"/>
      <c r="H112" s="8"/>
      <c r="I112" s="8"/>
      <c r="J112" s="8"/>
      <c r="K112" s="8"/>
      <c r="L112" s="8"/>
      <c r="M112" s="8"/>
      <c r="N112" s="11"/>
    </row>
  </sheetData>
  <mergeCells count="142">
    <mergeCell ref="V51:V52"/>
    <mergeCell ref="V33:V34"/>
    <mergeCell ref="V31:V32"/>
    <mergeCell ref="C57:I57"/>
    <mergeCell ref="J57:P57"/>
    <mergeCell ref="D45:D46"/>
    <mergeCell ref="U45:U46"/>
    <mergeCell ref="U47:U48"/>
    <mergeCell ref="V41:V42"/>
    <mergeCell ref="V43:V44"/>
    <mergeCell ref="T45:T52"/>
    <mergeCell ref="U51:U52"/>
    <mergeCell ref="D51:D52"/>
    <mergeCell ref="V35:V36"/>
    <mergeCell ref="V37:V38"/>
    <mergeCell ref="V49:V50"/>
    <mergeCell ref="D37:D38"/>
    <mergeCell ref="E37:E38"/>
    <mergeCell ref="U37:U38"/>
    <mergeCell ref="E49:E50"/>
    <mergeCell ref="C33:C34"/>
    <mergeCell ref="U39:U40"/>
    <mergeCell ref="U43:U44"/>
    <mergeCell ref="T31:T44"/>
    <mergeCell ref="V29:V30"/>
    <mergeCell ref="V27:V28"/>
    <mergeCell ref="V19:V20"/>
    <mergeCell ref="V21:V22"/>
    <mergeCell ref="V25:V26"/>
    <mergeCell ref="V15:V16"/>
    <mergeCell ref="U11:U12"/>
    <mergeCell ref="U13:U14"/>
    <mergeCell ref="U33:U34"/>
    <mergeCell ref="V11:V12"/>
    <mergeCell ref="V23:V24"/>
    <mergeCell ref="V13:V14"/>
    <mergeCell ref="U31:U32"/>
    <mergeCell ref="U9:U10"/>
    <mergeCell ref="C13:C14"/>
    <mergeCell ref="D13:D14"/>
    <mergeCell ref="D15:D16"/>
    <mergeCell ref="D25:D26"/>
    <mergeCell ref="E25:E26"/>
    <mergeCell ref="D17:D18"/>
    <mergeCell ref="E11:E12"/>
    <mergeCell ref="E13:E14"/>
    <mergeCell ref="E15:E16"/>
    <mergeCell ref="E17:E18"/>
    <mergeCell ref="E19:E20"/>
    <mergeCell ref="T9:T18"/>
    <mergeCell ref="T19:T30"/>
    <mergeCell ref="D27:D28"/>
    <mergeCell ref="E27:E28"/>
    <mergeCell ref="D9:D10"/>
    <mergeCell ref="E9:E10"/>
    <mergeCell ref="D11:D12"/>
    <mergeCell ref="C15:C16"/>
    <mergeCell ref="C19:C20"/>
    <mergeCell ref="D19:D20"/>
    <mergeCell ref="C11:C12"/>
    <mergeCell ref="U15:U16"/>
    <mergeCell ref="C58:I58"/>
    <mergeCell ref="J58:P58"/>
    <mergeCell ref="C59:I59"/>
    <mergeCell ref="J59:P59"/>
    <mergeCell ref="E51:E52"/>
    <mergeCell ref="V17:V18"/>
    <mergeCell ref="V45:V46"/>
    <mergeCell ref="V47:V48"/>
    <mergeCell ref="E45:E46"/>
    <mergeCell ref="E47:E48"/>
    <mergeCell ref="U21:U22"/>
    <mergeCell ref="U23:U24"/>
    <mergeCell ref="U29:U30"/>
    <mergeCell ref="V39:V40"/>
    <mergeCell ref="U25:U26"/>
    <mergeCell ref="U27:U28"/>
    <mergeCell ref="U17:U18"/>
    <mergeCell ref="A53:S53"/>
    <mergeCell ref="B19:B30"/>
    <mergeCell ref="B31:B44"/>
    <mergeCell ref="U49:U50"/>
    <mergeCell ref="U35:U36"/>
    <mergeCell ref="D31:D32"/>
    <mergeCell ref="U19:U20"/>
    <mergeCell ref="C39:C40"/>
    <mergeCell ref="D35:D36"/>
    <mergeCell ref="E35:E36"/>
    <mergeCell ref="E39:E40"/>
    <mergeCell ref="C31:C32"/>
    <mergeCell ref="E43:E44"/>
    <mergeCell ref="E31:E32"/>
    <mergeCell ref="E41:E42"/>
    <mergeCell ref="D23:D24"/>
    <mergeCell ref="U41:U42"/>
    <mergeCell ref="D39:D4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9:A52"/>
    <mergeCell ref="C51:C52"/>
    <mergeCell ref="C45:C46"/>
    <mergeCell ref="C47:C48"/>
    <mergeCell ref="E21:E22"/>
    <mergeCell ref="B45:B52"/>
    <mergeCell ref="D47:D48"/>
    <mergeCell ref="C35:C36"/>
    <mergeCell ref="D43:D44"/>
    <mergeCell ref="D41:D42"/>
    <mergeCell ref="C49:C50"/>
    <mergeCell ref="D49:D50"/>
    <mergeCell ref="C9:C10"/>
    <mergeCell ref="E23:E24"/>
    <mergeCell ref="D29:D30"/>
    <mergeCell ref="E29:E30"/>
    <mergeCell ref="C21:C22"/>
    <mergeCell ref="C23:C24"/>
    <mergeCell ref="C29:C30"/>
    <mergeCell ref="B9:B18"/>
    <mergeCell ref="C27:C28"/>
    <mergeCell ref="C25:C26"/>
    <mergeCell ref="D21:D22"/>
    <mergeCell ref="C17:C18"/>
    <mergeCell ref="D33:D34"/>
    <mergeCell ref="E33:E34"/>
    <mergeCell ref="C37:C38"/>
    <mergeCell ref="C43:C44"/>
    <mergeCell ref="C41:C4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077E-5DA9-4451-9EA0-D1A7DD80FF8E}">
  <dimension ref="A1:BC1615"/>
  <sheetViews>
    <sheetView zoomScale="57" zoomScaleNormal="57" workbookViewId="0">
      <selection activeCell="F10" sqref="F10"/>
    </sheetView>
  </sheetViews>
  <sheetFormatPr baseColWidth="10" defaultRowHeight="15" x14ac:dyDescent="0.25"/>
  <cols>
    <col min="2" max="2" width="19.140625" customWidth="1"/>
    <col min="3" max="3" width="17.7109375" customWidth="1"/>
    <col min="5" max="11" width="27.28515625" bestFit="1" customWidth="1"/>
    <col min="12" max="14" width="25.7109375" bestFit="1" customWidth="1"/>
    <col min="15" max="15" width="27.85546875" bestFit="1" customWidth="1"/>
    <col min="16" max="17" width="27.28515625" bestFit="1" customWidth="1"/>
    <col min="18" max="18" width="26.5703125" bestFit="1" customWidth="1"/>
    <col min="20" max="21" width="27.85546875" bestFit="1" customWidth="1"/>
    <col min="22" max="25" width="26.5703125" bestFit="1" customWidth="1"/>
    <col min="26" max="26" width="25.7109375" bestFit="1" customWidth="1"/>
    <col min="27" max="27" width="26.5703125" bestFit="1" customWidth="1"/>
    <col min="28" max="28" width="25.7109375" bestFit="1" customWidth="1"/>
    <col min="29" max="29" width="26.5703125" bestFit="1" customWidth="1"/>
    <col min="30" max="30" width="27.85546875" bestFit="1" customWidth="1"/>
    <col min="31" max="31" width="27.28515625" bestFit="1" customWidth="1"/>
  </cols>
  <sheetData>
    <row r="1" spans="1:55" ht="28.5" x14ac:dyDescent="0.25">
      <c r="A1" s="622"/>
      <c r="B1" s="623"/>
      <c r="C1" s="623"/>
      <c r="D1" s="623"/>
      <c r="E1" s="960" t="s">
        <v>39</v>
      </c>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960"/>
      <c r="AU1" s="960"/>
      <c r="AV1" s="960"/>
      <c r="AW1" s="960"/>
      <c r="AX1" s="960"/>
      <c r="AY1" s="960"/>
      <c r="AZ1" s="1011"/>
      <c r="BA1" s="1011"/>
      <c r="BB1" s="1011"/>
    </row>
    <row r="2" spans="1:55" ht="28.5" customHeight="1" thickBot="1" x14ac:dyDescent="0.3">
      <c r="A2" s="625"/>
      <c r="B2" s="591"/>
      <c r="C2" s="591"/>
      <c r="D2" s="591"/>
      <c r="E2" s="959" t="s">
        <v>301</v>
      </c>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959"/>
      <c r="AY2" s="959"/>
      <c r="AZ2" s="1011"/>
      <c r="BA2" s="1011"/>
      <c r="BB2" s="1011"/>
    </row>
    <row r="3" spans="1:55" ht="16.5" thickBot="1" x14ac:dyDescent="0.3">
      <c r="A3" s="625"/>
      <c r="B3" s="591"/>
      <c r="C3" s="591"/>
      <c r="D3" s="591"/>
      <c r="E3" s="801" t="s">
        <v>40</v>
      </c>
      <c r="F3" s="802"/>
      <c r="G3" s="802"/>
      <c r="H3" s="802"/>
      <c r="I3" s="802"/>
      <c r="J3" s="802"/>
      <c r="K3" s="802"/>
      <c r="L3" s="802"/>
      <c r="M3" s="802"/>
      <c r="N3" s="802"/>
      <c r="O3" s="802"/>
      <c r="P3" s="802"/>
      <c r="Q3" s="802"/>
      <c r="R3" s="802"/>
      <c r="S3" s="802"/>
      <c r="T3" s="802"/>
      <c r="U3" s="802"/>
      <c r="V3" s="802"/>
      <c r="W3" s="802"/>
      <c r="X3" s="802"/>
      <c r="Y3" s="802"/>
      <c r="Z3" s="802"/>
      <c r="AA3" s="802"/>
      <c r="AB3" s="802"/>
      <c r="AC3" s="802"/>
      <c r="AD3" s="803"/>
      <c r="AE3" s="804" t="s">
        <v>302</v>
      </c>
      <c r="AF3" s="805"/>
      <c r="AG3" s="805"/>
      <c r="AH3" s="805"/>
      <c r="AI3" s="805"/>
      <c r="AJ3" s="805"/>
      <c r="AK3" s="805"/>
      <c r="AL3" s="805"/>
      <c r="AM3" s="805"/>
      <c r="AN3" s="805"/>
      <c r="AO3" s="805"/>
      <c r="AP3" s="805"/>
      <c r="AQ3" s="805"/>
      <c r="AR3" s="805"/>
      <c r="AS3" s="805"/>
      <c r="AT3" s="805"/>
      <c r="AU3" s="805"/>
      <c r="AV3" s="805"/>
      <c r="AW3" s="805"/>
      <c r="AX3" s="805"/>
      <c r="AY3" s="806"/>
      <c r="AZ3" s="1011"/>
      <c r="BA3" s="1011"/>
      <c r="BB3" s="1011"/>
    </row>
    <row r="4" spans="1:55" ht="18.75" thickBot="1" x14ac:dyDescent="0.3">
      <c r="A4" s="820" t="s">
        <v>0</v>
      </c>
      <c r="B4" s="821"/>
      <c r="C4" s="821"/>
      <c r="D4" s="822"/>
      <c r="E4" s="823" t="s">
        <v>308</v>
      </c>
      <c r="F4" s="823"/>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5"/>
      <c r="AZ4" s="1011"/>
      <c r="BA4" s="1011"/>
      <c r="BB4" s="1011"/>
    </row>
    <row r="5" spans="1:55" ht="18.75" thickBot="1" x14ac:dyDescent="0.3">
      <c r="A5" s="542" t="s">
        <v>2</v>
      </c>
      <c r="B5" s="543"/>
      <c r="C5" s="543"/>
      <c r="D5" s="807"/>
      <c r="E5" s="808" t="s">
        <v>309</v>
      </c>
      <c r="F5" s="808"/>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09"/>
      <c r="AM5" s="809"/>
      <c r="AN5" s="809"/>
      <c r="AO5" s="809"/>
      <c r="AP5" s="809"/>
      <c r="AQ5" s="809"/>
      <c r="AR5" s="809"/>
      <c r="AS5" s="809"/>
      <c r="AT5" s="809"/>
      <c r="AU5" s="809"/>
      <c r="AV5" s="809"/>
      <c r="AW5" s="809"/>
      <c r="AX5" s="809"/>
      <c r="AY5" s="810"/>
      <c r="AZ5" s="1011"/>
      <c r="BA5" s="1011"/>
      <c r="BB5" s="1011"/>
    </row>
    <row r="6" spans="1:55" ht="18.75" thickBot="1" x14ac:dyDescent="0.3">
      <c r="A6" s="811" t="s">
        <v>21</v>
      </c>
      <c r="B6" s="812"/>
      <c r="C6" s="812"/>
      <c r="D6" s="813"/>
      <c r="E6" s="814" t="s">
        <v>518</v>
      </c>
      <c r="F6" s="814"/>
      <c r="G6" s="814"/>
      <c r="H6" s="814"/>
      <c r="I6" s="814"/>
      <c r="J6" s="814"/>
      <c r="K6" s="814"/>
      <c r="L6" s="814"/>
      <c r="M6" s="814"/>
      <c r="N6" s="814"/>
      <c r="O6" s="814"/>
      <c r="P6" s="814"/>
      <c r="Q6" s="814"/>
      <c r="R6" s="815"/>
      <c r="S6" s="815"/>
      <c r="T6" s="815"/>
      <c r="U6" s="815"/>
      <c r="V6" s="815"/>
      <c r="W6" s="815"/>
      <c r="X6" s="815"/>
      <c r="Y6" s="815"/>
      <c r="Z6" s="815"/>
      <c r="AA6" s="815"/>
      <c r="AB6" s="815"/>
      <c r="AC6" s="815"/>
      <c r="AD6" s="815"/>
      <c r="AE6" s="815"/>
      <c r="AF6" s="815"/>
      <c r="AG6" s="815"/>
      <c r="AH6" s="815"/>
      <c r="AI6" s="815"/>
      <c r="AJ6" s="815"/>
      <c r="AK6" s="815"/>
      <c r="AL6" s="815"/>
      <c r="AM6" s="815"/>
      <c r="AN6" s="815"/>
      <c r="AO6" s="815"/>
      <c r="AP6" s="815"/>
      <c r="AQ6" s="815"/>
      <c r="AR6" s="815"/>
      <c r="AS6" s="815"/>
      <c r="AT6" s="815"/>
      <c r="AU6" s="815"/>
      <c r="AV6" s="815"/>
      <c r="AW6" s="815"/>
      <c r="AX6" s="815"/>
      <c r="AY6" s="816"/>
      <c r="AZ6" s="1011"/>
      <c r="BA6" s="1011"/>
      <c r="BB6" s="1011"/>
    </row>
    <row r="7" spans="1:55" ht="18.75" thickBot="1" x14ac:dyDescent="0.3">
      <c r="A7" s="817"/>
      <c r="B7" s="818"/>
      <c r="C7" s="818"/>
      <c r="D7" s="818"/>
      <c r="E7" s="818"/>
      <c r="F7" s="818"/>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8"/>
      <c r="AL7" s="818"/>
      <c r="AM7" s="818"/>
      <c r="AN7" s="818"/>
      <c r="AO7" s="818"/>
      <c r="AP7" s="818"/>
      <c r="AQ7" s="818"/>
      <c r="AR7" s="818"/>
      <c r="AS7" s="818"/>
      <c r="AT7" s="818"/>
      <c r="AU7" s="818"/>
      <c r="AV7" s="818"/>
      <c r="AW7" s="818"/>
      <c r="AX7" s="818"/>
      <c r="AY7" s="819"/>
      <c r="AZ7" s="1011"/>
      <c r="BA7" s="1011"/>
      <c r="BB7" s="1011"/>
    </row>
    <row r="8" spans="1:55" s="1011" customFormat="1" ht="46.5" customHeight="1" thickBot="1" x14ac:dyDescent="0.3">
      <c r="A8" s="1006" t="s">
        <v>92</v>
      </c>
      <c r="B8" s="1005"/>
      <c r="C8" s="1005"/>
      <c r="D8" s="1005"/>
      <c r="E8" s="1005"/>
      <c r="F8" s="911"/>
      <c r="G8" s="910" t="s">
        <v>98</v>
      </c>
      <c r="H8" s="1010"/>
      <c r="I8" s="1010"/>
      <c r="J8" s="1010"/>
      <c r="K8" s="1010"/>
      <c r="L8" s="1010"/>
      <c r="M8" s="1010"/>
      <c r="N8" s="1010"/>
      <c r="O8" s="1010"/>
      <c r="P8" s="1010"/>
      <c r="Q8" s="1010"/>
      <c r="R8" s="1010"/>
      <c r="S8" s="1009"/>
      <c r="T8" s="910" t="s">
        <v>99</v>
      </c>
      <c r="U8" s="1010"/>
      <c r="V8" s="1010"/>
      <c r="W8" s="1010"/>
      <c r="X8" s="1010"/>
      <c r="Y8" s="1010"/>
      <c r="Z8" s="1010"/>
      <c r="AA8" s="1010"/>
      <c r="AB8" s="1010"/>
      <c r="AC8" s="1010"/>
      <c r="AD8" s="1010"/>
      <c r="AE8" s="1010"/>
      <c r="AF8" s="1009"/>
      <c r="AG8" s="914" t="s">
        <v>100</v>
      </c>
      <c r="AH8" s="1004"/>
      <c r="AI8" s="1004"/>
      <c r="AJ8" s="1004"/>
      <c r="AK8" s="1004"/>
      <c r="AL8" s="913" t="s">
        <v>106</v>
      </c>
      <c r="AM8" s="1003"/>
      <c r="AN8" s="912"/>
      <c r="AO8" s="909" t="s">
        <v>68</v>
      </c>
      <c r="AP8" s="913"/>
      <c r="AQ8" s="913"/>
      <c r="AR8" s="913"/>
      <c r="AS8" s="913"/>
      <c r="AT8" s="913"/>
      <c r="AU8" s="913"/>
      <c r="AV8" s="913"/>
      <c r="AW8" s="913"/>
      <c r="AX8" s="1003"/>
      <c r="AY8" s="1002" t="s">
        <v>120</v>
      </c>
      <c r="AZ8" s="1062"/>
      <c r="BA8" s="1062"/>
      <c r="BB8" s="1062"/>
      <c r="BC8" s="1062"/>
    </row>
    <row r="9" spans="1:55" s="1011" customFormat="1" ht="54" customHeight="1" thickBot="1" x14ac:dyDescent="0.3">
      <c r="A9" s="1001" t="s">
        <v>93</v>
      </c>
      <c r="B9" s="1000" t="s">
        <v>94</v>
      </c>
      <c r="C9" s="999" t="s">
        <v>95</v>
      </c>
      <c r="D9" s="998" t="s">
        <v>96</v>
      </c>
      <c r="E9" s="997" t="s">
        <v>517</v>
      </c>
      <c r="F9" s="997" t="s">
        <v>97</v>
      </c>
      <c r="G9" s="996" t="s">
        <v>6</v>
      </c>
      <c r="H9" s="996" t="s">
        <v>7</v>
      </c>
      <c r="I9" s="996" t="s">
        <v>8</v>
      </c>
      <c r="J9" s="996" t="s">
        <v>9</v>
      </c>
      <c r="K9" s="996" t="s">
        <v>10</v>
      </c>
      <c r="L9" s="996" t="s">
        <v>11</v>
      </c>
      <c r="M9" s="996" t="s">
        <v>12</v>
      </c>
      <c r="N9" s="996" t="s">
        <v>13</v>
      </c>
      <c r="O9" s="996" t="s">
        <v>14</v>
      </c>
      <c r="P9" s="996" t="s">
        <v>15</v>
      </c>
      <c r="Q9" s="996" t="s">
        <v>16</v>
      </c>
      <c r="R9" s="996" t="s">
        <v>17</v>
      </c>
      <c r="S9" s="995" t="s">
        <v>66</v>
      </c>
      <c r="T9" s="996" t="s">
        <v>6</v>
      </c>
      <c r="U9" s="996" t="s">
        <v>7</v>
      </c>
      <c r="V9" s="996" t="s">
        <v>8</v>
      </c>
      <c r="W9" s="996" t="s">
        <v>9</v>
      </c>
      <c r="X9" s="996" t="s">
        <v>10</v>
      </c>
      <c r="Y9" s="996" t="s">
        <v>11</v>
      </c>
      <c r="Z9" s="996" t="s">
        <v>12</v>
      </c>
      <c r="AA9" s="996" t="s">
        <v>13</v>
      </c>
      <c r="AB9" s="996" t="s">
        <v>14</v>
      </c>
      <c r="AC9" s="996" t="s">
        <v>15</v>
      </c>
      <c r="AD9" s="994" t="s">
        <v>16</v>
      </c>
      <c r="AE9" s="993" t="s">
        <v>17</v>
      </c>
      <c r="AF9" s="992" t="s">
        <v>67</v>
      </c>
      <c r="AG9" s="991" t="s">
        <v>101</v>
      </c>
      <c r="AH9" s="1008" t="s">
        <v>102</v>
      </c>
      <c r="AI9" s="1008" t="s">
        <v>103</v>
      </c>
      <c r="AJ9" s="1008" t="s">
        <v>104</v>
      </c>
      <c r="AK9" s="1008" t="s">
        <v>105</v>
      </c>
      <c r="AL9" s="1008" t="s">
        <v>107</v>
      </c>
      <c r="AM9" s="1008" t="s">
        <v>108</v>
      </c>
      <c r="AN9" s="990" t="s">
        <v>109</v>
      </c>
      <c r="AO9" s="990" t="s">
        <v>110</v>
      </c>
      <c r="AP9" s="990" t="s">
        <v>111</v>
      </c>
      <c r="AQ9" s="990" t="s">
        <v>112</v>
      </c>
      <c r="AR9" s="990" t="s">
        <v>113</v>
      </c>
      <c r="AS9" s="990" t="s">
        <v>114</v>
      </c>
      <c r="AT9" s="990" t="s">
        <v>115</v>
      </c>
      <c r="AU9" s="990" t="s">
        <v>116</v>
      </c>
      <c r="AV9" s="990" t="s">
        <v>117</v>
      </c>
      <c r="AW9" s="990" t="s">
        <v>118</v>
      </c>
      <c r="AX9" s="989" t="s">
        <v>119</v>
      </c>
      <c r="AY9" s="908"/>
      <c r="AZ9" s="1062"/>
      <c r="BA9" s="1062"/>
      <c r="BB9" s="1062"/>
      <c r="BC9" s="1062"/>
    </row>
    <row r="10" spans="1:55" ht="18" x14ac:dyDescent="0.25">
      <c r="A10" s="958">
        <v>1</v>
      </c>
      <c r="B10" s="957" t="s">
        <v>304</v>
      </c>
      <c r="C10" s="956" t="s">
        <v>312</v>
      </c>
      <c r="D10" s="955" t="s">
        <v>41</v>
      </c>
      <c r="E10" s="1016">
        <v>2</v>
      </c>
      <c r="F10" s="1095">
        <v>2</v>
      </c>
      <c r="G10" s="1016">
        <v>2</v>
      </c>
      <c r="H10" s="1016">
        <v>2</v>
      </c>
      <c r="I10" s="1016">
        <v>2</v>
      </c>
      <c r="J10" s="1016">
        <v>2</v>
      </c>
      <c r="K10" s="1016">
        <v>2</v>
      </c>
      <c r="L10" s="988">
        <v>2</v>
      </c>
      <c r="M10" s="988">
        <v>2</v>
      </c>
      <c r="N10" s="988">
        <v>2</v>
      </c>
      <c r="O10" s="1016">
        <v>2</v>
      </c>
      <c r="P10" s="1016">
        <v>2</v>
      </c>
      <c r="Q10" s="988">
        <v>2</v>
      </c>
      <c r="R10" s="988">
        <v>2</v>
      </c>
      <c r="S10" s="915"/>
      <c r="T10" s="1016">
        <v>0.2</v>
      </c>
      <c r="U10" s="987">
        <v>0.43000000000000005</v>
      </c>
      <c r="V10" s="986">
        <v>0.63000000000000012</v>
      </c>
      <c r="W10" s="986">
        <v>0.79</v>
      </c>
      <c r="X10" s="986">
        <v>0.95000000000000018</v>
      </c>
      <c r="Y10" s="986">
        <v>1.02</v>
      </c>
      <c r="Z10" s="986">
        <v>1.2200000000000002</v>
      </c>
      <c r="AA10" s="986">
        <v>1.35</v>
      </c>
      <c r="AB10" s="986">
        <v>1.55</v>
      </c>
      <c r="AC10" s="986">
        <v>1.78</v>
      </c>
      <c r="AD10" s="1016">
        <v>1.98</v>
      </c>
      <c r="AE10" s="1016">
        <v>2</v>
      </c>
      <c r="AF10" s="826"/>
      <c r="AG10" s="954" t="s">
        <v>313</v>
      </c>
      <c r="AH10" s="956" t="s">
        <v>314</v>
      </c>
      <c r="AI10" s="956" t="s">
        <v>315</v>
      </c>
      <c r="AJ10" s="956" t="s">
        <v>316</v>
      </c>
      <c r="AK10" s="956" t="s">
        <v>317</v>
      </c>
      <c r="AL10" s="767" t="s">
        <v>230</v>
      </c>
      <c r="AM10" s="767" t="s">
        <v>230</v>
      </c>
      <c r="AN10" s="767">
        <v>2826</v>
      </c>
      <c r="AO10" s="780" t="s">
        <v>318</v>
      </c>
      <c r="AP10" s="780" t="s">
        <v>318</v>
      </c>
      <c r="AQ10" s="782" t="s">
        <v>319</v>
      </c>
      <c r="AR10" s="769" t="s">
        <v>320</v>
      </c>
      <c r="AS10" s="769" t="s">
        <v>320</v>
      </c>
      <c r="AT10" s="769" t="s">
        <v>321</v>
      </c>
      <c r="AU10" s="769" t="s">
        <v>321</v>
      </c>
      <c r="AV10" s="769" t="s">
        <v>322</v>
      </c>
      <c r="AW10" s="769" t="s">
        <v>322</v>
      </c>
      <c r="AX10" s="953" t="s">
        <v>323</v>
      </c>
      <c r="AY10" s="952"/>
      <c r="AZ10" s="1011"/>
      <c r="BA10" s="1011"/>
      <c r="BB10" s="1011"/>
    </row>
    <row r="11" spans="1:55" ht="18" x14ac:dyDescent="0.25">
      <c r="A11" s="773"/>
      <c r="B11" s="774"/>
      <c r="C11" s="775"/>
      <c r="D11" s="962" t="s">
        <v>3</v>
      </c>
      <c r="E11" s="1017">
        <v>452270000</v>
      </c>
      <c r="F11" s="1096">
        <v>452270000</v>
      </c>
      <c r="G11" s="1017">
        <v>452270000</v>
      </c>
      <c r="H11" s="1017">
        <v>452270000</v>
      </c>
      <c r="I11" s="1017">
        <v>452270000</v>
      </c>
      <c r="J11" s="1017">
        <v>452270000</v>
      </c>
      <c r="K11" s="1017">
        <v>452270000</v>
      </c>
      <c r="L11" s="985">
        <v>477325267</v>
      </c>
      <c r="M11" s="985">
        <v>477325267</v>
      </c>
      <c r="N11" s="985">
        <v>477325267</v>
      </c>
      <c r="O11" s="1017">
        <v>477325267</v>
      </c>
      <c r="P11" s="984">
        <v>477325267</v>
      </c>
      <c r="Q11" s="985">
        <v>477325267</v>
      </c>
      <c r="R11" s="983">
        <v>477325267</v>
      </c>
      <c r="S11" s="982"/>
      <c r="T11" s="1017">
        <v>328416000</v>
      </c>
      <c r="U11" s="984">
        <v>328416000</v>
      </c>
      <c r="V11" s="984">
        <v>328416000</v>
      </c>
      <c r="W11" s="984">
        <v>328416000</v>
      </c>
      <c r="X11" s="984">
        <v>328416000</v>
      </c>
      <c r="Y11" s="984">
        <v>328416000</v>
      </c>
      <c r="Z11" s="984">
        <v>328416000</v>
      </c>
      <c r="AA11" s="984">
        <v>339906000</v>
      </c>
      <c r="AB11" s="984">
        <v>477325267</v>
      </c>
      <c r="AC11" s="984">
        <v>477325267</v>
      </c>
      <c r="AD11" s="1017">
        <v>477325267</v>
      </c>
      <c r="AE11" s="1017">
        <v>477325267</v>
      </c>
      <c r="AF11" s="827"/>
      <c r="AG11" s="779"/>
      <c r="AH11" s="775"/>
      <c r="AI11" s="775"/>
      <c r="AJ11" s="775"/>
      <c r="AK11" s="775"/>
      <c r="AL11" s="768"/>
      <c r="AM11" s="768"/>
      <c r="AN11" s="768"/>
      <c r="AO11" s="781"/>
      <c r="AP11" s="781"/>
      <c r="AQ11" s="783"/>
      <c r="AR11" s="770"/>
      <c r="AS11" s="770"/>
      <c r="AT11" s="770"/>
      <c r="AU11" s="770"/>
      <c r="AV11" s="770"/>
      <c r="AW11" s="770"/>
      <c r="AX11" s="791"/>
      <c r="AY11" s="951"/>
      <c r="AZ11" s="1061"/>
      <c r="BA11" s="1061"/>
      <c r="BB11" s="1061"/>
    </row>
    <row r="12" spans="1:55" ht="27" x14ac:dyDescent="0.25">
      <c r="A12" s="773"/>
      <c r="B12" s="774"/>
      <c r="C12" s="775"/>
      <c r="D12" s="961" t="s">
        <v>42</v>
      </c>
      <c r="E12" s="1018">
        <v>0</v>
      </c>
      <c r="F12" s="1097">
        <v>0</v>
      </c>
      <c r="G12" s="1018">
        <v>0</v>
      </c>
      <c r="H12" s="1018">
        <v>0</v>
      </c>
      <c r="I12" s="1018">
        <v>0</v>
      </c>
      <c r="J12" s="1018">
        <v>0</v>
      </c>
      <c r="K12" s="1018">
        <v>0</v>
      </c>
      <c r="L12" s="985">
        <v>0</v>
      </c>
      <c r="M12" s="985">
        <v>0</v>
      </c>
      <c r="N12" s="985">
        <v>0</v>
      </c>
      <c r="O12" s="1018">
        <v>0</v>
      </c>
      <c r="P12" s="1018">
        <v>0</v>
      </c>
      <c r="Q12" s="985">
        <v>0</v>
      </c>
      <c r="R12" s="985">
        <v>0</v>
      </c>
      <c r="S12" s="982"/>
      <c r="T12" s="1018">
        <v>0</v>
      </c>
      <c r="U12" s="907">
        <v>0</v>
      </c>
      <c r="V12" s="906">
        <v>0</v>
      </c>
      <c r="W12" s="906">
        <v>0</v>
      </c>
      <c r="X12" s="906">
        <v>0</v>
      </c>
      <c r="Y12" s="906">
        <v>0</v>
      </c>
      <c r="Z12" s="906">
        <v>0</v>
      </c>
      <c r="AA12" s="906">
        <v>0</v>
      </c>
      <c r="AB12" s="906">
        <v>0</v>
      </c>
      <c r="AC12" s="906">
        <v>0</v>
      </c>
      <c r="AD12" s="1018">
        <v>0</v>
      </c>
      <c r="AE12" s="1018">
        <v>0</v>
      </c>
      <c r="AF12" s="827"/>
      <c r="AG12" s="779"/>
      <c r="AH12" s="775"/>
      <c r="AI12" s="775"/>
      <c r="AJ12" s="775"/>
      <c r="AK12" s="775"/>
      <c r="AL12" s="768"/>
      <c r="AM12" s="768"/>
      <c r="AN12" s="768"/>
      <c r="AO12" s="781"/>
      <c r="AP12" s="781"/>
      <c r="AQ12" s="783"/>
      <c r="AR12" s="770"/>
      <c r="AS12" s="770"/>
      <c r="AT12" s="770"/>
      <c r="AU12" s="770"/>
      <c r="AV12" s="770"/>
      <c r="AW12" s="770"/>
      <c r="AX12" s="791"/>
      <c r="AY12" s="951"/>
      <c r="AZ12" s="1011"/>
      <c r="BA12" s="1011"/>
      <c r="BB12" s="1011"/>
    </row>
    <row r="13" spans="1:55" ht="27" x14ac:dyDescent="0.25">
      <c r="A13" s="773"/>
      <c r="B13" s="774"/>
      <c r="C13" s="775"/>
      <c r="D13" s="962" t="s">
        <v>4</v>
      </c>
      <c r="E13" s="1017">
        <v>37505000</v>
      </c>
      <c r="F13" s="1096">
        <v>37505000</v>
      </c>
      <c r="G13" s="1017">
        <v>37505000</v>
      </c>
      <c r="H13" s="1017">
        <v>37505000</v>
      </c>
      <c r="I13" s="1017">
        <v>37505000</v>
      </c>
      <c r="J13" s="1017">
        <v>37505000</v>
      </c>
      <c r="K13" s="1017">
        <v>37505000</v>
      </c>
      <c r="L13" s="424">
        <v>34639367</v>
      </c>
      <c r="M13" s="424">
        <v>34639367</v>
      </c>
      <c r="N13" s="424">
        <v>34639367</v>
      </c>
      <c r="O13" s="1017">
        <v>34639367</v>
      </c>
      <c r="P13" s="981">
        <v>34639367</v>
      </c>
      <c r="Q13" s="424">
        <v>34639367</v>
      </c>
      <c r="R13" s="424">
        <v>34639367</v>
      </c>
      <c r="S13" s="980"/>
      <c r="T13" s="1017">
        <v>10392000</v>
      </c>
      <c r="U13" s="984">
        <v>28026367</v>
      </c>
      <c r="V13" s="981">
        <v>34639367</v>
      </c>
      <c r="W13" s="981">
        <v>34639367</v>
      </c>
      <c r="X13" s="981">
        <v>34639367</v>
      </c>
      <c r="Y13" s="981">
        <v>34639367</v>
      </c>
      <c r="Z13" s="981">
        <v>34639367</v>
      </c>
      <c r="AA13" s="981">
        <v>34639367</v>
      </c>
      <c r="AB13" s="981">
        <v>34639367</v>
      </c>
      <c r="AC13" s="981">
        <v>34639367</v>
      </c>
      <c r="AD13" s="1017">
        <v>34639367</v>
      </c>
      <c r="AE13" s="1017">
        <v>34639367</v>
      </c>
      <c r="AF13" s="827"/>
      <c r="AG13" s="779"/>
      <c r="AH13" s="775"/>
      <c r="AI13" s="775"/>
      <c r="AJ13" s="775"/>
      <c r="AK13" s="775"/>
      <c r="AL13" s="768"/>
      <c r="AM13" s="768"/>
      <c r="AN13" s="768"/>
      <c r="AO13" s="781"/>
      <c r="AP13" s="781"/>
      <c r="AQ13" s="783"/>
      <c r="AR13" s="770"/>
      <c r="AS13" s="770"/>
      <c r="AT13" s="770"/>
      <c r="AU13" s="770"/>
      <c r="AV13" s="770"/>
      <c r="AW13" s="770"/>
      <c r="AX13" s="791"/>
      <c r="AY13" s="951"/>
      <c r="AZ13" s="1061"/>
      <c r="BA13" s="1061"/>
      <c r="BB13" s="1061"/>
    </row>
    <row r="14" spans="1:55" ht="27" x14ac:dyDescent="0.25">
      <c r="A14" s="773"/>
      <c r="B14" s="774"/>
      <c r="C14" s="775"/>
      <c r="D14" s="961" t="s">
        <v>43</v>
      </c>
      <c r="E14" s="1022">
        <v>2</v>
      </c>
      <c r="F14" s="1098">
        <v>2</v>
      </c>
      <c r="G14" s="1022">
        <v>2</v>
      </c>
      <c r="H14" s="1022">
        <v>2</v>
      </c>
      <c r="I14" s="1022">
        <v>2</v>
      </c>
      <c r="J14" s="1022">
        <v>2</v>
      </c>
      <c r="K14" s="1022">
        <v>2</v>
      </c>
      <c r="L14" s="1067">
        <v>2</v>
      </c>
      <c r="M14" s="1067">
        <v>2</v>
      </c>
      <c r="N14" s="1067">
        <v>2</v>
      </c>
      <c r="O14" s="1022">
        <v>2</v>
      </c>
      <c r="P14" s="1022">
        <v>2</v>
      </c>
      <c r="Q14" s="1067">
        <v>2</v>
      </c>
      <c r="R14" s="1067">
        <v>2</v>
      </c>
      <c r="S14" s="1111"/>
      <c r="T14" s="1022">
        <v>0.2</v>
      </c>
      <c r="U14" s="979">
        <v>0.43000000000000005</v>
      </c>
      <c r="V14" s="979">
        <v>0.63000000000000012</v>
      </c>
      <c r="W14" s="979">
        <v>0.79</v>
      </c>
      <c r="X14" s="979">
        <v>0.95000000000000018</v>
      </c>
      <c r="Y14" s="979">
        <v>1.02</v>
      </c>
      <c r="Z14" s="979">
        <v>1.2200000000000002</v>
      </c>
      <c r="AA14" s="979">
        <v>1.35</v>
      </c>
      <c r="AB14" s="979">
        <v>1.55</v>
      </c>
      <c r="AC14" s="979">
        <v>1.78</v>
      </c>
      <c r="AD14" s="979">
        <v>1.98</v>
      </c>
      <c r="AE14" s="979">
        <v>2</v>
      </c>
      <c r="AF14" s="827"/>
      <c r="AG14" s="779"/>
      <c r="AH14" s="775"/>
      <c r="AI14" s="775"/>
      <c r="AJ14" s="775"/>
      <c r="AK14" s="775"/>
      <c r="AL14" s="768"/>
      <c r="AM14" s="768"/>
      <c r="AN14" s="768"/>
      <c r="AO14" s="781"/>
      <c r="AP14" s="781"/>
      <c r="AQ14" s="783"/>
      <c r="AR14" s="770"/>
      <c r="AS14" s="770"/>
      <c r="AT14" s="770"/>
      <c r="AU14" s="770"/>
      <c r="AV14" s="770"/>
      <c r="AW14" s="770"/>
      <c r="AX14" s="791"/>
      <c r="AY14" s="951"/>
      <c r="AZ14" s="1011"/>
      <c r="BA14" s="1011"/>
      <c r="BB14" s="1011"/>
    </row>
    <row r="15" spans="1:55" ht="27.75" thickBot="1" x14ac:dyDescent="0.3">
      <c r="A15" s="773"/>
      <c r="B15" s="774"/>
      <c r="C15" s="775"/>
      <c r="D15" s="962" t="s">
        <v>45</v>
      </c>
      <c r="E15" s="1023">
        <v>489775000</v>
      </c>
      <c r="F15" s="1023">
        <v>489775000</v>
      </c>
      <c r="G15" s="1023">
        <v>489775000</v>
      </c>
      <c r="H15" s="1023">
        <v>489775000</v>
      </c>
      <c r="I15" s="1023">
        <v>489775000</v>
      </c>
      <c r="J15" s="1023">
        <v>489775000</v>
      </c>
      <c r="K15" s="1023">
        <v>489775000</v>
      </c>
      <c r="L15" s="978">
        <v>511964634</v>
      </c>
      <c r="M15" s="978">
        <v>511964634</v>
      </c>
      <c r="N15" s="978">
        <v>511964634</v>
      </c>
      <c r="O15" s="1023">
        <v>511964634</v>
      </c>
      <c r="P15" s="1023">
        <v>511964634</v>
      </c>
      <c r="Q15" s="978">
        <v>511964634</v>
      </c>
      <c r="R15" s="978">
        <v>511964634</v>
      </c>
      <c r="S15" s="977"/>
      <c r="T15" s="1024">
        <v>338808000</v>
      </c>
      <c r="U15" s="1024">
        <v>356442367</v>
      </c>
      <c r="V15" s="1024">
        <v>363055367</v>
      </c>
      <c r="W15" s="1024">
        <v>363055367</v>
      </c>
      <c r="X15" s="1024">
        <v>363055367</v>
      </c>
      <c r="Y15" s="1024">
        <v>363055367</v>
      </c>
      <c r="Z15" s="1024">
        <v>363055367</v>
      </c>
      <c r="AA15" s="1024">
        <v>374545367</v>
      </c>
      <c r="AB15" s="1024">
        <v>511964634</v>
      </c>
      <c r="AC15" s="1091">
        <v>511964634</v>
      </c>
      <c r="AD15" s="1091">
        <v>511964634</v>
      </c>
      <c r="AE15" s="1091">
        <v>511964634</v>
      </c>
      <c r="AF15" s="828"/>
      <c r="AG15" s="779"/>
      <c r="AH15" s="775"/>
      <c r="AI15" s="775"/>
      <c r="AJ15" s="775"/>
      <c r="AK15" s="775"/>
      <c r="AL15" s="768"/>
      <c r="AM15" s="768"/>
      <c r="AN15" s="768"/>
      <c r="AO15" s="781"/>
      <c r="AP15" s="781"/>
      <c r="AQ15" s="783"/>
      <c r="AR15" s="770"/>
      <c r="AS15" s="770"/>
      <c r="AT15" s="770"/>
      <c r="AU15" s="770"/>
      <c r="AV15" s="770"/>
      <c r="AW15" s="770"/>
      <c r="AX15" s="791"/>
      <c r="AY15" s="951"/>
      <c r="AZ15" s="1061"/>
      <c r="BA15" s="1061"/>
      <c r="BB15" s="1061"/>
    </row>
    <row r="16" spans="1:55" ht="18" x14ac:dyDescent="0.25">
      <c r="A16" s="829">
        <v>2</v>
      </c>
      <c r="B16" s="774" t="s">
        <v>332</v>
      </c>
      <c r="C16" s="775" t="s">
        <v>333</v>
      </c>
      <c r="D16" s="955" t="s">
        <v>41</v>
      </c>
      <c r="E16" s="1068">
        <v>24784</v>
      </c>
      <c r="F16" s="1099">
        <v>24784</v>
      </c>
      <c r="G16" s="1068">
        <v>24784</v>
      </c>
      <c r="H16" s="1068">
        <v>24784</v>
      </c>
      <c r="I16" s="1068">
        <v>24784</v>
      </c>
      <c r="J16" s="1068">
        <v>24784</v>
      </c>
      <c r="K16" s="1086">
        <v>24784</v>
      </c>
      <c r="L16" s="985">
        <v>24784</v>
      </c>
      <c r="M16" s="985">
        <v>24784</v>
      </c>
      <c r="N16" s="985">
        <v>24784</v>
      </c>
      <c r="O16" s="1086">
        <v>24784</v>
      </c>
      <c r="P16" s="1086">
        <v>24784</v>
      </c>
      <c r="Q16" s="985">
        <v>24784</v>
      </c>
      <c r="R16" s="985">
        <v>29683</v>
      </c>
      <c r="S16" s="982"/>
      <c r="T16" s="1069">
        <v>1887</v>
      </c>
      <c r="U16" s="1064">
        <v>4411</v>
      </c>
      <c r="V16" s="1070">
        <v>7420</v>
      </c>
      <c r="W16" s="1070">
        <v>9874</v>
      </c>
      <c r="X16" s="1070">
        <v>12929</v>
      </c>
      <c r="Y16" s="1070">
        <v>15642</v>
      </c>
      <c r="Z16" s="1070">
        <v>18102</v>
      </c>
      <c r="AA16" s="1070">
        <v>20879</v>
      </c>
      <c r="AB16" s="1070">
        <v>23291</v>
      </c>
      <c r="AC16" s="1070">
        <v>25625</v>
      </c>
      <c r="AD16" s="1068">
        <v>28009</v>
      </c>
      <c r="AE16" s="1068">
        <v>29683</v>
      </c>
      <c r="AF16" s="796"/>
      <c r="AG16" s="799" t="s">
        <v>334</v>
      </c>
      <c r="AH16" s="774" t="s">
        <v>230</v>
      </c>
      <c r="AI16" s="774" t="s">
        <v>230</v>
      </c>
      <c r="AJ16" s="774" t="s">
        <v>230</v>
      </c>
      <c r="AK16" s="774" t="s">
        <v>335</v>
      </c>
      <c r="AL16" s="774" t="s">
        <v>230</v>
      </c>
      <c r="AM16" s="774" t="s">
        <v>336</v>
      </c>
      <c r="AN16" s="774">
        <v>3162897</v>
      </c>
      <c r="AO16" s="789">
        <v>9136</v>
      </c>
      <c r="AP16" s="790">
        <v>10519</v>
      </c>
      <c r="AQ16" s="785" t="s">
        <v>319</v>
      </c>
      <c r="AR16" s="775" t="s">
        <v>320</v>
      </c>
      <c r="AS16" s="775" t="s">
        <v>320</v>
      </c>
      <c r="AT16" s="775" t="s">
        <v>321</v>
      </c>
      <c r="AU16" s="775" t="s">
        <v>321</v>
      </c>
      <c r="AV16" s="775" t="s">
        <v>322</v>
      </c>
      <c r="AW16" s="775" t="s">
        <v>322</v>
      </c>
      <c r="AX16" s="792" t="s">
        <v>494</v>
      </c>
      <c r="AY16" s="950">
        <v>29.683</v>
      </c>
      <c r="AZ16" s="1011"/>
      <c r="BA16" s="1011"/>
      <c r="BB16" s="1011"/>
    </row>
    <row r="17" spans="1:51" ht="18" x14ac:dyDescent="0.25">
      <c r="A17" s="830"/>
      <c r="B17" s="774"/>
      <c r="C17" s="775"/>
      <c r="D17" s="962" t="s">
        <v>3</v>
      </c>
      <c r="E17" s="1071">
        <v>239091360</v>
      </c>
      <c r="F17" s="1100">
        <v>239091360</v>
      </c>
      <c r="G17" s="1071">
        <v>239091360</v>
      </c>
      <c r="H17" s="1071">
        <v>239091360</v>
      </c>
      <c r="I17" s="1071">
        <v>239091360</v>
      </c>
      <c r="J17" s="1071">
        <v>239091360</v>
      </c>
      <c r="K17" s="1071">
        <v>239091360</v>
      </c>
      <c r="L17" s="985">
        <v>239091360</v>
      </c>
      <c r="M17" s="985">
        <v>239091360</v>
      </c>
      <c r="N17" s="985">
        <v>239091360</v>
      </c>
      <c r="O17" s="1072">
        <v>239091360</v>
      </c>
      <c r="P17" s="1072">
        <v>283008167</v>
      </c>
      <c r="Q17" s="985">
        <v>283008167</v>
      </c>
      <c r="R17" s="985">
        <v>283008167</v>
      </c>
      <c r="S17" s="982"/>
      <c r="T17" s="1072">
        <v>179747480</v>
      </c>
      <c r="U17" s="1065">
        <v>179747480</v>
      </c>
      <c r="V17" s="1065">
        <v>179747480</v>
      </c>
      <c r="W17" s="1065">
        <v>179747480</v>
      </c>
      <c r="X17" s="1065">
        <v>208952178</v>
      </c>
      <c r="Y17" s="1065">
        <v>218096118</v>
      </c>
      <c r="Z17" s="1065">
        <v>202322208</v>
      </c>
      <c r="AA17" s="1065">
        <v>199030261</v>
      </c>
      <c r="AB17" s="1072">
        <v>239091360</v>
      </c>
      <c r="AC17" s="1072">
        <v>266189764</v>
      </c>
      <c r="AD17" s="1071">
        <v>262919869</v>
      </c>
      <c r="AE17" s="1071">
        <v>283008167</v>
      </c>
      <c r="AF17" s="797"/>
      <c r="AG17" s="799"/>
      <c r="AH17" s="774"/>
      <c r="AI17" s="774"/>
      <c r="AJ17" s="774"/>
      <c r="AK17" s="774"/>
      <c r="AL17" s="774"/>
      <c r="AM17" s="774"/>
      <c r="AN17" s="774"/>
      <c r="AO17" s="789"/>
      <c r="AP17" s="790"/>
      <c r="AQ17" s="785"/>
      <c r="AR17" s="775"/>
      <c r="AS17" s="775"/>
      <c r="AT17" s="775"/>
      <c r="AU17" s="775"/>
      <c r="AV17" s="775"/>
      <c r="AW17" s="775"/>
      <c r="AX17" s="787"/>
      <c r="AY17" s="949"/>
    </row>
    <row r="18" spans="1:51" ht="27" x14ac:dyDescent="0.25">
      <c r="A18" s="830"/>
      <c r="B18" s="774"/>
      <c r="C18" s="775"/>
      <c r="D18" s="961" t="s">
        <v>42</v>
      </c>
      <c r="E18" s="1071">
        <v>0</v>
      </c>
      <c r="F18" s="1100">
        <v>0</v>
      </c>
      <c r="G18" s="1071">
        <v>0</v>
      </c>
      <c r="H18" s="1071">
        <v>0</v>
      </c>
      <c r="I18" s="1071">
        <v>0</v>
      </c>
      <c r="J18" s="1071">
        <v>0</v>
      </c>
      <c r="K18" s="1071">
        <v>0</v>
      </c>
      <c r="L18" s="985">
        <v>0</v>
      </c>
      <c r="M18" s="985">
        <v>0</v>
      </c>
      <c r="N18" s="985">
        <v>0</v>
      </c>
      <c r="O18" s="1071">
        <v>0</v>
      </c>
      <c r="P18" s="1071">
        <v>0</v>
      </c>
      <c r="Q18" s="985">
        <v>0</v>
      </c>
      <c r="R18" s="985">
        <v>0</v>
      </c>
      <c r="S18" s="982"/>
      <c r="T18" s="1073">
        <v>0</v>
      </c>
      <c r="U18" s="1066">
        <v>0</v>
      </c>
      <c r="V18" s="1066">
        <v>0</v>
      </c>
      <c r="W18" s="1066">
        <v>0</v>
      </c>
      <c r="X18" s="1066">
        <v>0</v>
      </c>
      <c r="Y18" s="1066">
        <v>0</v>
      </c>
      <c r="Z18" s="1066">
        <v>0</v>
      </c>
      <c r="AA18" s="1066">
        <v>0</v>
      </c>
      <c r="AB18" s="1066">
        <v>0</v>
      </c>
      <c r="AC18" s="1066">
        <v>0</v>
      </c>
      <c r="AD18" s="1066">
        <v>0</v>
      </c>
      <c r="AE18" s="1066">
        <v>0</v>
      </c>
      <c r="AF18" s="797"/>
      <c r="AG18" s="799"/>
      <c r="AH18" s="774"/>
      <c r="AI18" s="774"/>
      <c r="AJ18" s="774"/>
      <c r="AK18" s="774"/>
      <c r="AL18" s="774"/>
      <c r="AM18" s="774"/>
      <c r="AN18" s="774"/>
      <c r="AO18" s="789"/>
      <c r="AP18" s="790"/>
      <c r="AQ18" s="785"/>
      <c r="AR18" s="775"/>
      <c r="AS18" s="775"/>
      <c r="AT18" s="775"/>
      <c r="AU18" s="775"/>
      <c r="AV18" s="775"/>
      <c r="AW18" s="775"/>
      <c r="AX18" s="787"/>
      <c r="AY18" s="949"/>
    </row>
    <row r="19" spans="1:51" ht="27" x14ac:dyDescent="0.25">
      <c r="A19" s="830"/>
      <c r="B19" s="774"/>
      <c r="C19" s="775"/>
      <c r="D19" s="962" t="s">
        <v>4</v>
      </c>
      <c r="E19" s="1071">
        <v>31755898</v>
      </c>
      <c r="F19" s="1100">
        <v>31755898</v>
      </c>
      <c r="G19" s="1071">
        <v>31755898</v>
      </c>
      <c r="H19" s="1071">
        <v>31755898</v>
      </c>
      <c r="I19" s="1071">
        <v>31755898</v>
      </c>
      <c r="J19" s="1071">
        <v>31755898</v>
      </c>
      <c r="K19" s="1071">
        <v>31755898</v>
      </c>
      <c r="L19" s="424">
        <v>31751189</v>
      </c>
      <c r="M19" s="424">
        <v>31751189</v>
      </c>
      <c r="N19" s="424">
        <v>31751189</v>
      </c>
      <c r="O19" s="1072">
        <v>31751189</v>
      </c>
      <c r="P19" s="1075">
        <v>36246774</v>
      </c>
      <c r="Q19" s="424">
        <v>36246774</v>
      </c>
      <c r="R19" s="424">
        <v>36246774</v>
      </c>
      <c r="S19" s="980"/>
      <c r="T19" s="1074">
        <v>9915489</v>
      </c>
      <c r="U19" s="1065">
        <v>24380185</v>
      </c>
      <c r="V19" s="1075">
        <v>23603453</v>
      </c>
      <c r="W19" s="1075">
        <v>27047407</v>
      </c>
      <c r="X19" s="1075">
        <v>33396586</v>
      </c>
      <c r="Y19" s="1075">
        <v>33257210</v>
      </c>
      <c r="Z19" s="1075">
        <v>31998155</v>
      </c>
      <c r="AA19" s="1075">
        <v>31477519</v>
      </c>
      <c r="AB19" s="1075">
        <v>31477519</v>
      </c>
      <c r="AC19" s="1075">
        <v>36246774</v>
      </c>
      <c r="AD19" s="1071">
        <v>33913815</v>
      </c>
      <c r="AE19" s="1071">
        <v>35437769</v>
      </c>
      <c r="AF19" s="797"/>
      <c r="AG19" s="799"/>
      <c r="AH19" s="774"/>
      <c r="AI19" s="774"/>
      <c r="AJ19" s="774"/>
      <c r="AK19" s="774"/>
      <c r="AL19" s="774"/>
      <c r="AM19" s="774"/>
      <c r="AN19" s="774"/>
      <c r="AO19" s="789"/>
      <c r="AP19" s="790"/>
      <c r="AQ19" s="785"/>
      <c r="AR19" s="775"/>
      <c r="AS19" s="775"/>
      <c r="AT19" s="775"/>
      <c r="AU19" s="775"/>
      <c r="AV19" s="775"/>
      <c r="AW19" s="775"/>
      <c r="AX19" s="787"/>
      <c r="AY19" s="949"/>
    </row>
    <row r="20" spans="1:51" ht="27" x14ac:dyDescent="0.25">
      <c r="A20" s="830"/>
      <c r="B20" s="774"/>
      <c r="C20" s="775"/>
      <c r="D20" s="961" t="s">
        <v>43</v>
      </c>
      <c r="E20" s="1025">
        <v>24784</v>
      </c>
      <c r="F20" s="1101">
        <v>24784</v>
      </c>
      <c r="G20" s="1025">
        <v>24784</v>
      </c>
      <c r="H20" s="1025">
        <v>24784</v>
      </c>
      <c r="I20" s="1025">
        <v>24784</v>
      </c>
      <c r="J20" s="1025">
        <v>24784</v>
      </c>
      <c r="K20" s="1087">
        <v>24784</v>
      </c>
      <c r="L20" s="1067">
        <v>24784</v>
      </c>
      <c r="M20" s="1067">
        <v>24784</v>
      </c>
      <c r="N20" s="1067">
        <v>24784</v>
      </c>
      <c r="O20" s="1087">
        <v>24784</v>
      </c>
      <c r="P20" s="1087">
        <v>24784</v>
      </c>
      <c r="Q20" s="1067">
        <v>24784</v>
      </c>
      <c r="R20" s="1067">
        <v>29683</v>
      </c>
      <c r="S20" s="1111"/>
      <c r="T20" s="1076">
        <v>1887</v>
      </c>
      <c r="U20" s="1077">
        <v>4411</v>
      </c>
      <c r="V20" s="1077">
        <v>7420</v>
      </c>
      <c r="W20" s="1077">
        <v>9874</v>
      </c>
      <c r="X20" s="1077">
        <v>12929</v>
      </c>
      <c r="Y20" s="1077">
        <v>15642</v>
      </c>
      <c r="Z20" s="1077">
        <v>18102</v>
      </c>
      <c r="AA20" s="1077">
        <v>20879</v>
      </c>
      <c r="AB20" s="1077">
        <v>23291</v>
      </c>
      <c r="AC20" s="1077">
        <v>25625</v>
      </c>
      <c r="AD20" s="1077">
        <v>28009</v>
      </c>
      <c r="AE20" s="1077">
        <v>29683</v>
      </c>
      <c r="AF20" s="797"/>
      <c r="AG20" s="799"/>
      <c r="AH20" s="774"/>
      <c r="AI20" s="774"/>
      <c r="AJ20" s="774"/>
      <c r="AK20" s="774"/>
      <c r="AL20" s="774"/>
      <c r="AM20" s="774"/>
      <c r="AN20" s="774"/>
      <c r="AO20" s="789"/>
      <c r="AP20" s="790"/>
      <c r="AQ20" s="785"/>
      <c r="AR20" s="775"/>
      <c r="AS20" s="775"/>
      <c r="AT20" s="775"/>
      <c r="AU20" s="775"/>
      <c r="AV20" s="775"/>
      <c r="AW20" s="775"/>
      <c r="AX20" s="787"/>
      <c r="AY20" s="949"/>
    </row>
    <row r="21" spans="1:51" ht="27.75" thickBot="1" x14ac:dyDescent="0.3">
      <c r="A21" s="830"/>
      <c r="B21" s="774"/>
      <c r="C21" s="775"/>
      <c r="D21" s="962" t="s">
        <v>45</v>
      </c>
      <c r="E21" s="905">
        <v>270847258</v>
      </c>
      <c r="F21" s="904">
        <v>270847258</v>
      </c>
      <c r="G21" s="905">
        <v>270847258</v>
      </c>
      <c r="H21" s="905">
        <v>270847258</v>
      </c>
      <c r="I21" s="905">
        <v>270847258</v>
      </c>
      <c r="J21" s="905">
        <v>270847258</v>
      </c>
      <c r="K21" s="905">
        <v>270847258</v>
      </c>
      <c r="L21" s="978">
        <v>270842549</v>
      </c>
      <c r="M21" s="978">
        <v>270842549</v>
      </c>
      <c r="N21" s="978">
        <v>270842549</v>
      </c>
      <c r="O21" s="905">
        <v>270842549</v>
      </c>
      <c r="P21" s="905">
        <v>319254941</v>
      </c>
      <c r="Q21" s="978">
        <v>319254941</v>
      </c>
      <c r="R21" s="978">
        <v>319254941</v>
      </c>
      <c r="S21" s="977"/>
      <c r="T21" s="903">
        <v>189662969</v>
      </c>
      <c r="U21" s="1078">
        <v>204127665</v>
      </c>
      <c r="V21" s="1078">
        <v>203350933</v>
      </c>
      <c r="W21" s="1078">
        <v>206794887</v>
      </c>
      <c r="X21" s="1078">
        <v>242348764</v>
      </c>
      <c r="Y21" s="1078">
        <v>251353328</v>
      </c>
      <c r="Z21" s="1078">
        <v>234320363</v>
      </c>
      <c r="AA21" s="1078">
        <v>230507780</v>
      </c>
      <c r="AB21" s="1078">
        <v>270568879</v>
      </c>
      <c r="AC21" s="1078">
        <v>302436538</v>
      </c>
      <c r="AD21" s="1078">
        <v>296833684</v>
      </c>
      <c r="AE21" s="1078">
        <v>318445936</v>
      </c>
      <c r="AF21" s="798"/>
      <c r="AG21" s="799"/>
      <c r="AH21" s="774"/>
      <c r="AI21" s="774"/>
      <c r="AJ21" s="774"/>
      <c r="AK21" s="774"/>
      <c r="AL21" s="774"/>
      <c r="AM21" s="774"/>
      <c r="AN21" s="774"/>
      <c r="AO21" s="789"/>
      <c r="AP21" s="790"/>
      <c r="AQ21" s="785"/>
      <c r="AR21" s="775"/>
      <c r="AS21" s="775"/>
      <c r="AT21" s="775"/>
      <c r="AU21" s="775"/>
      <c r="AV21" s="775"/>
      <c r="AW21" s="775"/>
      <c r="AX21" s="788"/>
      <c r="AY21" s="948"/>
    </row>
    <row r="22" spans="1:51" ht="18" x14ac:dyDescent="0.25">
      <c r="A22" s="830"/>
      <c r="B22" s="774"/>
      <c r="C22" s="775" t="s">
        <v>337</v>
      </c>
      <c r="D22" s="955" t="s">
        <v>41</v>
      </c>
      <c r="E22" s="1079">
        <v>7745</v>
      </c>
      <c r="F22" s="1102">
        <v>7745</v>
      </c>
      <c r="G22" s="1079">
        <v>7745</v>
      </c>
      <c r="H22" s="1079">
        <v>7745</v>
      </c>
      <c r="I22" s="1079">
        <v>7745</v>
      </c>
      <c r="J22" s="1079">
        <v>7745</v>
      </c>
      <c r="K22" s="1086">
        <v>7745</v>
      </c>
      <c r="L22" s="985">
        <v>7745</v>
      </c>
      <c r="M22" s="985">
        <v>7745</v>
      </c>
      <c r="N22" s="985">
        <v>7745</v>
      </c>
      <c r="O22" s="1086">
        <v>7745</v>
      </c>
      <c r="P22" s="1086">
        <v>7745</v>
      </c>
      <c r="Q22" s="985">
        <v>7745</v>
      </c>
      <c r="R22" s="985">
        <v>8030</v>
      </c>
      <c r="S22" s="982"/>
      <c r="T22" s="1069">
        <v>368</v>
      </c>
      <c r="U22" s="1064">
        <v>1014</v>
      </c>
      <c r="V22" s="1070">
        <v>1884</v>
      </c>
      <c r="W22" s="1070">
        <v>2577</v>
      </c>
      <c r="X22" s="1070">
        <v>3461</v>
      </c>
      <c r="Y22" s="1070">
        <v>4149</v>
      </c>
      <c r="Z22" s="1070">
        <v>4751</v>
      </c>
      <c r="AA22" s="1070">
        <v>5523</v>
      </c>
      <c r="AB22" s="1070">
        <v>6171</v>
      </c>
      <c r="AC22" s="1070">
        <v>6929</v>
      </c>
      <c r="AD22" s="1079">
        <v>7606</v>
      </c>
      <c r="AE22" s="1086">
        <v>8030</v>
      </c>
      <c r="AF22" s="796"/>
      <c r="AG22" s="799" t="s">
        <v>338</v>
      </c>
      <c r="AH22" s="774" t="s">
        <v>230</v>
      </c>
      <c r="AI22" s="774" t="s">
        <v>230</v>
      </c>
      <c r="AJ22" s="774" t="s">
        <v>230</v>
      </c>
      <c r="AK22" s="774" t="s">
        <v>339</v>
      </c>
      <c r="AL22" s="774" t="s">
        <v>230</v>
      </c>
      <c r="AM22" s="774" t="s">
        <v>336</v>
      </c>
      <c r="AN22" s="768">
        <v>695547</v>
      </c>
      <c r="AO22" s="842">
        <v>2878</v>
      </c>
      <c r="AP22" s="793">
        <v>1939</v>
      </c>
      <c r="AQ22" s="783" t="s">
        <v>319</v>
      </c>
      <c r="AR22" s="770" t="s">
        <v>320</v>
      </c>
      <c r="AS22" s="770" t="s">
        <v>320</v>
      </c>
      <c r="AT22" s="770" t="s">
        <v>321</v>
      </c>
      <c r="AU22" s="770" t="s">
        <v>321</v>
      </c>
      <c r="AV22" s="770" t="s">
        <v>322</v>
      </c>
      <c r="AW22" s="770" t="s">
        <v>322</v>
      </c>
      <c r="AX22" s="792" t="s">
        <v>495</v>
      </c>
      <c r="AY22" s="950">
        <v>8030</v>
      </c>
    </row>
    <row r="23" spans="1:51" ht="18" x14ac:dyDescent="0.25">
      <c r="A23" s="830"/>
      <c r="B23" s="774"/>
      <c r="C23" s="775"/>
      <c r="D23" s="962" t="s">
        <v>3</v>
      </c>
      <c r="E23" s="1080">
        <v>74716050</v>
      </c>
      <c r="F23" s="1103">
        <v>74716050</v>
      </c>
      <c r="G23" s="1080">
        <v>74716050</v>
      </c>
      <c r="H23" s="1080">
        <v>74716050</v>
      </c>
      <c r="I23" s="1080">
        <v>74716050</v>
      </c>
      <c r="J23" s="1080">
        <v>74716050</v>
      </c>
      <c r="K23" s="1080">
        <v>74716050</v>
      </c>
      <c r="L23" s="985">
        <v>74716050</v>
      </c>
      <c r="M23" s="985">
        <v>74716050</v>
      </c>
      <c r="N23" s="985">
        <v>74716050</v>
      </c>
      <c r="O23" s="1072">
        <v>74716050</v>
      </c>
      <c r="P23" s="1065">
        <v>76525408</v>
      </c>
      <c r="Q23" s="985">
        <v>76525408</v>
      </c>
      <c r="R23" s="985">
        <v>76525408</v>
      </c>
      <c r="S23" s="982"/>
      <c r="T23" s="1072">
        <v>35054092</v>
      </c>
      <c r="U23" s="1065">
        <v>35054092</v>
      </c>
      <c r="V23" s="1065">
        <v>35054092</v>
      </c>
      <c r="W23" s="1065">
        <v>35054092</v>
      </c>
      <c r="X23" s="1065">
        <v>55934990</v>
      </c>
      <c r="Y23" s="1065">
        <v>57849431</v>
      </c>
      <c r="Z23" s="1065">
        <v>53100917</v>
      </c>
      <c r="AA23" s="1065">
        <v>52648313</v>
      </c>
      <c r="AB23" s="1065">
        <v>71814086</v>
      </c>
      <c r="AC23" s="1065">
        <v>71977712</v>
      </c>
      <c r="AD23" s="1080">
        <v>71397355</v>
      </c>
      <c r="AE23" s="1080">
        <v>75701357</v>
      </c>
      <c r="AF23" s="797"/>
      <c r="AG23" s="799"/>
      <c r="AH23" s="774"/>
      <c r="AI23" s="774"/>
      <c r="AJ23" s="774"/>
      <c r="AK23" s="774"/>
      <c r="AL23" s="774"/>
      <c r="AM23" s="774"/>
      <c r="AN23" s="768"/>
      <c r="AO23" s="843"/>
      <c r="AP23" s="794"/>
      <c r="AQ23" s="783"/>
      <c r="AR23" s="770"/>
      <c r="AS23" s="770"/>
      <c r="AT23" s="770"/>
      <c r="AU23" s="770"/>
      <c r="AV23" s="770"/>
      <c r="AW23" s="770"/>
      <c r="AX23" s="787"/>
      <c r="AY23" s="949"/>
    </row>
    <row r="24" spans="1:51" ht="27" x14ac:dyDescent="0.25">
      <c r="A24" s="830"/>
      <c r="B24" s="774"/>
      <c r="C24" s="775"/>
      <c r="D24" s="961" t="s">
        <v>42</v>
      </c>
      <c r="E24" s="1080">
        <v>0</v>
      </c>
      <c r="F24" s="1103">
        <v>0</v>
      </c>
      <c r="G24" s="1080">
        <v>0</v>
      </c>
      <c r="H24" s="1080">
        <v>0</v>
      </c>
      <c r="I24" s="1080">
        <v>0</v>
      </c>
      <c r="J24" s="1080">
        <v>0</v>
      </c>
      <c r="K24" s="1071">
        <v>0</v>
      </c>
      <c r="L24" s="985">
        <v>0</v>
      </c>
      <c r="M24" s="985">
        <v>0</v>
      </c>
      <c r="N24" s="985">
        <v>0</v>
      </c>
      <c r="O24" s="1071">
        <v>0</v>
      </c>
      <c r="P24" s="1071">
        <v>0</v>
      </c>
      <c r="Q24" s="985">
        <v>0</v>
      </c>
      <c r="R24" s="985">
        <v>0</v>
      </c>
      <c r="S24" s="982"/>
      <c r="T24" s="1074">
        <v>0</v>
      </c>
      <c r="U24" s="1066">
        <v>0</v>
      </c>
      <c r="V24" s="1066">
        <v>0</v>
      </c>
      <c r="W24" s="1066">
        <v>0</v>
      </c>
      <c r="X24" s="1066">
        <v>0</v>
      </c>
      <c r="Y24" s="1066">
        <v>0</v>
      </c>
      <c r="Z24" s="1066">
        <v>0</v>
      </c>
      <c r="AA24" s="1066">
        <v>0</v>
      </c>
      <c r="AB24" s="1066">
        <v>0</v>
      </c>
      <c r="AC24" s="1066">
        <v>0</v>
      </c>
      <c r="AD24" s="1066">
        <v>0</v>
      </c>
      <c r="AE24" s="1066">
        <v>0</v>
      </c>
      <c r="AF24" s="797"/>
      <c r="AG24" s="799"/>
      <c r="AH24" s="774"/>
      <c r="AI24" s="774"/>
      <c r="AJ24" s="774"/>
      <c r="AK24" s="774"/>
      <c r="AL24" s="774"/>
      <c r="AM24" s="774"/>
      <c r="AN24" s="768"/>
      <c r="AO24" s="843"/>
      <c r="AP24" s="794"/>
      <c r="AQ24" s="783"/>
      <c r="AR24" s="770"/>
      <c r="AS24" s="770"/>
      <c r="AT24" s="770"/>
      <c r="AU24" s="770"/>
      <c r="AV24" s="770"/>
      <c r="AW24" s="770"/>
      <c r="AX24" s="787"/>
      <c r="AY24" s="949"/>
    </row>
    <row r="25" spans="1:51" ht="27" x14ac:dyDescent="0.25">
      <c r="A25" s="830"/>
      <c r="B25" s="774"/>
      <c r="C25" s="775"/>
      <c r="D25" s="962" t="s">
        <v>4</v>
      </c>
      <c r="E25" s="1080">
        <v>9923718</v>
      </c>
      <c r="F25" s="1103">
        <v>9923718</v>
      </c>
      <c r="G25" s="1080">
        <v>9923718</v>
      </c>
      <c r="H25" s="1080">
        <v>9923718</v>
      </c>
      <c r="I25" s="1080">
        <v>9923718</v>
      </c>
      <c r="J25" s="1080">
        <v>9923718</v>
      </c>
      <c r="K25" s="1080">
        <v>9923718</v>
      </c>
      <c r="L25" s="424">
        <v>9923718</v>
      </c>
      <c r="M25" s="424">
        <v>9923718</v>
      </c>
      <c r="N25" s="424">
        <v>9923718</v>
      </c>
      <c r="O25" s="1072">
        <v>9923718</v>
      </c>
      <c r="P25" s="1075">
        <v>9801128</v>
      </c>
      <c r="Q25" s="424">
        <v>9801128</v>
      </c>
      <c r="R25" s="424">
        <v>9801128</v>
      </c>
      <c r="S25" s="980"/>
      <c r="T25" s="1074">
        <v>1933704</v>
      </c>
      <c r="U25" s="1065">
        <v>5669810</v>
      </c>
      <c r="V25" s="1075">
        <v>5993114</v>
      </c>
      <c r="W25" s="1075">
        <v>7059061</v>
      </c>
      <c r="X25" s="1075">
        <v>8940025</v>
      </c>
      <c r="Y25" s="1075">
        <v>8821389</v>
      </c>
      <c r="Z25" s="1075">
        <v>8398146</v>
      </c>
      <c r="AA25" s="1075">
        <v>8326564</v>
      </c>
      <c r="AB25" s="1075">
        <v>15366564</v>
      </c>
      <c r="AC25" s="1075">
        <v>9801128</v>
      </c>
      <c r="AD25" s="1080">
        <v>9209485</v>
      </c>
      <c r="AE25" s="1080">
        <v>9586810.1154355165</v>
      </c>
      <c r="AF25" s="797"/>
      <c r="AG25" s="799"/>
      <c r="AH25" s="774"/>
      <c r="AI25" s="774"/>
      <c r="AJ25" s="774"/>
      <c r="AK25" s="774"/>
      <c r="AL25" s="774"/>
      <c r="AM25" s="774"/>
      <c r="AN25" s="768"/>
      <c r="AO25" s="843"/>
      <c r="AP25" s="794"/>
      <c r="AQ25" s="783"/>
      <c r="AR25" s="770"/>
      <c r="AS25" s="770"/>
      <c r="AT25" s="770"/>
      <c r="AU25" s="770"/>
      <c r="AV25" s="770"/>
      <c r="AW25" s="770"/>
      <c r="AX25" s="787"/>
      <c r="AY25" s="949"/>
    </row>
    <row r="26" spans="1:51" ht="27" x14ac:dyDescent="0.25">
      <c r="A26" s="830"/>
      <c r="B26" s="774"/>
      <c r="C26" s="775"/>
      <c r="D26" s="961" t="s">
        <v>43</v>
      </c>
      <c r="E26" s="1025">
        <v>7745</v>
      </c>
      <c r="F26" s="1101">
        <v>7745</v>
      </c>
      <c r="G26" s="1025">
        <v>7745</v>
      </c>
      <c r="H26" s="1025">
        <v>7745</v>
      </c>
      <c r="I26" s="1025">
        <v>7745</v>
      </c>
      <c r="J26" s="1025">
        <v>7745</v>
      </c>
      <c r="K26" s="1087">
        <v>7745</v>
      </c>
      <c r="L26" s="1067">
        <v>7745</v>
      </c>
      <c r="M26" s="1067">
        <v>7745</v>
      </c>
      <c r="N26" s="1067">
        <v>7745</v>
      </c>
      <c r="O26" s="1087">
        <v>7745</v>
      </c>
      <c r="P26" s="1087">
        <v>7745</v>
      </c>
      <c r="Q26" s="1067">
        <v>7745</v>
      </c>
      <c r="R26" s="1067">
        <v>8030</v>
      </c>
      <c r="S26" s="1111"/>
      <c r="T26" s="1076">
        <v>368</v>
      </c>
      <c r="U26" s="1077">
        <v>1014</v>
      </c>
      <c r="V26" s="1077">
        <v>1884</v>
      </c>
      <c r="W26" s="1077">
        <v>2577</v>
      </c>
      <c r="X26" s="1077">
        <v>3461</v>
      </c>
      <c r="Y26" s="1077">
        <v>4149</v>
      </c>
      <c r="Z26" s="1077">
        <v>4751</v>
      </c>
      <c r="AA26" s="1077">
        <v>5523</v>
      </c>
      <c r="AB26" s="1077">
        <v>6171</v>
      </c>
      <c r="AC26" s="1077">
        <v>6929</v>
      </c>
      <c r="AD26" s="1077">
        <v>7606</v>
      </c>
      <c r="AE26" s="1077">
        <v>8030</v>
      </c>
      <c r="AF26" s="797"/>
      <c r="AG26" s="799"/>
      <c r="AH26" s="774"/>
      <c r="AI26" s="774"/>
      <c r="AJ26" s="774"/>
      <c r="AK26" s="774"/>
      <c r="AL26" s="774"/>
      <c r="AM26" s="774"/>
      <c r="AN26" s="768"/>
      <c r="AO26" s="843"/>
      <c r="AP26" s="794"/>
      <c r="AQ26" s="783"/>
      <c r="AR26" s="770"/>
      <c r="AS26" s="770"/>
      <c r="AT26" s="770"/>
      <c r="AU26" s="770"/>
      <c r="AV26" s="770"/>
      <c r="AW26" s="770"/>
      <c r="AX26" s="787"/>
      <c r="AY26" s="949"/>
    </row>
    <row r="27" spans="1:51" ht="27.75" thickBot="1" x14ac:dyDescent="0.3">
      <c r="A27" s="830"/>
      <c r="B27" s="774"/>
      <c r="C27" s="775"/>
      <c r="D27" s="962" t="s">
        <v>45</v>
      </c>
      <c r="E27" s="905">
        <v>84639768</v>
      </c>
      <c r="F27" s="904">
        <v>84639768</v>
      </c>
      <c r="G27" s="905">
        <v>84639768</v>
      </c>
      <c r="H27" s="905">
        <v>84639768</v>
      </c>
      <c r="I27" s="905">
        <v>84639768</v>
      </c>
      <c r="J27" s="905">
        <v>84639768</v>
      </c>
      <c r="K27" s="905">
        <v>84639768</v>
      </c>
      <c r="L27" s="978">
        <v>84639768</v>
      </c>
      <c r="M27" s="978">
        <v>84639768</v>
      </c>
      <c r="N27" s="978">
        <v>84639768</v>
      </c>
      <c r="O27" s="905">
        <v>84639768</v>
      </c>
      <c r="P27" s="905">
        <v>86326536</v>
      </c>
      <c r="Q27" s="978">
        <v>86326536</v>
      </c>
      <c r="R27" s="978">
        <v>86326536</v>
      </c>
      <c r="S27" s="977"/>
      <c r="T27" s="903">
        <v>36987796</v>
      </c>
      <c r="U27" s="1078">
        <v>40723902</v>
      </c>
      <c r="V27" s="1078">
        <v>41047206</v>
      </c>
      <c r="W27" s="1078">
        <v>42113153</v>
      </c>
      <c r="X27" s="1078">
        <v>64875015</v>
      </c>
      <c r="Y27" s="1078">
        <v>66670820</v>
      </c>
      <c r="Z27" s="1078">
        <v>61499063</v>
      </c>
      <c r="AA27" s="1078">
        <v>60974877</v>
      </c>
      <c r="AB27" s="1078">
        <v>87180650</v>
      </c>
      <c r="AC27" s="1078">
        <v>81778840</v>
      </c>
      <c r="AD27" s="1078">
        <v>80606840</v>
      </c>
      <c r="AE27" s="1078">
        <v>85288167.115435511</v>
      </c>
      <c r="AF27" s="798"/>
      <c r="AG27" s="799"/>
      <c r="AH27" s="774"/>
      <c r="AI27" s="774"/>
      <c r="AJ27" s="774"/>
      <c r="AK27" s="774"/>
      <c r="AL27" s="800"/>
      <c r="AM27" s="800"/>
      <c r="AN27" s="768"/>
      <c r="AO27" s="844"/>
      <c r="AP27" s="795"/>
      <c r="AQ27" s="783"/>
      <c r="AR27" s="770"/>
      <c r="AS27" s="771"/>
      <c r="AT27" s="770"/>
      <c r="AU27" s="771"/>
      <c r="AV27" s="770"/>
      <c r="AW27" s="771"/>
      <c r="AX27" s="788"/>
      <c r="AY27" s="948"/>
    </row>
    <row r="28" spans="1:51" ht="18" x14ac:dyDescent="0.25">
      <c r="A28" s="830"/>
      <c r="B28" s="774"/>
      <c r="C28" s="775" t="s">
        <v>340</v>
      </c>
      <c r="D28" s="955" t="s">
        <v>41</v>
      </c>
      <c r="E28" s="1079">
        <v>10843.000000000002</v>
      </c>
      <c r="F28" s="1102">
        <v>10843.000000000002</v>
      </c>
      <c r="G28" s="1079">
        <v>10843.000000000002</v>
      </c>
      <c r="H28" s="1079">
        <v>10843.000000000002</v>
      </c>
      <c r="I28" s="1079">
        <v>10843.000000000002</v>
      </c>
      <c r="J28" s="1079">
        <v>10843.000000000002</v>
      </c>
      <c r="K28" s="1086">
        <v>10843.000000000002</v>
      </c>
      <c r="L28" s="985">
        <v>10843.000000000002</v>
      </c>
      <c r="M28" s="985">
        <v>10843.000000000002</v>
      </c>
      <c r="N28" s="985">
        <v>10843.000000000002</v>
      </c>
      <c r="O28" s="1086">
        <v>10843.000000000002</v>
      </c>
      <c r="P28" s="1086">
        <v>10843.000000000002</v>
      </c>
      <c r="Q28" s="985">
        <v>10843.000000000002</v>
      </c>
      <c r="R28" s="985">
        <v>8596</v>
      </c>
      <c r="S28" s="982"/>
      <c r="T28" s="1069">
        <v>656</v>
      </c>
      <c r="U28" s="1064">
        <v>1500</v>
      </c>
      <c r="V28" s="1070">
        <v>2485</v>
      </c>
      <c r="W28" s="1070">
        <v>3248</v>
      </c>
      <c r="X28" s="1070">
        <v>4287</v>
      </c>
      <c r="Y28" s="1070">
        <v>4936</v>
      </c>
      <c r="Z28" s="1070">
        <v>5567</v>
      </c>
      <c r="AA28" s="1070">
        <v>6325</v>
      </c>
      <c r="AB28" s="1070">
        <v>6897</v>
      </c>
      <c r="AC28" s="1070">
        <v>7578</v>
      </c>
      <c r="AD28" s="1079">
        <v>8166</v>
      </c>
      <c r="AE28" s="1086">
        <v>8596</v>
      </c>
      <c r="AF28" s="796"/>
      <c r="AG28" s="799" t="s">
        <v>341</v>
      </c>
      <c r="AH28" s="774" t="s">
        <v>230</v>
      </c>
      <c r="AI28" s="774" t="s">
        <v>230</v>
      </c>
      <c r="AJ28" s="774" t="s">
        <v>230</v>
      </c>
      <c r="AK28" s="774" t="s">
        <v>342</v>
      </c>
      <c r="AL28" s="774" t="s">
        <v>230</v>
      </c>
      <c r="AM28" s="774" t="s">
        <v>336</v>
      </c>
      <c r="AN28" s="774">
        <v>2414729</v>
      </c>
      <c r="AO28" s="789">
        <v>3185</v>
      </c>
      <c r="AP28" s="789">
        <v>1959</v>
      </c>
      <c r="AQ28" s="785" t="s">
        <v>319</v>
      </c>
      <c r="AR28" s="775" t="s">
        <v>320</v>
      </c>
      <c r="AS28" s="769" t="s">
        <v>320</v>
      </c>
      <c r="AT28" s="775" t="s">
        <v>321</v>
      </c>
      <c r="AU28" s="769" t="s">
        <v>321</v>
      </c>
      <c r="AV28" s="775" t="s">
        <v>322</v>
      </c>
      <c r="AW28" s="769" t="s">
        <v>322</v>
      </c>
      <c r="AX28" s="792" t="s">
        <v>496</v>
      </c>
      <c r="AY28" s="950">
        <v>8596</v>
      </c>
    </row>
    <row r="29" spans="1:51" ht="18" x14ac:dyDescent="0.25">
      <c r="A29" s="830"/>
      <c r="B29" s="774"/>
      <c r="C29" s="775"/>
      <c r="D29" s="962" t="s">
        <v>3</v>
      </c>
      <c r="E29" s="1080">
        <v>104602470.00000001</v>
      </c>
      <c r="F29" s="1103">
        <v>104602470.00000001</v>
      </c>
      <c r="G29" s="1080">
        <v>104602470.00000001</v>
      </c>
      <c r="H29" s="1080">
        <v>104602470.00000001</v>
      </c>
      <c r="I29" s="1080">
        <v>104602470.00000001</v>
      </c>
      <c r="J29" s="1080">
        <v>104602470.00000001</v>
      </c>
      <c r="K29" s="1072">
        <v>104602470.00000001</v>
      </c>
      <c r="L29" s="985">
        <v>104602470.00000001</v>
      </c>
      <c r="M29" s="985">
        <v>104602470.00000001</v>
      </c>
      <c r="N29" s="985">
        <v>104602470.00000001</v>
      </c>
      <c r="O29" s="1072">
        <v>104602470.00000001</v>
      </c>
      <c r="P29" s="1065">
        <v>83693108</v>
      </c>
      <c r="Q29" s="985">
        <v>83693108</v>
      </c>
      <c r="R29" s="985">
        <v>83693108</v>
      </c>
      <c r="S29" s="982"/>
      <c r="T29" s="1072">
        <v>62487730</v>
      </c>
      <c r="U29" s="1065">
        <v>62487730</v>
      </c>
      <c r="V29" s="1065">
        <v>62487730</v>
      </c>
      <c r="W29" s="1065">
        <v>62487730</v>
      </c>
      <c r="X29" s="1065">
        <v>69284398</v>
      </c>
      <c r="Y29" s="1065">
        <v>68822557</v>
      </c>
      <c r="Z29" s="1065">
        <v>62221176</v>
      </c>
      <c r="AA29" s="1065">
        <v>60293424</v>
      </c>
      <c r="AB29" s="1065">
        <v>81713994</v>
      </c>
      <c r="AC29" s="1065">
        <v>78719455</v>
      </c>
      <c r="AD29" s="1080">
        <v>76654063</v>
      </c>
      <c r="AE29" s="1072">
        <v>83693108</v>
      </c>
      <c r="AF29" s="797"/>
      <c r="AG29" s="799"/>
      <c r="AH29" s="774"/>
      <c r="AI29" s="774"/>
      <c r="AJ29" s="774"/>
      <c r="AK29" s="774"/>
      <c r="AL29" s="774"/>
      <c r="AM29" s="774"/>
      <c r="AN29" s="774"/>
      <c r="AO29" s="789"/>
      <c r="AP29" s="789"/>
      <c r="AQ29" s="785"/>
      <c r="AR29" s="775"/>
      <c r="AS29" s="770"/>
      <c r="AT29" s="775"/>
      <c r="AU29" s="770"/>
      <c r="AV29" s="775"/>
      <c r="AW29" s="770"/>
      <c r="AX29" s="787"/>
      <c r="AY29" s="949"/>
    </row>
    <row r="30" spans="1:51" ht="27" x14ac:dyDescent="0.25">
      <c r="A30" s="830"/>
      <c r="B30" s="774"/>
      <c r="C30" s="775"/>
      <c r="D30" s="961" t="s">
        <v>42</v>
      </c>
      <c r="E30" s="1080">
        <v>0</v>
      </c>
      <c r="F30" s="1103">
        <v>0</v>
      </c>
      <c r="G30" s="1080">
        <v>0</v>
      </c>
      <c r="H30" s="1080">
        <v>0</v>
      </c>
      <c r="I30" s="1080">
        <v>0</v>
      </c>
      <c r="J30" s="1080">
        <v>0</v>
      </c>
      <c r="K30" s="1072">
        <v>0</v>
      </c>
      <c r="L30" s="985">
        <v>0</v>
      </c>
      <c r="M30" s="985">
        <v>0</v>
      </c>
      <c r="N30" s="985">
        <v>0</v>
      </c>
      <c r="O30" s="1072">
        <v>0</v>
      </c>
      <c r="P30" s="1072">
        <v>0</v>
      </c>
      <c r="Q30" s="985">
        <v>0</v>
      </c>
      <c r="R30" s="985">
        <v>0</v>
      </c>
      <c r="S30" s="982"/>
      <c r="T30" s="1074">
        <v>0</v>
      </c>
      <c r="U30" s="1066">
        <v>0</v>
      </c>
      <c r="V30" s="1066">
        <v>0</v>
      </c>
      <c r="W30" s="1066">
        <v>0</v>
      </c>
      <c r="X30" s="1066">
        <v>0</v>
      </c>
      <c r="Y30" s="1066">
        <v>0</v>
      </c>
      <c r="Z30" s="1066">
        <v>0</v>
      </c>
      <c r="AA30" s="1066">
        <v>0</v>
      </c>
      <c r="AB30" s="1066">
        <v>0</v>
      </c>
      <c r="AC30" s="1066">
        <v>0</v>
      </c>
      <c r="AD30" s="1066">
        <v>0</v>
      </c>
      <c r="AE30" s="1066">
        <v>0</v>
      </c>
      <c r="AF30" s="797"/>
      <c r="AG30" s="799"/>
      <c r="AH30" s="774"/>
      <c r="AI30" s="774"/>
      <c r="AJ30" s="774"/>
      <c r="AK30" s="774"/>
      <c r="AL30" s="774"/>
      <c r="AM30" s="774"/>
      <c r="AN30" s="774"/>
      <c r="AO30" s="789"/>
      <c r="AP30" s="789"/>
      <c r="AQ30" s="785"/>
      <c r="AR30" s="775"/>
      <c r="AS30" s="770"/>
      <c r="AT30" s="775"/>
      <c r="AU30" s="770"/>
      <c r="AV30" s="775"/>
      <c r="AW30" s="770"/>
      <c r="AX30" s="787"/>
      <c r="AY30" s="949"/>
    </row>
    <row r="31" spans="1:51" ht="27" x14ac:dyDescent="0.25">
      <c r="A31" s="830"/>
      <c r="B31" s="774"/>
      <c r="C31" s="775"/>
      <c r="D31" s="962" t="s">
        <v>4</v>
      </c>
      <c r="E31" s="1080">
        <v>13893205</v>
      </c>
      <c r="F31" s="1103">
        <v>13893205</v>
      </c>
      <c r="G31" s="1080">
        <v>13893205</v>
      </c>
      <c r="H31" s="1080">
        <v>13893205</v>
      </c>
      <c r="I31" s="1080">
        <v>13893205</v>
      </c>
      <c r="J31" s="1080">
        <v>13893205</v>
      </c>
      <c r="K31" s="1072">
        <v>13893205</v>
      </c>
      <c r="L31" s="424">
        <v>13893205</v>
      </c>
      <c r="M31" s="424">
        <v>13893205</v>
      </c>
      <c r="N31" s="424">
        <v>13893205</v>
      </c>
      <c r="O31" s="1072">
        <v>13893205</v>
      </c>
      <c r="P31" s="1075">
        <v>10719144</v>
      </c>
      <c r="Q31" s="424">
        <v>10719144</v>
      </c>
      <c r="R31" s="424">
        <v>10719144</v>
      </c>
      <c r="S31" s="980"/>
      <c r="T31" s="1074">
        <v>3447038</v>
      </c>
      <c r="U31" s="1065">
        <v>8504716</v>
      </c>
      <c r="V31" s="1075">
        <v>7904930</v>
      </c>
      <c r="W31" s="1075">
        <v>8897101</v>
      </c>
      <c r="X31" s="1075">
        <v>11073646</v>
      </c>
      <c r="Y31" s="1075">
        <v>10494667</v>
      </c>
      <c r="Z31" s="1075">
        <v>9840555</v>
      </c>
      <c r="AA31" s="1075">
        <v>9535672</v>
      </c>
      <c r="AB31" s="1075">
        <v>9535672</v>
      </c>
      <c r="AC31" s="1075">
        <v>10719144</v>
      </c>
      <c r="AD31" s="1080">
        <v>9887544</v>
      </c>
      <c r="AE31" s="1072">
        <v>10262543</v>
      </c>
      <c r="AF31" s="797"/>
      <c r="AG31" s="799"/>
      <c r="AH31" s="774"/>
      <c r="AI31" s="774"/>
      <c r="AJ31" s="774"/>
      <c r="AK31" s="774"/>
      <c r="AL31" s="774"/>
      <c r="AM31" s="774"/>
      <c r="AN31" s="774"/>
      <c r="AO31" s="789"/>
      <c r="AP31" s="789"/>
      <c r="AQ31" s="785"/>
      <c r="AR31" s="775"/>
      <c r="AS31" s="770"/>
      <c r="AT31" s="775"/>
      <c r="AU31" s="770"/>
      <c r="AV31" s="775"/>
      <c r="AW31" s="770"/>
      <c r="AX31" s="787"/>
      <c r="AY31" s="949"/>
    </row>
    <row r="32" spans="1:51" ht="27" x14ac:dyDescent="0.25">
      <c r="A32" s="830"/>
      <c r="B32" s="774"/>
      <c r="C32" s="775"/>
      <c r="D32" s="961" t="s">
        <v>43</v>
      </c>
      <c r="E32" s="1025">
        <v>10843.000000000002</v>
      </c>
      <c r="F32" s="1101">
        <v>10843.000000000002</v>
      </c>
      <c r="G32" s="1025">
        <v>10843.000000000002</v>
      </c>
      <c r="H32" s="1025">
        <v>10843.000000000002</v>
      </c>
      <c r="I32" s="1025">
        <v>10843.000000000002</v>
      </c>
      <c r="J32" s="1025">
        <v>10843.000000000002</v>
      </c>
      <c r="K32" s="1088">
        <v>10843.000000000002</v>
      </c>
      <c r="L32" s="1067">
        <v>10843.000000000002</v>
      </c>
      <c r="M32" s="1067">
        <v>10843.000000000002</v>
      </c>
      <c r="N32" s="1067">
        <v>10843.000000000002</v>
      </c>
      <c r="O32" s="1088">
        <v>10843.000000000002</v>
      </c>
      <c r="P32" s="1088">
        <v>10843.000000000002</v>
      </c>
      <c r="Q32" s="1067">
        <v>10843.000000000002</v>
      </c>
      <c r="R32" s="1067">
        <v>8596</v>
      </c>
      <c r="S32" s="1111"/>
      <c r="T32" s="1076">
        <v>656</v>
      </c>
      <c r="U32" s="1077">
        <v>1500</v>
      </c>
      <c r="V32" s="1077">
        <v>2485</v>
      </c>
      <c r="W32" s="1077">
        <v>3248</v>
      </c>
      <c r="X32" s="1077">
        <v>4287</v>
      </c>
      <c r="Y32" s="1077">
        <v>4936</v>
      </c>
      <c r="Z32" s="1077">
        <v>5567</v>
      </c>
      <c r="AA32" s="1077">
        <v>6325</v>
      </c>
      <c r="AB32" s="1077">
        <v>6897</v>
      </c>
      <c r="AC32" s="1077">
        <v>7578</v>
      </c>
      <c r="AD32" s="1077">
        <v>8166</v>
      </c>
      <c r="AE32" s="1077">
        <v>8596</v>
      </c>
      <c r="AF32" s="797"/>
      <c r="AG32" s="799"/>
      <c r="AH32" s="774"/>
      <c r="AI32" s="774"/>
      <c r="AJ32" s="774"/>
      <c r="AK32" s="774"/>
      <c r="AL32" s="774"/>
      <c r="AM32" s="774"/>
      <c r="AN32" s="774"/>
      <c r="AO32" s="789"/>
      <c r="AP32" s="789"/>
      <c r="AQ32" s="785"/>
      <c r="AR32" s="775"/>
      <c r="AS32" s="770"/>
      <c r="AT32" s="775"/>
      <c r="AU32" s="770"/>
      <c r="AV32" s="775"/>
      <c r="AW32" s="770"/>
      <c r="AX32" s="787"/>
      <c r="AY32" s="949"/>
    </row>
    <row r="33" spans="1:51" ht="27.75" thickBot="1" x14ac:dyDescent="0.3">
      <c r="A33" s="830"/>
      <c r="B33" s="774"/>
      <c r="C33" s="775"/>
      <c r="D33" s="962" t="s">
        <v>45</v>
      </c>
      <c r="E33" s="905">
        <v>118495675.00000001</v>
      </c>
      <c r="F33" s="904">
        <v>118495675.00000001</v>
      </c>
      <c r="G33" s="905">
        <v>118495675.00000001</v>
      </c>
      <c r="H33" s="905">
        <v>118495675.00000001</v>
      </c>
      <c r="I33" s="905">
        <v>118495675.00000001</v>
      </c>
      <c r="J33" s="905">
        <v>118495675.00000001</v>
      </c>
      <c r="K33" s="905">
        <v>118495675.00000001</v>
      </c>
      <c r="L33" s="978">
        <v>118495675.00000001</v>
      </c>
      <c r="M33" s="978">
        <v>118495675.00000001</v>
      </c>
      <c r="N33" s="978">
        <v>118495675.00000001</v>
      </c>
      <c r="O33" s="905">
        <v>118495675.00000001</v>
      </c>
      <c r="P33" s="905">
        <v>94412252</v>
      </c>
      <c r="Q33" s="978">
        <v>94412252</v>
      </c>
      <c r="R33" s="978">
        <v>94412252</v>
      </c>
      <c r="S33" s="977"/>
      <c r="T33" s="903">
        <v>65934768</v>
      </c>
      <c r="U33" s="1078">
        <v>70992446</v>
      </c>
      <c r="V33" s="1078">
        <v>70392660</v>
      </c>
      <c r="W33" s="1078">
        <v>71384831</v>
      </c>
      <c r="X33" s="1078">
        <v>80358044</v>
      </c>
      <c r="Y33" s="1078">
        <v>79317224</v>
      </c>
      <c r="Z33" s="1078">
        <v>72061731</v>
      </c>
      <c r="AA33" s="1078">
        <v>69829096</v>
      </c>
      <c r="AB33" s="1078">
        <v>91249666</v>
      </c>
      <c r="AC33" s="1078">
        <v>89438599</v>
      </c>
      <c r="AD33" s="1078">
        <v>86541607</v>
      </c>
      <c r="AE33" s="1078">
        <v>93955651</v>
      </c>
      <c r="AF33" s="798"/>
      <c r="AG33" s="799"/>
      <c r="AH33" s="774"/>
      <c r="AI33" s="774"/>
      <c r="AJ33" s="774"/>
      <c r="AK33" s="774"/>
      <c r="AL33" s="774"/>
      <c r="AM33" s="774"/>
      <c r="AN33" s="774"/>
      <c r="AO33" s="789"/>
      <c r="AP33" s="789"/>
      <c r="AQ33" s="785"/>
      <c r="AR33" s="775"/>
      <c r="AS33" s="771"/>
      <c r="AT33" s="775"/>
      <c r="AU33" s="771"/>
      <c r="AV33" s="775"/>
      <c r="AW33" s="771"/>
      <c r="AX33" s="788"/>
      <c r="AY33" s="948"/>
    </row>
    <row r="34" spans="1:51" ht="18" x14ac:dyDescent="0.25">
      <c r="A34" s="830"/>
      <c r="B34" s="774"/>
      <c r="C34" s="775" t="s">
        <v>343</v>
      </c>
      <c r="D34" s="955" t="s">
        <v>41</v>
      </c>
      <c r="E34" s="1068">
        <v>4647</v>
      </c>
      <c r="F34" s="1099">
        <v>4647</v>
      </c>
      <c r="G34" s="1068">
        <v>4647</v>
      </c>
      <c r="H34" s="1068">
        <v>4647</v>
      </c>
      <c r="I34" s="1068">
        <v>4647</v>
      </c>
      <c r="J34" s="1068">
        <v>4647</v>
      </c>
      <c r="K34" s="1086">
        <v>4647</v>
      </c>
      <c r="L34" s="985">
        <v>4647</v>
      </c>
      <c r="M34" s="985">
        <v>4647</v>
      </c>
      <c r="N34" s="985">
        <v>4647</v>
      </c>
      <c r="O34" s="1086">
        <v>4647</v>
      </c>
      <c r="P34" s="1086">
        <v>4647</v>
      </c>
      <c r="Q34" s="985">
        <v>4647</v>
      </c>
      <c r="R34" s="985">
        <v>6398</v>
      </c>
      <c r="S34" s="982"/>
      <c r="T34" s="1069">
        <v>206</v>
      </c>
      <c r="U34" s="1064">
        <v>729</v>
      </c>
      <c r="V34" s="1070">
        <v>1414</v>
      </c>
      <c r="W34" s="1070">
        <v>1916</v>
      </c>
      <c r="X34" s="1070">
        <v>2567</v>
      </c>
      <c r="Y34" s="1070">
        <v>3134</v>
      </c>
      <c r="Z34" s="1070">
        <v>3651</v>
      </c>
      <c r="AA34" s="1070">
        <v>4302</v>
      </c>
      <c r="AB34" s="1070">
        <v>4889</v>
      </c>
      <c r="AC34" s="1070">
        <v>5501</v>
      </c>
      <c r="AD34" s="1068">
        <v>6040</v>
      </c>
      <c r="AE34" s="1086">
        <v>6398</v>
      </c>
      <c r="AF34" s="796"/>
      <c r="AG34" s="799" t="s">
        <v>344</v>
      </c>
      <c r="AH34" s="774" t="s">
        <v>230</v>
      </c>
      <c r="AI34" s="774" t="s">
        <v>230</v>
      </c>
      <c r="AJ34" s="774" t="s">
        <v>230</v>
      </c>
      <c r="AK34" s="774" t="s">
        <v>345</v>
      </c>
      <c r="AL34" s="786" t="s">
        <v>230</v>
      </c>
      <c r="AM34" s="786" t="s">
        <v>336</v>
      </c>
      <c r="AN34" s="768">
        <v>1376139</v>
      </c>
      <c r="AO34" s="844">
        <v>1830</v>
      </c>
      <c r="AP34" s="795">
        <v>1895</v>
      </c>
      <c r="AQ34" s="783" t="s">
        <v>319</v>
      </c>
      <c r="AR34" s="770" t="s">
        <v>320</v>
      </c>
      <c r="AS34" s="770" t="s">
        <v>320</v>
      </c>
      <c r="AT34" s="770" t="s">
        <v>321</v>
      </c>
      <c r="AU34" s="770" t="s">
        <v>321</v>
      </c>
      <c r="AV34" s="770" t="s">
        <v>322</v>
      </c>
      <c r="AW34" s="770" t="s">
        <v>322</v>
      </c>
      <c r="AX34" s="787" t="s">
        <v>497</v>
      </c>
      <c r="AY34" s="949">
        <v>6398</v>
      </c>
    </row>
    <row r="35" spans="1:51" ht="18" x14ac:dyDescent="0.25">
      <c r="A35" s="830"/>
      <c r="B35" s="774"/>
      <c r="C35" s="775"/>
      <c r="D35" s="962" t="s">
        <v>3</v>
      </c>
      <c r="E35" s="1071">
        <v>44829630</v>
      </c>
      <c r="F35" s="1100">
        <v>44829630</v>
      </c>
      <c r="G35" s="1071">
        <v>44829630</v>
      </c>
      <c r="H35" s="1071">
        <v>44829630</v>
      </c>
      <c r="I35" s="1071">
        <v>44829630</v>
      </c>
      <c r="J35" s="1071">
        <v>44829630</v>
      </c>
      <c r="K35" s="1072">
        <v>44829630</v>
      </c>
      <c r="L35" s="985">
        <v>44829630</v>
      </c>
      <c r="M35" s="985">
        <v>44829630</v>
      </c>
      <c r="N35" s="985">
        <v>44829630</v>
      </c>
      <c r="O35" s="1072">
        <v>44829630</v>
      </c>
      <c r="P35" s="1065">
        <v>60754260</v>
      </c>
      <c r="Q35" s="985">
        <v>60754260</v>
      </c>
      <c r="R35" s="985">
        <v>60754260</v>
      </c>
      <c r="S35" s="982"/>
      <c r="T35" s="1072">
        <v>19622671</v>
      </c>
      <c r="U35" s="1065">
        <v>19622671</v>
      </c>
      <c r="V35" s="1065">
        <v>19622671</v>
      </c>
      <c r="W35" s="1065">
        <v>19622671</v>
      </c>
      <c r="X35" s="1065">
        <v>41486599</v>
      </c>
      <c r="Y35" s="1065">
        <v>43697304</v>
      </c>
      <c r="Z35" s="1065">
        <v>40806451</v>
      </c>
      <c r="AA35" s="1065">
        <v>41009061</v>
      </c>
      <c r="AB35" s="1065">
        <v>44829630</v>
      </c>
      <c r="AC35" s="1065">
        <v>57143801</v>
      </c>
      <c r="AD35" s="1071">
        <v>56697348</v>
      </c>
      <c r="AE35" s="1072">
        <v>59639284</v>
      </c>
      <c r="AF35" s="797"/>
      <c r="AG35" s="799"/>
      <c r="AH35" s="774"/>
      <c r="AI35" s="774"/>
      <c r="AJ35" s="774"/>
      <c r="AK35" s="774"/>
      <c r="AL35" s="774"/>
      <c r="AM35" s="774"/>
      <c r="AN35" s="768"/>
      <c r="AO35" s="789"/>
      <c r="AP35" s="790"/>
      <c r="AQ35" s="783"/>
      <c r="AR35" s="770"/>
      <c r="AS35" s="770"/>
      <c r="AT35" s="770"/>
      <c r="AU35" s="770"/>
      <c r="AV35" s="770"/>
      <c r="AW35" s="770"/>
      <c r="AX35" s="787"/>
      <c r="AY35" s="949"/>
    </row>
    <row r="36" spans="1:51" ht="27" x14ac:dyDescent="0.25">
      <c r="A36" s="830"/>
      <c r="B36" s="774"/>
      <c r="C36" s="775"/>
      <c r="D36" s="961" t="s">
        <v>42</v>
      </c>
      <c r="E36" s="1071">
        <v>0</v>
      </c>
      <c r="F36" s="1100">
        <v>0</v>
      </c>
      <c r="G36" s="1071">
        <v>0</v>
      </c>
      <c r="H36" s="1071">
        <v>0</v>
      </c>
      <c r="I36" s="1071">
        <v>0</v>
      </c>
      <c r="J36" s="1071">
        <v>0</v>
      </c>
      <c r="K36" s="1072">
        <v>0</v>
      </c>
      <c r="L36" s="985">
        <v>0</v>
      </c>
      <c r="M36" s="985">
        <v>0</v>
      </c>
      <c r="N36" s="985">
        <v>0</v>
      </c>
      <c r="O36" s="1072">
        <v>0</v>
      </c>
      <c r="P36" s="1072">
        <v>0</v>
      </c>
      <c r="Q36" s="985">
        <v>0</v>
      </c>
      <c r="R36" s="985">
        <v>0</v>
      </c>
      <c r="S36" s="982"/>
      <c r="T36" s="1072">
        <v>0</v>
      </c>
      <c r="U36" s="1066">
        <v>0</v>
      </c>
      <c r="V36" s="1066">
        <v>0</v>
      </c>
      <c r="W36" s="1066">
        <v>0</v>
      </c>
      <c r="X36" s="1066">
        <v>0</v>
      </c>
      <c r="Y36" s="1066">
        <v>0</v>
      </c>
      <c r="Z36" s="1066">
        <v>0</v>
      </c>
      <c r="AA36" s="1066">
        <v>0</v>
      </c>
      <c r="AB36" s="1066">
        <v>0</v>
      </c>
      <c r="AC36" s="1066">
        <v>0</v>
      </c>
      <c r="AD36" s="1066">
        <v>0</v>
      </c>
      <c r="AE36" s="1066">
        <v>0</v>
      </c>
      <c r="AF36" s="797"/>
      <c r="AG36" s="799"/>
      <c r="AH36" s="774"/>
      <c r="AI36" s="774"/>
      <c r="AJ36" s="774"/>
      <c r="AK36" s="774"/>
      <c r="AL36" s="774"/>
      <c r="AM36" s="774"/>
      <c r="AN36" s="768"/>
      <c r="AO36" s="789"/>
      <c r="AP36" s="790"/>
      <c r="AQ36" s="783"/>
      <c r="AR36" s="770"/>
      <c r="AS36" s="770"/>
      <c r="AT36" s="770"/>
      <c r="AU36" s="770"/>
      <c r="AV36" s="770"/>
      <c r="AW36" s="770"/>
      <c r="AX36" s="787"/>
      <c r="AY36" s="949"/>
    </row>
    <row r="37" spans="1:51" ht="27" x14ac:dyDescent="0.25">
      <c r="A37" s="830"/>
      <c r="B37" s="774"/>
      <c r="C37" s="775"/>
      <c r="D37" s="962" t="s">
        <v>4</v>
      </c>
      <c r="E37" s="1071">
        <v>5954231</v>
      </c>
      <c r="F37" s="1100">
        <v>5954231</v>
      </c>
      <c r="G37" s="1071">
        <v>5954231</v>
      </c>
      <c r="H37" s="1071">
        <v>5954231</v>
      </c>
      <c r="I37" s="1071">
        <v>5954231</v>
      </c>
      <c r="J37" s="1071">
        <v>5954231</v>
      </c>
      <c r="K37" s="1072">
        <v>5954231</v>
      </c>
      <c r="L37" s="424">
        <v>5954231</v>
      </c>
      <c r="M37" s="424">
        <v>5954231</v>
      </c>
      <c r="N37" s="424">
        <v>5954231</v>
      </c>
      <c r="O37" s="1072">
        <v>5954231</v>
      </c>
      <c r="P37" s="1065">
        <v>7781210</v>
      </c>
      <c r="Q37" s="424">
        <v>7781210</v>
      </c>
      <c r="R37" s="424">
        <v>7781210</v>
      </c>
      <c r="S37" s="980"/>
      <c r="T37" s="1074">
        <v>1082454</v>
      </c>
      <c r="U37" s="1065">
        <v>3968867</v>
      </c>
      <c r="V37" s="1075">
        <v>4498017</v>
      </c>
      <c r="W37" s="1075">
        <v>5248413</v>
      </c>
      <c r="X37" s="1065">
        <v>6630745</v>
      </c>
      <c r="Y37" s="1065">
        <v>6663348</v>
      </c>
      <c r="Z37" s="1065">
        <v>6453721</v>
      </c>
      <c r="AA37" s="1065">
        <v>6485765</v>
      </c>
      <c r="AB37" s="1065">
        <v>6485765</v>
      </c>
      <c r="AC37" s="1065">
        <v>7781210</v>
      </c>
      <c r="AD37" s="1071">
        <v>7313344</v>
      </c>
      <c r="AE37" s="1072">
        <v>7638407</v>
      </c>
      <c r="AF37" s="797"/>
      <c r="AG37" s="799"/>
      <c r="AH37" s="774"/>
      <c r="AI37" s="774"/>
      <c r="AJ37" s="774"/>
      <c r="AK37" s="774"/>
      <c r="AL37" s="774"/>
      <c r="AM37" s="774"/>
      <c r="AN37" s="768"/>
      <c r="AO37" s="789"/>
      <c r="AP37" s="790"/>
      <c r="AQ37" s="783"/>
      <c r="AR37" s="770"/>
      <c r="AS37" s="770"/>
      <c r="AT37" s="770"/>
      <c r="AU37" s="770"/>
      <c r="AV37" s="770"/>
      <c r="AW37" s="770"/>
      <c r="AX37" s="787"/>
      <c r="AY37" s="949"/>
    </row>
    <row r="38" spans="1:51" ht="27" x14ac:dyDescent="0.25">
      <c r="A38" s="830"/>
      <c r="B38" s="774"/>
      <c r="C38" s="775"/>
      <c r="D38" s="961" t="s">
        <v>43</v>
      </c>
      <c r="E38" s="1025">
        <v>4647</v>
      </c>
      <c r="F38" s="1101">
        <v>4647</v>
      </c>
      <c r="G38" s="1025">
        <v>4647</v>
      </c>
      <c r="H38" s="1025">
        <v>4647</v>
      </c>
      <c r="I38" s="1025">
        <v>4647</v>
      </c>
      <c r="J38" s="1025">
        <v>4647</v>
      </c>
      <c r="K38" s="1088">
        <v>4647</v>
      </c>
      <c r="L38" s="1067">
        <v>4647</v>
      </c>
      <c r="M38" s="1067">
        <v>4647</v>
      </c>
      <c r="N38" s="1067">
        <v>4647</v>
      </c>
      <c r="O38" s="1088">
        <v>4647</v>
      </c>
      <c r="P38" s="1088">
        <v>4647</v>
      </c>
      <c r="Q38" s="1067">
        <v>4647</v>
      </c>
      <c r="R38" s="1117">
        <v>6398</v>
      </c>
      <c r="S38" s="1111"/>
      <c r="T38" s="1076">
        <v>206</v>
      </c>
      <c r="U38" s="1077">
        <v>729</v>
      </c>
      <c r="V38" s="1077">
        <v>1414</v>
      </c>
      <c r="W38" s="1077">
        <v>1916</v>
      </c>
      <c r="X38" s="1077">
        <v>2567</v>
      </c>
      <c r="Y38" s="1077">
        <v>3134</v>
      </c>
      <c r="Z38" s="1077">
        <v>3651</v>
      </c>
      <c r="AA38" s="1077">
        <v>4302</v>
      </c>
      <c r="AB38" s="1077">
        <v>4889</v>
      </c>
      <c r="AC38" s="1077">
        <v>5501</v>
      </c>
      <c r="AD38" s="1077">
        <v>6040</v>
      </c>
      <c r="AE38" s="1077">
        <v>6398</v>
      </c>
      <c r="AF38" s="797"/>
      <c r="AG38" s="799"/>
      <c r="AH38" s="774"/>
      <c r="AI38" s="774"/>
      <c r="AJ38" s="774"/>
      <c r="AK38" s="774"/>
      <c r="AL38" s="774"/>
      <c r="AM38" s="774"/>
      <c r="AN38" s="768"/>
      <c r="AO38" s="789"/>
      <c r="AP38" s="790"/>
      <c r="AQ38" s="783"/>
      <c r="AR38" s="770"/>
      <c r="AS38" s="770"/>
      <c r="AT38" s="770"/>
      <c r="AU38" s="770"/>
      <c r="AV38" s="770"/>
      <c r="AW38" s="770"/>
      <c r="AX38" s="787"/>
      <c r="AY38" s="949"/>
    </row>
    <row r="39" spans="1:51" ht="27.75" thickBot="1" x14ac:dyDescent="0.3">
      <c r="A39" s="830"/>
      <c r="B39" s="774"/>
      <c r="C39" s="775"/>
      <c r="D39" s="962" t="s">
        <v>45</v>
      </c>
      <c r="E39" s="905">
        <v>50783861</v>
      </c>
      <c r="F39" s="904">
        <v>50783861</v>
      </c>
      <c r="G39" s="905">
        <v>50783861</v>
      </c>
      <c r="H39" s="905">
        <v>50783861</v>
      </c>
      <c r="I39" s="905">
        <v>50783861</v>
      </c>
      <c r="J39" s="905">
        <v>50783861</v>
      </c>
      <c r="K39" s="905">
        <v>50783861</v>
      </c>
      <c r="L39" s="978">
        <v>50783861</v>
      </c>
      <c r="M39" s="978">
        <v>50783861</v>
      </c>
      <c r="N39" s="978">
        <v>50783861</v>
      </c>
      <c r="O39" s="905">
        <v>50783861</v>
      </c>
      <c r="P39" s="905">
        <v>68535470</v>
      </c>
      <c r="Q39" s="978">
        <v>68535470</v>
      </c>
      <c r="R39" s="978">
        <v>68535470</v>
      </c>
      <c r="S39" s="977"/>
      <c r="T39" s="903">
        <v>20705125</v>
      </c>
      <c r="U39" s="1078">
        <v>23591538</v>
      </c>
      <c r="V39" s="1078">
        <v>24120688</v>
      </c>
      <c r="W39" s="1078">
        <v>24871084</v>
      </c>
      <c r="X39" s="1078">
        <v>48117344</v>
      </c>
      <c r="Y39" s="1078">
        <v>50360652</v>
      </c>
      <c r="Z39" s="1078">
        <v>47260172</v>
      </c>
      <c r="AA39" s="1078">
        <v>47494826</v>
      </c>
      <c r="AB39" s="1078">
        <v>51315395</v>
      </c>
      <c r="AC39" s="1078">
        <v>64925011</v>
      </c>
      <c r="AD39" s="1078">
        <v>64010692</v>
      </c>
      <c r="AE39" s="1078">
        <v>67277691</v>
      </c>
      <c r="AF39" s="798"/>
      <c r="AG39" s="829"/>
      <c r="AH39" s="800"/>
      <c r="AI39" s="800"/>
      <c r="AJ39" s="800"/>
      <c r="AK39" s="800"/>
      <c r="AL39" s="774"/>
      <c r="AM39" s="774"/>
      <c r="AN39" s="786"/>
      <c r="AO39" s="789"/>
      <c r="AP39" s="790"/>
      <c r="AQ39" s="784"/>
      <c r="AR39" s="771"/>
      <c r="AS39" s="771"/>
      <c r="AT39" s="771"/>
      <c r="AU39" s="771"/>
      <c r="AV39" s="771"/>
      <c r="AW39" s="771"/>
      <c r="AX39" s="788"/>
      <c r="AY39" s="948"/>
    </row>
    <row r="40" spans="1:51" ht="18" x14ac:dyDescent="0.25">
      <c r="A40" s="830"/>
      <c r="B40" s="774"/>
      <c r="C40" s="775" t="s">
        <v>346</v>
      </c>
      <c r="D40" s="955" t="s">
        <v>41</v>
      </c>
      <c r="E40" s="1068">
        <v>106880.99999999999</v>
      </c>
      <c r="F40" s="1099">
        <v>106880.99999999999</v>
      </c>
      <c r="G40" s="1068">
        <v>106880.99999999999</v>
      </c>
      <c r="H40" s="1068">
        <v>106880.99999999999</v>
      </c>
      <c r="I40" s="1068">
        <v>106880.99999999999</v>
      </c>
      <c r="J40" s="1068">
        <v>106880.99999999999</v>
      </c>
      <c r="K40" s="1086">
        <v>106880.99999999999</v>
      </c>
      <c r="L40" s="985">
        <v>106880.99999999999</v>
      </c>
      <c r="M40" s="985">
        <v>106880.99999999999</v>
      </c>
      <c r="N40" s="985">
        <v>106880.99999999999</v>
      </c>
      <c r="O40" s="1086">
        <v>106880.99999999999</v>
      </c>
      <c r="P40" s="1086">
        <v>106880.99999999999</v>
      </c>
      <c r="Q40" s="985">
        <v>106880.99999999999</v>
      </c>
      <c r="R40" s="985">
        <v>113533</v>
      </c>
      <c r="S40" s="982"/>
      <c r="T40" s="1069">
        <v>7787</v>
      </c>
      <c r="U40" s="1064">
        <v>12780</v>
      </c>
      <c r="V40" s="1070">
        <v>23467</v>
      </c>
      <c r="W40" s="1070">
        <v>32251</v>
      </c>
      <c r="X40" s="1070">
        <v>41024</v>
      </c>
      <c r="Y40" s="1070">
        <v>50219</v>
      </c>
      <c r="Z40" s="1070">
        <v>61844</v>
      </c>
      <c r="AA40" s="1070">
        <v>73085</v>
      </c>
      <c r="AB40" s="1070">
        <v>83516</v>
      </c>
      <c r="AC40" s="1070">
        <v>94677</v>
      </c>
      <c r="AD40" s="1068">
        <v>104255</v>
      </c>
      <c r="AE40" s="1068">
        <v>113533</v>
      </c>
      <c r="AF40" s="837"/>
      <c r="AG40" s="836" t="s">
        <v>347</v>
      </c>
      <c r="AH40" s="774" t="s">
        <v>230</v>
      </c>
      <c r="AI40" s="774" t="s">
        <v>230</v>
      </c>
      <c r="AJ40" s="774" t="s">
        <v>230</v>
      </c>
      <c r="AK40" s="775" t="s">
        <v>317</v>
      </c>
      <c r="AL40" s="768" t="s">
        <v>230</v>
      </c>
      <c r="AM40" s="768" t="s">
        <v>230</v>
      </c>
      <c r="AN40" s="787">
        <v>7901653</v>
      </c>
      <c r="AO40" s="781" t="s">
        <v>348</v>
      </c>
      <c r="AP40" s="781" t="s">
        <v>348</v>
      </c>
      <c r="AQ40" s="783" t="s">
        <v>319</v>
      </c>
      <c r="AR40" s="770" t="s">
        <v>320</v>
      </c>
      <c r="AS40" s="770" t="s">
        <v>320</v>
      </c>
      <c r="AT40" s="770" t="s">
        <v>321</v>
      </c>
      <c r="AU40" s="770" t="s">
        <v>321</v>
      </c>
      <c r="AV40" s="770" t="s">
        <v>322</v>
      </c>
      <c r="AW40" s="770" t="s">
        <v>322</v>
      </c>
      <c r="AX40" s="788" t="s">
        <v>498</v>
      </c>
      <c r="AY40" s="950">
        <v>113531</v>
      </c>
    </row>
    <row r="41" spans="1:51" ht="18" x14ac:dyDescent="0.25">
      <c r="A41" s="830"/>
      <c r="B41" s="774"/>
      <c r="C41" s="775"/>
      <c r="D41" s="962" t="s">
        <v>3</v>
      </c>
      <c r="E41" s="1071">
        <v>1031081489.9999999</v>
      </c>
      <c r="F41" s="1100">
        <v>1031081489.9999999</v>
      </c>
      <c r="G41" s="1071">
        <v>1031081489.9999999</v>
      </c>
      <c r="H41" s="1071">
        <v>1031081489.9999999</v>
      </c>
      <c r="I41" s="1071">
        <v>1031081489.9999999</v>
      </c>
      <c r="J41" s="1071">
        <v>1031081489.9999999</v>
      </c>
      <c r="K41" s="1072">
        <v>1031081489.9999999</v>
      </c>
      <c r="L41" s="985">
        <v>1025737158</v>
      </c>
      <c r="M41" s="985">
        <v>1025737158</v>
      </c>
      <c r="N41" s="985">
        <v>1025737158</v>
      </c>
      <c r="O41" s="1072">
        <v>1025737158</v>
      </c>
      <c r="P41" s="1065">
        <v>1045633725</v>
      </c>
      <c r="Q41" s="983">
        <v>1045633725</v>
      </c>
      <c r="R41" s="983">
        <v>1028215251</v>
      </c>
      <c r="S41" s="982"/>
      <c r="T41" s="1072">
        <v>741756027</v>
      </c>
      <c r="U41" s="1065">
        <v>741756027</v>
      </c>
      <c r="V41" s="1065">
        <v>741756027</v>
      </c>
      <c r="W41" s="1065">
        <v>741756027</v>
      </c>
      <c r="X41" s="1065">
        <v>663009835</v>
      </c>
      <c r="Y41" s="1065">
        <v>700202590</v>
      </c>
      <c r="Z41" s="1065">
        <v>691217248</v>
      </c>
      <c r="AA41" s="1065">
        <v>696686941</v>
      </c>
      <c r="AB41" s="1065">
        <v>999708564</v>
      </c>
      <c r="AC41" s="1065">
        <v>983494569</v>
      </c>
      <c r="AD41" s="1071">
        <v>978639399</v>
      </c>
      <c r="AE41" s="1115">
        <v>1028215251</v>
      </c>
      <c r="AF41" s="838"/>
      <c r="AG41" s="836"/>
      <c r="AH41" s="774"/>
      <c r="AI41" s="774"/>
      <c r="AJ41" s="774"/>
      <c r="AK41" s="775"/>
      <c r="AL41" s="768"/>
      <c r="AM41" s="768"/>
      <c r="AN41" s="768"/>
      <c r="AO41" s="781"/>
      <c r="AP41" s="781"/>
      <c r="AQ41" s="783"/>
      <c r="AR41" s="770"/>
      <c r="AS41" s="770"/>
      <c r="AT41" s="770"/>
      <c r="AU41" s="770"/>
      <c r="AV41" s="770"/>
      <c r="AW41" s="770"/>
      <c r="AX41" s="846"/>
      <c r="AY41" s="949"/>
    </row>
    <row r="42" spans="1:51" ht="27" x14ac:dyDescent="0.25">
      <c r="A42" s="830"/>
      <c r="B42" s="774"/>
      <c r="C42" s="775"/>
      <c r="D42" s="961" t="s">
        <v>42</v>
      </c>
      <c r="E42" s="1071">
        <v>0</v>
      </c>
      <c r="F42" s="1100">
        <v>0</v>
      </c>
      <c r="G42" s="1071">
        <v>0</v>
      </c>
      <c r="H42" s="1071">
        <v>0</v>
      </c>
      <c r="I42" s="1071">
        <v>0</v>
      </c>
      <c r="J42" s="1071">
        <v>0</v>
      </c>
      <c r="K42" s="1072">
        <v>0</v>
      </c>
      <c r="L42" s="985">
        <v>0</v>
      </c>
      <c r="M42" s="985">
        <v>0</v>
      </c>
      <c r="N42" s="985">
        <v>0</v>
      </c>
      <c r="O42" s="1072">
        <v>0</v>
      </c>
      <c r="P42" s="1072">
        <v>0</v>
      </c>
      <c r="Q42" s="985">
        <v>0</v>
      </c>
      <c r="R42" s="985">
        <v>0</v>
      </c>
      <c r="S42" s="982"/>
      <c r="T42" s="1074">
        <v>0</v>
      </c>
      <c r="U42" s="1066">
        <v>0</v>
      </c>
      <c r="V42" s="1066">
        <v>0</v>
      </c>
      <c r="W42" s="1066">
        <v>0</v>
      </c>
      <c r="X42" s="1066">
        <v>0</v>
      </c>
      <c r="Y42" s="1066">
        <v>0</v>
      </c>
      <c r="Z42" s="1066">
        <v>0</v>
      </c>
      <c r="AA42" s="1066">
        <v>0</v>
      </c>
      <c r="AB42" s="1066">
        <v>0</v>
      </c>
      <c r="AC42" s="1066">
        <v>0</v>
      </c>
      <c r="AD42" s="1066">
        <v>0</v>
      </c>
      <c r="AE42" s="1066">
        <v>0</v>
      </c>
      <c r="AF42" s="838"/>
      <c r="AG42" s="836"/>
      <c r="AH42" s="774"/>
      <c r="AI42" s="774"/>
      <c r="AJ42" s="774"/>
      <c r="AK42" s="775"/>
      <c r="AL42" s="768"/>
      <c r="AM42" s="768"/>
      <c r="AN42" s="768"/>
      <c r="AO42" s="781"/>
      <c r="AP42" s="781"/>
      <c r="AQ42" s="783"/>
      <c r="AR42" s="770"/>
      <c r="AS42" s="770"/>
      <c r="AT42" s="770"/>
      <c r="AU42" s="770"/>
      <c r="AV42" s="770"/>
      <c r="AW42" s="770"/>
      <c r="AX42" s="846"/>
      <c r="AY42" s="949"/>
    </row>
    <row r="43" spans="1:51" ht="27" x14ac:dyDescent="0.25">
      <c r="A43" s="830"/>
      <c r="B43" s="774"/>
      <c r="C43" s="775"/>
      <c r="D43" s="962" t="s">
        <v>4</v>
      </c>
      <c r="E43" s="1071">
        <v>136947310</v>
      </c>
      <c r="F43" s="1100">
        <v>136947310</v>
      </c>
      <c r="G43" s="1071">
        <v>136947310</v>
      </c>
      <c r="H43" s="1071">
        <v>136947310</v>
      </c>
      <c r="I43" s="1071">
        <v>136947310</v>
      </c>
      <c r="J43" s="1071">
        <v>136947310</v>
      </c>
      <c r="K43" s="1072">
        <v>136947310</v>
      </c>
      <c r="L43" s="424">
        <v>136947310</v>
      </c>
      <c r="M43" s="424">
        <v>136947310</v>
      </c>
      <c r="N43" s="424">
        <v>136947310</v>
      </c>
      <c r="O43" s="1072">
        <v>136947310</v>
      </c>
      <c r="P43" s="1075">
        <v>133921397</v>
      </c>
      <c r="Q43" s="424">
        <v>133921397</v>
      </c>
      <c r="R43" s="424">
        <v>133921396</v>
      </c>
      <c r="S43" s="980"/>
      <c r="T43" s="1074">
        <v>40917815</v>
      </c>
      <c r="U43" s="1065">
        <v>70872631</v>
      </c>
      <c r="V43" s="1075">
        <v>74649895</v>
      </c>
      <c r="W43" s="1075">
        <v>88343723</v>
      </c>
      <c r="X43" s="1075">
        <v>105968108</v>
      </c>
      <c r="Y43" s="1075">
        <v>106773036</v>
      </c>
      <c r="Z43" s="1075">
        <v>109319073</v>
      </c>
      <c r="AA43" s="1075">
        <v>110184130</v>
      </c>
      <c r="AB43" s="1075">
        <v>115184272</v>
      </c>
      <c r="AC43" s="1075">
        <v>133921397</v>
      </c>
      <c r="AD43" s="1071">
        <v>126233879</v>
      </c>
      <c r="AE43" s="1115">
        <v>127035848</v>
      </c>
      <c r="AF43" s="838"/>
      <c r="AG43" s="836"/>
      <c r="AH43" s="774"/>
      <c r="AI43" s="774"/>
      <c r="AJ43" s="774"/>
      <c r="AK43" s="775"/>
      <c r="AL43" s="768"/>
      <c r="AM43" s="768"/>
      <c r="AN43" s="768"/>
      <c r="AO43" s="781"/>
      <c r="AP43" s="781"/>
      <c r="AQ43" s="783"/>
      <c r="AR43" s="770"/>
      <c r="AS43" s="770"/>
      <c r="AT43" s="770"/>
      <c r="AU43" s="770"/>
      <c r="AV43" s="770"/>
      <c r="AW43" s="770"/>
      <c r="AX43" s="846"/>
      <c r="AY43" s="949"/>
    </row>
    <row r="44" spans="1:51" ht="27" x14ac:dyDescent="0.25">
      <c r="A44" s="830"/>
      <c r="B44" s="774"/>
      <c r="C44" s="775"/>
      <c r="D44" s="961" t="s">
        <v>43</v>
      </c>
      <c r="E44" s="1025">
        <v>106880.99999999999</v>
      </c>
      <c r="F44" s="1101">
        <v>106880.99999999999</v>
      </c>
      <c r="G44" s="1025">
        <v>106880.99999999999</v>
      </c>
      <c r="H44" s="1025">
        <v>106880.99999999999</v>
      </c>
      <c r="I44" s="1025">
        <v>106880.99999999999</v>
      </c>
      <c r="J44" s="1025">
        <v>106880.99999999999</v>
      </c>
      <c r="K44" s="1088">
        <v>106880.99999999999</v>
      </c>
      <c r="L44" s="1067">
        <v>106880.99999999999</v>
      </c>
      <c r="M44" s="1067">
        <v>106880.99999999999</v>
      </c>
      <c r="N44" s="1067">
        <v>106880.99999999999</v>
      </c>
      <c r="O44" s="1088">
        <v>106880.99999999999</v>
      </c>
      <c r="P44" s="1088">
        <v>106880.99999999999</v>
      </c>
      <c r="Q44" s="1067">
        <v>106880.99999999999</v>
      </c>
      <c r="R44" s="1067">
        <v>113533</v>
      </c>
      <c r="S44" s="1111"/>
      <c r="T44" s="1076">
        <v>7787</v>
      </c>
      <c r="U44" s="1077">
        <v>12780</v>
      </c>
      <c r="V44" s="1077">
        <v>23467</v>
      </c>
      <c r="W44" s="1077">
        <v>32251</v>
      </c>
      <c r="X44" s="1077">
        <v>41024</v>
      </c>
      <c r="Y44" s="1077">
        <v>50219</v>
      </c>
      <c r="Z44" s="1077">
        <v>61844</v>
      </c>
      <c r="AA44" s="1077">
        <v>73085</v>
      </c>
      <c r="AB44" s="1077">
        <v>83516</v>
      </c>
      <c r="AC44" s="1077">
        <v>94677</v>
      </c>
      <c r="AD44" s="1077">
        <v>104255</v>
      </c>
      <c r="AE44" s="1077">
        <v>113533</v>
      </c>
      <c r="AF44" s="838"/>
      <c r="AG44" s="836"/>
      <c r="AH44" s="774"/>
      <c r="AI44" s="774"/>
      <c r="AJ44" s="774"/>
      <c r="AK44" s="775"/>
      <c r="AL44" s="768"/>
      <c r="AM44" s="768"/>
      <c r="AN44" s="768"/>
      <c r="AO44" s="781"/>
      <c r="AP44" s="781"/>
      <c r="AQ44" s="783"/>
      <c r="AR44" s="770"/>
      <c r="AS44" s="770"/>
      <c r="AT44" s="770"/>
      <c r="AU44" s="770"/>
      <c r="AV44" s="770"/>
      <c r="AW44" s="770"/>
      <c r="AX44" s="846"/>
      <c r="AY44" s="949"/>
    </row>
    <row r="45" spans="1:51" ht="27.75" thickBot="1" x14ac:dyDescent="0.3">
      <c r="A45" s="830"/>
      <c r="B45" s="774"/>
      <c r="C45" s="775"/>
      <c r="D45" s="962" t="s">
        <v>45</v>
      </c>
      <c r="E45" s="976">
        <v>1168028800</v>
      </c>
      <c r="F45" s="975">
        <v>1168028800</v>
      </c>
      <c r="G45" s="976">
        <v>1168028800</v>
      </c>
      <c r="H45" s="976">
        <v>1168028800</v>
      </c>
      <c r="I45" s="976">
        <v>1168028800</v>
      </c>
      <c r="J45" s="976">
        <v>1168028800</v>
      </c>
      <c r="K45" s="976">
        <v>1168028800</v>
      </c>
      <c r="L45" s="978">
        <v>1162684468</v>
      </c>
      <c r="M45" s="978">
        <v>1162684468</v>
      </c>
      <c r="N45" s="978">
        <v>1162684468</v>
      </c>
      <c r="O45" s="976">
        <v>1162684468</v>
      </c>
      <c r="P45" s="976">
        <v>1179555122</v>
      </c>
      <c r="Q45" s="978">
        <v>1179555122</v>
      </c>
      <c r="R45" s="978">
        <v>1179555122</v>
      </c>
      <c r="S45" s="977"/>
      <c r="T45" s="903">
        <v>782673842</v>
      </c>
      <c r="U45" s="1078">
        <v>812628658</v>
      </c>
      <c r="V45" s="1078">
        <v>816405922</v>
      </c>
      <c r="W45" s="1078">
        <v>830099750</v>
      </c>
      <c r="X45" s="1078">
        <v>768977943</v>
      </c>
      <c r="Y45" s="1078">
        <v>806975626</v>
      </c>
      <c r="Z45" s="1078">
        <v>800536321</v>
      </c>
      <c r="AA45" s="1078">
        <v>806871071</v>
      </c>
      <c r="AB45" s="1078">
        <v>1114892836</v>
      </c>
      <c r="AC45" s="1078">
        <v>1117415966</v>
      </c>
      <c r="AD45" s="1078">
        <v>1104873278</v>
      </c>
      <c r="AE45" s="1078">
        <v>1155251099</v>
      </c>
      <c r="AF45" s="839"/>
      <c r="AG45" s="836"/>
      <c r="AH45" s="774"/>
      <c r="AI45" s="774"/>
      <c r="AJ45" s="774"/>
      <c r="AK45" s="775"/>
      <c r="AL45" s="786"/>
      <c r="AM45" s="786"/>
      <c r="AN45" s="786"/>
      <c r="AO45" s="845"/>
      <c r="AP45" s="845"/>
      <c r="AQ45" s="784"/>
      <c r="AR45" s="771"/>
      <c r="AS45" s="771"/>
      <c r="AT45" s="771"/>
      <c r="AU45" s="771"/>
      <c r="AV45" s="771"/>
      <c r="AW45" s="771"/>
      <c r="AX45" s="846"/>
      <c r="AY45" s="948"/>
    </row>
    <row r="46" spans="1:51" ht="18" x14ac:dyDescent="0.25">
      <c r="A46" s="830"/>
      <c r="B46" s="774"/>
      <c r="C46" s="840" t="s">
        <v>18</v>
      </c>
      <c r="D46" s="943" t="s">
        <v>349</v>
      </c>
      <c r="E46" s="1026">
        <v>154900</v>
      </c>
      <c r="F46" s="1104">
        <v>154900</v>
      </c>
      <c r="G46" s="1112">
        <v>154900</v>
      </c>
      <c r="H46" s="1028">
        <v>154900</v>
      </c>
      <c r="I46" s="1028">
        <v>154900</v>
      </c>
      <c r="J46" s="1028">
        <v>154900</v>
      </c>
      <c r="K46" s="1028">
        <v>154900</v>
      </c>
      <c r="L46" s="974">
        <v>154900</v>
      </c>
      <c r="M46" s="974">
        <v>154900</v>
      </c>
      <c r="N46" s="974">
        <v>154900</v>
      </c>
      <c r="O46" s="1028">
        <v>154900</v>
      </c>
      <c r="P46" s="1028">
        <v>154900</v>
      </c>
      <c r="Q46" s="1028">
        <v>154900</v>
      </c>
      <c r="R46" s="1028">
        <v>166240</v>
      </c>
      <c r="S46" s="1081"/>
      <c r="T46" s="1029">
        <v>10904</v>
      </c>
      <c r="U46" s="1029">
        <v>20434</v>
      </c>
      <c r="V46" s="973">
        <v>36670</v>
      </c>
      <c r="W46" s="973">
        <v>49866</v>
      </c>
      <c r="X46" s="972">
        <v>64268</v>
      </c>
      <c r="Y46" s="972">
        <v>78080</v>
      </c>
      <c r="Z46" s="972">
        <v>93915</v>
      </c>
      <c r="AA46" s="972">
        <v>110114</v>
      </c>
      <c r="AB46" s="972">
        <v>124764</v>
      </c>
      <c r="AC46" s="972">
        <v>140310</v>
      </c>
      <c r="AD46" s="1027">
        <v>154076</v>
      </c>
      <c r="AE46" s="1027">
        <v>166240</v>
      </c>
      <c r="AF46" s="796"/>
      <c r="AG46" s="1060"/>
      <c r="AH46" s="947"/>
      <c r="AI46" s="947"/>
      <c r="AJ46" s="947"/>
      <c r="AK46" s="947"/>
      <c r="AL46" s="947"/>
      <c r="AM46" s="947"/>
      <c r="AN46" s="947"/>
      <c r="AO46" s="946"/>
      <c r="AP46" s="946"/>
      <c r="AQ46" s="947"/>
      <c r="AR46" s="947"/>
      <c r="AS46" s="947"/>
      <c r="AT46" s="947"/>
      <c r="AU46" s="947"/>
      <c r="AV46" s="947"/>
      <c r="AW46" s="947"/>
      <c r="AX46" s="946"/>
      <c r="AY46" s="945"/>
    </row>
    <row r="47" spans="1:51" ht="18" x14ac:dyDescent="0.25">
      <c r="A47" s="830"/>
      <c r="B47" s="774"/>
      <c r="C47" s="840"/>
      <c r="D47" s="942" t="s">
        <v>350</v>
      </c>
      <c r="E47" s="1030">
        <v>1494321000</v>
      </c>
      <c r="F47" s="1105">
        <v>1494321000</v>
      </c>
      <c r="G47" s="1113">
        <v>1494321000</v>
      </c>
      <c r="H47" s="1032">
        <v>1494321000</v>
      </c>
      <c r="I47" s="1032">
        <v>1494321000</v>
      </c>
      <c r="J47" s="1032">
        <v>1494321000</v>
      </c>
      <c r="K47" s="1032">
        <v>1494321000</v>
      </c>
      <c r="L47" s="971">
        <v>1488976668</v>
      </c>
      <c r="M47" s="971">
        <v>1488976668</v>
      </c>
      <c r="N47" s="971">
        <v>1488976668</v>
      </c>
      <c r="O47" s="1032">
        <v>1488976668</v>
      </c>
      <c r="P47" s="1032">
        <v>1549614668</v>
      </c>
      <c r="Q47" s="1032">
        <v>1549614668</v>
      </c>
      <c r="R47" s="1032">
        <v>1532196194</v>
      </c>
      <c r="S47" s="1082"/>
      <c r="T47" s="1033">
        <v>1038668000</v>
      </c>
      <c r="U47" s="1033">
        <v>1038668000</v>
      </c>
      <c r="V47" s="970">
        <v>1038668000</v>
      </c>
      <c r="W47" s="970">
        <v>1038668000</v>
      </c>
      <c r="X47" s="972">
        <v>1038668000</v>
      </c>
      <c r="Y47" s="972">
        <v>1088668000</v>
      </c>
      <c r="Z47" s="972">
        <v>1049668000</v>
      </c>
      <c r="AA47" s="972">
        <v>1049668000</v>
      </c>
      <c r="AB47" s="972">
        <v>1437157634</v>
      </c>
      <c r="AC47" s="972">
        <v>1457525301</v>
      </c>
      <c r="AD47" s="1031">
        <v>1446308034</v>
      </c>
      <c r="AE47" s="1031">
        <v>1530257167</v>
      </c>
      <c r="AF47" s="797"/>
      <c r="AG47" s="1060"/>
      <c r="AH47" s="947"/>
      <c r="AI47" s="947"/>
      <c r="AJ47" s="947"/>
      <c r="AK47" s="947"/>
      <c r="AL47" s="947"/>
      <c r="AM47" s="947"/>
      <c r="AN47" s="947"/>
      <c r="AO47" s="944"/>
      <c r="AP47" s="944"/>
      <c r="AQ47" s="947"/>
      <c r="AR47" s="947"/>
      <c r="AS47" s="947"/>
      <c r="AT47" s="947"/>
      <c r="AU47" s="947"/>
      <c r="AV47" s="947"/>
      <c r="AW47" s="947"/>
      <c r="AX47" s="944"/>
      <c r="AY47" s="1012"/>
    </row>
    <row r="48" spans="1:51" ht="18" x14ac:dyDescent="0.25">
      <c r="A48" s="830"/>
      <c r="B48" s="774"/>
      <c r="C48" s="840"/>
      <c r="D48" s="943" t="s">
        <v>351</v>
      </c>
      <c r="E48" s="1034">
        <v>0</v>
      </c>
      <c r="F48" s="1106">
        <v>0</v>
      </c>
      <c r="G48" s="1114">
        <v>0</v>
      </c>
      <c r="H48" s="1036">
        <v>0</v>
      </c>
      <c r="I48" s="1036">
        <v>0</v>
      </c>
      <c r="J48" s="1036">
        <v>0</v>
      </c>
      <c r="K48" s="1036">
        <v>0</v>
      </c>
      <c r="L48" s="971">
        <v>0</v>
      </c>
      <c r="M48" s="971">
        <v>0</v>
      </c>
      <c r="N48" s="971">
        <v>0</v>
      </c>
      <c r="O48" s="1036">
        <v>0</v>
      </c>
      <c r="P48" s="1036">
        <v>0</v>
      </c>
      <c r="Q48" s="1036">
        <v>0</v>
      </c>
      <c r="R48" s="1036">
        <v>0</v>
      </c>
      <c r="S48" s="1082"/>
      <c r="T48" s="1037">
        <v>0</v>
      </c>
      <c r="U48" s="1037">
        <v>0</v>
      </c>
      <c r="V48" s="970">
        <v>0</v>
      </c>
      <c r="W48" s="970">
        <v>0</v>
      </c>
      <c r="X48" s="972">
        <v>0</v>
      </c>
      <c r="Y48" s="972">
        <v>0</v>
      </c>
      <c r="Z48" s="972">
        <v>0</v>
      </c>
      <c r="AA48" s="972">
        <v>0</v>
      </c>
      <c r="AB48" s="972">
        <v>0</v>
      </c>
      <c r="AC48" s="972">
        <v>0</v>
      </c>
      <c r="AD48" s="1035">
        <v>0</v>
      </c>
      <c r="AE48" s="1035">
        <v>0</v>
      </c>
      <c r="AF48" s="797"/>
      <c r="AG48" s="1060"/>
      <c r="AH48" s="947"/>
      <c r="AI48" s="947"/>
      <c r="AJ48" s="947"/>
      <c r="AK48" s="947"/>
      <c r="AL48" s="947"/>
      <c r="AM48" s="947"/>
      <c r="AN48" s="947"/>
      <c r="AO48" s="944"/>
      <c r="AP48" s="944"/>
      <c r="AQ48" s="947"/>
      <c r="AR48" s="947"/>
      <c r="AS48" s="947"/>
      <c r="AT48" s="947"/>
      <c r="AU48" s="947"/>
      <c r="AV48" s="947"/>
      <c r="AW48" s="947"/>
      <c r="AX48" s="944"/>
      <c r="AY48" s="1012"/>
    </row>
    <row r="49" spans="1:51" ht="18.75" thickBot="1" x14ac:dyDescent="0.3">
      <c r="A49" s="831"/>
      <c r="B49" s="774"/>
      <c r="C49" s="840"/>
      <c r="D49" s="941" t="s">
        <v>352</v>
      </c>
      <c r="E49" s="1038">
        <v>198474362</v>
      </c>
      <c r="F49" s="1107">
        <v>198474362</v>
      </c>
      <c r="G49" s="1024">
        <v>198474362</v>
      </c>
      <c r="H49" s="1040">
        <v>198474362</v>
      </c>
      <c r="I49" s="1040">
        <v>198474362</v>
      </c>
      <c r="J49" s="1040">
        <v>198474362</v>
      </c>
      <c r="K49" s="1040">
        <v>198474362</v>
      </c>
      <c r="L49" s="969">
        <v>198469653</v>
      </c>
      <c r="M49" s="969">
        <v>198469653</v>
      </c>
      <c r="N49" s="969">
        <v>198469653</v>
      </c>
      <c r="O49" s="1040">
        <v>198469653</v>
      </c>
      <c r="P49" s="1040">
        <v>198469653</v>
      </c>
      <c r="Q49" s="1040">
        <v>198469653</v>
      </c>
      <c r="R49" s="1040">
        <v>198469652</v>
      </c>
      <c r="S49" s="1083"/>
      <c r="T49" s="1041">
        <v>57296500</v>
      </c>
      <c r="U49" s="1041">
        <v>113396209</v>
      </c>
      <c r="V49" s="968">
        <v>116649409</v>
      </c>
      <c r="W49" s="968">
        <v>136595705</v>
      </c>
      <c r="X49" s="904">
        <v>166009110</v>
      </c>
      <c r="Y49" s="904">
        <v>166009650</v>
      </c>
      <c r="Z49" s="904">
        <v>166009650</v>
      </c>
      <c r="AA49" s="904">
        <v>166009650</v>
      </c>
      <c r="AB49" s="904">
        <v>178049792</v>
      </c>
      <c r="AC49" s="904">
        <v>198469653</v>
      </c>
      <c r="AD49" s="1039">
        <v>186558067</v>
      </c>
      <c r="AE49" s="1039">
        <v>189961377.11543551</v>
      </c>
      <c r="AF49" s="798"/>
      <c r="AG49" s="1059"/>
      <c r="AH49" s="1058"/>
      <c r="AI49" s="1058"/>
      <c r="AJ49" s="1058"/>
      <c r="AK49" s="1058"/>
      <c r="AL49" s="1058"/>
      <c r="AM49" s="1058"/>
      <c r="AN49" s="1058"/>
      <c r="AO49" s="772"/>
      <c r="AP49" s="772"/>
      <c r="AQ49" s="1058"/>
      <c r="AR49" s="1058"/>
      <c r="AS49" s="1058"/>
      <c r="AT49" s="1058"/>
      <c r="AU49" s="1058"/>
      <c r="AV49" s="1058"/>
      <c r="AW49" s="1058"/>
      <c r="AX49" s="772"/>
      <c r="AY49" s="1012"/>
    </row>
    <row r="50" spans="1:51" ht="18" x14ac:dyDescent="0.25">
      <c r="A50" s="773">
        <v>3</v>
      </c>
      <c r="B50" s="774" t="s">
        <v>353</v>
      </c>
      <c r="C50" s="775" t="s">
        <v>356</v>
      </c>
      <c r="D50" s="955" t="s">
        <v>41</v>
      </c>
      <c r="E50" s="1020">
        <v>35</v>
      </c>
      <c r="F50" s="1108">
        <v>35</v>
      </c>
      <c r="G50" s="1020">
        <v>35</v>
      </c>
      <c r="H50" s="1020">
        <v>35</v>
      </c>
      <c r="I50" s="1020">
        <v>35</v>
      </c>
      <c r="J50" s="1020">
        <v>35</v>
      </c>
      <c r="K50" s="1020">
        <v>35</v>
      </c>
      <c r="L50" s="988">
        <v>35</v>
      </c>
      <c r="M50" s="988">
        <v>35</v>
      </c>
      <c r="N50" s="988">
        <v>35</v>
      </c>
      <c r="O50" s="1020">
        <v>35</v>
      </c>
      <c r="P50" s="1020">
        <v>35</v>
      </c>
      <c r="Q50" s="988">
        <v>35</v>
      </c>
      <c r="R50" s="988">
        <v>35</v>
      </c>
      <c r="S50" s="915"/>
      <c r="T50" s="1016">
        <v>0.42</v>
      </c>
      <c r="U50" s="987">
        <v>3.02</v>
      </c>
      <c r="V50" s="967">
        <v>7.3</v>
      </c>
      <c r="W50" s="967">
        <v>8.65</v>
      </c>
      <c r="X50" s="967">
        <v>11.790000000000001</v>
      </c>
      <c r="Y50" s="967">
        <v>17.560000000000002</v>
      </c>
      <c r="Z50" s="967">
        <v>21.590000000000003</v>
      </c>
      <c r="AA50" s="967">
        <v>23.360000000000003</v>
      </c>
      <c r="AB50" s="967">
        <v>27.840000000000003</v>
      </c>
      <c r="AC50" s="967">
        <v>29.360000000000003</v>
      </c>
      <c r="AD50" s="967">
        <v>31.130000000000003</v>
      </c>
      <c r="AE50" s="1020">
        <v>35</v>
      </c>
      <c r="AF50" s="776"/>
      <c r="AG50" s="779" t="s">
        <v>313</v>
      </c>
      <c r="AH50" s="775" t="s">
        <v>314</v>
      </c>
      <c r="AI50" s="775" t="s">
        <v>315</v>
      </c>
      <c r="AJ50" s="775" t="s">
        <v>316</v>
      </c>
      <c r="AK50" s="775" t="s">
        <v>317</v>
      </c>
      <c r="AL50" s="767" t="s">
        <v>230</v>
      </c>
      <c r="AM50" s="767" t="s">
        <v>230</v>
      </c>
      <c r="AN50" s="767">
        <v>2826</v>
      </c>
      <c r="AO50" s="780" t="s">
        <v>318</v>
      </c>
      <c r="AP50" s="780" t="s">
        <v>318</v>
      </c>
      <c r="AQ50" s="782" t="s">
        <v>319</v>
      </c>
      <c r="AR50" s="769" t="s">
        <v>320</v>
      </c>
      <c r="AS50" s="769" t="s">
        <v>320</v>
      </c>
      <c r="AT50" s="769" t="s">
        <v>321</v>
      </c>
      <c r="AU50" s="769" t="s">
        <v>321</v>
      </c>
      <c r="AV50" s="769" t="s">
        <v>322</v>
      </c>
      <c r="AW50" s="769" t="s">
        <v>322</v>
      </c>
      <c r="AX50" s="1007" t="s">
        <v>323</v>
      </c>
      <c r="AY50" s="1012"/>
    </row>
    <row r="51" spans="1:51" ht="18" x14ac:dyDescent="0.25">
      <c r="A51" s="773"/>
      <c r="B51" s="774"/>
      <c r="C51" s="775"/>
      <c r="D51" s="962" t="s">
        <v>3</v>
      </c>
      <c r="E51" s="1021">
        <v>729220000</v>
      </c>
      <c r="F51" s="1109">
        <v>729220000</v>
      </c>
      <c r="G51" s="1021">
        <v>729220000</v>
      </c>
      <c r="H51" s="1021">
        <v>729220000</v>
      </c>
      <c r="I51" s="1021">
        <v>729220000</v>
      </c>
      <c r="J51" s="1021">
        <v>729220000</v>
      </c>
      <c r="K51" s="1021">
        <v>729220000</v>
      </c>
      <c r="L51" s="985">
        <v>716548325</v>
      </c>
      <c r="M51" s="985">
        <v>716548325</v>
      </c>
      <c r="N51" s="985">
        <v>716548325</v>
      </c>
      <c r="O51" s="1021">
        <v>716548325</v>
      </c>
      <c r="P51" s="984">
        <v>805910325</v>
      </c>
      <c r="Q51" s="985">
        <v>805910325</v>
      </c>
      <c r="R51" s="966">
        <v>760285825</v>
      </c>
      <c r="S51" s="982"/>
      <c r="T51" s="1017">
        <v>507279425</v>
      </c>
      <c r="U51" s="984">
        <v>507279425</v>
      </c>
      <c r="V51" s="984">
        <v>507279425</v>
      </c>
      <c r="W51" s="984">
        <v>507279425</v>
      </c>
      <c r="X51" s="984">
        <v>507279425</v>
      </c>
      <c r="Y51" s="984">
        <v>507279425</v>
      </c>
      <c r="Z51" s="984">
        <v>578931358</v>
      </c>
      <c r="AA51" s="984">
        <v>583958058</v>
      </c>
      <c r="AB51" s="984">
        <v>667887325</v>
      </c>
      <c r="AC51" s="984">
        <v>664104758</v>
      </c>
      <c r="AD51" s="984">
        <v>693595258</v>
      </c>
      <c r="AE51" s="1021">
        <v>723831825</v>
      </c>
      <c r="AF51" s="777"/>
      <c r="AG51" s="779"/>
      <c r="AH51" s="775"/>
      <c r="AI51" s="775"/>
      <c r="AJ51" s="775"/>
      <c r="AK51" s="775"/>
      <c r="AL51" s="768"/>
      <c r="AM51" s="768"/>
      <c r="AN51" s="768"/>
      <c r="AO51" s="781"/>
      <c r="AP51" s="781"/>
      <c r="AQ51" s="783"/>
      <c r="AR51" s="770"/>
      <c r="AS51" s="770"/>
      <c r="AT51" s="770"/>
      <c r="AU51" s="770"/>
      <c r="AV51" s="770"/>
      <c r="AW51" s="770"/>
      <c r="AX51" s="791"/>
      <c r="AY51" s="1012"/>
    </row>
    <row r="52" spans="1:51" ht="27" x14ac:dyDescent="0.25">
      <c r="A52" s="773"/>
      <c r="B52" s="774"/>
      <c r="C52" s="775"/>
      <c r="D52" s="961" t="s">
        <v>42</v>
      </c>
      <c r="E52" s="1018">
        <v>0</v>
      </c>
      <c r="F52" s="1097">
        <v>0</v>
      </c>
      <c r="G52" s="1018">
        <v>0</v>
      </c>
      <c r="H52" s="1018">
        <v>0</v>
      </c>
      <c r="I52" s="1018">
        <v>0</v>
      </c>
      <c r="J52" s="1018">
        <v>0</v>
      </c>
      <c r="K52" s="1018">
        <v>0</v>
      </c>
      <c r="L52" s="985">
        <v>0</v>
      </c>
      <c r="M52" s="985">
        <v>0</v>
      </c>
      <c r="N52" s="985">
        <v>0</v>
      </c>
      <c r="O52" s="1018">
        <v>0</v>
      </c>
      <c r="P52" s="1018">
        <v>0</v>
      </c>
      <c r="Q52" s="985">
        <v>0</v>
      </c>
      <c r="R52" s="985">
        <v>0</v>
      </c>
      <c r="S52" s="982"/>
      <c r="T52" s="1018">
        <v>0</v>
      </c>
      <c r="U52" s="907">
        <v>0</v>
      </c>
      <c r="V52" s="907">
        <v>0</v>
      </c>
      <c r="W52" s="907">
        <v>0</v>
      </c>
      <c r="X52" s="907">
        <v>0</v>
      </c>
      <c r="Y52" s="907">
        <v>0</v>
      </c>
      <c r="Z52" s="907">
        <v>0</v>
      </c>
      <c r="AA52" s="907">
        <v>0</v>
      </c>
      <c r="AB52" s="907">
        <v>0</v>
      </c>
      <c r="AC52" s="907">
        <v>0</v>
      </c>
      <c r="AD52" s="1018">
        <v>0</v>
      </c>
      <c r="AE52" s="1018">
        <v>0</v>
      </c>
      <c r="AF52" s="777"/>
      <c r="AG52" s="779"/>
      <c r="AH52" s="775"/>
      <c r="AI52" s="775"/>
      <c r="AJ52" s="775"/>
      <c r="AK52" s="775"/>
      <c r="AL52" s="768"/>
      <c r="AM52" s="768"/>
      <c r="AN52" s="768"/>
      <c r="AO52" s="781"/>
      <c r="AP52" s="781"/>
      <c r="AQ52" s="783"/>
      <c r="AR52" s="770"/>
      <c r="AS52" s="770"/>
      <c r="AT52" s="770"/>
      <c r="AU52" s="770"/>
      <c r="AV52" s="770"/>
      <c r="AW52" s="770"/>
      <c r="AX52" s="791"/>
      <c r="AY52" s="1012"/>
    </row>
    <row r="53" spans="1:51" ht="27" x14ac:dyDescent="0.25">
      <c r="A53" s="773"/>
      <c r="B53" s="774"/>
      <c r="C53" s="775"/>
      <c r="D53" s="962" t="s">
        <v>4</v>
      </c>
      <c r="E53" s="1021">
        <v>93795678</v>
      </c>
      <c r="F53" s="1109">
        <v>93795678</v>
      </c>
      <c r="G53" s="1021">
        <v>93795678</v>
      </c>
      <c r="H53" s="1021">
        <v>93795678</v>
      </c>
      <c r="I53" s="1021">
        <v>93795678</v>
      </c>
      <c r="J53" s="1021">
        <v>93795678</v>
      </c>
      <c r="K53" s="1021">
        <v>93795678</v>
      </c>
      <c r="L53" s="424">
        <v>93795678</v>
      </c>
      <c r="M53" s="424">
        <v>93795678</v>
      </c>
      <c r="N53" s="424">
        <v>93795678</v>
      </c>
      <c r="O53" s="1021">
        <v>93795678</v>
      </c>
      <c r="P53" s="984">
        <v>93795678</v>
      </c>
      <c r="Q53" s="424">
        <v>93795678</v>
      </c>
      <c r="R53" s="424">
        <v>93795677</v>
      </c>
      <c r="S53" s="980"/>
      <c r="T53" s="1017">
        <v>41037200</v>
      </c>
      <c r="U53" s="984">
        <v>73602099</v>
      </c>
      <c r="V53" s="981">
        <v>84820277</v>
      </c>
      <c r="W53" s="981">
        <v>84820277</v>
      </c>
      <c r="X53" s="981">
        <v>86354677</v>
      </c>
      <c r="Y53" s="981">
        <v>93795677</v>
      </c>
      <c r="Z53" s="984">
        <v>93795678</v>
      </c>
      <c r="AA53" s="984">
        <v>93795678</v>
      </c>
      <c r="AB53" s="984">
        <v>93795677</v>
      </c>
      <c r="AC53" s="984">
        <v>93795678</v>
      </c>
      <c r="AD53" s="984">
        <v>93795677</v>
      </c>
      <c r="AE53" s="1021">
        <v>93795677</v>
      </c>
      <c r="AF53" s="777"/>
      <c r="AG53" s="779"/>
      <c r="AH53" s="775"/>
      <c r="AI53" s="775"/>
      <c r="AJ53" s="775"/>
      <c r="AK53" s="775"/>
      <c r="AL53" s="768"/>
      <c r="AM53" s="768"/>
      <c r="AN53" s="768"/>
      <c r="AO53" s="781"/>
      <c r="AP53" s="781"/>
      <c r="AQ53" s="783"/>
      <c r="AR53" s="770"/>
      <c r="AS53" s="770"/>
      <c r="AT53" s="770"/>
      <c r="AU53" s="770"/>
      <c r="AV53" s="770"/>
      <c r="AW53" s="770"/>
      <c r="AX53" s="791"/>
      <c r="AY53" s="1012"/>
    </row>
    <row r="54" spans="1:51" ht="27" x14ac:dyDescent="0.25">
      <c r="A54" s="773"/>
      <c r="B54" s="774"/>
      <c r="C54" s="775"/>
      <c r="D54" s="961" t="s">
        <v>43</v>
      </c>
      <c r="E54" s="1042">
        <v>35</v>
      </c>
      <c r="F54" s="1110">
        <v>35</v>
      </c>
      <c r="G54" s="1042">
        <v>35</v>
      </c>
      <c r="H54" s="1042">
        <v>35</v>
      </c>
      <c r="I54" s="1042">
        <v>35</v>
      </c>
      <c r="J54" s="1042">
        <v>35</v>
      </c>
      <c r="K54" s="1042">
        <v>35</v>
      </c>
      <c r="L54" s="1067">
        <v>35</v>
      </c>
      <c r="M54" s="1067">
        <v>35</v>
      </c>
      <c r="N54" s="1067">
        <v>35</v>
      </c>
      <c r="O54" s="1042">
        <v>35</v>
      </c>
      <c r="P54" s="1042">
        <v>35</v>
      </c>
      <c r="Q54" s="1067">
        <v>35</v>
      </c>
      <c r="R54" s="1067">
        <v>35</v>
      </c>
      <c r="S54" s="1111"/>
      <c r="T54" s="1022">
        <v>0.42</v>
      </c>
      <c r="U54" s="979">
        <v>3.02</v>
      </c>
      <c r="V54" s="979">
        <v>7.3</v>
      </c>
      <c r="W54" s="979">
        <v>8.65</v>
      </c>
      <c r="X54" s="979">
        <v>11.790000000000001</v>
      </c>
      <c r="Y54" s="979">
        <v>17.560000000000002</v>
      </c>
      <c r="Z54" s="965">
        <v>21.590000000000003</v>
      </c>
      <c r="AA54" s="965">
        <v>23.360000000000003</v>
      </c>
      <c r="AB54" s="965">
        <v>27.840000000000003</v>
      </c>
      <c r="AC54" s="964">
        <v>29.360000000000003</v>
      </c>
      <c r="AD54" s="964">
        <v>31.130000000000003</v>
      </c>
      <c r="AE54" s="964">
        <v>35</v>
      </c>
      <c r="AF54" s="777"/>
      <c r="AG54" s="779"/>
      <c r="AH54" s="775"/>
      <c r="AI54" s="775"/>
      <c r="AJ54" s="775"/>
      <c r="AK54" s="775"/>
      <c r="AL54" s="768"/>
      <c r="AM54" s="768"/>
      <c r="AN54" s="768"/>
      <c r="AO54" s="781"/>
      <c r="AP54" s="781"/>
      <c r="AQ54" s="783"/>
      <c r="AR54" s="770"/>
      <c r="AS54" s="770"/>
      <c r="AT54" s="770"/>
      <c r="AU54" s="770"/>
      <c r="AV54" s="770"/>
      <c r="AW54" s="770"/>
      <c r="AX54" s="791"/>
      <c r="AY54" s="1012"/>
    </row>
    <row r="55" spans="1:51" ht="27.75" thickBot="1" x14ac:dyDescent="0.3">
      <c r="A55" s="773"/>
      <c r="B55" s="774"/>
      <c r="C55" s="775"/>
      <c r="D55" s="962" t="s">
        <v>45</v>
      </c>
      <c r="E55" s="1023">
        <v>823015678</v>
      </c>
      <c r="F55" s="1023">
        <v>823015678</v>
      </c>
      <c r="G55" s="1023">
        <v>823015678</v>
      </c>
      <c r="H55" s="1023">
        <v>823015678</v>
      </c>
      <c r="I55" s="1023">
        <v>823015678</v>
      </c>
      <c r="J55" s="1023">
        <v>823015678</v>
      </c>
      <c r="K55" s="1023">
        <v>823015678</v>
      </c>
      <c r="L55" s="978">
        <v>810344003</v>
      </c>
      <c r="M55" s="978">
        <v>810344003</v>
      </c>
      <c r="N55" s="978">
        <v>810344003</v>
      </c>
      <c r="O55" s="1023">
        <v>810344003</v>
      </c>
      <c r="P55" s="1023">
        <v>899706003</v>
      </c>
      <c r="Q55" s="978">
        <v>899706003</v>
      </c>
      <c r="R55" s="978">
        <v>899706003</v>
      </c>
      <c r="S55" s="977"/>
      <c r="T55" s="1024">
        <v>548316625</v>
      </c>
      <c r="U55" s="1024">
        <v>580881524</v>
      </c>
      <c r="V55" s="1024">
        <v>592099702</v>
      </c>
      <c r="W55" s="1024">
        <v>592099702</v>
      </c>
      <c r="X55" s="1024">
        <v>593634102</v>
      </c>
      <c r="Y55" s="1024">
        <v>601075102</v>
      </c>
      <c r="Z55" s="1024">
        <v>672727036</v>
      </c>
      <c r="AA55" s="1024">
        <v>677753736</v>
      </c>
      <c r="AB55" s="1024">
        <v>761683002</v>
      </c>
      <c r="AC55" s="1091">
        <v>757900436</v>
      </c>
      <c r="AD55" s="1091">
        <v>787390935</v>
      </c>
      <c r="AE55" s="1091">
        <v>817627502</v>
      </c>
      <c r="AF55" s="841"/>
      <c r="AG55" s="779"/>
      <c r="AH55" s="775"/>
      <c r="AI55" s="775"/>
      <c r="AJ55" s="775"/>
      <c r="AK55" s="775"/>
      <c r="AL55" s="768"/>
      <c r="AM55" s="768"/>
      <c r="AN55" s="768"/>
      <c r="AO55" s="781"/>
      <c r="AP55" s="781"/>
      <c r="AQ55" s="784"/>
      <c r="AR55" s="771"/>
      <c r="AS55" s="771"/>
      <c r="AT55" s="771"/>
      <c r="AU55" s="771"/>
      <c r="AV55" s="771"/>
      <c r="AW55" s="771"/>
      <c r="AX55" s="791"/>
      <c r="AY55" s="1012"/>
    </row>
    <row r="56" spans="1:51" ht="18" x14ac:dyDescent="0.25">
      <c r="A56" s="773">
        <v>4</v>
      </c>
      <c r="B56" s="774" t="s">
        <v>361</v>
      </c>
      <c r="C56" s="775" t="s">
        <v>363</v>
      </c>
      <c r="D56" s="955" t="s">
        <v>41</v>
      </c>
      <c r="E56" s="1016">
        <v>24</v>
      </c>
      <c r="F56" s="1095">
        <v>24</v>
      </c>
      <c r="G56" s="1016">
        <v>24</v>
      </c>
      <c r="H56" s="1016">
        <v>24</v>
      </c>
      <c r="I56" s="1016">
        <v>24</v>
      </c>
      <c r="J56" s="1016">
        <v>24</v>
      </c>
      <c r="K56" s="1016">
        <v>24</v>
      </c>
      <c r="L56" s="988">
        <v>24</v>
      </c>
      <c r="M56" s="988">
        <v>24</v>
      </c>
      <c r="N56" s="988">
        <v>24</v>
      </c>
      <c r="O56" s="1016">
        <v>24</v>
      </c>
      <c r="P56" s="1016">
        <v>24</v>
      </c>
      <c r="Q56" s="988">
        <v>24</v>
      </c>
      <c r="R56" s="988">
        <v>24</v>
      </c>
      <c r="S56" s="915"/>
      <c r="T56" s="1016">
        <v>0.38</v>
      </c>
      <c r="U56" s="987">
        <v>1.94</v>
      </c>
      <c r="V56" s="967">
        <v>3.5</v>
      </c>
      <c r="W56" s="967">
        <v>5.46</v>
      </c>
      <c r="X56" s="967">
        <v>6.9</v>
      </c>
      <c r="Y56" s="967">
        <v>9.58</v>
      </c>
      <c r="Z56" s="967">
        <v>11.34</v>
      </c>
      <c r="AA56" s="967">
        <v>13.35</v>
      </c>
      <c r="AB56" s="967">
        <v>17.11</v>
      </c>
      <c r="AC56" s="967">
        <v>19.79</v>
      </c>
      <c r="AD56" s="1016">
        <v>21.98</v>
      </c>
      <c r="AE56" s="1016">
        <v>24</v>
      </c>
      <c r="AF56" s="776"/>
      <c r="AG56" s="779" t="s">
        <v>313</v>
      </c>
      <c r="AH56" s="775" t="s">
        <v>314</v>
      </c>
      <c r="AI56" s="775" t="s">
        <v>315</v>
      </c>
      <c r="AJ56" s="775" t="s">
        <v>316</v>
      </c>
      <c r="AK56" s="775" t="s">
        <v>317</v>
      </c>
      <c r="AL56" s="767" t="s">
        <v>230</v>
      </c>
      <c r="AM56" s="767" t="s">
        <v>230</v>
      </c>
      <c r="AN56" s="767">
        <v>2826</v>
      </c>
      <c r="AO56" s="780" t="s">
        <v>318</v>
      </c>
      <c r="AP56" s="780" t="s">
        <v>318</v>
      </c>
      <c r="AQ56" s="782" t="s">
        <v>319</v>
      </c>
      <c r="AR56" s="769" t="s">
        <v>320</v>
      </c>
      <c r="AS56" s="769" t="s">
        <v>320</v>
      </c>
      <c r="AT56" s="769" t="s">
        <v>321</v>
      </c>
      <c r="AU56" s="769" t="s">
        <v>321</v>
      </c>
      <c r="AV56" s="769" t="s">
        <v>322</v>
      </c>
      <c r="AW56" s="769" t="s">
        <v>322</v>
      </c>
      <c r="AX56" s="1007" t="s">
        <v>323</v>
      </c>
      <c r="AY56" s="1012"/>
    </row>
    <row r="57" spans="1:51" ht="18" x14ac:dyDescent="0.25">
      <c r="A57" s="773"/>
      <c r="B57" s="774"/>
      <c r="C57" s="775"/>
      <c r="D57" s="962" t="s">
        <v>3</v>
      </c>
      <c r="E57" s="1017">
        <v>570740000</v>
      </c>
      <c r="F57" s="1096">
        <v>570740000</v>
      </c>
      <c r="G57" s="1017">
        <v>570740000</v>
      </c>
      <c r="H57" s="1017">
        <v>570740000</v>
      </c>
      <c r="I57" s="1017">
        <v>570740000</v>
      </c>
      <c r="J57" s="1017">
        <v>570740000</v>
      </c>
      <c r="K57" s="1017">
        <v>570740000</v>
      </c>
      <c r="L57" s="985">
        <v>563700740</v>
      </c>
      <c r="M57" s="985">
        <v>563700740</v>
      </c>
      <c r="N57" s="985">
        <v>563700740</v>
      </c>
      <c r="O57" s="1017">
        <v>563700740</v>
      </c>
      <c r="P57" s="984">
        <v>563700740</v>
      </c>
      <c r="Q57" s="985">
        <v>563700740</v>
      </c>
      <c r="R57" s="963">
        <v>520000666</v>
      </c>
      <c r="S57" s="982"/>
      <c r="T57" s="1017">
        <v>388296000</v>
      </c>
      <c r="U57" s="984">
        <v>388296000</v>
      </c>
      <c r="V57" s="984">
        <v>388296000</v>
      </c>
      <c r="W57" s="984">
        <v>388296000</v>
      </c>
      <c r="X57" s="984">
        <v>388296000</v>
      </c>
      <c r="Y57" s="984">
        <v>438296000</v>
      </c>
      <c r="Z57" s="984">
        <v>427296000</v>
      </c>
      <c r="AA57" s="984">
        <v>404273000</v>
      </c>
      <c r="AB57" s="984">
        <v>492757666</v>
      </c>
      <c r="AC57" s="984">
        <v>517298666</v>
      </c>
      <c r="AD57" s="984">
        <v>520000666</v>
      </c>
      <c r="AE57" s="1116">
        <v>520000666</v>
      </c>
      <c r="AF57" s="777"/>
      <c r="AG57" s="779"/>
      <c r="AH57" s="775"/>
      <c r="AI57" s="775"/>
      <c r="AJ57" s="775"/>
      <c r="AK57" s="775"/>
      <c r="AL57" s="768"/>
      <c r="AM57" s="768"/>
      <c r="AN57" s="768"/>
      <c r="AO57" s="781"/>
      <c r="AP57" s="781"/>
      <c r="AQ57" s="783"/>
      <c r="AR57" s="770"/>
      <c r="AS57" s="770"/>
      <c r="AT57" s="770"/>
      <c r="AU57" s="770"/>
      <c r="AV57" s="770"/>
      <c r="AW57" s="770"/>
      <c r="AX57" s="791"/>
      <c r="AY57" s="1012"/>
    </row>
    <row r="58" spans="1:51" ht="27" x14ac:dyDescent="0.25">
      <c r="A58" s="773"/>
      <c r="B58" s="774"/>
      <c r="C58" s="775"/>
      <c r="D58" s="961" t="s">
        <v>42</v>
      </c>
      <c r="E58" s="1018">
        <v>0.88</v>
      </c>
      <c r="F58" s="1097">
        <v>0.88</v>
      </c>
      <c r="G58" s="1018">
        <v>0.88</v>
      </c>
      <c r="H58" s="1018">
        <v>0.88</v>
      </c>
      <c r="I58" s="1018">
        <v>0.88</v>
      </c>
      <c r="J58" s="1018">
        <v>0.88</v>
      </c>
      <c r="K58" s="1018">
        <v>0.88</v>
      </c>
      <c r="L58" s="985">
        <v>0.88</v>
      </c>
      <c r="M58" s="985">
        <v>0.88</v>
      </c>
      <c r="N58" s="985">
        <v>0.88</v>
      </c>
      <c r="O58" s="1018">
        <v>0.88</v>
      </c>
      <c r="P58" s="1018">
        <v>0.88</v>
      </c>
      <c r="Q58" s="985">
        <v>0.88</v>
      </c>
      <c r="R58" s="985">
        <v>0.88</v>
      </c>
      <c r="S58" s="982"/>
      <c r="T58" s="1018">
        <v>0.25</v>
      </c>
      <c r="U58" s="907">
        <v>0.88</v>
      </c>
      <c r="V58" s="907">
        <v>0.88</v>
      </c>
      <c r="W58" s="907">
        <v>0.88</v>
      </c>
      <c r="X58" s="907">
        <v>0.88</v>
      </c>
      <c r="Y58" s="907">
        <v>0.88</v>
      </c>
      <c r="Z58" s="907">
        <v>0.88</v>
      </c>
      <c r="AA58" s="907">
        <v>0.88</v>
      </c>
      <c r="AB58" s="907">
        <v>0.88</v>
      </c>
      <c r="AC58" s="907">
        <v>0.88</v>
      </c>
      <c r="AD58" s="1018">
        <v>0</v>
      </c>
      <c r="AE58" s="1018">
        <v>0</v>
      </c>
      <c r="AF58" s="777"/>
      <c r="AG58" s="779"/>
      <c r="AH58" s="775"/>
      <c r="AI58" s="775"/>
      <c r="AJ58" s="775"/>
      <c r="AK58" s="775"/>
      <c r="AL58" s="768"/>
      <c r="AM58" s="768"/>
      <c r="AN58" s="768"/>
      <c r="AO58" s="781"/>
      <c r="AP58" s="781"/>
      <c r="AQ58" s="783"/>
      <c r="AR58" s="770"/>
      <c r="AS58" s="770"/>
      <c r="AT58" s="770"/>
      <c r="AU58" s="770"/>
      <c r="AV58" s="770"/>
      <c r="AW58" s="770"/>
      <c r="AX58" s="791"/>
      <c r="AY58" s="1012"/>
    </row>
    <row r="59" spans="1:51" ht="27" x14ac:dyDescent="0.25">
      <c r="A59" s="773"/>
      <c r="B59" s="774"/>
      <c r="C59" s="775"/>
      <c r="D59" s="962" t="s">
        <v>4</v>
      </c>
      <c r="E59" s="1017">
        <v>34201355</v>
      </c>
      <c r="F59" s="1096">
        <v>34201355</v>
      </c>
      <c r="G59" s="1017">
        <v>34201355</v>
      </c>
      <c r="H59" s="1017">
        <v>34201355</v>
      </c>
      <c r="I59" s="1017">
        <v>34201355</v>
      </c>
      <c r="J59" s="1017">
        <v>34201355</v>
      </c>
      <c r="K59" s="1017">
        <v>34201355</v>
      </c>
      <c r="L59" s="424">
        <v>34199015</v>
      </c>
      <c r="M59" s="424">
        <v>34199015</v>
      </c>
      <c r="N59" s="424">
        <v>34199015</v>
      </c>
      <c r="O59" s="1017">
        <v>34199015</v>
      </c>
      <c r="P59" s="981">
        <v>34199015</v>
      </c>
      <c r="Q59" s="424">
        <v>34199015</v>
      </c>
      <c r="R59" s="424">
        <v>34199015</v>
      </c>
      <c r="S59" s="980"/>
      <c r="T59" s="1017">
        <v>5705267</v>
      </c>
      <c r="U59" s="984">
        <v>25488566</v>
      </c>
      <c r="V59" s="981">
        <v>33122566</v>
      </c>
      <c r="W59" s="981">
        <v>34199015</v>
      </c>
      <c r="X59" s="981">
        <v>34199015</v>
      </c>
      <c r="Y59" s="981">
        <v>34199015</v>
      </c>
      <c r="Z59" s="981">
        <v>34199015</v>
      </c>
      <c r="AA59" s="981">
        <v>34199015</v>
      </c>
      <c r="AB59" s="981">
        <v>34199015</v>
      </c>
      <c r="AC59" s="981">
        <v>34199015</v>
      </c>
      <c r="AD59" s="981">
        <v>34199015</v>
      </c>
      <c r="AE59" s="1021">
        <v>34199015</v>
      </c>
      <c r="AF59" s="777"/>
      <c r="AG59" s="779"/>
      <c r="AH59" s="775"/>
      <c r="AI59" s="775"/>
      <c r="AJ59" s="775"/>
      <c r="AK59" s="775"/>
      <c r="AL59" s="768"/>
      <c r="AM59" s="768"/>
      <c r="AN59" s="768"/>
      <c r="AO59" s="781"/>
      <c r="AP59" s="781"/>
      <c r="AQ59" s="783"/>
      <c r="AR59" s="770"/>
      <c r="AS59" s="770"/>
      <c r="AT59" s="770"/>
      <c r="AU59" s="770"/>
      <c r="AV59" s="770"/>
      <c r="AW59" s="770"/>
      <c r="AX59" s="791"/>
      <c r="AY59" s="1012"/>
    </row>
    <row r="60" spans="1:51" ht="27" x14ac:dyDescent="0.25">
      <c r="A60" s="773"/>
      <c r="B60" s="774"/>
      <c r="C60" s="775"/>
      <c r="D60" s="961" t="s">
        <v>43</v>
      </c>
      <c r="E60" s="1042">
        <v>24.88</v>
      </c>
      <c r="F60" s="1110">
        <v>24.88</v>
      </c>
      <c r="G60" s="1042">
        <v>24.88</v>
      </c>
      <c r="H60" s="1042">
        <v>24.88</v>
      </c>
      <c r="I60" s="1042">
        <v>24.88</v>
      </c>
      <c r="J60" s="1042">
        <v>24.88</v>
      </c>
      <c r="K60" s="1042">
        <v>24.88</v>
      </c>
      <c r="L60" s="1067">
        <v>24.88</v>
      </c>
      <c r="M60" s="1067">
        <v>24.88</v>
      </c>
      <c r="N60" s="1067">
        <v>24.88</v>
      </c>
      <c r="O60" s="1042">
        <v>24.88</v>
      </c>
      <c r="P60" s="1042">
        <v>24.88</v>
      </c>
      <c r="Q60" s="1067">
        <v>24.88</v>
      </c>
      <c r="R60" s="1067">
        <v>24.88</v>
      </c>
      <c r="S60" s="1111"/>
      <c r="T60" s="1022">
        <v>0.63</v>
      </c>
      <c r="U60" s="979">
        <v>2.82</v>
      </c>
      <c r="V60" s="979">
        <v>4.38</v>
      </c>
      <c r="W60" s="979">
        <v>6.34</v>
      </c>
      <c r="X60" s="979">
        <v>7.78</v>
      </c>
      <c r="Y60" s="979">
        <v>10.46</v>
      </c>
      <c r="Z60" s="979">
        <v>12.22</v>
      </c>
      <c r="AA60" s="979">
        <v>14.23</v>
      </c>
      <c r="AB60" s="979">
        <v>17.989999999999998</v>
      </c>
      <c r="AC60" s="979">
        <v>20.669999999999998</v>
      </c>
      <c r="AD60" s="979">
        <v>21.98</v>
      </c>
      <c r="AE60" s="979">
        <v>24</v>
      </c>
      <c r="AF60" s="777"/>
      <c r="AG60" s="779"/>
      <c r="AH60" s="775"/>
      <c r="AI60" s="775"/>
      <c r="AJ60" s="775"/>
      <c r="AK60" s="775"/>
      <c r="AL60" s="768"/>
      <c r="AM60" s="768"/>
      <c r="AN60" s="768"/>
      <c r="AO60" s="781"/>
      <c r="AP60" s="781"/>
      <c r="AQ60" s="783"/>
      <c r="AR60" s="770"/>
      <c r="AS60" s="770"/>
      <c r="AT60" s="770"/>
      <c r="AU60" s="770"/>
      <c r="AV60" s="770"/>
      <c r="AW60" s="770"/>
      <c r="AX60" s="791"/>
      <c r="AY60" s="1012"/>
    </row>
    <row r="61" spans="1:51" ht="27.75" thickBot="1" x14ac:dyDescent="0.3">
      <c r="A61" s="773"/>
      <c r="B61" s="774"/>
      <c r="C61" s="775"/>
      <c r="D61" s="962" t="s">
        <v>45</v>
      </c>
      <c r="E61" s="1023">
        <v>604941355</v>
      </c>
      <c r="F61" s="1023">
        <v>604941355</v>
      </c>
      <c r="G61" s="1023">
        <v>604941355</v>
      </c>
      <c r="H61" s="1023">
        <v>604941355</v>
      </c>
      <c r="I61" s="1023">
        <v>604941355</v>
      </c>
      <c r="J61" s="1023">
        <v>604941355</v>
      </c>
      <c r="K61" s="1023">
        <v>604941355</v>
      </c>
      <c r="L61" s="978">
        <v>597899755</v>
      </c>
      <c r="M61" s="978">
        <v>597899755</v>
      </c>
      <c r="N61" s="978">
        <v>597899755</v>
      </c>
      <c r="O61" s="1023">
        <v>597899755</v>
      </c>
      <c r="P61" s="1023">
        <v>597899755</v>
      </c>
      <c r="Q61" s="978">
        <v>597899755</v>
      </c>
      <c r="R61" s="978">
        <v>597899755</v>
      </c>
      <c r="S61" s="977"/>
      <c r="T61" s="1024">
        <v>394001267</v>
      </c>
      <c r="U61" s="1024">
        <v>413784566</v>
      </c>
      <c r="V61" s="1024">
        <v>421418566</v>
      </c>
      <c r="W61" s="1024">
        <v>422495015</v>
      </c>
      <c r="X61" s="1024">
        <v>422495015</v>
      </c>
      <c r="Y61" s="1024">
        <v>472495015</v>
      </c>
      <c r="Z61" s="1024">
        <v>461495015</v>
      </c>
      <c r="AA61" s="1024">
        <v>438472015</v>
      </c>
      <c r="AB61" s="1024">
        <v>526956681</v>
      </c>
      <c r="AC61" s="1091">
        <v>551497681</v>
      </c>
      <c r="AD61" s="1091">
        <v>554199681</v>
      </c>
      <c r="AE61" s="1091">
        <v>554199681</v>
      </c>
      <c r="AF61" s="778"/>
      <c r="AG61" s="779"/>
      <c r="AH61" s="775"/>
      <c r="AI61" s="775"/>
      <c r="AJ61" s="775"/>
      <c r="AK61" s="775"/>
      <c r="AL61" s="768"/>
      <c r="AM61" s="768"/>
      <c r="AN61" s="768"/>
      <c r="AO61" s="781"/>
      <c r="AP61" s="781"/>
      <c r="AQ61" s="784"/>
      <c r="AR61" s="771"/>
      <c r="AS61" s="771"/>
      <c r="AT61" s="771"/>
      <c r="AU61" s="771"/>
      <c r="AV61" s="771"/>
      <c r="AW61" s="771"/>
      <c r="AX61" s="791"/>
      <c r="AY61" s="1012"/>
    </row>
    <row r="62" spans="1:51" ht="36" x14ac:dyDescent="0.25">
      <c r="A62" s="937" t="s">
        <v>22</v>
      </c>
      <c r="B62" s="936"/>
      <c r="C62" s="936"/>
      <c r="D62" s="940" t="s">
        <v>34</v>
      </c>
      <c r="E62" s="935">
        <v>3246551000</v>
      </c>
      <c r="F62" s="935">
        <v>3246551000</v>
      </c>
      <c r="G62" s="935">
        <v>3246551000</v>
      </c>
      <c r="H62" s="935">
        <v>3246551000</v>
      </c>
      <c r="I62" s="935">
        <v>3246551000</v>
      </c>
      <c r="J62" s="935">
        <v>3246551000</v>
      </c>
      <c r="K62" s="935">
        <v>3246551000</v>
      </c>
      <c r="L62" s="935">
        <v>3246551000</v>
      </c>
      <c r="M62" s="935">
        <v>3246551000</v>
      </c>
      <c r="N62" s="935">
        <v>3246551000</v>
      </c>
      <c r="O62" s="935">
        <v>3246551000</v>
      </c>
      <c r="P62" s="935">
        <v>3396551000</v>
      </c>
      <c r="Q62" s="935">
        <v>3396551000</v>
      </c>
      <c r="R62" s="935">
        <v>3289807952</v>
      </c>
      <c r="S62" s="935"/>
      <c r="T62" s="935">
        <v>2262659425</v>
      </c>
      <c r="U62" s="935">
        <v>2262659425</v>
      </c>
      <c r="V62" s="935">
        <v>2262659425</v>
      </c>
      <c r="W62" s="935">
        <v>2262659425</v>
      </c>
      <c r="X62" s="934">
        <v>2262659425</v>
      </c>
      <c r="Y62" s="934">
        <v>2362659425</v>
      </c>
      <c r="Z62" s="934">
        <v>2384311358</v>
      </c>
      <c r="AA62" s="934">
        <v>2377805058</v>
      </c>
      <c r="AB62" s="934">
        <v>3075127892</v>
      </c>
      <c r="AC62" s="934">
        <v>3116253992</v>
      </c>
      <c r="AD62" s="935">
        <v>3137229225</v>
      </c>
      <c r="AE62" s="935">
        <v>3251414925</v>
      </c>
      <c r="AF62" s="933"/>
      <c r="AG62" s="932"/>
      <c r="AH62" s="932"/>
      <c r="AI62" s="932"/>
      <c r="AJ62" s="932"/>
      <c r="AK62" s="932"/>
      <c r="AL62" s="932"/>
      <c r="AM62" s="932"/>
      <c r="AN62" s="932"/>
      <c r="AO62" s="932"/>
      <c r="AP62" s="932"/>
      <c r="AQ62" s="932"/>
      <c r="AR62" s="932"/>
      <c r="AS62" s="932"/>
      <c r="AT62" s="932"/>
      <c r="AU62" s="932"/>
      <c r="AV62" s="932"/>
      <c r="AW62" s="932"/>
      <c r="AX62" s="932"/>
      <c r="AY62" s="931"/>
    </row>
    <row r="63" spans="1:51" ht="36" x14ac:dyDescent="0.25">
      <c r="A63" s="937"/>
      <c r="B63" s="936"/>
      <c r="C63" s="936"/>
      <c r="D63" s="939" t="s">
        <v>33</v>
      </c>
      <c r="E63" s="934">
        <v>363976395</v>
      </c>
      <c r="F63" s="934">
        <v>363976395</v>
      </c>
      <c r="G63" s="934">
        <v>363976395</v>
      </c>
      <c r="H63" s="934">
        <v>363976395</v>
      </c>
      <c r="I63" s="934">
        <v>363976395</v>
      </c>
      <c r="J63" s="934">
        <v>363976395</v>
      </c>
      <c r="K63" s="934">
        <v>363976395</v>
      </c>
      <c r="L63" s="934">
        <v>361103713</v>
      </c>
      <c r="M63" s="934">
        <v>361103713</v>
      </c>
      <c r="N63" s="934">
        <v>361103713</v>
      </c>
      <c r="O63" s="934">
        <v>361103713</v>
      </c>
      <c r="P63" s="934">
        <v>361103713</v>
      </c>
      <c r="Q63" s="934">
        <v>361103713</v>
      </c>
      <c r="R63" s="934">
        <v>361103711</v>
      </c>
      <c r="S63" s="930"/>
      <c r="T63" s="934">
        <v>114430967</v>
      </c>
      <c r="U63" s="934">
        <v>240513241</v>
      </c>
      <c r="V63" s="934">
        <v>269231619</v>
      </c>
      <c r="W63" s="934">
        <v>290254364</v>
      </c>
      <c r="X63" s="934">
        <v>321202169</v>
      </c>
      <c r="Y63" s="934">
        <v>328643709</v>
      </c>
      <c r="Z63" s="934">
        <v>328643710</v>
      </c>
      <c r="AA63" s="934">
        <v>328643710</v>
      </c>
      <c r="AB63" s="934">
        <v>340683851</v>
      </c>
      <c r="AC63" s="934">
        <v>361103713</v>
      </c>
      <c r="AD63" s="934">
        <v>349192126</v>
      </c>
      <c r="AE63" s="934">
        <v>352595436.11543548</v>
      </c>
      <c r="AF63" s="929"/>
      <c r="AG63" s="928"/>
      <c r="AH63" s="928"/>
      <c r="AI63" s="928"/>
      <c r="AJ63" s="928"/>
      <c r="AK63" s="928"/>
      <c r="AL63" s="928"/>
      <c r="AM63" s="928"/>
      <c r="AN63" s="928"/>
      <c r="AO63" s="928"/>
      <c r="AP63" s="928"/>
      <c r="AQ63" s="928"/>
      <c r="AR63" s="928"/>
      <c r="AS63" s="928"/>
      <c r="AT63" s="928"/>
      <c r="AU63" s="928"/>
      <c r="AV63" s="928"/>
      <c r="AW63" s="928"/>
      <c r="AX63" s="928"/>
      <c r="AY63" s="927"/>
    </row>
    <row r="64" spans="1:51" ht="36.75" thickBot="1" x14ac:dyDescent="0.3">
      <c r="A64" s="926"/>
      <c r="B64" s="925"/>
      <c r="C64" s="925"/>
      <c r="D64" s="938" t="s">
        <v>32</v>
      </c>
      <c r="E64" s="924">
        <v>3610527395</v>
      </c>
      <c r="F64" s="924">
        <v>3610527395</v>
      </c>
      <c r="G64" s="924">
        <v>3610527395</v>
      </c>
      <c r="H64" s="924">
        <v>3610527395</v>
      </c>
      <c r="I64" s="924">
        <v>3610527395</v>
      </c>
      <c r="J64" s="924">
        <v>3610527395</v>
      </c>
      <c r="K64" s="924">
        <v>3610527395</v>
      </c>
      <c r="L64" s="924">
        <v>3607654713</v>
      </c>
      <c r="M64" s="924">
        <v>3607654713</v>
      </c>
      <c r="N64" s="924">
        <v>3607654713</v>
      </c>
      <c r="O64" s="924">
        <v>3607654713</v>
      </c>
      <c r="P64" s="924">
        <v>3757654713</v>
      </c>
      <c r="Q64" s="924">
        <v>3757654713</v>
      </c>
      <c r="R64" s="924">
        <v>3650911663</v>
      </c>
      <c r="S64" s="924"/>
      <c r="T64" s="924">
        <v>2377090392</v>
      </c>
      <c r="U64" s="924">
        <v>2503172666</v>
      </c>
      <c r="V64" s="924">
        <v>2531891044</v>
      </c>
      <c r="W64" s="924">
        <v>2552913789</v>
      </c>
      <c r="X64" s="924">
        <v>2583861594</v>
      </c>
      <c r="Y64" s="924">
        <v>2691303134</v>
      </c>
      <c r="Z64" s="924">
        <v>2712955068</v>
      </c>
      <c r="AA64" s="924">
        <v>2706448768</v>
      </c>
      <c r="AB64" s="924">
        <v>3415811743</v>
      </c>
      <c r="AC64" s="924">
        <v>3477357705</v>
      </c>
      <c r="AD64" s="924">
        <v>3486421351</v>
      </c>
      <c r="AE64" s="924">
        <v>3604010361.1154356</v>
      </c>
      <c r="AF64" s="923"/>
      <c r="AG64" s="922"/>
      <c r="AH64" s="922"/>
      <c r="AI64" s="922"/>
      <c r="AJ64" s="922"/>
      <c r="AK64" s="922"/>
      <c r="AL64" s="922"/>
      <c r="AM64" s="922"/>
      <c r="AN64" s="922"/>
      <c r="AO64" s="922"/>
      <c r="AP64" s="922"/>
      <c r="AQ64" s="922"/>
      <c r="AR64" s="922"/>
      <c r="AS64" s="922"/>
      <c r="AT64" s="922"/>
      <c r="AU64" s="922"/>
      <c r="AV64" s="922"/>
      <c r="AW64" s="922"/>
      <c r="AX64" s="922"/>
      <c r="AY64" s="921"/>
    </row>
    <row r="65" spans="1:50" x14ac:dyDescent="0.25">
      <c r="A65" s="1057"/>
      <c r="B65" s="1057"/>
      <c r="C65" s="1057"/>
      <c r="D65" s="1057"/>
      <c r="E65" s="1056"/>
      <c r="F65" s="1055"/>
      <c r="G65" s="1056"/>
      <c r="H65" s="1056"/>
      <c r="I65" s="1056"/>
      <c r="J65" s="1056"/>
      <c r="K65" s="1056"/>
      <c r="L65" s="1056"/>
      <c r="M65" s="1056"/>
      <c r="N65" s="1056"/>
      <c r="O65" s="1056"/>
      <c r="P65" s="1056"/>
      <c r="Q65" s="1056"/>
      <c r="R65" s="1056"/>
      <c r="S65" s="1056"/>
      <c r="T65" s="1056"/>
      <c r="U65" s="1056"/>
      <c r="V65" s="1056"/>
      <c r="W65" s="1056"/>
      <c r="X65" s="1056"/>
      <c r="Y65" s="1056"/>
      <c r="Z65" s="1056"/>
      <c r="AA65" s="1056"/>
      <c r="AB65" s="1056"/>
      <c r="AC65" s="1056"/>
      <c r="AD65" s="1054"/>
      <c r="AE65" s="1057"/>
      <c r="AF65" s="1057"/>
      <c r="AG65" s="1057"/>
      <c r="AH65" s="1057"/>
      <c r="AI65" s="1057"/>
      <c r="AJ65" s="1057"/>
      <c r="AK65" s="1057"/>
      <c r="AL65" s="1057"/>
      <c r="AM65" s="1057"/>
      <c r="AN65" s="1057"/>
      <c r="AO65" s="1057"/>
      <c r="AP65" s="1053"/>
      <c r="AQ65" s="1053"/>
      <c r="AR65" s="1057"/>
      <c r="AS65" s="1057"/>
      <c r="AT65" s="1057"/>
      <c r="AU65" s="1057"/>
      <c r="AV65" s="1057"/>
      <c r="AW65" s="1057"/>
      <c r="AX65" s="1053"/>
    </row>
    <row r="66" spans="1:50" ht="18" x14ac:dyDescent="0.25">
      <c r="A66" s="1052" t="s">
        <v>35</v>
      </c>
      <c r="B66" s="1057"/>
      <c r="C66" s="1057"/>
      <c r="D66" s="1057"/>
      <c r="E66" s="1056"/>
      <c r="F66" s="1055"/>
      <c r="G66" s="1056"/>
      <c r="H66" s="1056"/>
      <c r="I66" s="1056"/>
      <c r="J66" s="1056"/>
      <c r="K66" s="1056"/>
      <c r="L66" s="1056"/>
      <c r="M66" s="1056"/>
      <c r="N66" s="1056"/>
      <c r="O66" s="1056"/>
      <c r="P66" s="1056"/>
      <c r="Q66" s="1056"/>
      <c r="R66" s="1056"/>
      <c r="S66" s="1056"/>
      <c r="T66" s="1056"/>
      <c r="U66" s="1056"/>
      <c r="V66" s="1019"/>
      <c r="W66" s="1056"/>
      <c r="X66" s="1056"/>
      <c r="Y66" s="1056"/>
      <c r="Z66" s="1056"/>
      <c r="AA66" s="1056"/>
      <c r="AB66" s="1056"/>
      <c r="AC66" s="1056"/>
      <c r="AD66" s="1051"/>
      <c r="AE66" s="1057"/>
      <c r="AF66" s="1057"/>
      <c r="AG66" s="1057"/>
      <c r="AH66" s="1057"/>
      <c r="AI66" s="1057"/>
      <c r="AJ66" s="1050"/>
      <c r="AK66" s="1050"/>
      <c r="AL66" s="1050"/>
      <c r="AM66" s="1050"/>
      <c r="AN66" s="1050"/>
      <c r="AO66" s="1050"/>
      <c r="AP66" s="1049"/>
      <c r="AQ66" s="1049"/>
      <c r="AR66" s="1048"/>
      <c r="AS66" s="1048"/>
      <c r="AT66" s="1048"/>
      <c r="AU66" s="1048"/>
      <c r="AV66" s="1048"/>
      <c r="AW66" s="1048"/>
      <c r="AX66" s="1048"/>
    </row>
    <row r="67" spans="1:50" ht="18" x14ac:dyDescent="0.25">
      <c r="A67" s="920" t="s">
        <v>36</v>
      </c>
      <c r="B67" s="919" t="s">
        <v>37</v>
      </c>
      <c r="C67" s="918"/>
      <c r="D67" s="917"/>
      <c r="E67" s="916" t="s">
        <v>38</v>
      </c>
      <c r="F67" s="916"/>
      <c r="G67" s="916"/>
      <c r="H67" s="916"/>
      <c r="I67" s="916"/>
      <c r="J67" s="916"/>
      <c r="K67" s="916"/>
      <c r="L67" s="916"/>
      <c r="M67" s="916"/>
      <c r="N67" s="916"/>
      <c r="O67" s="916"/>
      <c r="P67" s="916"/>
      <c r="Q67" s="916"/>
      <c r="R67" s="916"/>
      <c r="S67" s="1057"/>
      <c r="T67" s="1057"/>
      <c r="U67" s="1057"/>
      <c r="V67" s="1047"/>
      <c r="W67" s="1057"/>
      <c r="X67" s="1057"/>
      <c r="Y67" s="1057"/>
      <c r="Z67" s="1057"/>
      <c r="AA67" s="1057"/>
      <c r="AB67" s="1057"/>
      <c r="AC67" s="1057"/>
      <c r="AD67" s="1054"/>
      <c r="AE67" s="1057"/>
      <c r="AF67" s="1057"/>
      <c r="AG67" s="1057"/>
      <c r="AH67" s="1057"/>
      <c r="AI67" s="1057"/>
      <c r="AJ67" s="1050"/>
      <c r="AK67" s="1050"/>
      <c r="AL67" s="1050"/>
      <c r="AM67" s="1050"/>
      <c r="AN67" s="1050"/>
      <c r="AO67" s="1050"/>
      <c r="AP67" s="1049"/>
      <c r="AQ67" s="1049"/>
      <c r="AR67" s="1050"/>
      <c r="AS67" s="1050"/>
      <c r="AT67" s="1050"/>
      <c r="AU67" s="1050"/>
      <c r="AV67" s="1050"/>
      <c r="AW67" s="1050"/>
      <c r="AX67" s="1049"/>
    </row>
    <row r="68" spans="1:50" ht="18" x14ac:dyDescent="0.25">
      <c r="A68" s="1063">
        <v>13</v>
      </c>
      <c r="B68" s="832" t="s">
        <v>91</v>
      </c>
      <c r="C68" s="833"/>
      <c r="D68" s="834"/>
      <c r="E68" s="835" t="s">
        <v>82</v>
      </c>
      <c r="F68" s="835"/>
      <c r="G68" s="835"/>
      <c r="H68" s="835"/>
      <c r="I68" s="835"/>
      <c r="J68" s="835"/>
      <c r="K68" s="835"/>
      <c r="L68" s="835"/>
      <c r="M68" s="835"/>
      <c r="N68" s="835"/>
      <c r="O68" s="835"/>
      <c r="P68" s="835"/>
      <c r="Q68" s="835"/>
      <c r="R68" s="835"/>
      <c r="S68" s="1057"/>
      <c r="T68" s="1057"/>
      <c r="U68" s="1057"/>
      <c r="V68" s="1057"/>
      <c r="W68" s="1057"/>
      <c r="X68" s="1057"/>
      <c r="Y68" s="1057"/>
      <c r="Z68" s="1057"/>
      <c r="AA68" s="1057"/>
      <c r="AB68" s="1057"/>
      <c r="AC68" s="1057"/>
      <c r="AD68" s="1054"/>
      <c r="AE68" s="1057"/>
      <c r="AF68" s="1057"/>
      <c r="AG68" s="1057"/>
      <c r="AH68" s="1057"/>
      <c r="AI68" s="1057"/>
      <c r="AJ68" s="1050"/>
      <c r="AK68" s="1050"/>
      <c r="AL68" s="1050"/>
      <c r="AM68" s="1050"/>
      <c r="AN68" s="1050"/>
      <c r="AO68" s="1050"/>
      <c r="AP68" s="1049"/>
      <c r="AQ68" s="1049"/>
      <c r="AR68" s="1050"/>
      <c r="AS68" s="1050"/>
      <c r="AT68" s="1050"/>
      <c r="AU68" s="1050"/>
      <c r="AV68" s="1050"/>
      <c r="AW68" s="1050"/>
      <c r="AX68" s="1049"/>
    </row>
    <row r="69" spans="1:50" x14ac:dyDescent="0.25">
      <c r="A69" s="1063">
        <v>14</v>
      </c>
      <c r="B69" s="832" t="s">
        <v>303</v>
      </c>
      <c r="C69" s="833"/>
      <c r="D69" s="834"/>
      <c r="E69" s="835" t="s">
        <v>364</v>
      </c>
      <c r="F69" s="835"/>
      <c r="G69" s="835"/>
      <c r="H69" s="835"/>
      <c r="I69" s="835"/>
      <c r="J69" s="835"/>
      <c r="K69" s="835"/>
      <c r="L69" s="835"/>
      <c r="M69" s="835"/>
      <c r="N69" s="835"/>
      <c r="O69" s="835"/>
      <c r="P69" s="835"/>
      <c r="Q69" s="835"/>
      <c r="R69" s="835"/>
      <c r="S69" s="1057"/>
      <c r="T69" s="1057"/>
      <c r="U69" s="1057"/>
      <c r="V69" s="1057"/>
      <c r="W69" s="1057"/>
      <c r="X69" s="1057"/>
      <c r="Y69" s="1057"/>
      <c r="Z69" s="1057"/>
      <c r="AA69" s="1057"/>
      <c r="AB69" s="1057"/>
      <c r="AC69" s="1057"/>
      <c r="AD69" s="1054"/>
      <c r="AE69" s="1057"/>
      <c r="AF69" s="1011"/>
      <c r="AG69" s="1057"/>
      <c r="AH69" s="1057"/>
      <c r="AI69" s="1057"/>
      <c r="AJ69" s="1057"/>
      <c r="AK69" s="1057"/>
      <c r="AL69" s="1057"/>
      <c r="AM69" s="1057"/>
      <c r="AN69" s="1057"/>
      <c r="AO69" s="1057"/>
      <c r="AP69" s="1053"/>
      <c r="AQ69" s="1053"/>
      <c r="AR69" s="1057"/>
      <c r="AS69" s="1057"/>
      <c r="AT69" s="1057"/>
      <c r="AU69" s="1057"/>
      <c r="AV69" s="1057"/>
      <c r="AW69" s="1057"/>
      <c r="AX69" s="1053"/>
    </row>
    <row r="70" spans="1:50" ht="15.75" x14ac:dyDescent="0.25">
      <c r="A70" s="1057"/>
      <c r="B70" s="1057"/>
      <c r="C70" s="1057"/>
      <c r="D70" s="1057"/>
      <c r="E70" s="1046"/>
      <c r="F70" s="1046"/>
      <c r="G70" s="1046"/>
      <c r="H70" s="1046"/>
      <c r="I70" s="1046"/>
      <c r="J70" s="1046"/>
      <c r="K70" s="1046"/>
      <c r="L70" s="1046"/>
      <c r="M70" s="1046"/>
      <c r="N70" s="1046"/>
      <c r="O70" s="1046"/>
      <c r="P70" s="1046"/>
      <c r="Q70" s="1046"/>
      <c r="R70" s="1057"/>
      <c r="S70" s="1057"/>
      <c r="T70" s="1057"/>
      <c r="U70" s="1057"/>
      <c r="V70" s="1057"/>
      <c r="W70" s="1057"/>
      <c r="X70" s="1057"/>
      <c r="Y70" s="1057"/>
      <c r="Z70" s="1057"/>
      <c r="AA70" s="1085">
        <v>20879</v>
      </c>
      <c r="AB70" s="1057"/>
      <c r="AC70" s="1057"/>
      <c r="AD70" s="1054"/>
      <c r="AE70" s="1057"/>
      <c r="AF70" s="1045"/>
      <c r="AG70" s="1084"/>
      <c r="AH70" s="1084"/>
      <c r="AI70" s="1084"/>
      <c r="AJ70" s="1057"/>
      <c r="AK70" s="1057"/>
      <c r="AL70" s="1057"/>
      <c r="AM70" s="1057"/>
      <c r="AN70" s="1057"/>
      <c r="AO70" s="1057"/>
      <c r="AP70" s="1057"/>
      <c r="AQ70" s="1057"/>
      <c r="AR70" s="1057"/>
      <c r="AS70" s="1057"/>
      <c r="AT70" s="1057"/>
      <c r="AU70" s="1057"/>
      <c r="AV70" s="1057"/>
      <c r="AW70" s="1057"/>
      <c r="AX70" s="1057"/>
    </row>
    <row r="71" spans="1:50" x14ac:dyDescent="0.25">
      <c r="A71" s="1011"/>
      <c r="B71" s="1011"/>
      <c r="C71" s="1011"/>
      <c r="D71" s="1011"/>
      <c r="E71" s="1011"/>
      <c r="F71" s="1011"/>
      <c r="G71" s="1011"/>
      <c r="H71" s="1011"/>
      <c r="I71" s="1011"/>
      <c r="J71" s="1011"/>
      <c r="K71" s="1011"/>
      <c r="L71" s="1011"/>
      <c r="M71" s="1011"/>
      <c r="N71" s="1011"/>
      <c r="O71" s="1011"/>
      <c r="P71" s="1011"/>
      <c r="Q71" s="1011"/>
      <c r="R71" s="1057"/>
      <c r="S71" s="1057"/>
      <c r="T71" s="1057"/>
      <c r="U71" s="1057"/>
      <c r="V71" s="1057"/>
      <c r="W71" s="1057"/>
      <c r="X71" s="1057"/>
      <c r="Y71" s="1057"/>
      <c r="Z71" s="1057"/>
      <c r="AA71" s="1057"/>
      <c r="AB71" s="1057" t="e">
        <v>#REF!</v>
      </c>
      <c r="AC71" s="1090"/>
      <c r="AD71" s="1054"/>
      <c r="AE71" s="1011"/>
      <c r="AF71" s="1013"/>
      <c r="AG71" s="1015"/>
      <c r="AH71" s="1011"/>
      <c r="AI71" s="1011"/>
      <c r="AJ71" s="1011"/>
      <c r="AK71" s="1011"/>
      <c r="AL71" s="1011"/>
      <c r="AM71" s="1011"/>
      <c r="AN71" s="1011"/>
      <c r="AO71" s="1011"/>
      <c r="AP71" s="1011"/>
      <c r="AQ71" s="1011"/>
      <c r="AR71" s="1011"/>
      <c r="AS71" s="1011"/>
      <c r="AT71" s="1011"/>
      <c r="AU71" s="1011"/>
      <c r="AV71" s="1011"/>
      <c r="AW71" s="1011"/>
      <c r="AX71" s="1011"/>
    </row>
    <row r="72" spans="1:50" ht="18" x14ac:dyDescent="0.25">
      <c r="A72" s="1011"/>
      <c r="B72" s="1011"/>
      <c r="C72" s="1011"/>
      <c r="D72" s="1011"/>
      <c r="E72" s="1011"/>
      <c r="F72" s="1011"/>
      <c r="G72" s="1011"/>
      <c r="H72" s="1011"/>
      <c r="I72" s="1011"/>
      <c r="J72" s="1011"/>
      <c r="K72" s="1011"/>
      <c r="L72" s="1011"/>
      <c r="M72" s="1011"/>
      <c r="N72" s="1011"/>
      <c r="O72" s="1011"/>
      <c r="P72" s="1011"/>
      <c r="Q72" s="1011"/>
      <c r="R72" s="1057"/>
      <c r="S72" s="1057"/>
      <c r="T72" s="1057"/>
      <c r="U72" s="1057"/>
      <c r="V72" s="1057"/>
      <c r="W72" s="1057"/>
      <c r="X72" s="1057"/>
      <c r="Y72" s="1057"/>
      <c r="Z72" s="1057"/>
      <c r="AA72" s="1057"/>
      <c r="AB72" s="1057"/>
      <c r="AC72" s="1057"/>
      <c r="AD72" s="1044">
        <v>154076</v>
      </c>
      <c r="AE72" s="1011"/>
      <c r="AF72" s="1013"/>
      <c r="AG72" s="1015"/>
      <c r="AH72" s="1011"/>
      <c r="AI72" s="1011"/>
      <c r="AJ72" s="1011"/>
      <c r="AK72" s="1011"/>
      <c r="AL72" s="1011"/>
      <c r="AM72" s="1011"/>
      <c r="AN72" s="1011"/>
      <c r="AO72" s="1011"/>
      <c r="AP72" s="1011"/>
      <c r="AQ72" s="1011"/>
      <c r="AR72" s="1011"/>
      <c r="AS72" s="1011"/>
      <c r="AT72" s="1011"/>
      <c r="AU72" s="1011"/>
      <c r="AV72" s="1011"/>
      <c r="AW72" s="1011"/>
      <c r="AX72" s="1011"/>
    </row>
    <row r="73" spans="1:50" ht="18" x14ac:dyDescent="0.25">
      <c r="A73" s="1011"/>
      <c r="B73" s="1011"/>
      <c r="C73" s="1011"/>
      <c r="D73" s="1011"/>
      <c r="E73" s="1011"/>
      <c r="F73" s="1011"/>
      <c r="G73" s="1011"/>
      <c r="H73" s="1011"/>
      <c r="I73" s="1011"/>
      <c r="J73" s="1011"/>
      <c r="K73" s="1011"/>
      <c r="L73" s="1011"/>
      <c r="M73" s="1011"/>
      <c r="N73" s="1011"/>
      <c r="O73" s="1011"/>
      <c r="P73" s="1011"/>
      <c r="Q73" s="1011"/>
      <c r="R73" s="1057"/>
      <c r="S73" s="1057"/>
      <c r="T73" s="1057"/>
      <c r="U73" s="1057"/>
      <c r="V73" s="1057"/>
      <c r="W73" s="1057"/>
      <c r="X73" s="1057"/>
      <c r="Y73" s="1057"/>
      <c r="Z73" s="1057"/>
      <c r="AA73" s="1057"/>
      <c r="AB73" s="1057"/>
      <c r="AC73" s="1011"/>
      <c r="AD73" s="1043">
        <v>1446308034</v>
      </c>
      <c r="AE73" s="1011"/>
      <c r="AF73" s="1015"/>
      <c r="AG73" s="1089"/>
      <c r="AH73" s="1011"/>
      <c r="AI73" s="1011"/>
      <c r="AJ73" s="1011"/>
      <c r="AK73" s="1011"/>
      <c r="AL73" s="1011"/>
      <c r="AM73" s="1011"/>
      <c r="AN73" s="1011"/>
      <c r="AO73" s="1011"/>
      <c r="AP73" s="1011"/>
      <c r="AQ73" s="1011"/>
      <c r="AR73" s="1011"/>
      <c r="AS73" s="1011"/>
      <c r="AT73" s="1011"/>
      <c r="AU73" s="1011"/>
      <c r="AV73" s="1011"/>
      <c r="AW73" s="1011"/>
      <c r="AX73" s="1011"/>
    </row>
    <row r="74" spans="1:50" ht="18" x14ac:dyDescent="0.25">
      <c r="A74" s="1011"/>
      <c r="B74" s="1011"/>
      <c r="C74" s="1011"/>
      <c r="D74" s="1011"/>
      <c r="E74" s="1011"/>
      <c r="F74" s="1011"/>
      <c r="G74" s="1011"/>
      <c r="H74" s="1011"/>
      <c r="I74" s="1011"/>
      <c r="J74" s="1011"/>
      <c r="K74" s="1011"/>
      <c r="L74" s="1011"/>
      <c r="M74" s="1011"/>
      <c r="N74" s="1011"/>
      <c r="O74" s="1011"/>
      <c r="P74" s="1011"/>
      <c r="Q74" s="1011"/>
      <c r="R74" s="1057"/>
      <c r="S74" s="1057"/>
      <c r="T74" s="1057"/>
      <c r="U74" s="1057"/>
      <c r="V74" s="1057"/>
      <c r="W74" s="1057"/>
      <c r="X74" s="1057"/>
      <c r="Y74" s="1057"/>
      <c r="Z74" s="1057"/>
      <c r="AA74" s="1057"/>
      <c r="AB74" s="1057"/>
      <c r="AC74" s="1057"/>
      <c r="AD74" s="1043">
        <v>186558067</v>
      </c>
      <c r="AE74" s="1011"/>
      <c r="AF74" s="1011"/>
      <c r="AG74" s="1011"/>
      <c r="AH74" s="1011"/>
      <c r="AI74" s="1011"/>
      <c r="AJ74" s="1011"/>
      <c r="AK74" s="1011"/>
      <c r="AL74" s="1011"/>
      <c r="AM74" s="1011"/>
      <c r="AN74" s="1011"/>
      <c r="AO74" s="1011"/>
      <c r="AP74" s="1011"/>
      <c r="AQ74" s="1011"/>
      <c r="AR74" s="1011"/>
      <c r="AS74" s="1011"/>
      <c r="AT74" s="1011"/>
      <c r="AU74" s="1011"/>
      <c r="AV74" s="1011"/>
      <c r="AW74" s="1011"/>
      <c r="AX74" s="1011"/>
    </row>
    <row r="75" spans="1:50" x14ac:dyDescent="0.25">
      <c r="A75" s="1011"/>
      <c r="B75" s="1011"/>
      <c r="C75" s="1011"/>
      <c r="D75" s="1011"/>
      <c r="E75" s="1011"/>
      <c r="F75" s="1011"/>
      <c r="G75" s="1011"/>
      <c r="H75" s="1011"/>
      <c r="I75" s="1011"/>
      <c r="J75" s="1011"/>
      <c r="K75" s="1011"/>
      <c r="L75" s="1011"/>
      <c r="M75" s="1011"/>
      <c r="N75" s="1011"/>
      <c r="O75" s="1011"/>
      <c r="P75" s="1011"/>
      <c r="Q75" s="1011"/>
      <c r="R75" s="1057"/>
      <c r="S75" s="1057"/>
      <c r="T75" s="1057"/>
      <c r="U75" s="1057"/>
      <c r="V75" s="1057"/>
      <c r="W75" s="1057"/>
      <c r="X75" s="1057"/>
      <c r="Y75" s="1057"/>
      <c r="Z75" s="1057"/>
      <c r="AA75" s="1057"/>
      <c r="AB75" s="1057"/>
      <c r="AC75" s="1057"/>
      <c r="AD75" s="1054"/>
      <c r="AE75" s="1011"/>
      <c r="AF75" s="1011"/>
      <c r="AG75" s="1011"/>
      <c r="AH75" s="1011"/>
      <c r="AI75" s="1011"/>
      <c r="AJ75" s="1011"/>
      <c r="AK75" s="1011"/>
      <c r="AL75" s="1011"/>
      <c r="AM75" s="1011"/>
      <c r="AN75" s="1011"/>
      <c r="AO75" s="1011"/>
      <c r="AP75" s="1011"/>
      <c r="AQ75" s="1011"/>
      <c r="AR75" s="1011"/>
      <c r="AS75" s="1011"/>
      <c r="AT75" s="1011"/>
      <c r="AU75" s="1011"/>
      <c r="AV75" s="1011"/>
      <c r="AW75" s="1011"/>
      <c r="AX75" s="1011"/>
    </row>
    <row r="76" spans="1:50" ht="18" x14ac:dyDescent="0.25">
      <c r="A76" s="1011"/>
      <c r="B76" s="1011"/>
      <c r="C76" s="1011"/>
      <c r="D76" s="1011"/>
      <c r="E76" s="1011"/>
      <c r="F76" s="1011"/>
      <c r="G76" s="1011"/>
      <c r="H76" s="1011"/>
      <c r="I76" s="1011"/>
      <c r="J76" s="1011"/>
      <c r="K76" s="1011"/>
      <c r="L76" s="1011"/>
      <c r="M76" s="1011"/>
      <c r="N76" s="1011"/>
      <c r="O76" s="1011"/>
      <c r="P76" s="1011"/>
      <c r="Q76" s="1011"/>
      <c r="R76" s="1057"/>
      <c r="S76" s="1057"/>
      <c r="T76" s="1057"/>
      <c r="U76" s="1057"/>
      <c r="V76" s="1057"/>
      <c r="W76" s="1057"/>
      <c r="X76" s="1057"/>
      <c r="Y76" s="1057"/>
      <c r="Z76" s="1057"/>
      <c r="AA76" s="1057"/>
      <c r="AB76" s="1057"/>
      <c r="AC76" s="1057"/>
      <c r="AD76" s="1092"/>
      <c r="AE76" s="1011"/>
      <c r="AF76" s="1011"/>
      <c r="AG76" s="1011"/>
      <c r="AH76" s="1011"/>
      <c r="AI76" s="1011"/>
      <c r="AJ76" s="1011"/>
      <c r="AK76" s="1011"/>
      <c r="AL76" s="1011"/>
      <c r="AM76" s="1011"/>
      <c r="AN76" s="1011"/>
      <c r="AO76" s="1011"/>
      <c r="AP76" s="1011"/>
      <c r="AQ76" s="1011"/>
      <c r="AR76" s="1011"/>
      <c r="AS76" s="1011"/>
      <c r="AT76" s="1011"/>
      <c r="AU76" s="1011"/>
      <c r="AV76" s="1011"/>
      <c r="AW76" s="1011"/>
      <c r="AX76" s="1011"/>
    </row>
    <row r="77" spans="1:50" ht="18" x14ac:dyDescent="0.25">
      <c r="A77" s="1011"/>
      <c r="B77" s="1011"/>
      <c r="C77" s="1011"/>
      <c r="D77" s="1011"/>
      <c r="E77" s="1011"/>
      <c r="F77" s="1011"/>
      <c r="G77" s="1011"/>
      <c r="H77" s="1011"/>
      <c r="I77" s="1011"/>
      <c r="J77" s="1011"/>
      <c r="K77" s="1011"/>
      <c r="L77" s="1011"/>
      <c r="M77" s="1011"/>
      <c r="N77" s="1011"/>
      <c r="O77" s="1011"/>
      <c r="P77" s="1011"/>
      <c r="Q77" s="1011"/>
      <c r="R77" s="1057"/>
      <c r="S77" s="1057"/>
      <c r="T77" s="1057"/>
      <c r="U77" s="1057"/>
      <c r="V77" s="1057"/>
      <c r="W77" s="1057"/>
      <c r="X77" s="1057"/>
      <c r="Y77" s="1057"/>
      <c r="Z77" s="1057"/>
      <c r="AA77" s="1057"/>
      <c r="AB77" s="1057"/>
      <c r="AC77" s="1057"/>
      <c r="AD77" s="1092"/>
      <c r="AE77" s="1011"/>
      <c r="AF77" s="1011"/>
      <c r="AG77" s="1011"/>
      <c r="AH77" s="1011"/>
      <c r="AI77" s="1011"/>
      <c r="AJ77" s="1011"/>
      <c r="AK77" s="1011"/>
      <c r="AL77" s="1011"/>
      <c r="AM77" s="1011"/>
      <c r="AN77" s="1011"/>
      <c r="AO77" s="1011"/>
      <c r="AP77" s="1011"/>
      <c r="AQ77" s="1011"/>
      <c r="AR77" s="1011"/>
      <c r="AS77" s="1011"/>
      <c r="AT77" s="1011"/>
      <c r="AU77" s="1011"/>
      <c r="AV77" s="1011"/>
      <c r="AW77" s="1011"/>
      <c r="AX77" s="1011"/>
    </row>
    <row r="78" spans="1:50" ht="18" x14ac:dyDescent="0.25">
      <c r="A78" s="1011"/>
      <c r="B78" s="1011"/>
      <c r="C78" s="1011"/>
      <c r="D78" s="1011"/>
      <c r="E78" s="1011"/>
      <c r="F78" s="1011"/>
      <c r="G78" s="1011"/>
      <c r="H78" s="1011"/>
      <c r="I78" s="1011"/>
      <c r="J78" s="1011"/>
      <c r="K78" s="1011"/>
      <c r="L78" s="1011"/>
      <c r="M78" s="1011"/>
      <c r="N78" s="1011"/>
      <c r="O78" s="1011"/>
      <c r="P78" s="1011"/>
      <c r="Q78" s="1011"/>
      <c r="R78" s="1057"/>
      <c r="S78" s="1057"/>
      <c r="T78" s="1057"/>
      <c r="U78" s="1057"/>
      <c r="V78" s="1057"/>
      <c r="W78" s="1057"/>
      <c r="X78" s="1057"/>
      <c r="Y78" s="1057"/>
      <c r="Z78" s="1057"/>
      <c r="AA78" s="1057"/>
      <c r="AB78" s="1057"/>
      <c r="AC78" s="1057"/>
      <c r="AD78" s="1092"/>
      <c r="AE78" s="1011"/>
      <c r="AF78" s="1011"/>
      <c r="AG78" s="1011"/>
      <c r="AH78" s="1011"/>
      <c r="AI78" s="1011"/>
      <c r="AJ78" s="1011"/>
      <c r="AK78" s="1011"/>
      <c r="AL78" s="1011"/>
      <c r="AM78" s="1011"/>
      <c r="AN78" s="1011"/>
      <c r="AO78" s="1011"/>
      <c r="AP78" s="1011"/>
      <c r="AQ78" s="1011"/>
      <c r="AR78" s="1011"/>
      <c r="AS78" s="1011"/>
      <c r="AT78" s="1011"/>
      <c r="AU78" s="1011"/>
      <c r="AV78" s="1011"/>
      <c r="AW78" s="1011"/>
      <c r="AX78" s="1011"/>
    </row>
    <row r="79" spans="1:50" x14ac:dyDescent="0.25">
      <c r="A79" s="1011"/>
      <c r="B79" s="1011"/>
      <c r="C79" s="1011"/>
      <c r="D79" s="1011"/>
      <c r="E79" s="1011"/>
      <c r="F79" s="1011"/>
      <c r="G79" s="1011"/>
      <c r="H79" s="1011"/>
      <c r="I79" s="1011"/>
      <c r="J79" s="1011"/>
      <c r="K79" s="1011"/>
      <c r="L79" s="1011"/>
      <c r="M79" s="1011"/>
      <c r="N79" s="1011"/>
      <c r="O79" s="1011"/>
      <c r="P79" s="1011"/>
      <c r="Q79" s="1011"/>
      <c r="R79" s="1057"/>
      <c r="S79" s="1057"/>
      <c r="T79" s="1057"/>
      <c r="U79" s="1057"/>
      <c r="V79" s="1057"/>
      <c r="W79" s="1057"/>
      <c r="X79" s="1057"/>
      <c r="Y79" s="1057"/>
      <c r="Z79" s="1057"/>
      <c r="AA79" s="1057"/>
      <c r="AB79" s="1057"/>
      <c r="AC79" s="1011"/>
      <c r="AD79" s="1054"/>
      <c r="AE79" s="1011"/>
      <c r="AF79" s="1011"/>
      <c r="AG79" s="1011"/>
      <c r="AH79" s="1011"/>
      <c r="AI79" s="1011"/>
      <c r="AJ79" s="1011"/>
      <c r="AK79" s="1011"/>
      <c r="AL79" s="1011"/>
      <c r="AM79" s="1011"/>
      <c r="AN79" s="1011"/>
      <c r="AO79" s="1011"/>
      <c r="AP79" s="1011"/>
      <c r="AQ79" s="1011"/>
      <c r="AR79" s="1011"/>
      <c r="AS79" s="1011"/>
      <c r="AT79" s="1011"/>
      <c r="AU79" s="1011"/>
      <c r="AV79" s="1011"/>
      <c r="AW79" s="1011"/>
      <c r="AX79" s="1011"/>
    </row>
    <row r="80" spans="1:50" x14ac:dyDescent="0.25">
      <c r="A80" s="1011"/>
      <c r="B80" s="1011"/>
      <c r="C80" s="1011"/>
      <c r="D80" s="1011"/>
      <c r="E80" s="1011"/>
      <c r="F80" s="1011"/>
      <c r="G80" s="1011"/>
      <c r="H80" s="1011"/>
      <c r="I80" s="1011"/>
      <c r="J80" s="1011"/>
      <c r="K80" s="1011"/>
      <c r="L80" s="1011"/>
      <c r="M80" s="1011"/>
      <c r="N80" s="1011"/>
      <c r="O80" s="1011"/>
      <c r="P80" s="1011"/>
      <c r="Q80" s="1011"/>
      <c r="R80" s="1057"/>
      <c r="S80" s="1057"/>
      <c r="T80" s="1057"/>
      <c r="U80" s="1057"/>
      <c r="V80" s="1057"/>
      <c r="W80" s="1057"/>
      <c r="X80" s="1057"/>
      <c r="Y80" s="1057"/>
      <c r="Z80" s="1057"/>
      <c r="AA80" s="1057"/>
      <c r="AB80" s="1057"/>
      <c r="AC80" s="1057"/>
      <c r="AD80" s="1054"/>
      <c r="AE80" s="1011"/>
      <c r="AF80" s="1011"/>
      <c r="AG80" s="1011"/>
      <c r="AH80" s="1011"/>
      <c r="AI80" s="1011"/>
      <c r="AJ80" s="1011"/>
      <c r="AK80" s="1011"/>
      <c r="AL80" s="1011"/>
      <c r="AM80" s="1011"/>
      <c r="AN80" s="1011"/>
      <c r="AO80" s="1011"/>
      <c r="AP80" s="1011"/>
      <c r="AQ80" s="1011"/>
      <c r="AR80" s="1011"/>
      <c r="AS80" s="1011"/>
      <c r="AT80" s="1011"/>
      <c r="AU80" s="1011"/>
      <c r="AV80" s="1011"/>
      <c r="AW80" s="1011"/>
      <c r="AX80" s="1011"/>
    </row>
    <row r="81" spans="18:34" x14ac:dyDescent="0.25">
      <c r="R81" s="1057"/>
      <c r="S81" s="1057"/>
      <c r="T81" s="1057"/>
      <c r="U81" s="1057"/>
      <c r="V81" s="1057"/>
      <c r="W81" s="1057"/>
      <c r="X81" s="1057"/>
      <c r="Y81" s="1057"/>
      <c r="Z81" s="1057"/>
      <c r="AA81" s="1057"/>
      <c r="AB81" s="1057"/>
      <c r="AC81" s="1057"/>
      <c r="AD81" s="1054">
        <v>28009</v>
      </c>
      <c r="AE81" s="1014">
        <v>0.18178691035592826</v>
      </c>
      <c r="AF81" s="1011"/>
      <c r="AG81" s="1013">
        <v>262919869</v>
      </c>
      <c r="AH81" s="1094">
        <v>33913815</v>
      </c>
    </row>
    <row r="82" spans="18:34" x14ac:dyDescent="0.25">
      <c r="R82" s="1057"/>
      <c r="S82" s="1057"/>
      <c r="T82" s="1057"/>
      <c r="U82" s="1057"/>
      <c r="V82" s="1057"/>
      <c r="W82" s="1057"/>
      <c r="X82" s="1057"/>
      <c r="Y82" s="1057"/>
      <c r="Z82" s="1057"/>
      <c r="AA82" s="1057"/>
      <c r="AB82" s="1057"/>
      <c r="AC82" s="1057"/>
      <c r="AD82" s="1054">
        <v>7606</v>
      </c>
      <c r="AE82" s="1014">
        <v>4.9365248319011394E-2</v>
      </c>
      <c r="AF82" s="1011"/>
      <c r="AG82" s="1013">
        <v>71397355</v>
      </c>
      <c r="AH82" s="1094">
        <v>9209485</v>
      </c>
    </row>
    <row r="83" spans="18:34" x14ac:dyDescent="0.25">
      <c r="R83" s="1057"/>
      <c r="S83" s="1057"/>
      <c r="T83" s="1057"/>
      <c r="U83" s="1057"/>
      <c r="V83" s="1057"/>
      <c r="W83" s="1057"/>
      <c r="X83" s="1057"/>
      <c r="Y83" s="1057"/>
      <c r="Z83" s="1057"/>
      <c r="AA83" s="1057"/>
      <c r="AB83" s="1057"/>
      <c r="AC83" s="1057"/>
      <c r="AD83" s="1054">
        <v>8166</v>
      </c>
      <c r="AE83" s="1014">
        <v>5.2999818271502373E-2</v>
      </c>
      <c r="AF83" s="1011"/>
      <c r="AG83" s="1013">
        <v>76654063</v>
      </c>
      <c r="AH83" s="1094">
        <v>9887544</v>
      </c>
    </row>
    <row r="84" spans="18:34" x14ac:dyDescent="0.25">
      <c r="R84" s="1057"/>
      <c r="S84" s="1057"/>
      <c r="T84" s="1057"/>
      <c r="U84" s="1057"/>
      <c r="V84" s="1057"/>
      <c r="W84" s="1057"/>
      <c r="X84" s="1057"/>
      <c r="Y84" s="1057"/>
      <c r="Z84" s="1057"/>
      <c r="AA84" s="1057"/>
      <c r="AB84" s="1057"/>
      <c r="AC84" s="1057"/>
      <c r="AD84" s="1054">
        <v>6040</v>
      </c>
      <c r="AE84" s="1014">
        <v>3.9201433059009839E-2</v>
      </c>
      <c r="AF84" s="1011"/>
      <c r="AG84" s="1013">
        <v>56697348</v>
      </c>
      <c r="AH84" s="1094">
        <v>7313344</v>
      </c>
    </row>
    <row r="85" spans="18:34" x14ac:dyDescent="0.25">
      <c r="R85" s="1057"/>
      <c r="S85" s="1057"/>
      <c r="T85" s="1057"/>
      <c r="U85" s="1057"/>
      <c r="V85" s="1057"/>
      <c r="W85" s="1057"/>
      <c r="X85" s="1057"/>
      <c r="Y85" s="1057"/>
      <c r="Z85" s="1057"/>
      <c r="AA85" s="1057"/>
      <c r="AB85" s="1057"/>
      <c r="AC85" s="1011"/>
      <c r="AD85" s="1054">
        <v>104255</v>
      </c>
      <c r="AE85" s="1014">
        <v>0.67664658999454819</v>
      </c>
      <c r="AF85" s="1011"/>
      <c r="AG85" s="1013">
        <v>978639399</v>
      </c>
      <c r="AH85" s="1094">
        <v>126233879</v>
      </c>
    </row>
    <row r="86" spans="18:34" x14ac:dyDescent="0.25">
      <c r="R86" s="1057"/>
      <c r="S86" s="1057"/>
      <c r="T86" s="1057"/>
      <c r="U86" s="1057"/>
      <c r="V86" s="1057"/>
      <c r="W86" s="1057"/>
      <c r="X86" s="1057"/>
      <c r="Y86" s="1057"/>
      <c r="Z86" s="1057"/>
      <c r="AA86" s="1057"/>
      <c r="AB86" s="1057"/>
      <c r="AC86" s="1057"/>
      <c r="AD86" s="1054">
        <v>154076</v>
      </c>
      <c r="AE86" s="1014">
        <v>1</v>
      </c>
      <c r="AF86" s="1011"/>
      <c r="AG86" s="1013">
        <v>1446308034</v>
      </c>
      <c r="AH86" s="1013">
        <v>186558067</v>
      </c>
    </row>
    <row r="87" spans="18:34" x14ac:dyDescent="0.25">
      <c r="R87" s="1057"/>
      <c r="S87" s="1057"/>
      <c r="T87" s="1057"/>
      <c r="U87" s="1057"/>
      <c r="V87" s="1057"/>
      <c r="W87" s="1057"/>
      <c r="X87" s="1057"/>
      <c r="Y87" s="1057"/>
      <c r="Z87" s="1057"/>
      <c r="AA87" s="1057"/>
      <c r="AB87" s="1057"/>
      <c r="AC87" s="1057"/>
      <c r="AD87" s="1093">
        <v>0</v>
      </c>
      <c r="AE87" s="1011"/>
      <c r="AF87" s="1011"/>
      <c r="AG87" s="1011"/>
      <c r="AH87" s="1011"/>
    </row>
    <row r="88" spans="18:34" x14ac:dyDescent="0.25">
      <c r="R88" s="1057"/>
      <c r="S88" s="1057"/>
      <c r="T88" s="1057"/>
      <c r="U88" s="1057"/>
      <c r="V88" s="1057"/>
      <c r="W88" s="1057"/>
      <c r="X88" s="1057"/>
      <c r="Y88" s="1057"/>
      <c r="Z88" s="1057"/>
      <c r="AA88" s="1057"/>
      <c r="AB88" s="1057"/>
      <c r="AC88" s="1057"/>
      <c r="AD88" s="1054"/>
      <c r="AE88" s="1011"/>
      <c r="AF88" s="1011"/>
      <c r="AG88" s="1013">
        <v>1549614668</v>
      </c>
      <c r="AH88" s="1013">
        <v>198469653</v>
      </c>
    </row>
    <row r="89" spans="18:34" x14ac:dyDescent="0.25">
      <c r="R89" s="1057"/>
      <c r="S89" s="1057"/>
      <c r="T89" s="1057"/>
      <c r="U89" s="1057"/>
      <c r="V89" s="1057"/>
      <c r="W89" s="1057"/>
      <c r="X89" s="1057"/>
      <c r="Y89" s="1057"/>
      <c r="Z89" s="1057"/>
      <c r="AA89" s="1057"/>
      <c r="AB89" s="1057"/>
      <c r="AC89" s="1057"/>
      <c r="AD89" s="1054">
        <v>29683</v>
      </c>
      <c r="AE89" s="1014">
        <v>0.17855510105871031</v>
      </c>
      <c r="AF89" s="1011"/>
      <c r="AG89" s="1013">
        <v>276691604</v>
      </c>
      <c r="AH89" s="1013">
        <v>35437769</v>
      </c>
    </row>
    <row r="90" spans="18:34" x14ac:dyDescent="0.25">
      <c r="R90" s="1057"/>
      <c r="S90" s="1057"/>
      <c r="T90" s="1057"/>
      <c r="U90" s="1057"/>
      <c r="V90" s="1057"/>
      <c r="W90" s="1057"/>
      <c r="X90" s="1057"/>
      <c r="Y90" s="1057"/>
      <c r="Z90" s="1057"/>
      <c r="AA90" s="1057"/>
      <c r="AB90" s="1057"/>
      <c r="AC90" s="1057"/>
      <c r="AD90" s="1054">
        <v>8030</v>
      </c>
      <c r="AE90" s="1014">
        <v>4.8303657362848897E-2</v>
      </c>
      <c r="AF90" s="1011"/>
      <c r="AG90" s="1013">
        <v>74852056</v>
      </c>
      <c r="AH90" s="1013">
        <v>9586810</v>
      </c>
    </row>
    <row r="91" spans="18:34" x14ac:dyDescent="0.25">
      <c r="R91" s="1057"/>
      <c r="S91" s="1057"/>
      <c r="T91" s="1057"/>
      <c r="U91" s="1057"/>
      <c r="V91" s="1057"/>
      <c r="W91" s="1057"/>
      <c r="X91" s="1057"/>
      <c r="Y91" s="1057"/>
      <c r="Z91" s="1057"/>
      <c r="AA91" s="1057"/>
      <c r="AB91" s="1057"/>
      <c r="AC91" s="1057"/>
      <c r="AD91" s="1054">
        <v>8596</v>
      </c>
      <c r="AE91" s="1014">
        <v>5.1708373435996151E-2</v>
      </c>
      <c r="AF91" s="1011"/>
      <c r="AG91" s="1013">
        <v>80128054</v>
      </c>
      <c r="AH91" s="1013">
        <v>10262543</v>
      </c>
    </row>
    <row r="92" spans="18:34" x14ac:dyDescent="0.25">
      <c r="R92" s="1057"/>
      <c r="S92" s="1057"/>
      <c r="T92" s="1057"/>
      <c r="U92" s="1057"/>
      <c r="V92" s="1057"/>
      <c r="W92" s="1057"/>
      <c r="X92" s="1057"/>
      <c r="Y92" s="1057"/>
      <c r="Z92" s="1057"/>
      <c r="AA92" s="1057"/>
      <c r="AB92" s="1057"/>
      <c r="AC92" s="1057"/>
      <c r="AD92" s="1054">
        <v>6398</v>
      </c>
      <c r="AE92" s="1014">
        <v>3.8486525505293551E-2</v>
      </c>
      <c r="AF92" s="1011"/>
      <c r="AG92" s="1013">
        <v>59639284</v>
      </c>
      <c r="AH92" s="1013">
        <v>7638407</v>
      </c>
    </row>
    <row r="93" spans="18:34" x14ac:dyDescent="0.25">
      <c r="R93" s="1057"/>
      <c r="S93" s="1057"/>
      <c r="T93" s="1057"/>
      <c r="U93" s="1057"/>
      <c r="V93" s="1057"/>
      <c r="W93" s="1057"/>
      <c r="X93" s="1057"/>
      <c r="Y93" s="1057"/>
      <c r="Z93" s="1057"/>
      <c r="AA93" s="1057"/>
      <c r="AB93" s="1057"/>
      <c r="AC93" s="1057"/>
      <c r="AD93" s="1054">
        <v>113533</v>
      </c>
      <c r="AE93" s="1014">
        <v>0.68294634263715115</v>
      </c>
      <c r="AF93" s="1011"/>
      <c r="AG93" s="1013">
        <v>1058303670</v>
      </c>
      <c r="AH93" s="1013">
        <v>135544124</v>
      </c>
    </row>
    <row r="94" spans="18:34" x14ac:dyDescent="0.25">
      <c r="R94" s="1057"/>
      <c r="S94" s="1057"/>
      <c r="T94" s="1057"/>
      <c r="U94" s="1057"/>
      <c r="V94" s="1057"/>
      <c r="W94" s="1057"/>
      <c r="X94" s="1057"/>
      <c r="Y94" s="1057"/>
      <c r="Z94" s="1057"/>
      <c r="AA94" s="1057"/>
      <c r="AB94" s="1057"/>
      <c r="AC94" s="1057"/>
      <c r="AD94" s="1054">
        <v>166240</v>
      </c>
      <c r="AE94" s="1011"/>
      <c r="AF94" s="1011"/>
      <c r="AG94" s="1011"/>
      <c r="AH94" s="1011"/>
    </row>
    <row r="95" spans="18:34" x14ac:dyDescent="0.25">
      <c r="R95" s="1057"/>
      <c r="S95" s="1057"/>
      <c r="T95" s="1057"/>
      <c r="U95" s="1057"/>
      <c r="V95" s="1057"/>
      <c r="W95" s="1057"/>
      <c r="X95" s="1057"/>
      <c r="Y95" s="1057"/>
      <c r="Z95" s="1057"/>
      <c r="AA95" s="1057"/>
      <c r="AB95" s="1057"/>
      <c r="AC95" s="1057"/>
      <c r="AD95" s="1011"/>
      <c r="AE95" s="1011"/>
      <c r="AF95" s="1011"/>
      <c r="AG95" s="1011"/>
      <c r="AH95" s="1011"/>
    </row>
    <row r="96" spans="18:34" x14ac:dyDescent="0.25">
      <c r="R96" s="1057"/>
      <c r="S96" s="1057"/>
      <c r="T96" s="1057"/>
      <c r="U96" s="1057"/>
      <c r="V96" s="1057"/>
      <c r="W96" s="1057"/>
      <c r="X96" s="1057"/>
      <c r="Y96" s="1057"/>
      <c r="Z96" s="1057"/>
      <c r="AA96" s="1057"/>
      <c r="AB96" s="1057"/>
      <c r="AC96" s="1057"/>
      <c r="AD96" s="1054"/>
      <c r="AE96" s="1011"/>
      <c r="AF96" s="1011"/>
      <c r="AG96" s="1011"/>
      <c r="AH96" s="1011"/>
    </row>
    <row r="97" spans="18:30" x14ac:dyDescent="0.25">
      <c r="R97" s="1057"/>
      <c r="S97" s="1057"/>
      <c r="T97" s="1057"/>
      <c r="U97" s="1057"/>
      <c r="V97" s="1057"/>
      <c r="W97" s="1057"/>
      <c r="X97" s="1057"/>
      <c r="Y97" s="1057"/>
      <c r="Z97" s="1057"/>
      <c r="AA97" s="1057"/>
      <c r="AB97" s="1057"/>
      <c r="AC97" s="1057"/>
      <c r="AD97" s="1054"/>
    </row>
    <row r="98" spans="18:30" x14ac:dyDescent="0.25">
      <c r="R98" s="1057"/>
      <c r="S98" s="1057"/>
      <c r="T98" s="1057"/>
      <c r="U98" s="1057"/>
      <c r="V98" s="1057"/>
      <c r="W98" s="1057"/>
      <c r="X98" s="1057"/>
      <c r="Y98" s="1057"/>
      <c r="Z98" s="1057"/>
      <c r="AA98" s="1057"/>
      <c r="AB98" s="1057"/>
      <c r="AC98" s="1057"/>
      <c r="AD98" s="1054"/>
    </row>
    <row r="99" spans="18:30" x14ac:dyDescent="0.25">
      <c r="R99" s="1057"/>
      <c r="S99" s="1057"/>
      <c r="T99" s="1057"/>
      <c r="U99" s="1057"/>
      <c r="V99" s="1057"/>
      <c r="W99" s="1057"/>
      <c r="X99" s="1057"/>
      <c r="Y99" s="1057"/>
      <c r="Z99" s="1057"/>
      <c r="AA99" s="1057"/>
      <c r="AB99" s="1057"/>
      <c r="AC99" s="1057"/>
      <c r="AD99" s="1011"/>
    </row>
    <row r="100" spans="18:30" x14ac:dyDescent="0.25">
      <c r="R100" s="1057"/>
      <c r="S100" s="1057"/>
      <c r="T100" s="1057"/>
      <c r="U100" s="1057"/>
      <c r="V100" s="1057"/>
      <c r="W100" s="1057"/>
      <c r="X100" s="1057"/>
      <c r="Y100" s="1057"/>
      <c r="Z100" s="1057"/>
      <c r="AA100" s="1057"/>
      <c r="AB100" s="1057"/>
      <c r="AC100" s="1057"/>
      <c r="AD100" s="1054"/>
    </row>
    <row r="101" spans="18:30" x14ac:dyDescent="0.25">
      <c r="R101" s="1057"/>
      <c r="S101" s="1057"/>
      <c r="T101" s="1057"/>
      <c r="U101" s="1057"/>
      <c r="V101" s="1057"/>
      <c r="W101" s="1057"/>
      <c r="X101" s="1057"/>
      <c r="Y101" s="1057"/>
      <c r="Z101" s="1057"/>
      <c r="AA101" s="1057"/>
      <c r="AB101" s="1057"/>
      <c r="AC101" s="1057"/>
      <c r="AD101" s="1011"/>
    </row>
    <row r="102" spans="18:30" x14ac:dyDescent="0.25">
      <c r="R102" s="1057"/>
      <c r="S102" s="1057"/>
      <c r="T102" s="1057"/>
      <c r="U102" s="1057"/>
      <c r="V102" s="1057"/>
      <c r="W102" s="1057"/>
      <c r="X102" s="1057"/>
      <c r="Y102" s="1057"/>
      <c r="Z102" s="1057"/>
      <c r="AA102" s="1057"/>
      <c r="AB102" s="1057"/>
      <c r="AC102" s="1057"/>
      <c r="AD102" s="1054"/>
    </row>
    <row r="103" spans="18:30" x14ac:dyDescent="0.25">
      <c r="R103" s="1057"/>
      <c r="S103" s="1057"/>
      <c r="T103" s="1057"/>
      <c r="U103" s="1057"/>
      <c r="V103" s="1057"/>
      <c r="W103" s="1057"/>
      <c r="X103" s="1057"/>
      <c r="Y103" s="1057"/>
      <c r="Z103" s="1057"/>
      <c r="AA103" s="1057"/>
      <c r="AB103" s="1057"/>
      <c r="AC103" s="1057"/>
      <c r="AD103" s="1054"/>
    </row>
    <row r="104" spans="18:30" x14ac:dyDescent="0.25">
      <c r="R104" s="1057"/>
      <c r="S104" s="1057"/>
      <c r="T104" s="1057"/>
      <c r="U104" s="1057"/>
      <c r="V104" s="1057"/>
      <c r="W104" s="1057"/>
      <c r="X104" s="1057"/>
      <c r="Y104" s="1057"/>
      <c r="Z104" s="1057"/>
      <c r="AA104" s="1057"/>
      <c r="AB104" s="1057"/>
      <c r="AC104" s="1057"/>
      <c r="AD104" s="1054"/>
    </row>
    <row r="105" spans="18:30" x14ac:dyDescent="0.25">
      <c r="R105" s="1057"/>
      <c r="S105" s="1057"/>
      <c r="T105" s="1057"/>
      <c r="U105" s="1057"/>
      <c r="V105" s="1057"/>
      <c r="W105" s="1057"/>
      <c r="X105" s="1057"/>
      <c r="Y105" s="1057"/>
      <c r="Z105" s="1057"/>
      <c r="AA105" s="1057"/>
      <c r="AB105" s="1057"/>
      <c r="AC105" s="1057"/>
      <c r="AD105" s="1011"/>
    </row>
    <row r="106" spans="18:30" x14ac:dyDescent="0.25">
      <c r="R106" s="1057"/>
      <c r="S106" s="1057"/>
      <c r="T106" s="1057"/>
      <c r="U106" s="1057"/>
      <c r="V106" s="1057"/>
      <c r="W106" s="1057"/>
      <c r="X106" s="1057"/>
      <c r="Y106" s="1057"/>
      <c r="Z106" s="1057"/>
      <c r="AA106" s="1057"/>
      <c r="AB106" s="1057"/>
      <c r="AC106" s="1057"/>
      <c r="AD106" s="1054"/>
    </row>
    <row r="107" spans="18:30" x14ac:dyDescent="0.25">
      <c r="R107" s="1057"/>
      <c r="S107" s="1057"/>
      <c r="T107" s="1057"/>
      <c r="U107" s="1057"/>
      <c r="V107" s="1057"/>
      <c r="W107" s="1057"/>
      <c r="X107" s="1057"/>
      <c r="Y107" s="1057"/>
      <c r="Z107" s="1057"/>
      <c r="AA107" s="1057"/>
      <c r="AB107" s="1057"/>
      <c r="AC107" s="1057"/>
      <c r="AD107" s="1011"/>
    </row>
    <row r="108" spans="18:30" x14ac:dyDescent="0.25">
      <c r="R108" s="1057"/>
      <c r="S108" s="1057"/>
      <c r="T108" s="1057"/>
      <c r="U108" s="1057"/>
      <c r="V108" s="1057"/>
      <c r="W108" s="1057"/>
      <c r="X108" s="1057"/>
      <c r="Y108" s="1057"/>
      <c r="Z108" s="1057"/>
      <c r="AA108" s="1057"/>
      <c r="AB108" s="1057"/>
      <c r="AC108" s="1057"/>
      <c r="AD108" s="1054"/>
    </row>
    <row r="109" spans="18:30" x14ac:dyDescent="0.25">
      <c r="R109" s="1057"/>
      <c r="S109" s="1057"/>
      <c r="T109" s="1057"/>
      <c r="U109" s="1057"/>
      <c r="V109" s="1057"/>
      <c r="W109" s="1057"/>
      <c r="X109" s="1057"/>
      <c r="Y109" s="1057"/>
      <c r="Z109" s="1057"/>
      <c r="AA109" s="1057"/>
      <c r="AB109" s="1057"/>
      <c r="AC109" s="1057"/>
      <c r="AD109" s="1054"/>
    </row>
    <row r="110" spans="18:30" x14ac:dyDescent="0.25">
      <c r="R110" s="1057"/>
      <c r="S110" s="1057"/>
      <c r="T110" s="1057"/>
      <c r="U110" s="1057"/>
      <c r="V110" s="1057"/>
      <c r="W110" s="1057"/>
      <c r="X110" s="1057"/>
      <c r="Y110" s="1057"/>
      <c r="Z110" s="1057"/>
      <c r="AA110" s="1057"/>
      <c r="AB110" s="1057"/>
      <c r="AC110" s="1057"/>
      <c r="AD110" s="1054"/>
    </row>
    <row r="111" spans="18:30" x14ac:dyDescent="0.25">
      <c r="R111" s="1057"/>
      <c r="S111" s="1057"/>
      <c r="T111" s="1057"/>
      <c r="U111" s="1057"/>
      <c r="V111" s="1057"/>
      <c r="W111" s="1057"/>
      <c r="X111" s="1057"/>
      <c r="Y111" s="1057"/>
      <c r="Z111" s="1057"/>
      <c r="AA111" s="1057"/>
      <c r="AB111" s="1057"/>
      <c r="AC111" s="1057"/>
      <c r="AD111" s="1054"/>
    </row>
    <row r="112" spans="18:30" x14ac:dyDescent="0.25">
      <c r="R112" s="1057"/>
      <c r="S112" s="1057"/>
      <c r="T112" s="1057"/>
      <c r="U112" s="1057"/>
      <c r="V112" s="1057"/>
      <c r="W112" s="1057"/>
      <c r="X112" s="1057"/>
      <c r="Y112" s="1057"/>
      <c r="Z112" s="1057"/>
      <c r="AA112" s="1057"/>
      <c r="AB112" s="1057"/>
      <c r="AC112" s="1057"/>
      <c r="AD112" s="1054"/>
    </row>
    <row r="113" spans="18:30" x14ac:dyDescent="0.25">
      <c r="R113" s="1057"/>
      <c r="S113" s="1057"/>
      <c r="T113" s="1057"/>
      <c r="U113" s="1057"/>
      <c r="V113" s="1057"/>
      <c r="W113" s="1057"/>
      <c r="X113" s="1057"/>
      <c r="Y113" s="1057"/>
      <c r="Z113" s="1057"/>
      <c r="AA113" s="1057"/>
      <c r="AB113" s="1057"/>
      <c r="AC113" s="1057"/>
      <c r="AD113" s="1011"/>
    </row>
    <row r="114" spans="18:30" x14ac:dyDescent="0.25">
      <c r="R114" s="1057"/>
      <c r="S114" s="1057"/>
      <c r="T114" s="1057"/>
      <c r="U114" s="1057"/>
      <c r="V114" s="1057"/>
      <c r="W114" s="1057"/>
      <c r="X114" s="1057"/>
      <c r="Y114" s="1057"/>
      <c r="Z114" s="1057"/>
      <c r="AA114" s="1057"/>
      <c r="AB114" s="1057"/>
      <c r="AC114" s="1057"/>
      <c r="AD114" s="1054"/>
    </row>
    <row r="115" spans="18:30" x14ac:dyDescent="0.25">
      <c r="R115" s="1057"/>
      <c r="S115" s="1057"/>
      <c r="T115" s="1057"/>
      <c r="U115" s="1057"/>
      <c r="V115" s="1057"/>
      <c r="W115" s="1057"/>
      <c r="X115" s="1057"/>
      <c r="Y115" s="1057"/>
      <c r="Z115" s="1057"/>
      <c r="AA115" s="1057"/>
      <c r="AB115" s="1057"/>
      <c r="AC115" s="1057"/>
      <c r="AD115" s="1054"/>
    </row>
    <row r="116" spans="18:30" x14ac:dyDescent="0.25">
      <c r="R116" s="1057"/>
      <c r="S116" s="1057"/>
      <c r="T116" s="1057"/>
      <c r="U116" s="1057"/>
      <c r="V116" s="1057"/>
      <c r="W116" s="1057"/>
      <c r="X116" s="1057"/>
      <c r="Y116" s="1057"/>
      <c r="Z116" s="1057"/>
      <c r="AA116" s="1057"/>
      <c r="AB116" s="1057"/>
      <c r="AC116" s="1057"/>
      <c r="AD116" s="1054"/>
    </row>
    <row r="117" spans="18:30" x14ac:dyDescent="0.25">
      <c r="R117" s="1057"/>
      <c r="S117" s="1057"/>
      <c r="T117" s="1057"/>
      <c r="U117" s="1057"/>
      <c r="V117" s="1057"/>
      <c r="W117" s="1057"/>
      <c r="X117" s="1057"/>
      <c r="Y117" s="1057"/>
      <c r="Z117" s="1057"/>
      <c r="AA117" s="1057"/>
      <c r="AB117" s="1057"/>
      <c r="AC117" s="1057"/>
      <c r="AD117" s="1054"/>
    </row>
    <row r="118" spans="18:30" x14ac:dyDescent="0.25">
      <c r="R118" s="1057"/>
      <c r="S118" s="1057"/>
      <c r="T118" s="1057"/>
      <c r="U118" s="1057"/>
      <c r="V118" s="1057"/>
      <c r="W118" s="1057"/>
      <c r="X118" s="1057"/>
      <c r="Y118" s="1057"/>
      <c r="Z118" s="1057"/>
      <c r="AA118" s="1057"/>
      <c r="AB118" s="1057"/>
      <c r="AC118" s="1057"/>
      <c r="AD118" s="1054"/>
    </row>
    <row r="119" spans="18:30" x14ac:dyDescent="0.25">
      <c r="R119" s="1057"/>
      <c r="S119" s="1057"/>
      <c r="T119" s="1057"/>
      <c r="U119" s="1057"/>
      <c r="V119" s="1057"/>
      <c r="W119" s="1057"/>
      <c r="X119" s="1057"/>
      <c r="Y119" s="1057"/>
      <c r="Z119" s="1057"/>
      <c r="AA119" s="1057"/>
      <c r="AB119" s="1057"/>
      <c r="AC119" s="1057"/>
      <c r="AD119" s="1054"/>
    </row>
    <row r="120" spans="18:30" x14ac:dyDescent="0.25">
      <c r="R120" s="1057"/>
      <c r="S120" s="1057"/>
      <c r="T120" s="1057"/>
      <c r="U120" s="1057"/>
      <c r="V120" s="1057"/>
      <c r="W120" s="1057"/>
      <c r="X120" s="1057"/>
      <c r="Y120" s="1057"/>
      <c r="Z120" s="1057"/>
      <c r="AA120" s="1057"/>
      <c r="AB120" s="1057"/>
      <c r="AC120" s="1057"/>
      <c r="AD120" s="1054"/>
    </row>
    <row r="121" spans="18:30" x14ac:dyDescent="0.25">
      <c r="R121" s="1057"/>
      <c r="S121" s="1057"/>
      <c r="T121" s="1057"/>
      <c r="U121" s="1057"/>
      <c r="V121" s="1057"/>
      <c r="W121" s="1057"/>
      <c r="X121" s="1057"/>
      <c r="Y121" s="1057"/>
      <c r="Z121" s="1057"/>
      <c r="AA121" s="1057"/>
      <c r="AB121" s="1057"/>
      <c r="AC121" s="1057"/>
      <c r="AD121" s="1054"/>
    </row>
    <row r="122" spans="18:30" x14ac:dyDescent="0.25">
      <c r="R122" s="1057"/>
      <c r="S122" s="1057"/>
      <c r="T122" s="1057"/>
      <c r="U122" s="1057"/>
      <c r="V122" s="1057"/>
      <c r="W122" s="1057"/>
      <c r="X122" s="1057"/>
      <c r="Y122" s="1057"/>
      <c r="Z122" s="1057"/>
      <c r="AA122" s="1057"/>
      <c r="AB122" s="1057"/>
      <c r="AC122" s="1057"/>
      <c r="AD122" s="1054"/>
    </row>
    <row r="123" spans="18:30" x14ac:dyDescent="0.25">
      <c r="R123" s="1057"/>
      <c r="S123" s="1057"/>
      <c r="T123" s="1057"/>
      <c r="U123" s="1057"/>
      <c r="V123" s="1057"/>
      <c r="W123" s="1057"/>
      <c r="X123" s="1057"/>
      <c r="Y123" s="1057"/>
      <c r="Z123" s="1057"/>
      <c r="AA123" s="1057"/>
      <c r="AB123" s="1057"/>
      <c r="AC123" s="1057"/>
      <c r="AD123" s="1054"/>
    </row>
    <row r="124" spans="18:30" x14ac:dyDescent="0.25">
      <c r="R124" s="1057"/>
      <c r="S124" s="1057"/>
      <c r="T124" s="1057"/>
      <c r="U124" s="1057"/>
      <c r="V124" s="1057"/>
      <c r="W124" s="1057"/>
      <c r="X124" s="1057"/>
      <c r="Y124" s="1057"/>
      <c r="Z124" s="1057"/>
      <c r="AA124" s="1057"/>
      <c r="AB124" s="1057"/>
      <c r="AC124" s="1057"/>
      <c r="AD124" s="1054"/>
    </row>
    <row r="125" spans="18:30" x14ac:dyDescent="0.25">
      <c r="R125" s="1057"/>
      <c r="S125" s="1057"/>
      <c r="T125" s="1057"/>
      <c r="U125" s="1057"/>
      <c r="V125" s="1057"/>
      <c r="W125" s="1057"/>
      <c r="X125" s="1057"/>
      <c r="Y125" s="1057"/>
      <c r="Z125" s="1057"/>
      <c r="AA125" s="1057"/>
      <c r="AB125" s="1057"/>
      <c r="AC125" s="1057"/>
      <c r="AD125" s="1054"/>
    </row>
    <row r="126" spans="18:30" x14ac:dyDescent="0.25">
      <c r="R126" s="1057"/>
      <c r="S126" s="1057"/>
      <c r="T126" s="1057"/>
      <c r="U126" s="1057"/>
      <c r="V126" s="1057"/>
      <c r="W126" s="1057"/>
      <c r="X126" s="1057"/>
      <c r="Y126" s="1057"/>
      <c r="Z126" s="1057"/>
      <c r="AA126" s="1057"/>
      <c r="AB126" s="1057"/>
      <c r="AC126" s="1057"/>
      <c r="AD126" s="1054"/>
    </row>
    <row r="127" spans="18:30" x14ac:dyDescent="0.25">
      <c r="R127" s="1057"/>
      <c r="S127" s="1057"/>
      <c r="T127" s="1057"/>
      <c r="U127" s="1057"/>
      <c r="V127" s="1057"/>
      <c r="W127" s="1057"/>
      <c r="X127" s="1057"/>
      <c r="Y127" s="1057"/>
      <c r="Z127" s="1057"/>
      <c r="AA127" s="1057"/>
      <c r="AB127" s="1057"/>
      <c r="AC127" s="1057"/>
      <c r="AD127" s="1054"/>
    </row>
    <row r="128" spans="18:30" x14ac:dyDescent="0.25">
      <c r="R128" s="1057"/>
      <c r="S128" s="1057"/>
      <c r="T128" s="1057"/>
      <c r="U128" s="1057"/>
      <c r="V128" s="1057"/>
      <c r="W128" s="1057"/>
      <c r="X128" s="1057"/>
      <c r="Y128" s="1057"/>
      <c r="Z128" s="1057"/>
      <c r="AA128" s="1057"/>
      <c r="AB128" s="1057"/>
      <c r="AC128" s="1057"/>
      <c r="AD128" s="1054"/>
    </row>
    <row r="129" spans="18:30" x14ac:dyDescent="0.25">
      <c r="R129" s="1057"/>
      <c r="S129" s="1057"/>
      <c r="T129" s="1057"/>
      <c r="U129" s="1057"/>
      <c r="V129" s="1057"/>
      <c r="W129" s="1057"/>
      <c r="X129" s="1057"/>
      <c r="Y129" s="1057"/>
      <c r="Z129" s="1057"/>
      <c r="AA129" s="1057"/>
      <c r="AB129" s="1057"/>
      <c r="AC129" s="1057"/>
      <c r="AD129" s="1054"/>
    </row>
    <row r="130" spans="18:30" x14ac:dyDescent="0.25">
      <c r="R130" s="1057"/>
      <c r="S130" s="1057"/>
      <c r="T130" s="1057"/>
      <c r="U130" s="1057"/>
      <c r="V130" s="1057"/>
      <c r="W130" s="1057"/>
      <c r="X130" s="1057"/>
      <c r="Y130" s="1057"/>
      <c r="Z130" s="1057"/>
      <c r="AA130" s="1057"/>
      <c r="AB130" s="1057"/>
      <c r="AC130" s="1057"/>
      <c r="AD130" s="1054"/>
    </row>
    <row r="131" spans="18:30" x14ac:dyDescent="0.25">
      <c r="R131" s="1057"/>
      <c r="S131" s="1057"/>
      <c r="T131" s="1057"/>
      <c r="U131" s="1057"/>
      <c r="V131" s="1057"/>
      <c r="W131" s="1057"/>
      <c r="X131" s="1057"/>
      <c r="Y131" s="1057"/>
      <c r="Z131" s="1057"/>
      <c r="AA131" s="1057"/>
      <c r="AB131" s="1057"/>
      <c r="AC131" s="1057"/>
      <c r="AD131" s="1054"/>
    </row>
    <row r="132" spans="18:30" x14ac:dyDescent="0.25">
      <c r="R132" s="1057"/>
      <c r="S132" s="1057"/>
      <c r="T132" s="1057"/>
      <c r="U132" s="1057"/>
      <c r="V132" s="1057"/>
      <c r="W132" s="1057"/>
      <c r="X132" s="1057"/>
      <c r="Y132" s="1057"/>
      <c r="Z132" s="1057"/>
      <c r="AA132" s="1057"/>
      <c r="AB132" s="1057"/>
      <c r="AC132" s="1057"/>
      <c r="AD132" s="1054"/>
    </row>
    <row r="133" spans="18:30" x14ac:dyDescent="0.25">
      <c r="R133" s="1057"/>
      <c r="S133" s="1057"/>
      <c r="T133" s="1057"/>
      <c r="U133" s="1057"/>
      <c r="V133" s="1057"/>
      <c r="W133" s="1057"/>
      <c r="X133" s="1057"/>
      <c r="Y133" s="1057"/>
      <c r="Z133" s="1057"/>
      <c r="AA133" s="1057"/>
      <c r="AB133" s="1057"/>
      <c r="AC133" s="1057"/>
      <c r="AD133" s="1054"/>
    </row>
    <row r="134" spans="18:30" x14ac:dyDescent="0.25">
      <c r="R134" s="1057"/>
      <c r="S134" s="1057"/>
      <c r="T134" s="1057"/>
      <c r="U134" s="1057"/>
      <c r="V134" s="1057"/>
      <c r="W134" s="1057"/>
      <c r="X134" s="1057"/>
      <c r="Y134" s="1057"/>
      <c r="Z134" s="1057"/>
      <c r="AA134" s="1057"/>
      <c r="AB134" s="1057"/>
      <c r="AC134" s="1057"/>
      <c r="AD134" s="1054"/>
    </row>
    <row r="135" spans="18:30" x14ac:dyDescent="0.25">
      <c r="R135" s="1057"/>
      <c r="S135" s="1057"/>
      <c r="T135" s="1057"/>
      <c r="U135" s="1057"/>
      <c r="V135" s="1057"/>
      <c r="W135" s="1057"/>
      <c r="X135" s="1057"/>
      <c r="Y135" s="1057"/>
      <c r="Z135" s="1057"/>
      <c r="AA135" s="1057"/>
      <c r="AB135" s="1057"/>
      <c r="AC135" s="1057"/>
      <c r="AD135" s="1054"/>
    </row>
    <row r="136" spans="18:30" x14ac:dyDescent="0.25">
      <c r="R136" s="1057"/>
      <c r="S136" s="1057"/>
      <c r="T136" s="1057"/>
      <c r="U136" s="1057"/>
      <c r="V136" s="1057"/>
      <c r="W136" s="1057"/>
      <c r="X136" s="1057"/>
      <c r="Y136" s="1057"/>
      <c r="Z136" s="1057"/>
      <c r="AA136" s="1057"/>
      <c r="AB136" s="1057"/>
      <c r="AC136" s="1057"/>
      <c r="AD136" s="1054"/>
    </row>
    <row r="137" spans="18:30" x14ac:dyDescent="0.25">
      <c r="R137" s="1057"/>
      <c r="S137" s="1057"/>
      <c r="T137" s="1057"/>
      <c r="U137" s="1057"/>
      <c r="V137" s="1057"/>
      <c r="W137" s="1057"/>
      <c r="X137" s="1057"/>
      <c r="Y137" s="1057"/>
      <c r="Z137" s="1057"/>
      <c r="AA137" s="1057"/>
      <c r="AB137" s="1057"/>
      <c r="AC137" s="1057"/>
      <c r="AD137" s="1054"/>
    </row>
    <row r="138" spans="18:30" x14ac:dyDescent="0.25">
      <c r="R138" s="1057"/>
      <c r="S138" s="1057"/>
      <c r="T138" s="1057"/>
      <c r="U138" s="1057"/>
      <c r="V138" s="1057"/>
      <c r="W138" s="1057"/>
      <c r="X138" s="1057"/>
      <c r="Y138" s="1057"/>
      <c r="Z138" s="1057"/>
      <c r="AA138" s="1057"/>
      <c r="AB138" s="1057"/>
      <c r="AC138" s="1057"/>
      <c r="AD138" s="1054"/>
    </row>
    <row r="139" spans="18:30" x14ac:dyDescent="0.25">
      <c r="R139" s="1057"/>
      <c r="S139" s="1057"/>
      <c r="T139" s="1057"/>
      <c r="U139" s="1057"/>
      <c r="V139" s="1057"/>
      <c r="W139" s="1057"/>
      <c r="X139" s="1057"/>
      <c r="Y139" s="1057"/>
      <c r="Z139" s="1057"/>
      <c r="AA139" s="1057"/>
      <c r="AB139" s="1057"/>
      <c r="AC139" s="1057"/>
      <c r="AD139" s="1054"/>
    </row>
    <row r="140" spans="18:30" x14ac:dyDescent="0.25">
      <c r="R140" s="1057"/>
      <c r="S140" s="1057"/>
      <c r="T140" s="1057"/>
      <c r="U140" s="1057"/>
      <c r="V140" s="1057"/>
      <c r="W140" s="1057"/>
      <c r="X140" s="1057"/>
      <c r="Y140" s="1057"/>
      <c r="Z140" s="1057"/>
      <c r="AA140" s="1057"/>
      <c r="AB140" s="1057"/>
      <c r="AC140" s="1057"/>
      <c r="AD140" s="1054"/>
    </row>
    <row r="141" spans="18:30" x14ac:dyDescent="0.25">
      <c r="R141" s="1057"/>
      <c r="S141" s="1057"/>
      <c r="T141" s="1057"/>
      <c r="U141" s="1057"/>
      <c r="V141" s="1057"/>
      <c r="W141" s="1057"/>
      <c r="X141" s="1057"/>
      <c r="Y141" s="1057"/>
      <c r="Z141" s="1057"/>
      <c r="AA141" s="1057"/>
      <c r="AB141" s="1057"/>
      <c r="AC141" s="1057"/>
      <c r="AD141" s="1054"/>
    </row>
    <row r="142" spans="18:30" x14ac:dyDescent="0.25">
      <c r="R142" s="1057"/>
      <c r="S142" s="1057"/>
      <c r="T142" s="1057"/>
      <c r="U142" s="1057"/>
      <c r="V142" s="1057"/>
      <c r="W142" s="1057"/>
      <c r="X142" s="1057"/>
      <c r="Y142" s="1057"/>
      <c r="Z142" s="1057"/>
      <c r="AA142" s="1057"/>
      <c r="AB142" s="1057"/>
      <c r="AC142" s="1057"/>
      <c r="AD142" s="1054"/>
    </row>
    <row r="143" spans="18:30" x14ac:dyDescent="0.25">
      <c r="R143" s="1057"/>
      <c r="S143" s="1057"/>
      <c r="T143" s="1057"/>
      <c r="U143" s="1057"/>
      <c r="V143" s="1057"/>
      <c r="W143" s="1057"/>
      <c r="X143" s="1057"/>
      <c r="Y143" s="1057"/>
      <c r="Z143" s="1057"/>
      <c r="AA143" s="1057"/>
      <c r="AB143" s="1057"/>
      <c r="AC143" s="1057"/>
      <c r="AD143" s="1054"/>
    </row>
    <row r="144" spans="18:30" x14ac:dyDescent="0.25">
      <c r="R144" s="1057"/>
      <c r="S144" s="1057"/>
      <c r="T144" s="1057"/>
      <c r="U144" s="1057"/>
      <c r="V144" s="1057"/>
      <c r="W144" s="1057"/>
      <c r="X144" s="1057"/>
      <c r="Y144" s="1057"/>
      <c r="Z144" s="1057"/>
      <c r="AA144" s="1057"/>
      <c r="AB144" s="1057"/>
      <c r="AC144" s="1057"/>
      <c r="AD144" s="1054"/>
    </row>
    <row r="145" spans="18:30" x14ac:dyDescent="0.25">
      <c r="R145" s="1057"/>
      <c r="S145" s="1057"/>
      <c r="T145" s="1057"/>
      <c r="U145" s="1057"/>
      <c r="V145" s="1057"/>
      <c r="W145" s="1057"/>
      <c r="X145" s="1057"/>
      <c r="Y145" s="1057"/>
      <c r="Z145" s="1057"/>
      <c r="AA145" s="1057"/>
      <c r="AB145" s="1057"/>
      <c r="AC145" s="1057"/>
      <c r="AD145" s="1054"/>
    </row>
    <row r="146" spans="18:30" x14ac:dyDescent="0.25">
      <c r="R146" s="1057"/>
      <c r="S146" s="1057"/>
      <c r="T146" s="1057"/>
      <c r="U146" s="1057"/>
      <c r="V146" s="1057"/>
      <c r="W146" s="1057"/>
      <c r="X146" s="1057"/>
      <c r="Y146" s="1057"/>
      <c r="Z146" s="1057"/>
      <c r="AA146" s="1057"/>
      <c r="AB146" s="1057"/>
      <c r="AC146" s="1057"/>
      <c r="AD146" s="1054"/>
    </row>
    <row r="147" spans="18:30" x14ac:dyDescent="0.25">
      <c r="R147" s="1057"/>
      <c r="S147" s="1057"/>
      <c r="T147" s="1057"/>
      <c r="U147" s="1057"/>
      <c r="V147" s="1057"/>
      <c r="W147" s="1057"/>
      <c r="X147" s="1057"/>
      <c r="Y147" s="1057"/>
      <c r="Z147" s="1057"/>
      <c r="AA147" s="1057"/>
      <c r="AB147" s="1057"/>
      <c r="AC147" s="1057"/>
      <c r="AD147" s="1054"/>
    </row>
    <row r="148" spans="18:30" x14ac:dyDescent="0.25">
      <c r="R148" s="1057"/>
      <c r="S148" s="1057"/>
      <c r="T148" s="1057"/>
      <c r="U148" s="1057"/>
      <c r="V148" s="1057"/>
      <c r="W148" s="1057"/>
      <c r="X148" s="1057"/>
      <c r="Y148" s="1057"/>
      <c r="Z148" s="1057"/>
      <c r="AA148" s="1057"/>
      <c r="AB148" s="1057"/>
      <c r="AC148" s="1057"/>
      <c r="AD148" s="1054"/>
    </row>
    <row r="149" spans="18:30" x14ac:dyDescent="0.25">
      <c r="R149" s="1057"/>
      <c r="S149" s="1057"/>
      <c r="T149" s="1057"/>
      <c r="U149" s="1057"/>
      <c r="V149" s="1057"/>
      <c r="W149" s="1057"/>
      <c r="X149" s="1057"/>
      <c r="Y149" s="1057"/>
      <c r="Z149" s="1057"/>
      <c r="AA149" s="1057"/>
      <c r="AB149" s="1057"/>
      <c r="AC149" s="1057"/>
      <c r="AD149" s="1054"/>
    </row>
    <row r="150" spans="18:30" x14ac:dyDescent="0.25">
      <c r="R150" s="1057"/>
      <c r="S150" s="1057"/>
      <c r="T150" s="1057"/>
      <c r="U150" s="1057"/>
      <c r="V150" s="1057"/>
      <c r="W150" s="1057"/>
      <c r="X150" s="1057"/>
      <c r="Y150" s="1057"/>
      <c r="Z150" s="1057"/>
      <c r="AA150" s="1057"/>
      <c r="AB150" s="1057"/>
      <c r="AC150" s="1057"/>
      <c r="AD150" s="1054"/>
    </row>
    <row r="151" spans="18:30" x14ac:dyDescent="0.25">
      <c r="R151" s="1057"/>
      <c r="S151" s="1057"/>
      <c r="T151" s="1057"/>
      <c r="U151" s="1057"/>
      <c r="V151" s="1057"/>
      <c r="W151" s="1057"/>
      <c r="X151" s="1057"/>
      <c r="Y151" s="1057"/>
      <c r="Z151" s="1057"/>
      <c r="AA151" s="1057"/>
      <c r="AB151" s="1057"/>
      <c r="AC151" s="1057"/>
      <c r="AD151" s="1054"/>
    </row>
    <row r="152" spans="18:30" x14ac:dyDescent="0.25">
      <c r="R152" s="1057"/>
      <c r="S152" s="1057"/>
      <c r="T152" s="1057"/>
      <c r="U152" s="1057"/>
      <c r="V152" s="1057"/>
      <c r="W152" s="1057"/>
      <c r="X152" s="1057"/>
      <c r="Y152" s="1057"/>
      <c r="Z152" s="1057"/>
      <c r="AA152" s="1057"/>
      <c r="AB152" s="1057"/>
      <c r="AC152" s="1057"/>
      <c r="AD152" s="1054"/>
    </row>
    <row r="153" spans="18:30" x14ac:dyDescent="0.25">
      <c r="R153" s="1057"/>
      <c r="S153" s="1057"/>
      <c r="T153" s="1057"/>
      <c r="U153" s="1057"/>
      <c r="V153" s="1057"/>
      <c r="W153" s="1057"/>
      <c r="X153" s="1057"/>
      <c r="Y153" s="1057"/>
      <c r="Z153" s="1057"/>
      <c r="AA153" s="1057"/>
      <c r="AB153" s="1057"/>
      <c r="AC153" s="1057"/>
      <c r="AD153" s="1054"/>
    </row>
    <row r="154" spans="18:30" x14ac:dyDescent="0.25">
      <c r="R154" s="1057"/>
      <c r="S154" s="1057"/>
      <c r="T154" s="1057"/>
      <c r="U154" s="1057"/>
      <c r="V154" s="1057"/>
      <c r="W154" s="1057"/>
      <c r="X154" s="1057"/>
      <c r="Y154" s="1057"/>
      <c r="Z154" s="1057"/>
      <c r="AA154" s="1057"/>
      <c r="AB154" s="1057"/>
      <c r="AC154" s="1057"/>
      <c r="AD154" s="1054"/>
    </row>
    <row r="155" spans="18:30" x14ac:dyDescent="0.25">
      <c r="R155" s="1057"/>
      <c r="S155" s="1057"/>
      <c r="T155" s="1057"/>
      <c r="U155" s="1057"/>
      <c r="V155" s="1057"/>
      <c r="W155" s="1057"/>
      <c r="X155" s="1057"/>
      <c r="Y155" s="1057"/>
      <c r="Z155" s="1057"/>
      <c r="AA155" s="1057"/>
      <c r="AB155" s="1057"/>
      <c r="AC155" s="1057"/>
      <c r="AD155" s="1054"/>
    </row>
    <row r="156" spans="18:30" x14ac:dyDescent="0.25">
      <c r="R156" s="1057"/>
      <c r="S156" s="1057"/>
      <c r="T156" s="1057"/>
      <c r="U156" s="1057"/>
      <c r="V156" s="1057"/>
      <c r="W156" s="1057"/>
      <c r="X156" s="1057"/>
      <c r="Y156" s="1057"/>
      <c r="Z156" s="1057"/>
      <c r="AA156" s="1057"/>
      <c r="AB156" s="1057"/>
      <c r="AC156" s="1057"/>
      <c r="AD156" s="1054"/>
    </row>
    <row r="157" spans="18:30" x14ac:dyDescent="0.25">
      <c r="R157" s="1057"/>
      <c r="S157" s="1057"/>
      <c r="T157" s="1057"/>
      <c r="U157" s="1057"/>
      <c r="V157" s="1057"/>
      <c r="W157" s="1057"/>
      <c r="X157" s="1057"/>
      <c r="Y157" s="1057"/>
      <c r="Z157" s="1057"/>
      <c r="AA157" s="1057"/>
      <c r="AB157" s="1057"/>
      <c r="AC157" s="1057"/>
      <c r="AD157" s="1054"/>
    </row>
    <row r="158" spans="18:30" x14ac:dyDescent="0.25">
      <c r="R158" s="1057"/>
      <c r="S158" s="1057"/>
      <c r="T158" s="1057"/>
      <c r="U158" s="1057"/>
      <c r="V158" s="1057"/>
      <c r="W158" s="1057"/>
      <c r="X158" s="1057"/>
      <c r="Y158" s="1057"/>
      <c r="Z158" s="1057"/>
      <c r="AA158" s="1057"/>
      <c r="AB158" s="1057"/>
      <c r="AC158" s="1057"/>
      <c r="AD158" s="1054"/>
    </row>
    <row r="159" spans="18:30" x14ac:dyDescent="0.25">
      <c r="R159" s="1057"/>
      <c r="S159" s="1057"/>
      <c r="T159" s="1057"/>
      <c r="U159" s="1057"/>
      <c r="V159" s="1057"/>
      <c r="W159" s="1057"/>
      <c r="X159" s="1057"/>
      <c r="Y159" s="1057"/>
      <c r="Z159" s="1057"/>
      <c r="AA159" s="1057"/>
      <c r="AB159" s="1057"/>
      <c r="AC159" s="1057"/>
      <c r="AD159" s="1054"/>
    </row>
    <row r="160" spans="18:30" x14ac:dyDescent="0.25">
      <c r="R160" s="1057"/>
      <c r="S160" s="1057"/>
      <c r="T160" s="1057"/>
      <c r="U160" s="1057"/>
      <c r="V160" s="1057"/>
      <c r="W160" s="1057"/>
      <c r="X160" s="1057"/>
      <c r="Y160" s="1057"/>
      <c r="Z160" s="1057"/>
      <c r="AA160" s="1057"/>
      <c r="AB160" s="1057"/>
      <c r="AC160" s="1057"/>
      <c r="AD160" s="1054"/>
    </row>
    <row r="161" spans="18:30" x14ac:dyDescent="0.25">
      <c r="R161" s="1057"/>
      <c r="S161" s="1057"/>
      <c r="T161" s="1057"/>
      <c r="U161" s="1057"/>
      <c r="V161" s="1057"/>
      <c r="W161" s="1057"/>
      <c r="X161" s="1057"/>
      <c r="Y161" s="1057"/>
      <c r="Z161" s="1057"/>
      <c r="AA161" s="1057"/>
      <c r="AB161" s="1057"/>
      <c r="AC161" s="1057"/>
      <c r="AD161" s="1054"/>
    </row>
    <row r="162" spans="18:30" x14ac:dyDescent="0.25">
      <c r="R162" s="1057"/>
      <c r="S162" s="1057"/>
      <c r="T162" s="1057"/>
      <c r="U162" s="1057"/>
      <c r="V162" s="1057"/>
      <c r="W162" s="1057"/>
      <c r="X162" s="1057"/>
      <c r="Y162" s="1057"/>
      <c r="Z162" s="1057"/>
      <c r="AA162" s="1057"/>
      <c r="AB162" s="1057"/>
      <c r="AC162" s="1057"/>
      <c r="AD162" s="1054"/>
    </row>
    <row r="163" spans="18:30" x14ac:dyDescent="0.25">
      <c r="R163" s="1057"/>
      <c r="S163" s="1057"/>
      <c r="T163" s="1057"/>
      <c r="U163" s="1057"/>
      <c r="V163" s="1057"/>
      <c r="W163" s="1057"/>
      <c r="X163" s="1057"/>
      <c r="Y163" s="1057"/>
      <c r="Z163" s="1057"/>
      <c r="AA163" s="1057"/>
      <c r="AB163" s="1057"/>
      <c r="AC163" s="1057"/>
      <c r="AD163" s="1054"/>
    </row>
    <row r="164" spans="18:30" x14ac:dyDescent="0.25">
      <c r="R164" s="1057"/>
      <c r="S164" s="1057"/>
      <c r="T164" s="1057"/>
      <c r="U164" s="1057"/>
      <c r="V164" s="1057"/>
      <c r="W164" s="1057"/>
      <c r="X164" s="1057"/>
      <c r="Y164" s="1057"/>
      <c r="Z164" s="1057"/>
      <c r="AA164" s="1057"/>
      <c r="AB164" s="1057"/>
      <c r="AC164" s="1057"/>
      <c r="AD164" s="1054"/>
    </row>
    <row r="165" spans="18:30" x14ac:dyDescent="0.25">
      <c r="R165" s="1057"/>
      <c r="S165" s="1057"/>
      <c r="T165" s="1057"/>
      <c r="U165" s="1057"/>
      <c r="V165" s="1057"/>
      <c r="W165" s="1057"/>
      <c r="X165" s="1057"/>
      <c r="Y165" s="1057"/>
      <c r="Z165" s="1057"/>
      <c r="AA165" s="1057"/>
      <c r="AB165" s="1057"/>
      <c r="AC165" s="1057"/>
      <c r="AD165" s="1054"/>
    </row>
    <row r="166" spans="18:30" x14ac:dyDescent="0.25">
      <c r="R166" s="1057"/>
      <c r="S166" s="1057"/>
      <c r="T166" s="1057"/>
      <c r="U166" s="1057"/>
      <c r="V166" s="1057"/>
      <c r="W166" s="1057"/>
      <c r="X166" s="1057"/>
      <c r="Y166" s="1057"/>
      <c r="Z166" s="1057"/>
      <c r="AA166" s="1057"/>
      <c r="AB166" s="1057"/>
      <c r="AC166" s="1057"/>
      <c r="AD166" s="1054"/>
    </row>
    <row r="167" spans="18:30" x14ac:dyDescent="0.25">
      <c r="R167" s="1057"/>
      <c r="S167" s="1057"/>
      <c r="T167" s="1057"/>
      <c r="U167" s="1057"/>
      <c r="V167" s="1057"/>
      <c r="W167" s="1057"/>
      <c r="X167" s="1057"/>
      <c r="Y167" s="1057"/>
      <c r="Z167" s="1057"/>
      <c r="AA167" s="1057"/>
      <c r="AB167" s="1057"/>
      <c r="AC167" s="1057"/>
      <c r="AD167" s="1054"/>
    </row>
    <row r="168" spans="18:30" x14ac:dyDescent="0.25">
      <c r="R168" s="1057"/>
      <c r="S168" s="1057"/>
      <c r="T168" s="1057"/>
      <c r="U168" s="1057"/>
      <c r="V168" s="1057"/>
      <c r="W168" s="1057"/>
      <c r="X168" s="1057"/>
      <c r="Y168" s="1057"/>
      <c r="Z168" s="1057"/>
      <c r="AA168" s="1057"/>
      <c r="AB168" s="1057"/>
      <c r="AC168" s="1057"/>
      <c r="AD168" s="1054"/>
    </row>
    <row r="169" spans="18:30" x14ac:dyDescent="0.25">
      <c r="R169" s="1057"/>
      <c r="S169" s="1057"/>
      <c r="T169" s="1057"/>
      <c r="U169" s="1057"/>
      <c r="V169" s="1057"/>
      <c r="W169" s="1057"/>
      <c r="X169" s="1057"/>
      <c r="Y169" s="1057"/>
      <c r="Z169" s="1057"/>
      <c r="AA169" s="1057"/>
      <c r="AB169" s="1057"/>
      <c r="AC169" s="1057"/>
      <c r="AD169" s="1054"/>
    </row>
    <row r="170" spans="18:30" x14ac:dyDescent="0.25">
      <c r="R170" s="1057"/>
      <c r="S170" s="1057"/>
      <c r="T170" s="1057"/>
      <c r="U170" s="1057"/>
      <c r="V170" s="1057"/>
      <c r="W170" s="1057"/>
      <c r="X170" s="1057"/>
      <c r="Y170" s="1057"/>
      <c r="Z170" s="1057"/>
      <c r="AA170" s="1057"/>
      <c r="AB170" s="1057"/>
      <c r="AC170" s="1057"/>
      <c r="AD170" s="1054"/>
    </row>
    <row r="171" spans="18:30" x14ac:dyDescent="0.25">
      <c r="R171" s="1057"/>
      <c r="S171" s="1057"/>
      <c r="T171" s="1057"/>
      <c r="U171" s="1057"/>
      <c r="V171" s="1057"/>
      <c r="W171" s="1057"/>
      <c r="X171" s="1057"/>
      <c r="Y171" s="1057"/>
      <c r="Z171" s="1057"/>
      <c r="AA171" s="1057"/>
      <c r="AB171" s="1057"/>
      <c r="AC171" s="1057"/>
      <c r="AD171" s="1054"/>
    </row>
    <row r="172" spans="18:30" x14ac:dyDescent="0.25">
      <c r="R172" s="1057"/>
      <c r="S172" s="1057"/>
      <c r="T172" s="1057"/>
      <c r="U172" s="1057"/>
      <c r="V172" s="1057"/>
      <c r="W172" s="1057"/>
      <c r="X172" s="1057"/>
      <c r="Y172" s="1057"/>
      <c r="Z172" s="1057"/>
      <c r="AA172" s="1057"/>
      <c r="AB172" s="1057"/>
      <c r="AC172" s="1057"/>
      <c r="AD172" s="1054"/>
    </row>
    <row r="173" spans="18:30" x14ac:dyDescent="0.25">
      <c r="R173" s="1057"/>
      <c r="S173" s="1057"/>
      <c r="T173" s="1057"/>
      <c r="U173" s="1057"/>
      <c r="V173" s="1057"/>
      <c r="W173" s="1057"/>
      <c r="X173" s="1057"/>
      <c r="Y173" s="1057"/>
      <c r="Z173" s="1057"/>
      <c r="AA173" s="1057"/>
      <c r="AB173" s="1057"/>
      <c r="AC173" s="1057"/>
      <c r="AD173" s="1054"/>
    </row>
    <row r="174" spans="18:30" x14ac:dyDescent="0.25">
      <c r="R174" s="1057"/>
      <c r="S174" s="1057"/>
      <c r="T174" s="1057"/>
      <c r="U174" s="1057"/>
      <c r="V174" s="1057"/>
      <c r="W174" s="1057"/>
      <c r="X174" s="1057"/>
      <c r="Y174" s="1057"/>
      <c r="Z174" s="1057"/>
      <c r="AA174" s="1057"/>
      <c r="AB174" s="1057"/>
      <c r="AC174" s="1057"/>
      <c r="AD174" s="1054"/>
    </row>
    <row r="175" spans="18:30" x14ac:dyDescent="0.25">
      <c r="R175" s="1057"/>
      <c r="S175" s="1057"/>
      <c r="T175" s="1057"/>
      <c r="U175" s="1057"/>
      <c r="V175" s="1057"/>
      <c r="W175" s="1057"/>
      <c r="X175" s="1057"/>
      <c r="Y175" s="1057"/>
      <c r="Z175" s="1057"/>
      <c r="AA175" s="1057"/>
      <c r="AB175" s="1057"/>
      <c r="AC175" s="1057"/>
      <c r="AD175" s="1054"/>
    </row>
    <row r="176" spans="18:30" x14ac:dyDescent="0.25">
      <c r="R176" s="1057"/>
      <c r="S176" s="1057"/>
      <c r="T176" s="1057"/>
      <c r="U176" s="1057"/>
      <c r="V176" s="1057"/>
      <c r="W176" s="1057"/>
      <c r="X176" s="1057"/>
      <c r="Y176" s="1057"/>
      <c r="Z176" s="1057"/>
      <c r="AA176" s="1057"/>
      <c r="AB176" s="1057"/>
      <c r="AC176" s="1057"/>
      <c r="AD176" s="1054"/>
    </row>
    <row r="177" spans="18:30" x14ac:dyDescent="0.25">
      <c r="R177" s="1057"/>
      <c r="S177" s="1057"/>
      <c r="T177" s="1057"/>
      <c r="U177" s="1057"/>
      <c r="V177" s="1057"/>
      <c r="W177" s="1057"/>
      <c r="X177" s="1057"/>
      <c r="Y177" s="1057"/>
      <c r="Z177" s="1057"/>
      <c r="AA177" s="1057"/>
      <c r="AB177" s="1057"/>
      <c r="AC177" s="1057"/>
      <c r="AD177" s="1054"/>
    </row>
    <row r="178" spans="18:30" x14ac:dyDescent="0.25">
      <c r="R178" s="1057"/>
      <c r="S178" s="1057"/>
      <c r="T178" s="1057"/>
      <c r="U178" s="1057"/>
      <c r="V178" s="1057"/>
      <c r="W178" s="1057"/>
      <c r="X178" s="1057"/>
      <c r="Y178" s="1057"/>
      <c r="Z178" s="1057"/>
      <c r="AA178" s="1057"/>
      <c r="AB178" s="1057"/>
      <c r="AC178" s="1057"/>
      <c r="AD178" s="1054"/>
    </row>
    <row r="179" spans="18:30" x14ac:dyDescent="0.25">
      <c r="R179" s="1057"/>
      <c r="S179" s="1057"/>
      <c r="T179" s="1057"/>
      <c r="U179" s="1057"/>
      <c r="V179" s="1057"/>
      <c r="W179" s="1057"/>
      <c r="X179" s="1057"/>
      <c r="Y179" s="1057"/>
      <c r="Z179" s="1057"/>
      <c r="AA179" s="1057"/>
      <c r="AB179" s="1057"/>
      <c r="AC179" s="1057"/>
      <c r="AD179" s="1054"/>
    </row>
    <row r="180" spans="18:30" x14ac:dyDescent="0.25">
      <c r="R180" s="1057"/>
      <c r="S180" s="1057"/>
      <c r="T180" s="1057"/>
      <c r="U180" s="1057"/>
      <c r="V180" s="1057"/>
      <c r="W180" s="1057"/>
      <c r="X180" s="1057"/>
      <c r="Y180" s="1057"/>
      <c r="Z180" s="1057"/>
      <c r="AA180" s="1057"/>
      <c r="AB180" s="1057"/>
      <c r="AC180" s="1057"/>
      <c r="AD180" s="1054"/>
    </row>
    <row r="181" spans="18:30" x14ac:dyDescent="0.25">
      <c r="R181" s="1057"/>
      <c r="S181" s="1057"/>
      <c r="T181" s="1057"/>
      <c r="U181" s="1057"/>
      <c r="V181" s="1057"/>
      <c r="W181" s="1057"/>
      <c r="X181" s="1057"/>
      <c r="Y181" s="1057"/>
      <c r="Z181" s="1057"/>
      <c r="AA181" s="1057"/>
      <c r="AB181" s="1057"/>
      <c r="AC181" s="1057"/>
      <c r="AD181" s="1054"/>
    </row>
    <row r="182" spans="18:30" x14ac:dyDescent="0.25">
      <c r="R182" s="1057"/>
      <c r="S182" s="1057"/>
      <c r="T182" s="1057"/>
      <c r="U182" s="1057"/>
      <c r="V182" s="1057"/>
      <c r="W182" s="1057"/>
      <c r="X182" s="1057"/>
      <c r="Y182" s="1057"/>
      <c r="Z182" s="1057"/>
      <c r="AA182" s="1057"/>
      <c r="AB182" s="1057"/>
      <c r="AC182" s="1057"/>
      <c r="AD182" s="1054"/>
    </row>
    <row r="183" spans="18:30" x14ac:dyDescent="0.25">
      <c r="R183" s="1057"/>
      <c r="S183" s="1057"/>
      <c r="T183" s="1057"/>
      <c r="U183" s="1057"/>
      <c r="V183" s="1057"/>
      <c r="W183" s="1057"/>
      <c r="X183" s="1057"/>
      <c r="Y183" s="1057"/>
      <c r="Z183" s="1057"/>
      <c r="AA183" s="1057"/>
      <c r="AB183" s="1057"/>
      <c r="AC183" s="1057"/>
      <c r="AD183" s="1054"/>
    </row>
    <row r="184" spans="18:30" x14ac:dyDescent="0.25">
      <c r="R184" s="1057"/>
      <c r="S184" s="1057"/>
      <c r="T184" s="1057"/>
      <c r="U184" s="1057"/>
      <c r="V184" s="1057"/>
      <c r="W184" s="1057"/>
      <c r="X184" s="1057"/>
      <c r="Y184" s="1057"/>
      <c r="Z184" s="1057"/>
      <c r="AA184" s="1057"/>
      <c r="AB184" s="1057"/>
      <c r="AC184" s="1057"/>
      <c r="AD184" s="1054"/>
    </row>
    <row r="185" spans="18:30" x14ac:dyDescent="0.25">
      <c r="R185" s="1057"/>
      <c r="S185" s="1057"/>
      <c r="T185" s="1057"/>
      <c r="U185" s="1057"/>
      <c r="V185" s="1057"/>
      <c r="W185" s="1057"/>
      <c r="X185" s="1057"/>
      <c r="Y185" s="1057"/>
      <c r="Z185" s="1057"/>
      <c r="AA185" s="1057"/>
      <c r="AB185" s="1057"/>
      <c r="AC185" s="1057"/>
      <c r="AD185" s="1054"/>
    </row>
    <row r="186" spans="18:30" x14ac:dyDescent="0.25">
      <c r="R186" s="1057"/>
      <c r="S186" s="1057"/>
      <c r="T186" s="1057"/>
      <c r="U186" s="1057"/>
      <c r="V186" s="1057"/>
      <c r="W186" s="1057"/>
      <c r="X186" s="1057"/>
      <c r="Y186" s="1057"/>
      <c r="Z186" s="1057"/>
      <c r="AA186" s="1057"/>
      <c r="AB186" s="1057"/>
      <c r="AC186" s="1057"/>
      <c r="AD186" s="1054"/>
    </row>
    <row r="187" spans="18:30" x14ac:dyDescent="0.25">
      <c r="R187" s="1057"/>
      <c r="S187" s="1057"/>
      <c r="T187" s="1057"/>
      <c r="U187" s="1057"/>
      <c r="V187" s="1057"/>
      <c r="W187" s="1057"/>
      <c r="X187" s="1057"/>
      <c r="Y187" s="1057"/>
      <c r="Z187" s="1057"/>
      <c r="AA187" s="1057"/>
      <c r="AB187" s="1057"/>
      <c r="AC187" s="1057"/>
      <c r="AD187" s="1054"/>
    </row>
    <row r="188" spans="18:30" x14ac:dyDescent="0.25">
      <c r="R188" s="1057"/>
      <c r="S188" s="1057"/>
      <c r="T188" s="1057"/>
      <c r="U188" s="1057"/>
      <c r="V188" s="1057"/>
      <c r="W188" s="1057"/>
      <c r="X188" s="1057"/>
      <c r="Y188" s="1057"/>
      <c r="Z188" s="1057"/>
      <c r="AA188" s="1057"/>
      <c r="AB188" s="1057"/>
      <c r="AC188" s="1057"/>
      <c r="AD188" s="1054"/>
    </row>
    <row r="189" spans="18:30" x14ac:dyDescent="0.25">
      <c r="R189" s="1057"/>
      <c r="S189" s="1057"/>
      <c r="T189" s="1057"/>
      <c r="U189" s="1057"/>
      <c r="V189" s="1057"/>
      <c r="W189" s="1057"/>
      <c r="X189" s="1057"/>
      <c r="Y189" s="1057"/>
      <c r="Z189" s="1057"/>
      <c r="AA189" s="1057"/>
      <c r="AB189" s="1057"/>
      <c r="AC189" s="1057"/>
      <c r="AD189" s="1054"/>
    </row>
    <row r="190" spans="18:30" x14ac:dyDescent="0.25">
      <c r="R190" s="1057"/>
      <c r="S190" s="1057"/>
      <c r="T190" s="1057"/>
      <c r="U190" s="1057"/>
      <c r="V190" s="1057"/>
      <c r="W190" s="1057"/>
      <c r="X190" s="1057"/>
      <c r="Y190" s="1057"/>
      <c r="Z190" s="1057"/>
      <c r="AA190" s="1057"/>
      <c r="AB190" s="1057"/>
      <c r="AC190" s="1057"/>
      <c r="AD190" s="1054"/>
    </row>
    <row r="191" spans="18:30" x14ac:dyDescent="0.25">
      <c r="R191" s="1057"/>
      <c r="S191" s="1057"/>
      <c r="T191" s="1057"/>
      <c r="U191" s="1057"/>
      <c r="V191" s="1057"/>
      <c r="W191" s="1057"/>
      <c r="X191" s="1057"/>
      <c r="Y191" s="1057"/>
      <c r="Z191" s="1057"/>
      <c r="AA191" s="1057"/>
      <c r="AB191" s="1057"/>
      <c r="AC191" s="1057"/>
      <c r="AD191" s="1054"/>
    </row>
    <row r="192" spans="18:30" x14ac:dyDescent="0.25">
      <c r="R192" s="1057"/>
      <c r="S192" s="1057"/>
      <c r="T192" s="1057"/>
      <c r="U192" s="1057"/>
      <c r="V192" s="1057"/>
      <c r="W192" s="1057"/>
      <c r="X192" s="1057"/>
      <c r="Y192" s="1057"/>
      <c r="Z192" s="1057"/>
      <c r="AA192" s="1057"/>
      <c r="AB192" s="1057"/>
      <c r="AC192" s="1057"/>
      <c r="AD192" s="1054"/>
    </row>
    <row r="193" spans="18:30" x14ac:dyDescent="0.25">
      <c r="R193" s="1057"/>
      <c r="S193" s="1057"/>
      <c r="T193" s="1057"/>
      <c r="U193" s="1057"/>
      <c r="V193" s="1057"/>
      <c r="W193" s="1057"/>
      <c r="X193" s="1057"/>
      <c r="Y193" s="1057"/>
      <c r="Z193" s="1057"/>
      <c r="AA193" s="1057"/>
      <c r="AB193" s="1057"/>
      <c r="AC193" s="1057"/>
      <c r="AD193" s="1054"/>
    </row>
    <row r="194" spans="18:30" x14ac:dyDescent="0.25">
      <c r="R194" s="1057"/>
      <c r="S194" s="1057"/>
      <c r="T194" s="1057"/>
      <c r="U194" s="1057"/>
      <c r="V194" s="1057"/>
      <c r="W194" s="1057"/>
      <c r="X194" s="1057"/>
      <c r="Y194" s="1057"/>
      <c r="Z194" s="1057"/>
      <c r="AA194" s="1057"/>
      <c r="AB194" s="1057"/>
      <c r="AC194" s="1057"/>
      <c r="AD194" s="1054"/>
    </row>
    <row r="195" spans="18:30" x14ac:dyDescent="0.25">
      <c r="R195" s="1057"/>
      <c r="S195" s="1057"/>
      <c r="T195" s="1057"/>
      <c r="U195" s="1057"/>
      <c r="V195" s="1057"/>
      <c r="W195" s="1057"/>
      <c r="X195" s="1057"/>
      <c r="Y195" s="1057"/>
      <c r="Z195" s="1057"/>
      <c r="AA195" s="1057"/>
      <c r="AB195" s="1057"/>
      <c r="AC195" s="1057"/>
      <c r="AD195" s="1054"/>
    </row>
    <row r="196" spans="18:30" x14ac:dyDescent="0.25">
      <c r="R196" s="1057"/>
      <c r="S196" s="1057"/>
      <c r="T196" s="1057"/>
      <c r="U196" s="1057"/>
      <c r="V196" s="1057"/>
      <c r="W196" s="1057"/>
      <c r="X196" s="1057"/>
      <c r="Y196" s="1057"/>
      <c r="Z196" s="1057"/>
      <c r="AA196" s="1057"/>
      <c r="AB196" s="1057"/>
      <c r="AC196" s="1057"/>
      <c r="AD196" s="1054"/>
    </row>
    <row r="197" spans="18:30" x14ac:dyDescent="0.25">
      <c r="R197" s="1057"/>
      <c r="S197" s="1057"/>
      <c r="T197" s="1057"/>
      <c r="U197" s="1057"/>
      <c r="V197" s="1057"/>
      <c r="W197" s="1057"/>
      <c r="X197" s="1057"/>
      <c r="Y197" s="1057"/>
      <c r="Z197" s="1057"/>
      <c r="AA197" s="1057"/>
      <c r="AB197" s="1057"/>
      <c r="AC197" s="1057"/>
      <c r="AD197" s="1054"/>
    </row>
    <row r="198" spans="18:30" x14ac:dyDescent="0.25">
      <c r="R198" s="1057"/>
      <c r="S198" s="1057"/>
      <c r="T198" s="1057"/>
      <c r="U198" s="1057"/>
      <c r="V198" s="1057"/>
      <c r="W198" s="1057"/>
      <c r="X198" s="1057"/>
      <c r="Y198" s="1057"/>
      <c r="Z198" s="1057"/>
      <c r="AA198" s="1057"/>
      <c r="AB198" s="1057"/>
      <c r="AC198" s="1057"/>
      <c r="AD198" s="1054"/>
    </row>
    <row r="199" spans="18:30" x14ac:dyDescent="0.25">
      <c r="R199" s="1057"/>
      <c r="S199" s="1057"/>
      <c r="T199" s="1057"/>
      <c r="U199" s="1057"/>
      <c r="V199" s="1057"/>
      <c r="W199" s="1057"/>
      <c r="X199" s="1057"/>
      <c r="Y199" s="1057"/>
      <c r="Z199" s="1057"/>
      <c r="AA199" s="1057"/>
      <c r="AB199" s="1057"/>
      <c r="AC199" s="1057"/>
      <c r="AD199" s="1054"/>
    </row>
    <row r="200" spans="18:30" x14ac:dyDescent="0.25">
      <c r="R200" s="1057"/>
      <c r="S200" s="1057"/>
      <c r="T200" s="1057"/>
      <c r="U200" s="1057"/>
      <c r="V200" s="1057"/>
      <c r="W200" s="1057"/>
      <c r="X200" s="1057"/>
      <c r="Y200" s="1057"/>
      <c r="Z200" s="1057"/>
      <c r="AA200" s="1057"/>
      <c r="AB200" s="1057"/>
      <c r="AC200" s="1057"/>
      <c r="AD200" s="1054"/>
    </row>
    <row r="201" spans="18:30" x14ac:dyDescent="0.25">
      <c r="R201" s="1057"/>
      <c r="S201" s="1057"/>
      <c r="T201" s="1057"/>
      <c r="U201" s="1057"/>
      <c r="V201" s="1057"/>
      <c r="W201" s="1057"/>
      <c r="X201" s="1057"/>
      <c r="Y201" s="1057"/>
      <c r="Z201" s="1057"/>
      <c r="AA201" s="1057"/>
      <c r="AB201" s="1057"/>
      <c r="AC201" s="1057"/>
      <c r="AD201" s="1054"/>
    </row>
    <row r="202" spans="18:30" x14ac:dyDescent="0.25">
      <c r="R202" s="1057"/>
      <c r="S202" s="1057"/>
      <c r="T202" s="1057"/>
      <c r="U202" s="1057"/>
      <c r="V202" s="1057"/>
      <c r="W202" s="1057"/>
      <c r="X202" s="1057"/>
      <c r="Y202" s="1057"/>
      <c r="Z202" s="1057"/>
      <c r="AA202" s="1057"/>
      <c r="AB202" s="1057"/>
      <c r="AC202" s="1057"/>
      <c r="AD202" s="1054"/>
    </row>
    <row r="203" spans="18:30" x14ac:dyDescent="0.25">
      <c r="R203" s="1057"/>
      <c r="S203" s="1057"/>
      <c r="T203" s="1057"/>
      <c r="U203" s="1057"/>
      <c r="V203" s="1057"/>
      <c r="W203" s="1057"/>
      <c r="X203" s="1057"/>
      <c r="Y203" s="1057"/>
      <c r="Z203" s="1057"/>
      <c r="AA203" s="1057"/>
      <c r="AB203" s="1057"/>
      <c r="AC203" s="1057"/>
      <c r="AD203" s="1054"/>
    </row>
    <row r="204" spans="18:30" x14ac:dyDescent="0.25">
      <c r="R204" s="1057"/>
      <c r="S204" s="1057"/>
      <c r="T204" s="1057"/>
      <c r="U204" s="1057"/>
      <c r="V204" s="1057"/>
      <c r="W204" s="1057"/>
      <c r="X204" s="1057"/>
      <c r="Y204" s="1057"/>
      <c r="Z204" s="1057"/>
      <c r="AA204" s="1057"/>
      <c r="AB204" s="1057"/>
      <c r="AC204" s="1057"/>
      <c r="AD204" s="1054"/>
    </row>
    <row r="205" spans="18:30" x14ac:dyDescent="0.25">
      <c r="R205" s="1057"/>
      <c r="S205" s="1057"/>
      <c r="T205" s="1057"/>
      <c r="U205" s="1057"/>
      <c r="V205" s="1057"/>
      <c r="W205" s="1057"/>
      <c r="X205" s="1057"/>
      <c r="Y205" s="1057"/>
      <c r="Z205" s="1057"/>
      <c r="AA205" s="1057"/>
      <c r="AB205" s="1057"/>
      <c r="AC205" s="1057"/>
      <c r="AD205" s="1054"/>
    </row>
    <row r="206" spans="18:30" x14ac:dyDescent="0.25">
      <c r="R206" s="1057"/>
      <c r="S206" s="1057"/>
      <c r="T206" s="1057"/>
      <c r="U206" s="1057"/>
      <c r="V206" s="1057"/>
      <c r="W206" s="1057"/>
      <c r="X206" s="1057"/>
      <c r="Y206" s="1057"/>
      <c r="Z206" s="1057"/>
      <c r="AA206" s="1057"/>
      <c r="AB206" s="1057"/>
      <c r="AC206" s="1057"/>
      <c r="AD206" s="1054"/>
    </row>
    <row r="207" spans="18:30" x14ac:dyDescent="0.25">
      <c r="R207" s="1057"/>
      <c r="S207" s="1057"/>
      <c r="T207" s="1057"/>
      <c r="U207" s="1057"/>
      <c r="V207" s="1057"/>
      <c r="W207" s="1057"/>
      <c r="X207" s="1057"/>
      <c r="Y207" s="1057"/>
      <c r="Z207" s="1057"/>
      <c r="AA207" s="1057"/>
      <c r="AB207" s="1057"/>
      <c r="AC207" s="1057"/>
      <c r="AD207" s="1054"/>
    </row>
    <row r="208" spans="18:30" x14ac:dyDescent="0.25">
      <c r="R208" s="1057"/>
      <c r="S208" s="1057"/>
      <c r="T208" s="1057"/>
      <c r="U208" s="1057"/>
      <c r="V208" s="1057"/>
      <c r="W208" s="1057"/>
      <c r="X208" s="1057"/>
      <c r="Y208" s="1057"/>
      <c r="Z208" s="1057"/>
      <c r="AA208" s="1057"/>
      <c r="AB208" s="1057"/>
      <c r="AC208" s="1057"/>
      <c r="AD208" s="1054"/>
    </row>
    <row r="209" spans="18:30" x14ac:dyDescent="0.25">
      <c r="R209" s="1057"/>
      <c r="S209" s="1057"/>
      <c r="T209" s="1057"/>
      <c r="U209" s="1057"/>
      <c r="V209" s="1057"/>
      <c r="W209" s="1057"/>
      <c r="X209" s="1057"/>
      <c r="Y209" s="1057"/>
      <c r="Z209" s="1057"/>
      <c r="AA209" s="1057"/>
      <c r="AB209" s="1057"/>
      <c r="AC209" s="1057"/>
      <c r="AD209" s="1054"/>
    </row>
    <row r="210" spans="18:30" x14ac:dyDescent="0.25">
      <c r="R210" s="1057"/>
      <c r="S210" s="1057"/>
      <c r="T210" s="1057"/>
      <c r="U210" s="1057"/>
      <c r="V210" s="1057"/>
      <c r="W210" s="1057"/>
      <c r="X210" s="1057"/>
      <c r="Y210" s="1057"/>
      <c r="Z210" s="1057"/>
      <c r="AA210" s="1057"/>
      <c r="AB210" s="1057"/>
      <c r="AC210" s="1057"/>
      <c r="AD210" s="1054"/>
    </row>
    <row r="211" spans="18:30" x14ac:dyDescent="0.25">
      <c r="R211" s="1057"/>
      <c r="S211" s="1057"/>
      <c r="T211" s="1057"/>
      <c r="U211" s="1057"/>
      <c r="V211" s="1057"/>
      <c r="W211" s="1057"/>
      <c r="X211" s="1057"/>
      <c r="Y211" s="1057"/>
      <c r="Z211" s="1057"/>
      <c r="AA211" s="1057"/>
      <c r="AB211" s="1057"/>
      <c r="AC211" s="1057"/>
      <c r="AD211" s="1054"/>
    </row>
    <row r="212" spans="18:30" x14ac:dyDescent="0.25">
      <c r="R212" s="1057"/>
      <c r="S212" s="1057"/>
      <c r="T212" s="1057"/>
      <c r="U212" s="1057"/>
      <c r="V212" s="1057"/>
      <c r="W212" s="1057"/>
      <c r="X212" s="1057"/>
      <c r="Y212" s="1057"/>
      <c r="Z212" s="1057"/>
      <c r="AA212" s="1057"/>
      <c r="AB212" s="1057"/>
      <c r="AC212" s="1057"/>
      <c r="AD212" s="1054"/>
    </row>
    <row r="213" spans="18:30" x14ac:dyDescent="0.25">
      <c r="R213" s="1057"/>
      <c r="S213" s="1057"/>
      <c r="T213" s="1057"/>
      <c r="U213" s="1057"/>
      <c r="V213" s="1057"/>
      <c r="W213" s="1057"/>
      <c r="X213" s="1057"/>
      <c r="Y213" s="1057"/>
      <c r="Z213" s="1057"/>
      <c r="AA213" s="1057"/>
      <c r="AB213" s="1057"/>
      <c r="AC213" s="1057"/>
      <c r="AD213" s="1054"/>
    </row>
    <row r="214" spans="18:30" x14ac:dyDescent="0.25">
      <c r="R214" s="1057"/>
      <c r="S214" s="1057"/>
      <c r="T214" s="1057"/>
      <c r="U214" s="1057"/>
      <c r="V214" s="1057"/>
      <c r="W214" s="1057"/>
      <c r="X214" s="1057"/>
      <c r="Y214" s="1057"/>
      <c r="Z214" s="1057"/>
      <c r="AA214" s="1057"/>
      <c r="AB214" s="1057"/>
      <c r="AC214" s="1057"/>
      <c r="AD214" s="1054"/>
    </row>
    <row r="215" spans="18:30" x14ac:dyDescent="0.25">
      <c r="R215" s="1057"/>
      <c r="S215" s="1057"/>
      <c r="T215" s="1057"/>
      <c r="U215" s="1057"/>
      <c r="V215" s="1057"/>
      <c r="W215" s="1057"/>
      <c r="X215" s="1057"/>
      <c r="Y215" s="1057"/>
      <c r="Z215" s="1057"/>
      <c r="AA215" s="1057"/>
      <c r="AB215" s="1057"/>
      <c r="AC215" s="1057"/>
      <c r="AD215" s="1054"/>
    </row>
    <row r="216" spans="18:30" x14ac:dyDescent="0.25">
      <c r="R216" s="1057"/>
      <c r="S216" s="1057"/>
      <c r="T216" s="1057"/>
      <c r="U216" s="1057"/>
      <c r="V216" s="1057"/>
      <c r="W216" s="1057"/>
      <c r="X216" s="1057"/>
      <c r="Y216" s="1057"/>
      <c r="Z216" s="1057"/>
      <c r="AA216" s="1057"/>
      <c r="AB216" s="1057"/>
      <c r="AC216" s="1057"/>
      <c r="AD216" s="1054"/>
    </row>
    <row r="217" spans="18:30" x14ac:dyDescent="0.25">
      <c r="R217" s="1057"/>
      <c r="S217" s="1057"/>
      <c r="T217" s="1057"/>
      <c r="U217" s="1057"/>
      <c r="V217" s="1057"/>
      <c r="W217" s="1057"/>
      <c r="X217" s="1057"/>
      <c r="Y217" s="1057"/>
      <c r="Z217" s="1057"/>
      <c r="AA217" s="1057"/>
      <c r="AB217" s="1057"/>
      <c r="AC217" s="1057"/>
      <c r="AD217" s="1054"/>
    </row>
    <row r="218" spans="18:30" x14ac:dyDescent="0.25">
      <c r="R218" s="1057"/>
      <c r="S218" s="1057"/>
      <c r="T218" s="1057"/>
      <c r="U218" s="1057"/>
      <c r="V218" s="1057"/>
      <c r="W218" s="1057"/>
      <c r="X218" s="1057"/>
      <c r="Y218" s="1057"/>
      <c r="Z218" s="1057"/>
      <c r="AA218" s="1057"/>
      <c r="AB218" s="1057"/>
      <c r="AC218" s="1057"/>
      <c r="AD218" s="1054"/>
    </row>
    <row r="219" spans="18:30" x14ac:dyDescent="0.25">
      <c r="R219" s="1057"/>
      <c r="S219" s="1057"/>
      <c r="T219" s="1057"/>
      <c r="U219" s="1057"/>
      <c r="V219" s="1057"/>
      <c r="W219" s="1057"/>
      <c r="X219" s="1057"/>
      <c r="Y219" s="1057"/>
      <c r="Z219" s="1057"/>
      <c r="AA219" s="1057"/>
      <c r="AB219" s="1057"/>
      <c r="AC219" s="1057"/>
      <c r="AD219" s="1054"/>
    </row>
    <row r="220" spans="18:30" x14ac:dyDescent="0.25">
      <c r="R220" s="1057"/>
      <c r="S220" s="1057"/>
      <c r="T220" s="1057"/>
      <c r="U220" s="1057"/>
      <c r="V220" s="1057"/>
      <c r="W220" s="1057"/>
      <c r="X220" s="1057"/>
      <c r="Y220" s="1057"/>
      <c r="Z220" s="1057"/>
      <c r="AA220" s="1057"/>
      <c r="AB220" s="1057"/>
      <c r="AC220" s="1057"/>
      <c r="AD220" s="1054"/>
    </row>
    <row r="221" spans="18:30" x14ac:dyDescent="0.25">
      <c r="R221" s="1057"/>
      <c r="S221" s="1057"/>
      <c r="T221" s="1057"/>
      <c r="U221" s="1057"/>
      <c r="V221" s="1057"/>
      <c r="W221" s="1057"/>
      <c r="X221" s="1057"/>
      <c r="Y221" s="1057"/>
      <c r="Z221" s="1057"/>
      <c r="AA221" s="1057"/>
      <c r="AB221" s="1057"/>
      <c r="AC221" s="1057"/>
      <c r="AD221" s="1054"/>
    </row>
    <row r="222" spans="18:30" x14ac:dyDescent="0.25">
      <c r="R222" s="1057"/>
      <c r="S222" s="1057"/>
      <c r="T222" s="1057"/>
      <c r="U222" s="1057"/>
      <c r="V222" s="1057"/>
      <c r="W222" s="1057"/>
      <c r="X222" s="1057"/>
      <c r="Y222" s="1057"/>
      <c r="Z222" s="1057"/>
      <c r="AA222" s="1057"/>
      <c r="AB222" s="1057"/>
      <c r="AC222" s="1057"/>
      <c r="AD222" s="1054"/>
    </row>
    <row r="223" spans="18:30" x14ac:dyDescent="0.25">
      <c r="R223" s="1057"/>
      <c r="S223" s="1057"/>
      <c r="T223" s="1057"/>
      <c r="U223" s="1057"/>
      <c r="V223" s="1057"/>
      <c r="W223" s="1057"/>
      <c r="X223" s="1057"/>
      <c r="Y223" s="1057"/>
      <c r="Z223" s="1057"/>
      <c r="AA223" s="1057"/>
      <c r="AB223" s="1057"/>
      <c r="AC223" s="1057"/>
      <c r="AD223" s="1054"/>
    </row>
    <row r="224" spans="18:30" x14ac:dyDescent="0.25">
      <c r="R224" s="1057"/>
      <c r="S224" s="1057"/>
      <c r="T224" s="1057"/>
      <c r="U224" s="1057"/>
      <c r="V224" s="1057"/>
      <c r="W224" s="1057"/>
      <c r="X224" s="1057"/>
      <c r="Y224" s="1057"/>
      <c r="Z224" s="1057"/>
      <c r="AA224" s="1057"/>
      <c r="AB224" s="1057"/>
      <c r="AC224" s="1057"/>
      <c r="AD224" s="1054"/>
    </row>
    <row r="225" spans="18:30" x14ac:dyDescent="0.25">
      <c r="R225" s="1057"/>
      <c r="S225" s="1057"/>
      <c r="T225" s="1057"/>
      <c r="U225" s="1057"/>
      <c r="V225" s="1057"/>
      <c r="W225" s="1057"/>
      <c r="X225" s="1057"/>
      <c r="Y225" s="1057"/>
      <c r="Z225" s="1057"/>
      <c r="AA225" s="1057"/>
      <c r="AB225" s="1057"/>
      <c r="AC225" s="1057"/>
      <c r="AD225" s="1054"/>
    </row>
    <row r="226" spans="18:30" x14ac:dyDescent="0.25">
      <c r="R226" s="1057"/>
      <c r="S226" s="1057"/>
      <c r="T226" s="1057"/>
      <c r="U226" s="1057"/>
      <c r="V226" s="1057"/>
      <c r="W226" s="1057"/>
      <c r="X226" s="1057"/>
      <c r="Y226" s="1057"/>
      <c r="Z226" s="1057"/>
      <c r="AA226" s="1057"/>
      <c r="AB226" s="1057"/>
      <c r="AC226" s="1057"/>
      <c r="AD226" s="1054"/>
    </row>
    <row r="227" spans="18:30" x14ac:dyDescent="0.25">
      <c r="R227" s="1057"/>
      <c r="S227" s="1057"/>
      <c r="T227" s="1057"/>
      <c r="U227" s="1057"/>
      <c r="V227" s="1057"/>
      <c r="W227" s="1057"/>
      <c r="X227" s="1057"/>
      <c r="Y227" s="1057"/>
      <c r="Z227" s="1057"/>
      <c r="AA227" s="1057"/>
      <c r="AB227" s="1057"/>
      <c r="AC227" s="1057"/>
      <c r="AD227" s="1054"/>
    </row>
    <row r="228" spans="18:30" x14ac:dyDescent="0.25">
      <c r="R228" s="1057"/>
      <c r="S228" s="1057"/>
      <c r="T228" s="1057"/>
      <c r="U228" s="1057"/>
      <c r="V228" s="1057"/>
      <c r="W228" s="1057"/>
      <c r="X228" s="1057"/>
      <c r="Y228" s="1057"/>
      <c r="Z228" s="1057"/>
      <c r="AA228" s="1057"/>
      <c r="AB228" s="1057"/>
      <c r="AC228" s="1057"/>
      <c r="AD228" s="1054"/>
    </row>
    <row r="229" spans="18:30" x14ac:dyDescent="0.25">
      <c r="R229" s="1057"/>
      <c r="S229" s="1057"/>
      <c r="T229" s="1057"/>
      <c r="U229" s="1057"/>
      <c r="V229" s="1057"/>
      <c r="W229" s="1057"/>
      <c r="X229" s="1057"/>
      <c r="Y229" s="1057"/>
      <c r="Z229" s="1057"/>
      <c r="AA229" s="1057"/>
      <c r="AB229" s="1057"/>
      <c r="AC229" s="1057"/>
      <c r="AD229" s="1054"/>
    </row>
    <row r="230" spans="18:30" x14ac:dyDescent="0.25">
      <c r="R230" s="1057"/>
      <c r="S230" s="1057"/>
      <c r="T230" s="1057"/>
      <c r="U230" s="1057"/>
      <c r="V230" s="1057"/>
      <c r="W230" s="1057"/>
      <c r="X230" s="1057"/>
      <c r="Y230" s="1057"/>
      <c r="Z230" s="1057"/>
      <c r="AA230" s="1057"/>
      <c r="AB230" s="1057"/>
      <c r="AC230" s="1057"/>
      <c r="AD230" s="1054"/>
    </row>
    <row r="231" spans="18:30" x14ac:dyDescent="0.25">
      <c r="R231" s="1057"/>
      <c r="S231" s="1057"/>
      <c r="T231" s="1057"/>
      <c r="U231" s="1057"/>
      <c r="V231" s="1057"/>
      <c r="W231" s="1057"/>
      <c r="X231" s="1057"/>
      <c r="Y231" s="1057"/>
      <c r="Z231" s="1057"/>
      <c r="AA231" s="1057"/>
      <c r="AB231" s="1057"/>
      <c r="AC231" s="1057"/>
      <c r="AD231" s="1054"/>
    </row>
    <row r="232" spans="18:30" x14ac:dyDescent="0.25">
      <c r="R232" s="1057"/>
      <c r="S232" s="1057"/>
      <c r="T232" s="1057"/>
      <c r="U232" s="1057"/>
      <c r="V232" s="1057"/>
      <c r="W232" s="1057"/>
      <c r="X232" s="1057"/>
      <c r="Y232" s="1057"/>
      <c r="Z232" s="1057"/>
      <c r="AA232" s="1057"/>
      <c r="AB232" s="1057"/>
      <c r="AC232" s="1057"/>
      <c r="AD232" s="1054"/>
    </row>
    <row r="233" spans="18:30" x14ac:dyDescent="0.25">
      <c r="R233" s="1057"/>
      <c r="S233" s="1057"/>
      <c r="T233" s="1057"/>
      <c r="U233" s="1057"/>
      <c r="V233" s="1057"/>
      <c r="W233" s="1057"/>
      <c r="X233" s="1057"/>
      <c r="Y233" s="1057"/>
      <c r="Z233" s="1057"/>
      <c r="AA233" s="1057"/>
      <c r="AB233" s="1057"/>
      <c r="AC233" s="1057"/>
      <c r="AD233" s="1054"/>
    </row>
    <row r="234" spans="18:30" x14ac:dyDescent="0.25">
      <c r="R234" s="1057"/>
      <c r="S234" s="1057"/>
      <c r="T234" s="1057"/>
      <c r="U234" s="1057"/>
      <c r="V234" s="1057"/>
      <c r="W234" s="1057"/>
      <c r="X234" s="1057"/>
      <c r="Y234" s="1057"/>
      <c r="Z234" s="1057"/>
      <c r="AA234" s="1057"/>
      <c r="AB234" s="1057"/>
      <c r="AC234" s="1057"/>
      <c r="AD234" s="1054"/>
    </row>
    <row r="235" spans="18:30" x14ac:dyDescent="0.25">
      <c r="R235" s="1057"/>
      <c r="S235" s="1057"/>
      <c r="T235" s="1057"/>
      <c r="U235" s="1057"/>
      <c r="V235" s="1057"/>
      <c r="W235" s="1057"/>
      <c r="X235" s="1057"/>
      <c r="Y235" s="1057"/>
      <c r="Z235" s="1057"/>
      <c r="AA235" s="1057"/>
      <c r="AB235" s="1057"/>
      <c r="AC235" s="1057"/>
      <c r="AD235" s="1054"/>
    </row>
    <row r="236" spans="18:30" x14ac:dyDescent="0.25">
      <c r="R236" s="1057"/>
      <c r="S236" s="1057"/>
      <c r="T236" s="1057"/>
      <c r="U236" s="1057"/>
      <c r="V236" s="1057"/>
      <c r="W236" s="1057"/>
      <c r="X236" s="1057"/>
      <c r="Y236" s="1057"/>
      <c r="Z236" s="1057"/>
      <c r="AA236" s="1057"/>
      <c r="AB236" s="1057"/>
      <c r="AC236" s="1057"/>
      <c r="AD236" s="1054"/>
    </row>
    <row r="237" spans="18:30" x14ac:dyDescent="0.25">
      <c r="R237" s="1057"/>
      <c r="S237" s="1057"/>
      <c r="T237" s="1057"/>
      <c r="U237" s="1057"/>
      <c r="V237" s="1057"/>
      <c r="W237" s="1057"/>
      <c r="X237" s="1057"/>
      <c r="Y237" s="1057"/>
      <c r="Z237" s="1057"/>
      <c r="AA237" s="1057"/>
      <c r="AB237" s="1057"/>
      <c r="AC237" s="1057"/>
      <c r="AD237" s="1054"/>
    </row>
    <row r="238" spans="18:30" x14ac:dyDescent="0.25">
      <c r="R238" s="1057"/>
      <c r="S238" s="1057"/>
      <c r="T238" s="1057"/>
      <c r="U238" s="1057"/>
      <c r="V238" s="1057"/>
      <c r="W238" s="1057"/>
      <c r="X238" s="1057"/>
      <c r="Y238" s="1057"/>
      <c r="Z238" s="1057"/>
      <c r="AA238" s="1057"/>
      <c r="AB238" s="1057"/>
      <c r="AC238" s="1057"/>
      <c r="AD238" s="1054"/>
    </row>
    <row r="239" spans="18:30" x14ac:dyDescent="0.25">
      <c r="R239" s="1057"/>
      <c r="S239" s="1057"/>
      <c r="T239" s="1057"/>
      <c r="U239" s="1057"/>
      <c r="V239" s="1057"/>
      <c r="W239" s="1057"/>
      <c r="X239" s="1057"/>
      <c r="Y239" s="1057"/>
      <c r="Z239" s="1057"/>
      <c r="AA239" s="1057"/>
      <c r="AB239" s="1057"/>
      <c r="AC239" s="1057"/>
      <c r="AD239" s="1054"/>
    </row>
    <row r="240" spans="18:30" x14ac:dyDescent="0.25">
      <c r="R240" s="1057"/>
      <c r="S240" s="1057"/>
      <c r="T240" s="1057"/>
      <c r="U240" s="1057"/>
      <c r="V240" s="1057"/>
      <c r="W240" s="1057"/>
      <c r="X240" s="1057"/>
      <c r="Y240" s="1057"/>
      <c r="Z240" s="1057"/>
      <c r="AA240" s="1057"/>
      <c r="AB240" s="1057"/>
      <c r="AC240" s="1057"/>
      <c r="AD240" s="1054"/>
    </row>
    <row r="241" spans="18:30" x14ac:dyDescent="0.25">
      <c r="R241" s="1057"/>
      <c r="S241" s="1057"/>
      <c r="T241" s="1057"/>
      <c r="U241" s="1057"/>
      <c r="V241" s="1057"/>
      <c r="W241" s="1057"/>
      <c r="X241" s="1057"/>
      <c r="Y241" s="1057"/>
      <c r="Z241" s="1057"/>
      <c r="AA241" s="1057"/>
      <c r="AB241" s="1057"/>
      <c r="AC241" s="1057"/>
      <c r="AD241" s="1054"/>
    </row>
    <row r="242" spans="18:30" x14ac:dyDescent="0.25">
      <c r="R242" s="1057"/>
      <c r="S242" s="1057"/>
      <c r="T242" s="1057"/>
      <c r="U242" s="1057"/>
      <c r="V242" s="1057"/>
      <c r="W242" s="1057"/>
      <c r="X242" s="1057"/>
      <c r="Y242" s="1057"/>
      <c r="Z242" s="1057"/>
      <c r="AA242" s="1057"/>
      <c r="AB242" s="1057"/>
      <c r="AC242" s="1057"/>
      <c r="AD242" s="1054"/>
    </row>
    <row r="243" spans="18:30" x14ac:dyDescent="0.25">
      <c r="R243" s="1057"/>
      <c r="S243" s="1057"/>
      <c r="T243" s="1057"/>
      <c r="U243" s="1057"/>
      <c r="V243" s="1057"/>
      <c r="W243" s="1057"/>
      <c r="X243" s="1057"/>
      <c r="Y243" s="1057"/>
      <c r="Z243" s="1057"/>
      <c r="AA243" s="1057"/>
      <c r="AB243" s="1057"/>
      <c r="AC243" s="1057"/>
      <c r="AD243" s="1054"/>
    </row>
    <row r="244" spans="18:30" x14ac:dyDescent="0.25">
      <c r="R244" s="1057"/>
      <c r="S244" s="1057"/>
      <c r="T244" s="1057"/>
      <c r="U244" s="1057"/>
      <c r="V244" s="1057"/>
      <c r="W244" s="1057"/>
      <c r="X244" s="1057"/>
      <c r="Y244" s="1057"/>
      <c r="Z244" s="1057"/>
      <c r="AA244" s="1057"/>
      <c r="AB244" s="1057"/>
      <c r="AC244" s="1057"/>
      <c r="AD244" s="1054"/>
    </row>
    <row r="245" spans="18:30" x14ac:dyDescent="0.25">
      <c r="R245" s="1057"/>
      <c r="S245" s="1057"/>
      <c r="T245" s="1057"/>
      <c r="U245" s="1057"/>
      <c r="V245" s="1057"/>
      <c r="W245" s="1057"/>
      <c r="X245" s="1057"/>
      <c r="Y245" s="1057"/>
      <c r="Z245" s="1057"/>
      <c r="AA245" s="1057"/>
      <c r="AB245" s="1057"/>
      <c r="AC245" s="1057"/>
      <c r="AD245" s="1054"/>
    </row>
    <row r="246" spans="18:30" x14ac:dyDescent="0.25">
      <c r="R246" s="1057"/>
      <c r="S246" s="1057"/>
      <c r="T246" s="1057"/>
      <c r="U246" s="1057"/>
      <c r="V246" s="1057"/>
      <c r="W246" s="1057"/>
      <c r="X246" s="1057"/>
      <c r="Y246" s="1057"/>
      <c r="Z246" s="1057"/>
      <c r="AA246" s="1057"/>
      <c r="AB246" s="1057"/>
      <c r="AC246" s="1057"/>
      <c r="AD246" s="1054"/>
    </row>
    <row r="247" spans="18:30" x14ac:dyDescent="0.25">
      <c r="R247" s="1057"/>
      <c r="S247" s="1057"/>
      <c r="T247" s="1057"/>
      <c r="U247" s="1057"/>
      <c r="V247" s="1057"/>
      <c r="W247" s="1057"/>
      <c r="X247" s="1057"/>
      <c r="Y247" s="1057"/>
      <c r="Z247" s="1057"/>
      <c r="AA247" s="1057"/>
      <c r="AB247" s="1057"/>
      <c r="AC247" s="1057"/>
      <c r="AD247" s="1054"/>
    </row>
    <row r="248" spans="18:30" x14ac:dyDescent="0.25">
      <c r="R248" s="1057"/>
      <c r="S248" s="1057"/>
      <c r="T248" s="1057"/>
      <c r="U248" s="1057"/>
      <c r="V248" s="1057"/>
      <c r="W248" s="1057"/>
      <c r="X248" s="1057"/>
      <c r="Y248" s="1057"/>
      <c r="Z248" s="1057"/>
      <c r="AA248" s="1057"/>
      <c r="AB248" s="1057"/>
      <c r="AC248" s="1057"/>
      <c r="AD248" s="1054"/>
    </row>
    <row r="249" spans="18:30" x14ac:dyDescent="0.25">
      <c r="R249" s="1057"/>
      <c r="S249" s="1057"/>
      <c r="T249" s="1057"/>
      <c r="U249" s="1057"/>
      <c r="V249" s="1057"/>
      <c r="W249" s="1057"/>
      <c r="X249" s="1057"/>
      <c r="Y249" s="1057"/>
      <c r="Z249" s="1057"/>
      <c r="AA249" s="1057"/>
      <c r="AB249" s="1057"/>
      <c r="AC249" s="1057"/>
      <c r="AD249" s="1054"/>
    </row>
    <row r="250" spans="18:30" x14ac:dyDescent="0.25">
      <c r="R250" s="1057"/>
      <c r="S250" s="1057"/>
      <c r="T250" s="1057"/>
      <c r="U250" s="1057"/>
      <c r="V250" s="1057"/>
      <c r="W250" s="1057"/>
      <c r="X250" s="1057"/>
      <c r="Y250" s="1057"/>
      <c r="Z250" s="1057"/>
      <c r="AA250" s="1057"/>
      <c r="AB250" s="1057"/>
      <c r="AC250" s="1057"/>
      <c r="AD250" s="1054"/>
    </row>
    <row r="251" spans="18:30" x14ac:dyDescent="0.25">
      <c r="R251" s="1057"/>
      <c r="S251" s="1057"/>
      <c r="T251" s="1057"/>
      <c r="U251" s="1057"/>
      <c r="V251" s="1057"/>
      <c r="W251" s="1057"/>
      <c r="X251" s="1057"/>
      <c r="Y251" s="1057"/>
      <c r="Z251" s="1057"/>
      <c r="AA251" s="1057"/>
      <c r="AB251" s="1057"/>
      <c r="AC251" s="1057"/>
      <c r="AD251" s="1054"/>
    </row>
    <row r="252" spans="18:30" x14ac:dyDescent="0.25">
      <c r="R252" s="1057"/>
      <c r="S252" s="1057"/>
      <c r="T252" s="1057"/>
      <c r="U252" s="1057"/>
      <c r="V252" s="1057"/>
      <c r="W252" s="1057"/>
      <c r="X252" s="1057"/>
      <c r="Y252" s="1057"/>
      <c r="Z252" s="1057"/>
      <c r="AA252" s="1057"/>
      <c r="AB252" s="1057"/>
      <c r="AC252" s="1057"/>
      <c r="AD252" s="1054"/>
    </row>
    <row r="253" spans="18:30" x14ac:dyDescent="0.25">
      <c r="R253" s="1057"/>
      <c r="S253" s="1057"/>
      <c r="T253" s="1057"/>
      <c r="U253" s="1057"/>
      <c r="V253" s="1057"/>
      <c r="W253" s="1057"/>
      <c r="X253" s="1057"/>
      <c r="Y253" s="1057"/>
      <c r="Z253" s="1057"/>
      <c r="AA253" s="1057"/>
      <c r="AB253" s="1057"/>
      <c r="AC253" s="1057"/>
      <c r="AD253" s="1054"/>
    </row>
    <row r="254" spans="18:30" x14ac:dyDescent="0.25">
      <c r="R254" s="1057"/>
      <c r="S254" s="1057"/>
      <c r="T254" s="1057"/>
      <c r="U254" s="1057"/>
      <c r="V254" s="1057"/>
      <c r="W254" s="1057"/>
      <c r="X254" s="1057"/>
      <c r="Y254" s="1057"/>
      <c r="Z254" s="1057"/>
      <c r="AA254" s="1057"/>
      <c r="AB254" s="1057"/>
      <c r="AC254" s="1057"/>
      <c r="AD254" s="1054"/>
    </row>
    <row r="255" spans="18:30" x14ac:dyDescent="0.25">
      <c r="R255" s="1057"/>
      <c r="S255" s="1057"/>
      <c r="T255" s="1057"/>
      <c r="U255" s="1057"/>
      <c r="V255" s="1057"/>
      <c r="W255" s="1057"/>
      <c r="X255" s="1057"/>
      <c r="Y255" s="1057"/>
      <c r="Z255" s="1057"/>
      <c r="AA255" s="1057"/>
      <c r="AB255" s="1057"/>
      <c r="AC255" s="1057"/>
      <c r="AD255" s="1054"/>
    </row>
    <row r="256" spans="18:30" x14ac:dyDescent="0.25">
      <c r="R256" s="1057"/>
      <c r="S256" s="1057"/>
      <c r="T256" s="1057"/>
      <c r="U256" s="1057"/>
      <c r="V256" s="1057"/>
      <c r="W256" s="1057"/>
      <c r="X256" s="1057"/>
      <c r="Y256" s="1057"/>
      <c r="Z256" s="1057"/>
      <c r="AA256" s="1057"/>
      <c r="AB256" s="1057"/>
      <c r="AC256" s="1057"/>
      <c r="AD256" s="1054"/>
    </row>
    <row r="257" spans="18:30" x14ac:dyDescent="0.25">
      <c r="R257" s="1057"/>
      <c r="S257" s="1057"/>
      <c r="T257" s="1057"/>
      <c r="U257" s="1057"/>
      <c r="V257" s="1057"/>
      <c r="W257" s="1057"/>
      <c r="X257" s="1057"/>
      <c r="Y257" s="1057"/>
      <c r="Z257" s="1057"/>
      <c r="AA257" s="1057"/>
      <c r="AB257" s="1057"/>
      <c r="AC257" s="1057"/>
      <c r="AD257" s="1054"/>
    </row>
    <row r="258" spans="18:30" x14ac:dyDescent="0.25">
      <c r="R258" s="1057"/>
      <c r="S258" s="1057"/>
      <c r="T258" s="1057"/>
      <c r="U258" s="1057"/>
      <c r="V258" s="1057"/>
      <c r="W258" s="1057"/>
      <c r="X258" s="1057"/>
      <c r="Y258" s="1057"/>
      <c r="Z258" s="1057"/>
      <c r="AA258" s="1057"/>
      <c r="AB258" s="1057"/>
      <c r="AC258" s="1057"/>
      <c r="AD258" s="1054"/>
    </row>
    <row r="259" spans="18:30" x14ac:dyDescent="0.25">
      <c r="R259" s="1057"/>
      <c r="S259" s="1057"/>
      <c r="T259" s="1057"/>
      <c r="U259" s="1057"/>
      <c r="V259" s="1057"/>
      <c r="W259" s="1057"/>
      <c r="X259" s="1057"/>
      <c r="Y259" s="1057"/>
      <c r="Z259" s="1057"/>
      <c r="AA259" s="1057"/>
      <c r="AB259" s="1057"/>
      <c r="AC259" s="1057"/>
      <c r="AD259" s="1054"/>
    </row>
    <row r="260" spans="18:30" x14ac:dyDescent="0.25">
      <c r="R260" s="1057"/>
      <c r="S260" s="1057"/>
      <c r="T260" s="1057"/>
      <c r="U260" s="1057"/>
      <c r="V260" s="1057"/>
      <c r="W260" s="1057"/>
      <c r="X260" s="1057"/>
      <c r="Y260" s="1057"/>
      <c r="Z260" s="1057"/>
      <c r="AA260" s="1057"/>
      <c r="AB260" s="1057"/>
      <c r="AC260" s="1057"/>
      <c r="AD260" s="1054"/>
    </row>
    <row r="261" spans="18:30" x14ac:dyDescent="0.25">
      <c r="R261" s="1057"/>
      <c r="S261" s="1057"/>
      <c r="T261" s="1057"/>
      <c r="U261" s="1057"/>
      <c r="V261" s="1057"/>
      <c r="W261" s="1057"/>
      <c r="X261" s="1057"/>
      <c r="Y261" s="1057"/>
      <c r="Z261" s="1057"/>
      <c r="AA261" s="1057"/>
      <c r="AB261" s="1057"/>
      <c r="AC261" s="1057"/>
      <c r="AD261" s="1054"/>
    </row>
    <row r="262" spans="18:30" x14ac:dyDescent="0.25">
      <c r="R262" s="1057"/>
      <c r="S262" s="1057"/>
      <c r="T262" s="1057"/>
      <c r="U262" s="1057"/>
      <c r="V262" s="1057"/>
      <c r="W262" s="1057"/>
      <c r="X262" s="1057"/>
      <c r="Y262" s="1057"/>
      <c r="Z262" s="1057"/>
      <c r="AA262" s="1057"/>
      <c r="AB262" s="1057"/>
      <c r="AC262" s="1057"/>
      <c r="AD262" s="1054"/>
    </row>
    <row r="263" spans="18:30" x14ac:dyDescent="0.25">
      <c r="R263" s="1057"/>
      <c r="S263" s="1057"/>
      <c r="T263" s="1057"/>
      <c r="U263" s="1057"/>
      <c r="V263" s="1057"/>
      <c r="W263" s="1057"/>
      <c r="X263" s="1057"/>
      <c r="Y263" s="1057"/>
      <c r="Z263" s="1057"/>
      <c r="AA263" s="1057"/>
      <c r="AB263" s="1057"/>
      <c r="AC263" s="1057"/>
      <c r="AD263" s="1054"/>
    </row>
    <row r="264" spans="18:30" x14ac:dyDescent="0.25">
      <c r="R264" s="1057"/>
      <c r="S264" s="1057"/>
      <c r="T264" s="1057"/>
      <c r="U264" s="1057"/>
      <c r="V264" s="1057"/>
      <c r="W264" s="1057"/>
      <c r="X264" s="1057"/>
      <c r="Y264" s="1057"/>
      <c r="Z264" s="1057"/>
      <c r="AA264" s="1057"/>
      <c r="AB264" s="1057"/>
      <c r="AC264" s="1057"/>
      <c r="AD264" s="1054"/>
    </row>
    <row r="265" spans="18:30" x14ac:dyDescent="0.25">
      <c r="R265" s="1057"/>
      <c r="S265" s="1057"/>
      <c r="T265" s="1057"/>
      <c r="U265" s="1057"/>
      <c r="V265" s="1057"/>
      <c r="W265" s="1057"/>
      <c r="X265" s="1057"/>
      <c r="Y265" s="1057"/>
      <c r="Z265" s="1057"/>
      <c r="AA265" s="1057"/>
      <c r="AB265" s="1057"/>
      <c r="AC265" s="1057"/>
      <c r="AD265" s="1054"/>
    </row>
    <row r="266" spans="18:30" x14ac:dyDescent="0.25">
      <c r="R266" s="1057"/>
      <c r="S266" s="1057"/>
      <c r="T266" s="1057"/>
      <c r="U266" s="1057"/>
      <c r="V266" s="1057"/>
      <c r="W266" s="1057"/>
      <c r="X266" s="1057"/>
      <c r="Y266" s="1057"/>
      <c r="Z266" s="1057"/>
      <c r="AA266" s="1057"/>
      <c r="AB266" s="1057"/>
      <c r="AC266" s="1057"/>
      <c r="AD266" s="1054"/>
    </row>
    <row r="267" spans="18:30" x14ac:dyDescent="0.25">
      <c r="R267" s="1057"/>
      <c r="S267" s="1057"/>
      <c r="T267" s="1057"/>
      <c r="U267" s="1057"/>
      <c r="V267" s="1057"/>
      <c r="W267" s="1057"/>
      <c r="X267" s="1057"/>
      <c r="Y267" s="1057"/>
      <c r="Z267" s="1057"/>
      <c r="AA267" s="1057"/>
      <c r="AB267" s="1057"/>
      <c r="AC267" s="1057"/>
      <c r="AD267" s="1054"/>
    </row>
    <row r="268" spans="18:30" x14ac:dyDescent="0.25">
      <c r="R268" s="1057"/>
      <c r="S268" s="1057"/>
      <c r="T268" s="1057"/>
      <c r="U268" s="1057"/>
      <c r="V268" s="1057"/>
      <c r="W268" s="1057"/>
      <c r="X268" s="1057"/>
      <c r="Y268" s="1057"/>
      <c r="Z268" s="1057"/>
      <c r="AA268" s="1057"/>
      <c r="AB268" s="1057"/>
      <c r="AC268" s="1057"/>
      <c r="AD268" s="1054"/>
    </row>
    <row r="269" spans="18:30" x14ac:dyDescent="0.25">
      <c r="R269" s="1057"/>
      <c r="S269" s="1057"/>
      <c r="T269" s="1057"/>
      <c r="U269" s="1057"/>
      <c r="V269" s="1057"/>
      <c r="W269" s="1057"/>
      <c r="X269" s="1057"/>
      <c r="Y269" s="1057"/>
      <c r="Z269" s="1057"/>
      <c r="AA269" s="1057"/>
      <c r="AB269" s="1057"/>
      <c r="AC269" s="1057"/>
      <c r="AD269" s="1054"/>
    </row>
    <row r="270" spans="18:30" x14ac:dyDescent="0.25">
      <c r="R270" s="1057"/>
      <c r="S270" s="1057"/>
      <c r="T270" s="1057"/>
      <c r="U270" s="1057"/>
      <c r="V270" s="1057"/>
      <c r="W270" s="1057"/>
      <c r="X270" s="1057"/>
      <c r="Y270" s="1057"/>
      <c r="Z270" s="1057"/>
      <c r="AA270" s="1057"/>
      <c r="AB270" s="1057"/>
      <c r="AC270" s="1057"/>
      <c r="AD270" s="1054"/>
    </row>
    <row r="271" spans="18:30" x14ac:dyDescent="0.25">
      <c r="R271" s="1057"/>
      <c r="S271" s="1057"/>
      <c r="T271" s="1057"/>
      <c r="U271" s="1057"/>
      <c r="V271" s="1057"/>
      <c r="W271" s="1057"/>
      <c r="X271" s="1057"/>
      <c r="Y271" s="1057"/>
      <c r="Z271" s="1057"/>
      <c r="AA271" s="1057"/>
      <c r="AB271" s="1057"/>
      <c r="AC271" s="1057"/>
      <c r="AD271" s="1054"/>
    </row>
    <row r="272" spans="18:30" x14ac:dyDescent="0.25">
      <c r="R272" s="1057"/>
      <c r="S272" s="1057"/>
      <c r="T272" s="1057"/>
      <c r="U272" s="1057"/>
      <c r="V272" s="1057"/>
      <c r="W272" s="1057"/>
      <c r="X272" s="1057"/>
      <c r="Y272" s="1057"/>
      <c r="Z272" s="1057"/>
      <c r="AA272" s="1057"/>
      <c r="AB272" s="1057"/>
      <c r="AC272" s="1057"/>
      <c r="AD272" s="1054"/>
    </row>
    <row r="273" spans="18:30" x14ac:dyDescent="0.25">
      <c r="R273" s="1057"/>
      <c r="S273" s="1057"/>
      <c r="T273" s="1057"/>
      <c r="U273" s="1057"/>
      <c r="V273" s="1057"/>
      <c r="W273" s="1057"/>
      <c r="X273" s="1057"/>
      <c r="Y273" s="1057"/>
      <c r="Z273" s="1057"/>
      <c r="AA273" s="1057"/>
      <c r="AB273" s="1057"/>
      <c r="AC273" s="1057"/>
      <c r="AD273" s="1054"/>
    </row>
    <row r="274" spans="18:30" x14ac:dyDescent="0.25">
      <c r="R274" s="1057"/>
      <c r="S274" s="1057"/>
      <c r="T274" s="1057"/>
      <c r="U274" s="1057"/>
      <c r="V274" s="1057"/>
      <c r="W274" s="1057"/>
      <c r="X274" s="1057"/>
      <c r="Y274" s="1057"/>
      <c r="Z274" s="1057"/>
      <c r="AA274" s="1057"/>
      <c r="AB274" s="1057"/>
      <c r="AC274" s="1057"/>
      <c r="AD274" s="1054"/>
    </row>
    <row r="275" spans="18:30" x14ac:dyDescent="0.25">
      <c r="R275" s="1057"/>
      <c r="S275" s="1057"/>
      <c r="T275" s="1057"/>
      <c r="U275" s="1057"/>
      <c r="V275" s="1057"/>
      <c r="W275" s="1057"/>
      <c r="X275" s="1057"/>
      <c r="Y275" s="1057"/>
      <c r="Z275" s="1057"/>
      <c r="AA275" s="1057"/>
      <c r="AB275" s="1057"/>
      <c r="AC275" s="1057"/>
      <c r="AD275" s="1054"/>
    </row>
    <row r="276" spans="18:30" x14ac:dyDescent="0.25">
      <c r="R276" s="1057"/>
      <c r="S276" s="1057"/>
      <c r="T276" s="1057"/>
      <c r="U276" s="1057"/>
      <c r="V276" s="1057"/>
      <c r="W276" s="1057"/>
      <c r="X276" s="1057"/>
      <c r="Y276" s="1057"/>
      <c r="Z276" s="1057"/>
      <c r="AA276" s="1057"/>
      <c r="AB276" s="1057"/>
      <c r="AC276" s="1057"/>
      <c r="AD276" s="1054"/>
    </row>
    <row r="277" spans="18:30" x14ac:dyDescent="0.25">
      <c r="R277" s="1057"/>
      <c r="S277" s="1057"/>
      <c r="T277" s="1057"/>
      <c r="U277" s="1057"/>
      <c r="V277" s="1057"/>
      <c r="W277" s="1057"/>
      <c r="X277" s="1057"/>
      <c r="Y277" s="1057"/>
      <c r="Z277" s="1057"/>
      <c r="AA277" s="1057"/>
      <c r="AB277" s="1057"/>
      <c r="AC277" s="1057"/>
      <c r="AD277" s="1054"/>
    </row>
    <row r="278" spans="18:30" x14ac:dyDescent="0.25">
      <c r="R278" s="1057"/>
      <c r="S278" s="1057"/>
      <c r="T278" s="1057"/>
      <c r="U278" s="1057"/>
      <c r="V278" s="1057"/>
      <c r="W278" s="1057"/>
      <c r="X278" s="1057"/>
      <c r="Y278" s="1057"/>
      <c r="Z278" s="1057"/>
      <c r="AA278" s="1057"/>
      <c r="AB278" s="1057"/>
      <c r="AC278" s="1057"/>
      <c r="AD278" s="1054"/>
    </row>
    <row r="279" spans="18:30" x14ac:dyDescent="0.25">
      <c r="R279" s="1057"/>
      <c r="S279" s="1057"/>
      <c r="T279" s="1057"/>
      <c r="U279" s="1057"/>
      <c r="V279" s="1057"/>
      <c r="W279" s="1057"/>
      <c r="X279" s="1057"/>
      <c r="Y279" s="1057"/>
      <c r="Z279" s="1057"/>
      <c r="AA279" s="1057"/>
      <c r="AB279" s="1057"/>
      <c r="AC279" s="1057"/>
      <c r="AD279" s="1054"/>
    </row>
    <row r="280" spans="18:30" x14ac:dyDescent="0.25">
      <c r="R280" s="1057"/>
      <c r="S280" s="1057"/>
      <c r="T280" s="1057"/>
      <c r="U280" s="1057"/>
      <c r="V280" s="1057"/>
      <c r="W280" s="1057"/>
      <c r="X280" s="1057"/>
      <c r="Y280" s="1057"/>
      <c r="Z280" s="1057"/>
      <c r="AA280" s="1057"/>
      <c r="AB280" s="1057"/>
      <c r="AC280" s="1057"/>
      <c r="AD280" s="1054"/>
    </row>
    <row r="281" spans="18:30" x14ac:dyDescent="0.25">
      <c r="R281" s="1057"/>
      <c r="S281" s="1057"/>
      <c r="T281" s="1057"/>
      <c r="U281" s="1057"/>
      <c r="V281" s="1057"/>
      <c r="W281" s="1057"/>
      <c r="X281" s="1057"/>
      <c r="Y281" s="1057"/>
      <c r="Z281" s="1057"/>
      <c r="AA281" s="1057"/>
      <c r="AB281" s="1057"/>
      <c r="AC281" s="1057"/>
      <c r="AD281" s="1054"/>
    </row>
    <row r="282" spans="18:30" x14ac:dyDescent="0.25">
      <c r="R282" s="1057"/>
      <c r="S282" s="1057"/>
      <c r="T282" s="1057"/>
      <c r="U282" s="1057"/>
      <c r="V282" s="1057"/>
      <c r="W282" s="1057"/>
      <c r="X282" s="1057"/>
      <c r="Y282" s="1057"/>
      <c r="Z282" s="1057"/>
      <c r="AA282" s="1057"/>
      <c r="AB282" s="1057"/>
      <c r="AC282" s="1057"/>
      <c r="AD282" s="1054"/>
    </row>
    <row r="283" spans="18:30" x14ac:dyDescent="0.25">
      <c r="R283" s="1057"/>
      <c r="S283" s="1057"/>
      <c r="T283" s="1057"/>
      <c r="U283" s="1057"/>
      <c r="V283" s="1057"/>
      <c r="W283" s="1057"/>
      <c r="X283" s="1057"/>
      <c r="Y283" s="1057"/>
      <c r="Z283" s="1057"/>
      <c r="AA283" s="1057"/>
      <c r="AB283" s="1057"/>
      <c r="AC283" s="1057"/>
      <c r="AD283" s="1054"/>
    </row>
    <row r="284" spans="18:30" x14ac:dyDescent="0.25">
      <c r="R284" s="1057"/>
      <c r="S284" s="1057"/>
      <c r="T284" s="1057"/>
      <c r="U284" s="1057"/>
      <c r="V284" s="1057"/>
      <c r="W284" s="1057"/>
      <c r="X284" s="1057"/>
      <c r="Y284" s="1057"/>
      <c r="Z284" s="1057"/>
      <c r="AA284" s="1057"/>
      <c r="AB284" s="1057"/>
      <c r="AC284" s="1057"/>
      <c r="AD284" s="1054"/>
    </row>
    <row r="285" spans="18:30" x14ac:dyDescent="0.25">
      <c r="R285" s="1057"/>
      <c r="S285" s="1057"/>
      <c r="T285" s="1057"/>
      <c r="U285" s="1057"/>
      <c r="V285" s="1057"/>
      <c r="W285" s="1057"/>
      <c r="X285" s="1057"/>
      <c r="Y285" s="1057"/>
      <c r="Z285" s="1057"/>
      <c r="AA285" s="1057"/>
      <c r="AB285" s="1057"/>
      <c r="AC285" s="1057"/>
      <c r="AD285" s="1054"/>
    </row>
    <row r="286" spans="18:30" x14ac:dyDescent="0.25">
      <c r="R286" s="1057"/>
      <c r="S286" s="1057"/>
      <c r="T286" s="1057"/>
      <c r="U286" s="1057"/>
      <c r="V286" s="1057"/>
      <c r="W286" s="1057"/>
      <c r="X286" s="1057"/>
      <c r="Y286" s="1057"/>
      <c r="Z286" s="1057"/>
      <c r="AA286" s="1057"/>
      <c r="AB286" s="1057"/>
      <c r="AC286" s="1057"/>
      <c r="AD286" s="1054"/>
    </row>
    <row r="287" spans="18:30" x14ac:dyDescent="0.25">
      <c r="R287" s="1057"/>
      <c r="S287" s="1057"/>
      <c r="T287" s="1057"/>
      <c r="U287" s="1057"/>
      <c r="V287" s="1057"/>
      <c r="W287" s="1057"/>
      <c r="X287" s="1057"/>
      <c r="Y287" s="1057"/>
      <c r="Z287" s="1057"/>
      <c r="AA287" s="1057"/>
      <c r="AB287" s="1057"/>
      <c r="AC287" s="1057"/>
      <c r="AD287" s="1054"/>
    </row>
    <row r="288" spans="18:30" x14ac:dyDescent="0.25">
      <c r="R288" s="1057"/>
      <c r="S288" s="1057"/>
      <c r="T288" s="1057"/>
      <c r="U288" s="1057"/>
      <c r="V288" s="1057"/>
      <c r="W288" s="1057"/>
      <c r="X288" s="1057"/>
      <c r="Y288" s="1057"/>
      <c r="Z288" s="1057"/>
      <c r="AA288" s="1057"/>
      <c r="AB288" s="1057"/>
      <c r="AC288" s="1057"/>
      <c r="AD288" s="1054"/>
    </row>
    <row r="289" spans="18:30" x14ac:dyDescent="0.25">
      <c r="R289" s="1057"/>
      <c r="S289" s="1057"/>
      <c r="T289" s="1057"/>
      <c r="U289" s="1057"/>
      <c r="V289" s="1057"/>
      <c r="W289" s="1057"/>
      <c r="X289" s="1057"/>
      <c r="Y289" s="1057"/>
      <c r="Z289" s="1057"/>
      <c r="AA289" s="1057"/>
      <c r="AB289" s="1057"/>
      <c r="AC289" s="1057"/>
      <c r="AD289" s="1054"/>
    </row>
    <row r="290" spans="18:30" x14ac:dyDescent="0.25">
      <c r="R290" s="1057"/>
      <c r="S290" s="1057"/>
      <c r="T290" s="1057"/>
      <c r="U290" s="1057"/>
      <c r="V290" s="1057"/>
      <c r="W290" s="1057"/>
      <c r="X290" s="1057"/>
      <c r="Y290" s="1057"/>
      <c r="Z290" s="1057"/>
      <c r="AA290" s="1057"/>
      <c r="AB290" s="1057"/>
      <c r="AC290" s="1057"/>
      <c r="AD290" s="1054"/>
    </row>
    <row r="291" spans="18:30" x14ac:dyDescent="0.25">
      <c r="R291" s="1057"/>
      <c r="S291" s="1057"/>
      <c r="T291" s="1057"/>
      <c r="U291" s="1057"/>
      <c r="V291" s="1057"/>
      <c r="W291" s="1057"/>
      <c r="X291" s="1057"/>
      <c r="Y291" s="1057"/>
      <c r="Z291" s="1057"/>
      <c r="AA291" s="1057"/>
      <c r="AB291" s="1057"/>
      <c r="AC291" s="1057"/>
      <c r="AD291" s="1054"/>
    </row>
    <row r="292" spans="18:30" x14ac:dyDescent="0.25">
      <c r="R292" s="1057"/>
      <c r="S292" s="1057"/>
      <c r="T292" s="1057"/>
      <c r="U292" s="1057"/>
      <c r="V292" s="1057"/>
      <c r="W292" s="1057"/>
      <c r="X292" s="1057"/>
      <c r="Y292" s="1057"/>
      <c r="Z292" s="1057"/>
      <c r="AA292" s="1057"/>
      <c r="AB292" s="1057"/>
      <c r="AC292" s="1057"/>
      <c r="AD292" s="1054"/>
    </row>
    <row r="293" spans="18:30" x14ac:dyDescent="0.25">
      <c r="R293" s="1057"/>
      <c r="S293" s="1057"/>
      <c r="T293" s="1057"/>
      <c r="U293" s="1057"/>
      <c r="V293" s="1057"/>
      <c r="W293" s="1057"/>
      <c r="X293" s="1057"/>
      <c r="Y293" s="1057"/>
      <c r="Z293" s="1057"/>
      <c r="AA293" s="1057"/>
      <c r="AB293" s="1057"/>
      <c r="AC293" s="1057"/>
      <c r="AD293" s="1054"/>
    </row>
    <row r="294" spans="18:30" x14ac:dyDescent="0.25">
      <c r="R294" s="1057"/>
      <c r="S294" s="1057"/>
      <c r="T294" s="1057"/>
      <c r="U294" s="1057"/>
      <c r="V294" s="1057"/>
      <c r="W294" s="1057"/>
      <c r="X294" s="1057"/>
      <c r="Y294" s="1057"/>
      <c r="Z294" s="1057"/>
      <c r="AA294" s="1057"/>
      <c r="AB294" s="1057"/>
      <c r="AC294" s="1057"/>
      <c r="AD294" s="1054"/>
    </row>
    <row r="295" spans="18:30" x14ac:dyDescent="0.25">
      <c r="R295" s="1057"/>
      <c r="S295" s="1057"/>
      <c r="T295" s="1057"/>
      <c r="U295" s="1057"/>
      <c r="V295" s="1057"/>
      <c r="W295" s="1057"/>
      <c r="X295" s="1057"/>
      <c r="Y295" s="1057"/>
      <c r="Z295" s="1057"/>
      <c r="AA295" s="1057"/>
      <c r="AB295" s="1057"/>
      <c r="AC295" s="1057"/>
      <c r="AD295" s="1054"/>
    </row>
    <row r="296" spans="18:30" x14ac:dyDescent="0.25">
      <c r="R296" s="1057"/>
      <c r="S296" s="1057"/>
      <c r="T296" s="1057"/>
      <c r="U296" s="1057"/>
      <c r="V296" s="1057"/>
      <c r="W296" s="1057"/>
      <c r="X296" s="1057"/>
      <c r="Y296" s="1057"/>
      <c r="Z296" s="1057"/>
      <c r="AA296" s="1057"/>
      <c r="AB296" s="1057"/>
      <c r="AC296" s="1057"/>
      <c r="AD296" s="1054"/>
    </row>
    <row r="297" spans="18:30" x14ac:dyDescent="0.25">
      <c r="R297" s="1057"/>
      <c r="S297" s="1057"/>
      <c r="T297" s="1057"/>
      <c r="U297" s="1057"/>
      <c r="V297" s="1057"/>
      <c r="W297" s="1057"/>
      <c r="X297" s="1057"/>
      <c r="Y297" s="1057"/>
      <c r="Z297" s="1057"/>
      <c r="AA297" s="1057"/>
      <c r="AB297" s="1057"/>
      <c r="AC297" s="1057"/>
      <c r="AD297" s="1054"/>
    </row>
    <row r="298" spans="18:30" x14ac:dyDescent="0.25">
      <c r="R298" s="1057"/>
      <c r="S298" s="1057"/>
      <c r="T298" s="1057"/>
      <c r="U298" s="1057"/>
      <c r="V298" s="1057"/>
      <c r="W298" s="1057"/>
      <c r="X298" s="1057"/>
      <c r="Y298" s="1057"/>
      <c r="Z298" s="1057"/>
      <c r="AA298" s="1057"/>
      <c r="AB298" s="1057"/>
      <c r="AC298" s="1057"/>
      <c r="AD298" s="1054"/>
    </row>
    <row r="299" spans="18:30" x14ac:dyDescent="0.25">
      <c r="R299" s="1057"/>
      <c r="S299" s="1057"/>
      <c r="T299" s="1057"/>
      <c r="U299" s="1057"/>
      <c r="V299" s="1057"/>
      <c r="W299" s="1057"/>
      <c r="X299" s="1057"/>
      <c r="Y299" s="1057"/>
      <c r="Z299" s="1057"/>
      <c r="AA299" s="1057"/>
      <c r="AB299" s="1057"/>
      <c r="AC299" s="1057"/>
      <c r="AD299" s="1054"/>
    </row>
    <row r="300" spans="18:30" x14ac:dyDescent="0.25">
      <c r="R300" s="1057"/>
      <c r="S300" s="1057"/>
      <c r="T300" s="1057"/>
      <c r="U300" s="1057"/>
      <c r="V300" s="1057"/>
      <c r="W300" s="1057"/>
      <c r="X300" s="1057"/>
      <c r="Y300" s="1057"/>
      <c r="Z300" s="1057"/>
      <c r="AA300" s="1057"/>
      <c r="AB300" s="1057"/>
      <c r="AC300" s="1057"/>
      <c r="AD300" s="1054"/>
    </row>
    <row r="301" spans="18:30" x14ac:dyDescent="0.25">
      <c r="R301" s="1057"/>
      <c r="S301" s="1057"/>
      <c r="T301" s="1057"/>
      <c r="U301" s="1057"/>
      <c r="V301" s="1057"/>
      <c r="W301" s="1057"/>
      <c r="X301" s="1057"/>
      <c r="Y301" s="1057"/>
      <c r="Z301" s="1057"/>
      <c r="AA301" s="1057"/>
      <c r="AB301" s="1057"/>
      <c r="AC301" s="1057"/>
      <c r="AD301" s="1054"/>
    </row>
    <row r="302" spans="18:30" x14ac:dyDescent="0.25">
      <c r="R302" s="1057"/>
      <c r="S302" s="1057"/>
      <c r="T302" s="1057"/>
      <c r="U302" s="1057"/>
      <c r="V302" s="1057"/>
      <c r="W302" s="1057"/>
      <c r="X302" s="1057"/>
      <c r="Y302" s="1057"/>
      <c r="Z302" s="1057"/>
      <c r="AA302" s="1057"/>
      <c r="AB302" s="1057"/>
      <c r="AC302" s="1057"/>
      <c r="AD302" s="1054"/>
    </row>
    <row r="303" spans="18:30" x14ac:dyDescent="0.25">
      <c r="R303" s="1057"/>
      <c r="S303" s="1057"/>
      <c r="T303" s="1057"/>
      <c r="U303" s="1057"/>
      <c r="V303" s="1057"/>
      <c r="W303" s="1057"/>
      <c r="X303" s="1057"/>
      <c r="Y303" s="1057"/>
      <c r="Z303" s="1057"/>
      <c r="AA303" s="1057"/>
      <c r="AB303" s="1057"/>
      <c r="AC303" s="1057"/>
      <c r="AD303" s="1054"/>
    </row>
    <row r="304" spans="18:30" x14ac:dyDescent="0.25">
      <c r="R304" s="1057"/>
      <c r="S304" s="1057"/>
      <c r="T304" s="1057"/>
      <c r="U304" s="1057"/>
      <c r="V304" s="1057"/>
      <c r="W304" s="1057"/>
      <c r="X304" s="1057"/>
      <c r="Y304" s="1057"/>
      <c r="Z304" s="1057"/>
      <c r="AA304" s="1057"/>
      <c r="AB304" s="1057"/>
      <c r="AC304" s="1057"/>
      <c r="AD304" s="1054"/>
    </row>
    <row r="305" spans="18:30" x14ac:dyDescent="0.25">
      <c r="R305" s="1057"/>
      <c r="S305" s="1057"/>
      <c r="T305" s="1057"/>
      <c r="U305" s="1057"/>
      <c r="V305" s="1057"/>
      <c r="W305" s="1057"/>
      <c r="X305" s="1057"/>
      <c r="Y305" s="1057"/>
      <c r="Z305" s="1057"/>
      <c r="AA305" s="1057"/>
      <c r="AB305" s="1057"/>
      <c r="AC305" s="1057"/>
      <c r="AD305" s="1054"/>
    </row>
    <row r="306" spans="18:30" x14ac:dyDescent="0.25">
      <c r="R306" s="1057"/>
      <c r="S306" s="1057"/>
      <c r="T306" s="1057"/>
      <c r="U306" s="1057"/>
      <c r="V306" s="1057"/>
      <c r="W306" s="1057"/>
      <c r="X306" s="1057"/>
      <c r="Y306" s="1057"/>
      <c r="Z306" s="1057"/>
      <c r="AA306" s="1057"/>
      <c r="AB306" s="1057"/>
      <c r="AC306" s="1057"/>
      <c r="AD306" s="1054"/>
    </row>
    <row r="307" spans="18:30" x14ac:dyDescent="0.25">
      <c r="R307" s="1057"/>
      <c r="S307" s="1057"/>
      <c r="T307" s="1057"/>
      <c r="U307" s="1057"/>
      <c r="V307" s="1057"/>
      <c r="W307" s="1057"/>
      <c r="X307" s="1057"/>
      <c r="Y307" s="1057"/>
      <c r="Z307" s="1057"/>
      <c r="AA307" s="1057"/>
      <c r="AB307" s="1057"/>
      <c r="AC307" s="1057"/>
      <c r="AD307" s="1054"/>
    </row>
    <row r="308" spans="18:30" x14ac:dyDescent="0.25">
      <c r="R308" s="1057"/>
      <c r="S308" s="1057"/>
      <c r="T308" s="1057"/>
      <c r="U308" s="1057"/>
      <c r="V308" s="1057"/>
      <c r="W308" s="1057"/>
      <c r="X308" s="1057"/>
      <c r="Y308" s="1057"/>
      <c r="Z308" s="1057"/>
      <c r="AA308" s="1057"/>
      <c r="AB308" s="1057"/>
      <c r="AC308" s="1057"/>
      <c r="AD308" s="1054"/>
    </row>
    <row r="309" spans="18:30" x14ac:dyDescent="0.25">
      <c r="R309" s="1057"/>
      <c r="S309" s="1057"/>
      <c r="T309" s="1057"/>
      <c r="U309" s="1057"/>
      <c r="V309" s="1057"/>
      <c r="W309" s="1057"/>
      <c r="X309" s="1057"/>
      <c r="Y309" s="1057"/>
      <c r="Z309" s="1057"/>
      <c r="AA309" s="1057"/>
      <c r="AB309" s="1057"/>
      <c r="AC309" s="1057"/>
      <c r="AD309" s="1054"/>
    </row>
    <row r="310" spans="18:30" x14ac:dyDescent="0.25">
      <c r="R310" s="1057"/>
      <c r="S310" s="1057"/>
      <c r="T310" s="1057"/>
      <c r="U310" s="1057"/>
      <c r="V310" s="1057"/>
      <c r="W310" s="1057"/>
      <c r="X310" s="1057"/>
      <c r="Y310" s="1057"/>
      <c r="Z310" s="1057"/>
      <c r="AA310" s="1057"/>
      <c r="AB310" s="1057"/>
      <c r="AC310" s="1057"/>
      <c r="AD310" s="1054"/>
    </row>
    <row r="311" spans="18:30" x14ac:dyDescent="0.25">
      <c r="R311" s="1057"/>
      <c r="S311" s="1057"/>
      <c r="T311" s="1057"/>
      <c r="U311" s="1057"/>
      <c r="V311" s="1057"/>
      <c r="W311" s="1057"/>
      <c r="X311" s="1057"/>
      <c r="Y311" s="1057"/>
      <c r="Z311" s="1057"/>
      <c r="AA311" s="1057"/>
      <c r="AB311" s="1057"/>
      <c r="AC311" s="1057"/>
      <c r="AD311" s="1054"/>
    </row>
    <row r="312" spans="18:30" x14ac:dyDescent="0.25">
      <c r="R312" s="1057"/>
      <c r="S312" s="1057"/>
      <c r="T312" s="1057"/>
      <c r="U312" s="1057"/>
      <c r="V312" s="1057"/>
      <c r="W312" s="1057"/>
      <c r="X312" s="1057"/>
      <c r="Y312" s="1057"/>
      <c r="Z312" s="1057"/>
      <c r="AA312" s="1057"/>
      <c r="AB312" s="1057"/>
      <c r="AC312" s="1057"/>
      <c r="AD312" s="1054"/>
    </row>
    <row r="313" spans="18:30" x14ac:dyDescent="0.25">
      <c r="R313" s="1057"/>
      <c r="S313" s="1057"/>
      <c r="T313" s="1057"/>
      <c r="U313" s="1057"/>
      <c r="V313" s="1057"/>
      <c r="W313" s="1057"/>
      <c r="X313" s="1057"/>
      <c r="Y313" s="1057"/>
      <c r="Z313" s="1057"/>
      <c r="AA313" s="1057"/>
      <c r="AB313" s="1057"/>
      <c r="AC313" s="1057"/>
      <c r="AD313" s="1054"/>
    </row>
    <row r="314" spans="18:30" x14ac:dyDescent="0.25">
      <c r="R314" s="1057"/>
      <c r="S314" s="1057"/>
      <c r="T314" s="1057"/>
      <c r="U314" s="1057"/>
      <c r="V314" s="1057"/>
      <c r="W314" s="1057"/>
      <c r="X314" s="1057"/>
      <c r="Y314" s="1057"/>
      <c r="Z314" s="1057"/>
      <c r="AA314" s="1057"/>
      <c r="AB314" s="1057"/>
      <c r="AC314" s="1057"/>
      <c r="AD314" s="1054"/>
    </row>
    <row r="315" spans="18:30" x14ac:dyDescent="0.25">
      <c r="R315" s="1057"/>
      <c r="S315" s="1057"/>
      <c r="T315" s="1057"/>
      <c r="U315" s="1057"/>
      <c r="V315" s="1057"/>
      <c r="W315" s="1057"/>
      <c r="X315" s="1057"/>
      <c r="Y315" s="1057"/>
      <c r="Z315" s="1057"/>
      <c r="AA315" s="1057"/>
      <c r="AB315" s="1057"/>
      <c r="AC315" s="1057"/>
      <c r="AD315" s="1054"/>
    </row>
    <row r="316" spans="18:30" x14ac:dyDescent="0.25">
      <c r="R316" s="1057"/>
      <c r="S316" s="1057"/>
      <c r="T316" s="1057"/>
      <c r="U316" s="1057"/>
      <c r="V316" s="1057"/>
      <c r="W316" s="1057"/>
      <c r="X316" s="1057"/>
      <c r="Y316" s="1057"/>
      <c r="Z316" s="1057"/>
      <c r="AA316" s="1057"/>
      <c r="AB316" s="1057"/>
      <c r="AC316" s="1057"/>
      <c r="AD316" s="1054"/>
    </row>
    <row r="317" spans="18:30" x14ac:dyDescent="0.25">
      <c r="R317" s="1057"/>
      <c r="S317" s="1057"/>
      <c r="T317" s="1057"/>
      <c r="U317" s="1057"/>
      <c r="V317" s="1057"/>
      <c r="W317" s="1057"/>
      <c r="X317" s="1057"/>
      <c r="Y317" s="1057"/>
      <c r="Z317" s="1057"/>
      <c r="AA317" s="1057"/>
      <c r="AB317" s="1057"/>
      <c r="AC317" s="1057"/>
      <c r="AD317" s="1054"/>
    </row>
    <row r="318" spans="18:30" x14ac:dyDescent="0.25">
      <c r="R318" s="1057"/>
      <c r="S318" s="1057"/>
      <c r="T318" s="1057"/>
      <c r="U318" s="1057"/>
      <c r="V318" s="1057"/>
      <c r="W318" s="1057"/>
      <c r="X318" s="1057"/>
      <c r="Y318" s="1057"/>
      <c r="Z318" s="1057"/>
      <c r="AA318" s="1057"/>
      <c r="AB318" s="1057"/>
      <c r="AC318" s="1057"/>
      <c r="AD318" s="1054"/>
    </row>
    <row r="319" spans="18:30" x14ac:dyDescent="0.25">
      <c r="R319" s="1057"/>
      <c r="S319" s="1057"/>
      <c r="T319" s="1057"/>
      <c r="U319" s="1057"/>
      <c r="V319" s="1057"/>
      <c r="W319" s="1057"/>
      <c r="X319" s="1057"/>
      <c r="Y319" s="1057"/>
      <c r="Z319" s="1057"/>
      <c r="AA319" s="1057"/>
      <c r="AB319" s="1057"/>
      <c r="AC319" s="1057"/>
      <c r="AD319" s="1054"/>
    </row>
    <row r="320" spans="18:30" x14ac:dyDescent="0.25">
      <c r="R320" s="1057"/>
      <c r="S320" s="1057"/>
      <c r="T320" s="1057"/>
      <c r="U320" s="1057"/>
      <c r="V320" s="1057"/>
      <c r="W320" s="1057"/>
      <c r="X320" s="1057"/>
      <c r="Y320" s="1057"/>
      <c r="Z320" s="1057"/>
      <c r="AA320" s="1057"/>
      <c r="AB320" s="1057"/>
      <c r="AC320" s="1057"/>
      <c r="AD320" s="1054"/>
    </row>
    <row r="321" spans="18:30" x14ac:dyDescent="0.25">
      <c r="R321" s="1057"/>
      <c r="S321" s="1057"/>
      <c r="T321" s="1057"/>
      <c r="U321" s="1057"/>
      <c r="V321" s="1057"/>
      <c r="W321" s="1057"/>
      <c r="X321" s="1057"/>
      <c r="Y321" s="1057"/>
      <c r="Z321" s="1057"/>
      <c r="AA321" s="1057"/>
      <c r="AB321" s="1057"/>
      <c r="AC321" s="1057"/>
      <c r="AD321" s="1054"/>
    </row>
    <row r="322" spans="18:30" x14ac:dyDescent="0.25">
      <c r="R322" s="1057"/>
      <c r="S322" s="1057"/>
      <c r="T322" s="1057"/>
      <c r="U322" s="1057"/>
      <c r="V322" s="1057"/>
      <c r="W322" s="1057"/>
      <c r="X322" s="1057"/>
      <c r="Y322" s="1057"/>
      <c r="Z322" s="1057"/>
      <c r="AA322" s="1057"/>
      <c r="AB322" s="1057"/>
      <c r="AC322" s="1057"/>
      <c r="AD322" s="1054"/>
    </row>
    <row r="323" spans="18:30" x14ac:dyDescent="0.25">
      <c r="R323" s="1057"/>
      <c r="S323" s="1057"/>
      <c r="T323" s="1057"/>
      <c r="U323" s="1057"/>
      <c r="V323" s="1057"/>
      <c r="W323" s="1057"/>
      <c r="X323" s="1057"/>
      <c r="Y323" s="1057"/>
      <c r="Z323" s="1057"/>
      <c r="AA323" s="1057"/>
      <c r="AB323" s="1057"/>
      <c r="AC323" s="1057"/>
      <c r="AD323" s="1054"/>
    </row>
    <row r="324" spans="18:30" x14ac:dyDescent="0.25">
      <c r="R324" s="1057"/>
      <c r="S324" s="1057"/>
      <c r="T324" s="1057"/>
      <c r="U324" s="1057"/>
      <c r="V324" s="1057"/>
      <c r="W324" s="1057"/>
      <c r="X324" s="1057"/>
      <c r="Y324" s="1057"/>
      <c r="Z324" s="1057"/>
      <c r="AA324" s="1057"/>
      <c r="AB324" s="1057"/>
      <c r="AC324" s="1057"/>
      <c r="AD324" s="1054"/>
    </row>
    <row r="325" spans="18:30" x14ac:dyDescent="0.25">
      <c r="R325" s="1057"/>
      <c r="S325" s="1057"/>
      <c r="T325" s="1057"/>
      <c r="U325" s="1057"/>
      <c r="V325" s="1057"/>
      <c r="W325" s="1057"/>
      <c r="X325" s="1057"/>
      <c r="Y325" s="1057"/>
      <c r="Z325" s="1057"/>
      <c r="AA325" s="1057"/>
      <c r="AB325" s="1057"/>
      <c r="AC325" s="1057"/>
      <c r="AD325" s="1054"/>
    </row>
    <row r="326" spans="18:30" x14ac:dyDescent="0.25">
      <c r="R326" s="1057"/>
      <c r="S326" s="1057"/>
      <c r="T326" s="1057"/>
      <c r="U326" s="1057"/>
      <c r="V326" s="1057"/>
      <c r="W326" s="1057"/>
      <c r="X326" s="1057"/>
      <c r="Y326" s="1057"/>
      <c r="Z326" s="1057"/>
      <c r="AA326" s="1057"/>
      <c r="AB326" s="1057"/>
      <c r="AC326" s="1057"/>
      <c r="AD326" s="1054"/>
    </row>
    <row r="327" spans="18:30" x14ac:dyDescent="0.25">
      <c r="R327" s="1057"/>
      <c r="S327" s="1057"/>
      <c r="T327" s="1057"/>
      <c r="U327" s="1057"/>
      <c r="V327" s="1057"/>
      <c r="W327" s="1057"/>
      <c r="X327" s="1057"/>
      <c r="Y327" s="1057"/>
      <c r="Z327" s="1057"/>
      <c r="AA327" s="1057"/>
      <c r="AB327" s="1057"/>
      <c r="AC327" s="1057"/>
      <c r="AD327" s="1054"/>
    </row>
    <row r="328" spans="18:30" x14ac:dyDescent="0.25">
      <c r="R328" s="1057"/>
      <c r="S328" s="1057"/>
      <c r="T328" s="1057"/>
      <c r="U328" s="1057"/>
      <c r="V328" s="1057"/>
      <c r="W328" s="1057"/>
      <c r="X328" s="1057"/>
      <c r="Y328" s="1057"/>
      <c r="Z328" s="1057"/>
      <c r="AA328" s="1057"/>
      <c r="AB328" s="1057"/>
      <c r="AC328" s="1057"/>
      <c r="AD328" s="1054"/>
    </row>
    <row r="329" spans="18:30" x14ac:dyDescent="0.25">
      <c r="R329" s="1057"/>
      <c r="S329" s="1057"/>
      <c r="T329" s="1057"/>
      <c r="U329" s="1057"/>
      <c r="V329" s="1057"/>
      <c r="W329" s="1057"/>
      <c r="X329" s="1057"/>
      <c r="Y329" s="1057"/>
      <c r="Z329" s="1057"/>
      <c r="AA329" s="1057"/>
      <c r="AB329" s="1057"/>
      <c r="AC329" s="1057"/>
      <c r="AD329" s="1054"/>
    </row>
    <row r="330" spans="18:30" x14ac:dyDescent="0.25">
      <c r="R330" s="1057"/>
      <c r="S330" s="1057"/>
      <c r="T330" s="1057"/>
      <c r="U330" s="1057"/>
      <c r="V330" s="1057"/>
      <c r="W330" s="1057"/>
      <c r="X330" s="1057"/>
      <c r="Y330" s="1057"/>
      <c r="Z330" s="1057"/>
      <c r="AA330" s="1057"/>
      <c r="AB330" s="1057"/>
      <c r="AC330" s="1057"/>
      <c r="AD330" s="1054"/>
    </row>
    <row r="331" spans="18:30" x14ac:dyDescent="0.25">
      <c r="R331" s="1057"/>
      <c r="S331" s="1057"/>
      <c r="T331" s="1057"/>
      <c r="U331" s="1057"/>
      <c r="V331" s="1057"/>
      <c r="W331" s="1057"/>
      <c r="X331" s="1057"/>
      <c r="Y331" s="1057"/>
      <c r="Z331" s="1057"/>
      <c r="AA331" s="1057"/>
      <c r="AB331" s="1057"/>
      <c r="AC331" s="1057"/>
      <c r="AD331" s="1054"/>
    </row>
    <row r="332" spans="18:30" x14ac:dyDescent="0.25">
      <c r="R332" s="1057"/>
      <c r="S332" s="1057"/>
      <c r="T332" s="1057"/>
      <c r="U332" s="1057"/>
      <c r="V332" s="1057"/>
      <c r="W332" s="1057"/>
      <c r="X332" s="1057"/>
      <c r="Y332" s="1057"/>
      <c r="Z332" s="1057"/>
      <c r="AA332" s="1057"/>
      <c r="AB332" s="1057"/>
      <c r="AC332" s="1057"/>
      <c r="AD332" s="1054"/>
    </row>
    <row r="333" spans="18:30" x14ac:dyDescent="0.25">
      <c r="R333" s="1057"/>
      <c r="S333" s="1057"/>
      <c r="T333" s="1057"/>
      <c r="U333" s="1057"/>
      <c r="V333" s="1057"/>
      <c r="W333" s="1057"/>
      <c r="X333" s="1057"/>
      <c r="Y333" s="1057"/>
      <c r="Z333" s="1057"/>
      <c r="AA333" s="1057"/>
      <c r="AB333" s="1057"/>
      <c r="AC333" s="1057"/>
      <c r="AD333" s="1054"/>
    </row>
    <row r="334" spans="18:30" x14ac:dyDescent="0.25">
      <c r="R334" s="1057"/>
      <c r="S334" s="1057"/>
      <c r="T334" s="1057"/>
      <c r="U334" s="1057"/>
      <c r="V334" s="1057"/>
      <c r="W334" s="1057"/>
      <c r="X334" s="1057"/>
      <c r="Y334" s="1057"/>
      <c r="Z334" s="1057"/>
      <c r="AA334" s="1057"/>
      <c r="AB334" s="1057"/>
      <c r="AC334" s="1057"/>
      <c r="AD334" s="1054"/>
    </row>
    <row r="335" spans="18:30" x14ac:dyDescent="0.25">
      <c r="R335" s="1057"/>
      <c r="S335" s="1057"/>
      <c r="T335" s="1057"/>
      <c r="U335" s="1057"/>
      <c r="V335" s="1057"/>
      <c r="W335" s="1057"/>
      <c r="X335" s="1057"/>
      <c r="Y335" s="1057"/>
      <c r="Z335" s="1057"/>
      <c r="AA335" s="1057"/>
      <c r="AB335" s="1057"/>
      <c r="AC335" s="1057"/>
      <c r="AD335" s="1054"/>
    </row>
    <row r="336" spans="18:30" x14ac:dyDescent="0.25">
      <c r="R336" s="1057"/>
      <c r="S336" s="1057"/>
      <c r="T336" s="1057"/>
      <c r="U336" s="1057"/>
      <c r="V336" s="1057"/>
      <c r="W336" s="1057"/>
      <c r="X336" s="1057"/>
      <c r="Y336" s="1057"/>
      <c r="Z336" s="1057"/>
      <c r="AA336" s="1057"/>
      <c r="AB336" s="1057"/>
      <c r="AC336" s="1057"/>
      <c r="AD336" s="1054"/>
    </row>
    <row r="337" spans="18:30" x14ac:dyDescent="0.25">
      <c r="R337" s="1057"/>
      <c r="S337" s="1057"/>
      <c r="T337" s="1057"/>
      <c r="U337" s="1057"/>
      <c r="V337" s="1057"/>
      <c r="W337" s="1057"/>
      <c r="X337" s="1057"/>
      <c r="Y337" s="1057"/>
      <c r="Z337" s="1057"/>
      <c r="AA337" s="1057"/>
      <c r="AB337" s="1057"/>
      <c r="AC337" s="1057"/>
      <c r="AD337" s="1054"/>
    </row>
    <row r="338" spans="18:30" x14ac:dyDescent="0.25">
      <c r="R338" s="1057"/>
      <c r="S338" s="1057"/>
      <c r="T338" s="1057"/>
      <c r="U338" s="1057"/>
      <c r="V338" s="1057"/>
      <c r="W338" s="1057"/>
      <c r="X338" s="1057"/>
      <c r="Y338" s="1057"/>
      <c r="Z338" s="1057"/>
      <c r="AA338" s="1057"/>
      <c r="AB338" s="1057"/>
      <c r="AC338" s="1057"/>
      <c r="AD338" s="1054"/>
    </row>
    <row r="339" spans="18:30" x14ac:dyDescent="0.25">
      <c r="R339" s="1057"/>
      <c r="S339" s="1057"/>
      <c r="T339" s="1057"/>
      <c r="U339" s="1057"/>
      <c r="V339" s="1057"/>
      <c r="W339" s="1057"/>
      <c r="X339" s="1057"/>
      <c r="Y339" s="1057"/>
      <c r="Z339" s="1057"/>
      <c r="AA339" s="1057"/>
      <c r="AB339" s="1057"/>
      <c r="AC339" s="1057"/>
      <c r="AD339" s="1054"/>
    </row>
    <row r="340" spans="18:30" x14ac:dyDescent="0.25">
      <c r="R340" s="1057"/>
      <c r="S340" s="1057"/>
      <c r="T340" s="1057"/>
      <c r="U340" s="1057"/>
      <c r="V340" s="1057"/>
      <c r="W340" s="1057"/>
      <c r="X340" s="1057"/>
      <c r="Y340" s="1057"/>
      <c r="Z340" s="1057"/>
      <c r="AA340" s="1057"/>
      <c r="AB340" s="1057"/>
      <c r="AC340" s="1057"/>
      <c r="AD340" s="1054"/>
    </row>
    <row r="341" spans="18:30" x14ac:dyDescent="0.25">
      <c r="R341" s="1057"/>
      <c r="S341" s="1057"/>
      <c r="T341" s="1057"/>
      <c r="U341" s="1057"/>
      <c r="V341" s="1057"/>
      <c r="W341" s="1057"/>
      <c r="X341" s="1057"/>
      <c r="Y341" s="1057"/>
      <c r="Z341" s="1057"/>
      <c r="AA341" s="1057"/>
      <c r="AB341" s="1057"/>
      <c r="AC341" s="1057"/>
      <c r="AD341" s="1054"/>
    </row>
    <row r="342" spans="18:30" x14ac:dyDescent="0.25">
      <c r="R342" s="1057"/>
      <c r="S342" s="1057"/>
      <c r="T342" s="1057"/>
      <c r="U342" s="1057"/>
      <c r="V342" s="1057"/>
      <c r="W342" s="1057"/>
      <c r="X342" s="1057"/>
      <c r="Y342" s="1057"/>
      <c r="Z342" s="1057"/>
      <c r="AA342" s="1057"/>
      <c r="AB342" s="1057"/>
      <c r="AC342" s="1057"/>
      <c r="AD342" s="1054"/>
    </row>
    <row r="343" spans="18:30" x14ac:dyDescent="0.25">
      <c r="R343" s="1057"/>
      <c r="S343" s="1057"/>
      <c r="T343" s="1057"/>
      <c r="U343" s="1057"/>
      <c r="V343" s="1057"/>
      <c r="W343" s="1057"/>
      <c r="X343" s="1057"/>
      <c r="Y343" s="1057"/>
      <c r="Z343" s="1057"/>
      <c r="AA343" s="1057"/>
      <c r="AB343" s="1057"/>
      <c r="AC343" s="1057"/>
      <c r="AD343" s="1054"/>
    </row>
    <row r="344" spans="18:30" x14ac:dyDescent="0.25">
      <c r="R344" s="1057"/>
      <c r="S344" s="1057"/>
      <c r="T344" s="1057"/>
      <c r="U344" s="1057"/>
      <c r="V344" s="1057"/>
      <c r="W344" s="1057"/>
      <c r="X344" s="1057"/>
      <c r="Y344" s="1057"/>
      <c r="Z344" s="1057"/>
      <c r="AA344" s="1057"/>
      <c r="AB344" s="1057"/>
      <c r="AC344" s="1057"/>
      <c r="AD344" s="1054"/>
    </row>
    <row r="345" spans="18:30" x14ac:dyDescent="0.25">
      <c r="R345" s="1057"/>
      <c r="S345" s="1057"/>
      <c r="T345" s="1057"/>
      <c r="U345" s="1057"/>
      <c r="V345" s="1057"/>
      <c r="W345" s="1057"/>
      <c r="X345" s="1057"/>
      <c r="Y345" s="1057"/>
      <c r="Z345" s="1057"/>
      <c r="AA345" s="1057"/>
      <c r="AB345" s="1057"/>
      <c r="AC345" s="1057"/>
      <c r="AD345" s="1054"/>
    </row>
    <row r="346" spans="18:30" x14ac:dyDescent="0.25">
      <c r="R346" s="1057"/>
      <c r="S346" s="1057"/>
      <c r="T346" s="1057"/>
      <c r="U346" s="1057"/>
      <c r="V346" s="1057"/>
      <c r="W346" s="1057"/>
      <c r="X346" s="1057"/>
      <c r="Y346" s="1057"/>
      <c r="Z346" s="1057"/>
      <c r="AA346" s="1057"/>
      <c r="AB346" s="1057"/>
      <c r="AC346" s="1057"/>
      <c r="AD346" s="1054"/>
    </row>
    <row r="347" spans="18:30" x14ac:dyDescent="0.25">
      <c r="R347" s="1057"/>
      <c r="S347" s="1057"/>
      <c r="T347" s="1057"/>
      <c r="U347" s="1057"/>
      <c r="V347" s="1057"/>
      <c r="W347" s="1057"/>
      <c r="X347" s="1057"/>
      <c r="Y347" s="1057"/>
      <c r="Z347" s="1057"/>
      <c r="AA347" s="1057"/>
      <c r="AB347" s="1057"/>
      <c r="AC347" s="1057"/>
      <c r="AD347" s="1054"/>
    </row>
    <row r="348" spans="18:30" x14ac:dyDescent="0.25">
      <c r="R348" s="1057"/>
      <c r="S348" s="1057"/>
      <c r="T348" s="1057"/>
      <c r="U348" s="1057"/>
      <c r="V348" s="1057"/>
      <c r="W348" s="1057"/>
      <c r="X348" s="1057"/>
      <c r="Y348" s="1057"/>
      <c r="Z348" s="1057"/>
      <c r="AA348" s="1057"/>
      <c r="AB348" s="1057"/>
      <c r="AC348" s="1057"/>
      <c r="AD348" s="1054"/>
    </row>
    <row r="349" spans="18:30" x14ac:dyDescent="0.25">
      <c r="R349" s="1057"/>
      <c r="S349" s="1057"/>
      <c r="T349" s="1057"/>
      <c r="U349" s="1057"/>
      <c r="V349" s="1057"/>
      <c r="W349" s="1057"/>
      <c r="X349" s="1057"/>
      <c r="Y349" s="1057"/>
      <c r="Z349" s="1057"/>
      <c r="AA349" s="1057"/>
      <c r="AB349" s="1057"/>
      <c r="AC349" s="1057"/>
      <c r="AD349" s="1054"/>
    </row>
    <row r="350" spans="18:30" x14ac:dyDescent="0.25">
      <c r="R350" s="1057"/>
      <c r="S350" s="1057"/>
      <c r="T350" s="1057"/>
      <c r="U350" s="1057"/>
      <c r="V350" s="1057"/>
      <c r="W350" s="1057"/>
      <c r="X350" s="1057"/>
      <c r="Y350" s="1057"/>
      <c r="Z350" s="1057"/>
      <c r="AA350" s="1057"/>
      <c r="AB350" s="1057"/>
      <c r="AC350" s="1057"/>
      <c r="AD350" s="1054"/>
    </row>
    <row r="351" spans="18:30" x14ac:dyDescent="0.25">
      <c r="R351" s="1057"/>
      <c r="S351" s="1057"/>
      <c r="T351" s="1057"/>
      <c r="U351" s="1057"/>
      <c r="V351" s="1057"/>
      <c r="W351" s="1057"/>
      <c r="X351" s="1057"/>
      <c r="Y351" s="1057"/>
      <c r="Z351" s="1057"/>
      <c r="AA351" s="1057"/>
      <c r="AB351" s="1057"/>
      <c r="AC351" s="1057"/>
      <c r="AD351" s="1054"/>
    </row>
    <row r="352" spans="18:30" x14ac:dyDescent="0.25">
      <c r="R352" s="1057"/>
      <c r="S352" s="1057"/>
      <c r="T352" s="1057"/>
      <c r="U352" s="1057"/>
      <c r="V352" s="1057"/>
      <c r="W352" s="1057"/>
      <c r="X352" s="1057"/>
      <c r="Y352" s="1057"/>
      <c r="Z352" s="1057"/>
      <c r="AA352" s="1057"/>
      <c r="AB352" s="1057"/>
      <c r="AC352" s="1057"/>
      <c r="AD352" s="1054"/>
    </row>
    <row r="353" spans="18:30" x14ac:dyDescent="0.25">
      <c r="R353" s="1057"/>
      <c r="S353" s="1057"/>
      <c r="T353" s="1057"/>
      <c r="U353" s="1057"/>
      <c r="V353" s="1057"/>
      <c r="W353" s="1057"/>
      <c r="X353" s="1057"/>
      <c r="Y353" s="1057"/>
      <c r="Z353" s="1057"/>
      <c r="AA353" s="1057"/>
      <c r="AB353" s="1057"/>
      <c r="AC353" s="1057"/>
      <c r="AD353" s="1054"/>
    </row>
    <row r="354" spans="18:30" x14ac:dyDescent="0.25">
      <c r="R354" s="1057"/>
      <c r="S354" s="1057"/>
      <c r="T354" s="1057"/>
      <c r="U354" s="1057"/>
      <c r="V354" s="1057"/>
      <c r="W354" s="1057"/>
      <c r="X354" s="1057"/>
      <c r="Y354" s="1057"/>
      <c r="Z354" s="1057"/>
      <c r="AA354" s="1057"/>
      <c r="AB354" s="1057"/>
      <c r="AC354" s="1057"/>
      <c r="AD354" s="1054"/>
    </row>
    <row r="355" spans="18:30" x14ac:dyDescent="0.25">
      <c r="R355" s="1057"/>
      <c r="S355" s="1057"/>
      <c r="T355" s="1057"/>
      <c r="U355" s="1057"/>
      <c r="V355" s="1057"/>
      <c r="W355" s="1057"/>
      <c r="X355" s="1057"/>
      <c r="Y355" s="1057"/>
      <c r="Z355" s="1057"/>
      <c r="AA355" s="1057"/>
      <c r="AB355" s="1057"/>
      <c r="AC355" s="1057"/>
      <c r="AD355" s="1054"/>
    </row>
    <row r="356" spans="18:30" x14ac:dyDescent="0.25">
      <c r="R356" s="1057"/>
      <c r="S356" s="1057"/>
      <c r="T356" s="1057"/>
      <c r="U356" s="1057"/>
      <c r="V356" s="1057"/>
      <c r="W356" s="1057"/>
      <c r="X356" s="1057"/>
      <c r="Y356" s="1057"/>
      <c r="Z356" s="1057"/>
      <c r="AA356" s="1057"/>
      <c r="AB356" s="1057"/>
      <c r="AC356" s="1057"/>
      <c r="AD356" s="1054"/>
    </row>
    <row r="357" spans="18:30" x14ac:dyDescent="0.25">
      <c r="R357" s="1057"/>
      <c r="S357" s="1057"/>
      <c r="T357" s="1057"/>
      <c r="U357" s="1057"/>
      <c r="V357" s="1057"/>
      <c r="W357" s="1057"/>
      <c r="X357" s="1057"/>
      <c r="Y357" s="1057"/>
      <c r="Z357" s="1057"/>
      <c r="AA357" s="1057"/>
      <c r="AB357" s="1057"/>
      <c r="AC357" s="1057"/>
      <c r="AD357" s="1054"/>
    </row>
    <row r="358" spans="18:30" x14ac:dyDescent="0.25">
      <c r="R358" s="1057"/>
      <c r="S358" s="1057"/>
      <c r="T358" s="1057"/>
      <c r="U358" s="1057"/>
      <c r="V358" s="1057"/>
      <c r="W358" s="1057"/>
      <c r="X358" s="1057"/>
      <c r="Y358" s="1057"/>
      <c r="Z358" s="1057"/>
      <c r="AA358" s="1057"/>
      <c r="AB358" s="1057"/>
      <c r="AC358" s="1057"/>
      <c r="AD358" s="1054"/>
    </row>
    <row r="359" spans="18:30" x14ac:dyDescent="0.25">
      <c r="R359" s="1057"/>
      <c r="S359" s="1057"/>
      <c r="T359" s="1057"/>
      <c r="U359" s="1057"/>
      <c r="V359" s="1057"/>
      <c r="W359" s="1057"/>
      <c r="X359" s="1057"/>
      <c r="Y359" s="1057"/>
      <c r="Z359" s="1057"/>
      <c r="AA359" s="1057"/>
      <c r="AB359" s="1057"/>
      <c r="AC359" s="1057"/>
      <c r="AD359" s="1054"/>
    </row>
    <row r="360" spans="18:30" x14ac:dyDescent="0.25">
      <c r="R360" s="1057"/>
      <c r="S360" s="1057"/>
      <c r="T360" s="1057"/>
      <c r="U360" s="1057"/>
      <c r="V360" s="1057"/>
      <c r="W360" s="1057"/>
      <c r="X360" s="1057"/>
      <c r="Y360" s="1057"/>
      <c r="Z360" s="1057"/>
      <c r="AA360" s="1057"/>
      <c r="AB360" s="1057"/>
      <c r="AC360" s="1057"/>
      <c r="AD360" s="1054"/>
    </row>
    <row r="361" spans="18:30" x14ac:dyDescent="0.25">
      <c r="R361" s="1057"/>
      <c r="S361" s="1057"/>
      <c r="T361" s="1057"/>
      <c r="U361" s="1057"/>
      <c r="V361" s="1057"/>
      <c r="W361" s="1057"/>
      <c r="X361" s="1057"/>
      <c r="Y361" s="1057"/>
      <c r="Z361" s="1057"/>
      <c r="AA361" s="1057"/>
      <c r="AB361" s="1057"/>
      <c r="AC361" s="1057"/>
      <c r="AD361" s="1054"/>
    </row>
    <row r="362" spans="18:30" x14ac:dyDescent="0.25">
      <c r="R362" s="1057"/>
      <c r="S362" s="1057"/>
      <c r="T362" s="1057"/>
      <c r="U362" s="1057"/>
      <c r="V362" s="1057"/>
      <c r="W362" s="1057"/>
      <c r="X362" s="1057"/>
      <c r="Y362" s="1057"/>
      <c r="Z362" s="1057"/>
      <c r="AA362" s="1057"/>
      <c r="AB362" s="1057"/>
      <c r="AC362" s="1057"/>
      <c r="AD362" s="1054"/>
    </row>
    <row r="363" spans="18:30" x14ac:dyDescent="0.25">
      <c r="R363" s="1057"/>
      <c r="S363" s="1057"/>
      <c r="T363" s="1057"/>
      <c r="U363" s="1057"/>
      <c r="V363" s="1057"/>
      <c r="W363" s="1057"/>
      <c r="X363" s="1057"/>
      <c r="Y363" s="1057"/>
      <c r="Z363" s="1057"/>
      <c r="AA363" s="1057"/>
      <c r="AB363" s="1057"/>
      <c r="AC363" s="1057"/>
      <c r="AD363" s="1054"/>
    </row>
    <row r="364" spans="18:30" x14ac:dyDescent="0.25">
      <c r="R364" s="1057"/>
      <c r="S364" s="1057"/>
      <c r="T364" s="1057"/>
      <c r="U364" s="1057"/>
      <c r="V364" s="1057"/>
      <c r="W364" s="1057"/>
      <c r="X364" s="1057"/>
      <c r="Y364" s="1057"/>
      <c r="Z364" s="1057"/>
      <c r="AA364" s="1057"/>
      <c r="AB364" s="1057"/>
      <c r="AC364" s="1057"/>
      <c r="AD364" s="1054"/>
    </row>
    <row r="365" spans="18:30" x14ac:dyDescent="0.25">
      <c r="R365" s="1057"/>
      <c r="S365" s="1057"/>
      <c r="T365" s="1057"/>
      <c r="U365" s="1057"/>
      <c r="V365" s="1057"/>
      <c r="W365" s="1057"/>
      <c r="X365" s="1057"/>
      <c r="Y365" s="1057"/>
      <c r="Z365" s="1057"/>
      <c r="AA365" s="1057"/>
      <c r="AB365" s="1057"/>
      <c r="AC365" s="1057"/>
      <c r="AD365" s="1054"/>
    </row>
    <row r="366" spans="18:30" x14ac:dyDescent="0.25">
      <c r="R366" s="1057"/>
      <c r="S366" s="1057"/>
      <c r="T366" s="1057"/>
      <c r="U366" s="1057"/>
      <c r="V366" s="1057"/>
      <c r="W366" s="1057"/>
      <c r="X366" s="1057"/>
      <c r="Y366" s="1057"/>
      <c r="Z366" s="1057"/>
      <c r="AA366" s="1057"/>
      <c r="AB366" s="1057"/>
      <c r="AC366" s="1057"/>
      <c r="AD366" s="1054"/>
    </row>
    <row r="367" spans="18:30" x14ac:dyDescent="0.25">
      <c r="R367" s="1057"/>
      <c r="S367" s="1057"/>
      <c r="T367" s="1057"/>
      <c r="U367" s="1057"/>
      <c r="V367" s="1057"/>
      <c r="W367" s="1057"/>
      <c r="X367" s="1057"/>
      <c r="Y367" s="1057"/>
      <c r="Z367" s="1057"/>
      <c r="AA367" s="1057"/>
      <c r="AB367" s="1057"/>
      <c r="AC367" s="1057"/>
      <c r="AD367" s="1054"/>
    </row>
    <row r="368" spans="18:30" x14ac:dyDescent="0.25">
      <c r="R368" s="1057"/>
      <c r="S368" s="1057"/>
      <c r="T368" s="1057"/>
      <c r="U368" s="1057"/>
      <c r="V368" s="1057"/>
      <c r="W368" s="1057"/>
      <c r="X368" s="1057"/>
      <c r="Y368" s="1057"/>
      <c r="Z368" s="1057"/>
      <c r="AA368" s="1057"/>
      <c r="AB368" s="1057"/>
      <c r="AC368" s="1057"/>
      <c r="AD368" s="1054"/>
    </row>
    <row r="369" spans="18:30" x14ac:dyDescent="0.25">
      <c r="R369" s="1057"/>
      <c r="S369" s="1057"/>
      <c r="T369" s="1057"/>
      <c r="U369" s="1057"/>
      <c r="V369" s="1057"/>
      <c r="W369" s="1057"/>
      <c r="X369" s="1057"/>
      <c r="Y369" s="1057"/>
      <c r="Z369" s="1057"/>
      <c r="AA369" s="1057"/>
      <c r="AB369" s="1057"/>
      <c r="AC369" s="1057"/>
      <c r="AD369" s="1054"/>
    </row>
    <row r="370" spans="18:30" x14ac:dyDescent="0.25">
      <c r="R370" s="1057"/>
      <c r="S370" s="1057"/>
      <c r="T370" s="1057"/>
      <c r="U370" s="1057"/>
      <c r="V370" s="1057"/>
      <c r="W370" s="1057"/>
      <c r="X370" s="1057"/>
      <c r="Y370" s="1057"/>
      <c r="Z370" s="1057"/>
      <c r="AA370" s="1057"/>
      <c r="AB370" s="1057"/>
      <c r="AC370" s="1057"/>
      <c r="AD370" s="1054"/>
    </row>
    <row r="371" spans="18:30" x14ac:dyDescent="0.25">
      <c r="R371" s="1057"/>
      <c r="S371" s="1057"/>
      <c r="T371" s="1057"/>
      <c r="U371" s="1057"/>
      <c r="V371" s="1057"/>
      <c r="W371" s="1057"/>
      <c r="X371" s="1057"/>
      <c r="Y371" s="1057"/>
      <c r="Z371" s="1057"/>
      <c r="AA371" s="1057"/>
      <c r="AB371" s="1057"/>
      <c r="AC371" s="1057"/>
      <c r="AD371" s="1054"/>
    </row>
    <row r="372" spans="18:30" x14ac:dyDescent="0.25">
      <c r="R372" s="1057"/>
      <c r="S372" s="1057"/>
      <c r="T372" s="1057"/>
      <c r="U372" s="1057"/>
      <c r="V372" s="1057"/>
      <c r="W372" s="1057"/>
      <c r="X372" s="1057"/>
      <c r="Y372" s="1057"/>
      <c r="Z372" s="1057"/>
      <c r="AA372" s="1057"/>
      <c r="AB372" s="1057"/>
      <c r="AC372" s="1057"/>
      <c r="AD372" s="1054"/>
    </row>
    <row r="373" spans="18:30" x14ac:dyDescent="0.25">
      <c r="R373" s="1057"/>
      <c r="S373" s="1057"/>
      <c r="T373" s="1057"/>
      <c r="U373" s="1057"/>
      <c r="V373" s="1057"/>
      <c r="W373" s="1057"/>
      <c r="X373" s="1057"/>
      <c r="Y373" s="1057"/>
      <c r="Z373" s="1057"/>
      <c r="AA373" s="1057"/>
      <c r="AB373" s="1057"/>
      <c r="AC373" s="1057"/>
      <c r="AD373" s="1054"/>
    </row>
    <row r="374" spans="18:30" x14ac:dyDescent="0.25">
      <c r="R374" s="1057"/>
      <c r="S374" s="1057"/>
      <c r="T374" s="1057"/>
      <c r="U374" s="1057"/>
      <c r="V374" s="1057"/>
      <c r="W374" s="1057"/>
      <c r="X374" s="1057"/>
      <c r="Y374" s="1057"/>
      <c r="Z374" s="1057"/>
      <c r="AA374" s="1057"/>
      <c r="AB374" s="1057"/>
      <c r="AC374" s="1057"/>
      <c r="AD374" s="1054"/>
    </row>
    <row r="375" spans="18:30" x14ac:dyDescent="0.25">
      <c r="R375" s="1057"/>
      <c r="S375" s="1057"/>
      <c r="T375" s="1057"/>
      <c r="U375" s="1057"/>
      <c r="V375" s="1057"/>
      <c r="W375" s="1057"/>
      <c r="X375" s="1057"/>
      <c r="Y375" s="1057"/>
      <c r="Z375" s="1057"/>
      <c r="AA375" s="1057"/>
      <c r="AB375" s="1057"/>
      <c r="AC375" s="1057"/>
      <c r="AD375" s="1054"/>
    </row>
    <row r="376" spans="18:30" x14ac:dyDescent="0.25">
      <c r="R376" s="1057"/>
      <c r="S376" s="1057"/>
      <c r="T376" s="1057"/>
      <c r="U376" s="1057"/>
      <c r="V376" s="1057"/>
      <c r="W376" s="1057"/>
      <c r="X376" s="1057"/>
      <c r="Y376" s="1057"/>
      <c r="Z376" s="1057"/>
      <c r="AA376" s="1057"/>
      <c r="AB376" s="1057"/>
      <c r="AC376" s="1057"/>
      <c r="AD376" s="1054"/>
    </row>
    <row r="377" spans="18:30" x14ac:dyDescent="0.25">
      <c r="R377" s="1057"/>
      <c r="S377" s="1057"/>
      <c r="T377" s="1057"/>
      <c r="U377" s="1057"/>
      <c r="V377" s="1057"/>
      <c r="W377" s="1057"/>
      <c r="X377" s="1057"/>
      <c r="Y377" s="1057"/>
      <c r="Z377" s="1057"/>
      <c r="AA377" s="1057"/>
      <c r="AB377" s="1057"/>
      <c r="AC377" s="1057"/>
      <c r="AD377" s="1054"/>
    </row>
    <row r="378" spans="18:30" x14ac:dyDescent="0.25">
      <c r="R378" s="1057"/>
      <c r="S378" s="1057"/>
      <c r="T378" s="1057"/>
      <c r="U378" s="1057"/>
      <c r="V378" s="1057"/>
      <c r="W378" s="1057"/>
      <c r="X378" s="1057"/>
      <c r="Y378" s="1057"/>
      <c r="Z378" s="1057"/>
      <c r="AA378" s="1057"/>
      <c r="AB378" s="1057"/>
      <c r="AC378" s="1057"/>
      <c r="AD378" s="1054"/>
    </row>
    <row r="379" spans="18:30" x14ac:dyDescent="0.25">
      <c r="R379" s="1057"/>
      <c r="S379" s="1057"/>
      <c r="T379" s="1057"/>
      <c r="U379" s="1057"/>
      <c r="V379" s="1057"/>
      <c r="W379" s="1057"/>
      <c r="X379" s="1057"/>
      <c r="Y379" s="1057"/>
      <c r="Z379" s="1057"/>
      <c r="AA379" s="1057"/>
      <c r="AB379" s="1057"/>
      <c r="AC379" s="1057"/>
      <c r="AD379" s="1054"/>
    </row>
    <row r="380" spans="18:30" x14ac:dyDescent="0.25">
      <c r="R380" s="1057"/>
      <c r="S380" s="1057"/>
      <c r="T380" s="1057"/>
      <c r="U380" s="1057"/>
      <c r="V380" s="1057"/>
      <c r="W380" s="1057"/>
      <c r="X380" s="1057"/>
      <c r="Y380" s="1057"/>
      <c r="Z380" s="1057"/>
      <c r="AA380" s="1057"/>
      <c r="AB380" s="1057"/>
      <c r="AC380" s="1057"/>
      <c r="AD380" s="1054"/>
    </row>
    <row r="381" spans="18:30" x14ac:dyDescent="0.25">
      <c r="R381" s="1057"/>
      <c r="S381" s="1057"/>
      <c r="T381" s="1057"/>
      <c r="U381" s="1057"/>
      <c r="V381" s="1057"/>
      <c r="W381" s="1057"/>
      <c r="X381" s="1057"/>
      <c r="Y381" s="1057"/>
      <c r="Z381" s="1057"/>
      <c r="AA381" s="1057"/>
      <c r="AB381" s="1057"/>
      <c r="AC381" s="1057"/>
      <c r="AD381" s="1054"/>
    </row>
    <row r="382" spans="18:30" x14ac:dyDescent="0.25">
      <c r="R382" s="1057"/>
      <c r="S382" s="1057"/>
      <c r="T382" s="1057"/>
      <c r="U382" s="1057"/>
      <c r="V382" s="1057"/>
      <c r="W382" s="1057"/>
      <c r="X382" s="1057"/>
      <c r="Y382" s="1057"/>
      <c r="Z382" s="1057"/>
      <c r="AA382" s="1057"/>
      <c r="AB382" s="1057"/>
      <c r="AC382" s="1057"/>
      <c r="AD382" s="1054"/>
    </row>
    <row r="383" spans="18:30" x14ac:dyDescent="0.25">
      <c r="R383" s="1057"/>
      <c r="S383" s="1057"/>
      <c r="T383" s="1057"/>
      <c r="U383" s="1057"/>
      <c r="V383" s="1057"/>
      <c r="W383" s="1057"/>
      <c r="X383" s="1057"/>
      <c r="Y383" s="1057"/>
      <c r="Z383" s="1057"/>
      <c r="AA383" s="1057"/>
      <c r="AB383" s="1057"/>
      <c r="AC383" s="1057"/>
      <c r="AD383" s="1054"/>
    </row>
    <row r="384" spans="18:30" x14ac:dyDescent="0.25">
      <c r="R384" s="1057"/>
      <c r="S384" s="1057"/>
      <c r="T384" s="1057"/>
      <c r="U384" s="1057"/>
      <c r="V384" s="1057"/>
      <c r="W384" s="1057"/>
      <c r="X384" s="1057"/>
      <c r="Y384" s="1057"/>
      <c r="Z384" s="1057"/>
      <c r="AA384" s="1057"/>
      <c r="AB384" s="1057"/>
      <c r="AC384" s="1057"/>
      <c r="AD384" s="1054"/>
    </row>
    <row r="385" spans="18:30" x14ac:dyDescent="0.25">
      <c r="R385" s="1057"/>
      <c r="S385" s="1057"/>
      <c r="T385" s="1057"/>
      <c r="U385" s="1057"/>
      <c r="V385" s="1057"/>
      <c r="W385" s="1057"/>
      <c r="X385" s="1057"/>
      <c r="Y385" s="1057"/>
      <c r="Z385" s="1057"/>
      <c r="AA385" s="1057"/>
      <c r="AB385" s="1057"/>
      <c r="AC385" s="1057"/>
      <c r="AD385" s="1054"/>
    </row>
    <row r="386" spans="18:30" x14ac:dyDescent="0.25">
      <c r="R386" s="1057"/>
      <c r="S386" s="1057"/>
      <c r="T386" s="1057"/>
      <c r="U386" s="1057"/>
      <c r="V386" s="1057"/>
      <c r="W386" s="1057"/>
      <c r="X386" s="1057"/>
      <c r="Y386" s="1057"/>
      <c r="Z386" s="1057"/>
      <c r="AA386" s="1057"/>
      <c r="AB386" s="1057"/>
      <c r="AC386" s="1057"/>
      <c r="AD386" s="1054"/>
    </row>
    <row r="387" spans="18:30" x14ac:dyDescent="0.25">
      <c r="R387" s="1057"/>
      <c r="S387" s="1057"/>
      <c r="T387" s="1057"/>
      <c r="U387" s="1057"/>
      <c r="V387" s="1057"/>
      <c r="W387" s="1057"/>
      <c r="X387" s="1057"/>
      <c r="Y387" s="1057"/>
      <c r="Z387" s="1057"/>
      <c r="AA387" s="1057"/>
      <c r="AB387" s="1057"/>
      <c r="AC387" s="1057"/>
      <c r="AD387" s="1054"/>
    </row>
    <row r="388" spans="18:30" x14ac:dyDescent="0.25">
      <c r="R388" s="1057"/>
      <c r="S388" s="1057"/>
      <c r="T388" s="1057"/>
      <c r="U388" s="1057"/>
      <c r="V388" s="1057"/>
      <c r="W388" s="1057"/>
      <c r="X388" s="1057"/>
      <c r="Y388" s="1057"/>
      <c r="Z388" s="1057"/>
      <c r="AA388" s="1057"/>
      <c r="AB388" s="1057"/>
      <c r="AC388" s="1057"/>
      <c r="AD388" s="1054"/>
    </row>
    <row r="389" spans="18:30" x14ac:dyDescent="0.25">
      <c r="R389" s="1057"/>
      <c r="S389" s="1057"/>
      <c r="T389" s="1057"/>
      <c r="U389" s="1057"/>
      <c r="V389" s="1057"/>
      <c r="W389" s="1057"/>
      <c r="X389" s="1057"/>
      <c r="Y389" s="1057"/>
      <c r="Z389" s="1057"/>
      <c r="AA389" s="1057"/>
      <c r="AB389" s="1057"/>
      <c r="AC389" s="1057"/>
      <c r="AD389" s="1054"/>
    </row>
    <row r="390" spans="18:30" x14ac:dyDescent="0.25">
      <c r="R390" s="1057"/>
      <c r="S390" s="1057"/>
      <c r="T390" s="1057"/>
      <c r="U390" s="1057"/>
      <c r="V390" s="1057"/>
      <c r="W390" s="1057"/>
      <c r="X390" s="1057"/>
      <c r="Y390" s="1057"/>
      <c r="Z390" s="1057"/>
      <c r="AA390" s="1057"/>
      <c r="AB390" s="1057"/>
      <c r="AC390" s="1057"/>
      <c r="AD390" s="1054"/>
    </row>
    <row r="391" spans="18:30" x14ac:dyDescent="0.25">
      <c r="R391" s="1057"/>
      <c r="S391" s="1057"/>
      <c r="T391" s="1057"/>
      <c r="U391" s="1057"/>
      <c r="V391" s="1057"/>
      <c r="W391" s="1057"/>
      <c r="X391" s="1057"/>
      <c r="Y391" s="1057"/>
      <c r="Z391" s="1057"/>
      <c r="AA391" s="1057"/>
      <c r="AB391" s="1057"/>
      <c r="AC391" s="1057"/>
      <c r="AD391" s="1054"/>
    </row>
    <row r="392" spans="18:30" x14ac:dyDescent="0.25">
      <c r="R392" s="1057"/>
      <c r="S392" s="1057"/>
      <c r="T392" s="1057"/>
      <c r="U392" s="1057"/>
      <c r="V392" s="1057"/>
      <c r="W392" s="1057"/>
      <c r="X392" s="1057"/>
      <c r="Y392" s="1057"/>
      <c r="Z392" s="1057"/>
      <c r="AA392" s="1057"/>
      <c r="AB392" s="1057"/>
      <c r="AC392" s="1057"/>
      <c r="AD392" s="1054"/>
    </row>
    <row r="393" spans="18:30" x14ac:dyDescent="0.25">
      <c r="R393" s="1057"/>
      <c r="S393" s="1057"/>
      <c r="T393" s="1057"/>
      <c r="U393" s="1057"/>
      <c r="V393" s="1057"/>
      <c r="W393" s="1057"/>
      <c r="X393" s="1057"/>
      <c r="Y393" s="1057"/>
      <c r="Z393" s="1057"/>
      <c r="AA393" s="1057"/>
      <c r="AB393" s="1057"/>
      <c r="AC393" s="1057"/>
      <c r="AD393" s="1054"/>
    </row>
    <row r="394" spans="18:30" x14ac:dyDescent="0.25">
      <c r="R394" s="1057"/>
      <c r="S394" s="1057"/>
      <c r="T394" s="1057"/>
      <c r="U394" s="1057"/>
      <c r="V394" s="1057"/>
      <c r="W394" s="1057"/>
      <c r="X394" s="1057"/>
      <c r="Y394" s="1057"/>
      <c r="Z394" s="1057"/>
      <c r="AA394" s="1057"/>
      <c r="AB394" s="1057"/>
      <c r="AC394" s="1057"/>
      <c r="AD394" s="1054"/>
    </row>
    <row r="395" spans="18:30" x14ac:dyDescent="0.25">
      <c r="R395" s="1057"/>
      <c r="S395" s="1057"/>
      <c r="T395" s="1057"/>
      <c r="U395" s="1057"/>
      <c r="V395" s="1057"/>
      <c r="W395" s="1057"/>
      <c r="X395" s="1057"/>
      <c r="Y395" s="1057"/>
      <c r="Z395" s="1057"/>
      <c r="AA395" s="1057"/>
      <c r="AB395" s="1057"/>
      <c r="AC395" s="1057"/>
      <c r="AD395" s="1054"/>
    </row>
    <row r="396" spans="18:30" x14ac:dyDescent="0.25">
      <c r="R396" s="1057"/>
      <c r="S396" s="1057"/>
      <c r="T396" s="1057"/>
      <c r="U396" s="1057"/>
      <c r="V396" s="1057"/>
      <c r="W396" s="1057"/>
      <c r="X396" s="1057"/>
      <c r="Y396" s="1057"/>
      <c r="Z396" s="1057"/>
      <c r="AA396" s="1057"/>
      <c r="AB396" s="1057"/>
      <c r="AC396" s="1057"/>
      <c r="AD396" s="1054"/>
    </row>
    <row r="397" spans="18:30" x14ac:dyDescent="0.25">
      <c r="R397" s="1057"/>
      <c r="S397" s="1057"/>
      <c r="T397" s="1057"/>
      <c r="U397" s="1057"/>
      <c r="V397" s="1057"/>
      <c r="W397" s="1057"/>
      <c r="X397" s="1057"/>
      <c r="Y397" s="1057"/>
      <c r="Z397" s="1057"/>
      <c r="AA397" s="1057"/>
      <c r="AB397" s="1057"/>
      <c r="AC397" s="1057"/>
      <c r="AD397" s="1054"/>
    </row>
    <row r="398" spans="18:30" x14ac:dyDescent="0.25">
      <c r="R398" s="1057"/>
      <c r="S398" s="1057"/>
      <c r="T398" s="1057"/>
      <c r="U398" s="1057"/>
      <c r="V398" s="1057"/>
      <c r="W398" s="1057"/>
      <c r="X398" s="1057"/>
      <c r="Y398" s="1057"/>
      <c r="Z398" s="1057"/>
      <c r="AA398" s="1057"/>
      <c r="AB398" s="1057"/>
      <c r="AC398" s="1057"/>
      <c r="AD398" s="1054"/>
    </row>
    <row r="399" spans="18:30" x14ac:dyDescent="0.25">
      <c r="R399" s="1057"/>
      <c r="S399" s="1057"/>
      <c r="T399" s="1057"/>
      <c r="U399" s="1057"/>
      <c r="V399" s="1057"/>
      <c r="W399" s="1057"/>
      <c r="X399" s="1057"/>
      <c r="Y399" s="1057"/>
      <c r="Z399" s="1057"/>
      <c r="AA399" s="1057"/>
      <c r="AB399" s="1057"/>
      <c r="AC399" s="1057"/>
      <c r="AD399" s="1054"/>
    </row>
    <row r="400" spans="18:30" x14ac:dyDescent="0.25">
      <c r="R400" s="1057"/>
      <c r="S400" s="1057"/>
      <c r="T400" s="1057"/>
      <c r="U400" s="1057"/>
      <c r="V400" s="1057"/>
      <c r="W400" s="1057"/>
      <c r="X400" s="1057"/>
      <c r="Y400" s="1057"/>
      <c r="Z400" s="1057"/>
      <c r="AA400" s="1057"/>
      <c r="AB400" s="1057"/>
      <c r="AC400" s="1057"/>
      <c r="AD400" s="1054"/>
    </row>
    <row r="401" spans="18:30" x14ac:dyDescent="0.25">
      <c r="R401" s="1057"/>
      <c r="S401" s="1057"/>
      <c r="T401" s="1057"/>
      <c r="U401" s="1057"/>
      <c r="V401" s="1057"/>
      <c r="W401" s="1057"/>
      <c r="X401" s="1057"/>
      <c r="Y401" s="1057"/>
      <c r="Z401" s="1057"/>
      <c r="AA401" s="1057"/>
      <c r="AB401" s="1057"/>
      <c r="AC401" s="1057"/>
      <c r="AD401" s="1054"/>
    </row>
    <row r="402" spans="18:30" x14ac:dyDescent="0.25">
      <c r="R402" s="1057"/>
      <c r="S402" s="1057"/>
      <c r="T402" s="1057"/>
      <c r="U402" s="1057"/>
      <c r="V402" s="1057"/>
      <c r="W402" s="1057"/>
      <c r="X402" s="1057"/>
      <c r="Y402" s="1057"/>
      <c r="Z402" s="1057"/>
      <c r="AA402" s="1057"/>
      <c r="AB402" s="1057"/>
      <c r="AC402" s="1057"/>
      <c r="AD402" s="1054"/>
    </row>
    <row r="403" spans="18:30" x14ac:dyDescent="0.25">
      <c r="R403" s="1057"/>
      <c r="S403" s="1057"/>
      <c r="T403" s="1057"/>
      <c r="U403" s="1057"/>
      <c r="V403" s="1057"/>
      <c r="W403" s="1057"/>
      <c r="X403" s="1057"/>
      <c r="Y403" s="1057"/>
      <c r="Z403" s="1057"/>
      <c r="AA403" s="1057"/>
      <c r="AB403" s="1057"/>
      <c r="AC403" s="1057"/>
      <c r="AD403" s="1054"/>
    </row>
    <row r="404" spans="18:30" x14ac:dyDescent="0.25">
      <c r="R404" s="1057"/>
      <c r="S404" s="1057"/>
      <c r="T404" s="1057"/>
      <c r="U404" s="1057"/>
      <c r="V404" s="1057"/>
      <c r="W404" s="1057"/>
      <c r="X404" s="1057"/>
      <c r="Y404" s="1057"/>
      <c r="Z404" s="1057"/>
      <c r="AA404" s="1057"/>
      <c r="AB404" s="1057"/>
      <c r="AC404" s="1057"/>
      <c r="AD404" s="1054"/>
    </row>
    <row r="405" spans="18:30" x14ac:dyDescent="0.25">
      <c r="R405" s="1057"/>
      <c r="S405" s="1057"/>
      <c r="T405" s="1057"/>
      <c r="U405" s="1057"/>
      <c r="V405" s="1057"/>
      <c r="W405" s="1057"/>
      <c r="X405" s="1057"/>
      <c r="Y405" s="1057"/>
      <c r="Z405" s="1057"/>
      <c r="AA405" s="1057"/>
      <c r="AB405" s="1057"/>
      <c r="AC405" s="1057"/>
      <c r="AD405" s="1054"/>
    </row>
    <row r="406" spans="18:30" x14ac:dyDescent="0.25">
      <c r="R406" s="1057"/>
      <c r="S406" s="1057"/>
      <c r="T406" s="1057"/>
      <c r="U406" s="1057"/>
      <c r="V406" s="1057"/>
      <c r="W406" s="1057"/>
      <c r="X406" s="1057"/>
      <c r="Y406" s="1057"/>
      <c r="Z406" s="1057"/>
      <c r="AA406" s="1057"/>
      <c r="AB406" s="1057"/>
      <c r="AC406" s="1057"/>
      <c r="AD406" s="1054"/>
    </row>
    <row r="407" spans="18:30" x14ac:dyDescent="0.25">
      <c r="R407" s="1057"/>
      <c r="S407" s="1057"/>
      <c r="T407" s="1057"/>
      <c r="U407" s="1057"/>
      <c r="V407" s="1057"/>
      <c r="W407" s="1057"/>
      <c r="X407" s="1057"/>
      <c r="Y407" s="1057"/>
      <c r="Z407" s="1057"/>
      <c r="AA407" s="1057"/>
      <c r="AB407" s="1057"/>
      <c r="AC407" s="1057"/>
      <c r="AD407" s="1054"/>
    </row>
    <row r="408" spans="18:30" x14ac:dyDescent="0.25">
      <c r="R408" s="1057"/>
      <c r="S408" s="1057"/>
      <c r="T408" s="1057"/>
      <c r="U408" s="1057"/>
      <c r="V408" s="1057"/>
      <c r="W408" s="1057"/>
      <c r="X408" s="1057"/>
      <c r="Y408" s="1057"/>
      <c r="Z408" s="1057"/>
      <c r="AA408" s="1057"/>
      <c r="AB408" s="1057"/>
      <c r="AC408" s="1057"/>
      <c r="AD408" s="1054"/>
    </row>
    <row r="409" spans="18:30" x14ac:dyDescent="0.25">
      <c r="R409" s="1057"/>
      <c r="S409" s="1057"/>
      <c r="T409" s="1057"/>
      <c r="U409" s="1057"/>
      <c r="V409" s="1057"/>
      <c r="W409" s="1057"/>
      <c r="X409" s="1057"/>
      <c r="Y409" s="1057"/>
      <c r="Z409" s="1057"/>
      <c r="AA409" s="1057"/>
      <c r="AB409" s="1057"/>
      <c r="AC409" s="1057"/>
      <c r="AD409" s="1054"/>
    </row>
    <row r="410" spans="18:30" x14ac:dyDescent="0.25">
      <c r="R410" s="1057"/>
      <c r="S410" s="1057"/>
      <c r="T410" s="1057"/>
      <c r="U410" s="1057"/>
      <c r="V410" s="1057"/>
      <c r="W410" s="1057"/>
      <c r="X410" s="1057"/>
      <c r="Y410" s="1057"/>
      <c r="Z410" s="1057"/>
      <c r="AA410" s="1057"/>
      <c r="AB410" s="1057"/>
      <c r="AC410" s="1057"/>
      <c r="AD410" s="1054"/>
    </row>
    <row r="411" spans="18:30" x14ac:dyDescent="0.25">
      <c r="R411" s="1057"/>
      <c r="S411" s="1057"/>
      <c r="T411" s="1057"/>
      <c r="U411" s="1057"/>
      <c r="V411" s="1057"/>
      <c r="W411" s="1057"/>
      <c r="X411" s="1057"/>
      <c r="Y411" s="1057"/>
      <c r="Z411" s="1057"/>
      <c r="AA411" s="1057"/>
      <c r="AB411" s="1057"/>
      <c r="AC411" s="1057"/>
      <c r="AD411" s="1054"/>
    </row>
    <row r="412" spans="18:30" x14ac:dyDescent="0.25">
      <c r="R412" s="1057"/>
      <c r="S412" s="1057"/>
      <c r="T412" s="1057"/>
      <c r="U412" s="1057"/>
      <c r="V412" s="1057"/>
      <c r="W412" s="1057"/>
      <c r="X412" s="1057"/>
      <c r="Y412" s="1057"/>
      <c r="Z412" s="1057"/>
      <c r="AA412" s="1057"/>
      <c r="AB412" s="1057"/>
      <c r="AC412" s="1057"/>
      <c r="AD412" s="1054"/>
    </row>
    <row r="413" spans="18:30" x14ac:dyDescent="0.25">
      <c r="R413" s="1057"/>
      <c r="S413" s="1057"/>
      <c r="T413" s="1057"/>
      <c r="U413" s="1057"/>
      <c r="V413" s="1057"/>
      <c r="W413" s="1057"/>
      <c r="X413" s="1057"/>
      <c r="Y413" s="1057"/>
      <c r="Z413" s="1057"/>
      <c r="AA413" s="1057"/>
      <c r="AB413" s="1057"/>
      <c r="AC413" s="1057"/>
      <c r="AD413" s="1054"/>
    </row>
    <row r="414" spans="18:30" x14ac:dyDescent="0.25">
      <c r="R414" s="1057"/>
      <c r="S414" s="1057"/>
      <c r="T414" s="1057"/>
      <c r="U414" s="1057"/>
      <c r="V414" s="1057"/>
      <c r="W414" s="1057"/>
      <c r="X414" s="1057"/>
      <c r="Y414" s="1057"/>
      <c r="Z414" s="1057"/>
      <c r="AA414" s="1057"/>
      <c r="AB414" s="1057"/>
      <c r="AC414" s="1057"/>
      <c r="AD414" s="1054"/>
    </row>
    <row r="415" spans="18:30" x14ac:dyDescent="0.25">
      <c r="R415" s="1057"/>
      <c r="S415" s="1057"/>
      <c r="T415" s="1057"/>
      <c r="U415" s="1057"/>
      <c r="V415" s="1057"/>
      <c r="W415" s="1057"/>
      <c r="X415" s="1057"/>
      <c r="Y415" s="1057"/>
      <c r="Z415" s="1057"/>
      <c r="AA415" s="1057"/>
      <c r="AB415" s="1057"/>
      <c r="AC415" s="1057"/>
      <c r="AD415" s="1054"/>
    </row>
    <row r="416" spans="18:30" x14ac:dyDescent="0.25">
      <c r="R416" s="1057"/>
      <c r="S416" s="1057"/>
      <c r="T416" s="1057"/>
      <c r="U416" s="1057"/>
      <c r="V416" s="1057"/>
      <c r="W416" s="1057"/>
      <c r="X416" s="1057"/>
      <c r="Y416" s="1057"/>
      <c r="Z416" s="1057"/>
      <c r="AA416" s="1057"/>
      <c r="AB416" s="1057"/>
      <c r="AC416" s="1057"/>
      <c r="AD416" s="1054"/>
    </row>
    <row r="417" spans="18:30" x14ac:dyDescent="0.25">
      <c r="R417" s="1057"/>
      <c r="S417" s="1057"/>
      <c r="T417" s="1057"/>
      <c r="U417" s="1057"/>
      <c r="V417" s="1057"/>
      <c r="W417" s="1057"/>
      <c r="X417" s="1057"/>
      <c r="Y417" s="1057"/>
      <c r="Z417" s="1057"/>
      <c r="AA417" s="1057"/>
      <c r="AB417" s="1057"/>
      <c r="AC417" s="1057"/>
      <c r="AD417" s="1054"/>
    </row>
    <row r="418" spans="18:30" x14ac:dyDescent="0.25">
      <c r="R418" s="1057"/>
      <c r="S418" s="1057"/>
      <c r="T418" s="1057"/>
      <c r="U418" s="1057"/>
      <c r="V418" s="1057"/>
      <c r="W418" s="1057"/>
      <c r="X418" s="1057"/>
      <c r="Y418" s="1057"/>
      <c r="Z418" s="1057"/>
      <c r="AA418" s="1057"/>
      <c r="AB418" s="1057"/>
      <c r="AC418" s="1057"/>
      <c r="AD418" s="1054"/>
    </row>
    <row r="419" spans="18:30" x14ac:dyDescent="0.25">
      <c r="R419" s="1057"/>
      <c r="S419" s="1057"/>
      <c r="T419" s="1057"/>
      <c r="U419" s="1057"/>
      <c r="V419" s="1057"/>
      <c r="W419" s="1057"/>
      <c r="X419" s="1057"/>
      <c r="Y419" s="1057"/>
      <c r="Z419" s="1057"/>
      <c r="AA419" s="1057"/>
      <c r="AB419" s="1057"/>
      <c r="AC419" s="1057"/>
      <c r="AD419" s="1054"/>
    </row>
    <row r="420" spans="18:30" x14ac:dyDescent="0.25">
      <c r="R420" s="1057"/>
      <c r="S420" s="1057"/>
      <c r="T420" s="1057"/>
      <c r="U420" s="1057"/>
      <c r="V420" s="1057"/>
      <c r="W420" s="1057"/>
      <c r="X420" s="1057"/>
      <c r="Y420" s="1057"/>
      <c r="Z420" s="1057"/>
      <c r="AA420" s="1057"/>
      <c r="AB420" s="1057"/>
      <c r="AC420" s="1057"/>
      <c r="AD420" s="1054"/>
    </row>
    <row r="421" spans="18:30" x14ac:dyDescent="0.25">
      <c r="R421" s="1057"/>
      <c r="S421" s="1057"/>
      <c r="T421" s="1057"/>
      <c r="U421" s="1057"/>
      <c r="V421" s="1057"/>
      <c r="W421" s="1057"/>
      <c r="X421" s="1057"/>
      <c r="Y421" s="1057"/>
      <c r="Z421" s="1057"/>
      <c r="AA421" s="1057"/>
      <c r="AB421" s="1057"/>
      <c r="AC421" s="1057"/>
      <c r="AD421" s="1054"/>
    </row>
    <row r="422" spans="18:30" x14ac:dyDescent="0.25">
      <c r="R422" s="1057"/>
      <c r="S422" s="1057"/>
      <c r="T422" s="1057"/>
      <c r="U422" s="1057"/>
      <c r="V422" s="1057"/>
      <c r="W422" s="1057"/>
      <c r="X422" s="1057"/>
      <c r="Y422" s="1057"/>
      <c r="Z422" s="1057"/>
      <c r="AA422" s="1057"/>
      <c r="AB422" s="1057"/>
      <c r="AC422" s="1057"/>
      <c r="AD422" s="1054"/>
    </row>
    <row r="423" spans="18:30" x14ac:dyDescent="0.25">
      <c r="R423" s="1057"/>
      <c r="S423" s="1057"/>
      <c r="T423" s="1057"/>
      <c r="U423" s="1057"/>
      <c r="V423" s="1057"/>
      <c r="W423" s="1057"/>
      <c r="X423" s="1057"/>
      <c r="Y423" s="1057"/>
      <c r="Z423" s="1057"/>
      <c r="AA423" s="1057"/>
      <c r="AB423" s="1057"/>
      <c r="AC423" s="1057"/>
      <c r="AD423" s="1054"/>
    </row>
    <row r="424" spans="18:30" x14ac:dyDescent="0.25">
      <c r="R424" s="1057"/>
      <c r="S424" s="1057"/>
      <c r="T424" s="1057"/>
      <c r="U424" s="1057"/>
      <c r="V424" s="1057"/>
      <c r="W424" s="1057"/>
      <c r="X424" s="1057"/>
      <c r="Y424" s="1057"/>
      <c r="Z424" s="1057"/>
      <c r="AA424" s="1057"/>
      <c r="AB424" s="1057"/>
      <c r="AC424" s="1057"/>
      <c r="AD424" s="1054"/>
    </row>
    <row r="425" spans="18:30" x14ac:dyDescent="0.25">
      <c r="R425" s="1057"/>
      <c r="S425" s="1057"/>
      <c r="T425" s="1057"/>
      <c r="U425" s="1057"/>
      <c r="V425" s="1057"/>
      <c r="W425" s="1057"/>
      <c r="X425" s="1057"/>
      <c r="Y425" s="1057"/>
      <c r="Z425" s="1057"/>
      <c r="AA425" s="1057"/>
      <c r="AB425" s="1057"/>
      <c r="AC425" s="1057"/>
      <c r="AD425" s="1054"/>
    </row>
    <row r="426" spans="18:30" x14ac:dyDescent="0.25">
      <c r="R426" s="1057"/>
      <c r="S426" s="1057"/>
      <c r="T426" s="1057"/>
      <c r="U426" s="1057"/>
      <c r="V426" s="1057"/>
      <c r="W426" s="1057"/>
      <c r="X426" s="1057"/>
      <c r="Y426" s="1057"/>
      <c r="Z426" s="1057"/>
      <c r="AA426" s="1057"/>
      <c r="AB426" s="1057"/>
      <c r="AC426" s="1057"/>
      <c r="AD426" s="1054"/>
    </row>
    <row r="427" spans="18:30" x14ac:dyDescent="0.25">
      <c r="R427" s="1057"/>
      <c r="S427" s="1057"/>
      <c r="T427" s="1057"/>
      <c r="U427" s="1057"/>
      <c r="V427" s="1057"/>
      <c r="W427" s="1057"/>
      <c r="X427" s="1057"/>
      <c r="Y427" s="1057"/>
      <c r="Z427" s="1057"/>
      <c r="AA427" s="1057"/>
      <c r="AB427" s="1057"/>
      <c r="AC427" s="1057"/>
      <c r="AD427" s="1054"/>
    </row>
    <row r="428" spans="18:30" x14ac:dyDescent="0.25">
      <c r="R428" s="1057"/>
      <c r="S428" s="1057"/>
      <c r="T428" s="1057"/>
      <c r="U428" s="1057"/>
      <c r="V428" s="1057"/>
      <c r="W428" s="1057"/>
      <c r="X428" s="1057"/>
      <c r="Y428" s="1057"/>
      <c r="Z428" s="1057"/>
      <c r="AA428" s="1057"/>
      <c r="AB428" s="1057"/>
      <c r="AC428" s="1057"/>
      <c r="AD428" s="1054"/>
    </row>
    <row r="429" spans="18:30" x14ac:dyDescent="0.25">
      <c r="R429" s="1057"/>
      <c r="S429" s="1057"/>
      <c r="T429" s="1057"/>
      <c r="U429" s="1057"/>
      <c r="V429" s="1057"/>
      <c r="W429" s="1057"/>
      <c r="X429" s="1057"/>
      <c r="Y429" s="1057"/>
      <c r="Z429" s="1057"/>
      <c r="AA429" s="1057"/>
      <c r="AB429" s="1057"/>
      <c r="AC429" s="1057"/>
      <c r="AD429" s="1054"/>
    </row>
    <row r="430" spans="18:30" x14ac:dyDescent="0.25">
      <c r="R430" s="1057"/>
      <c r="S430" s="1057"/>
      <c r="T430" s="1057"/>
      <c r="U430" s="1057"/>
      <c r="V430" s="1057"/>
      <c r="W430" s="1057"/>
      <c r="X430" s="1057"/>
      <c r="Y430" s="1057"/>
      <c r="Z430" s="1057"/>
      <c r="AA430" s="1057"/>
      <c r="AB430" s="1057"/>
      <c r="AC430" s="1057"/>
      <c r="AD430" s="1054"/>
    </row>
    <row r="431" spans="18:30" x14ac:dyDescent="0.25">
      <c r="R431" s="1057"/>
      <c r="S431" s="1057"/>
      <c r="T431" s="1057"/>
      <c r="U431" s="1057"/>
      <c r="V431" s="1057"/>
      <c r="W431" s="1057"/>
      <c r="X431" s="1057"/>
      <c r="Y431" s="1057"/>
      <c r="Z431" s="1057"/>
      <c r="AA431" s="1057"/>
      <c r="AB431" s="1057"/>
      <c r="AC431" s="1057"/>
      <c r="AD431" s="1054"/>
    </row>
    <row r="432" spans="18:30" x14ac:dyDescent="0.25">
      <c r="R432" s="1057"/>
      <c r="S432" s="1057"/>
      <c r="T432" s="1057"/>
      <c r="U432" s="1057"/>
      <c r="V432" s="1057"/>
      <c r="W432" s="1057"/>
      <c r="X432" s="1057"/>
      <c r="Y432" s="1057"/>
      <c r="Z432" s="1057"/>
      <c r="AA432" s="1057"/>
      <c r="AB432" s="1057"/>
      <c r="AC432" s="1057"/>
      <c r="AD432" s="1054"/>
    </row>
    <row r="433" spans="18:30" x14ac:dyDescent="0.25">
      <c r="R433" s="1057"/>
      <c r="S433" s="1057"/>
      <c r="T433" s="1057"/>
      <c r="U433" s="1057"/>
      <c r="V433" s="1057"/>
      <c r="W433" s="1057"/>
      <c r="X433" s="1057"/>
      <c r="Y433" s="1057"/>
      <c r="Z433" s="1057"/>
      <c r="AA433" s="1057"/>
      <c r="AB433" s="1057"/>
      <c r="AC433" s="1057"/>
      <c r="AD433" s="1054"/>
    </row>
    <row r="434" spans="18:30" x14ac:dyDescent="0.25">
      <c r="R434" s="1057"/>
      <c r="S434" s="1057"/>
      <c r="T434" s="1057"/>
      <c r="U434" s="1057"/>
      <c r="V434" s="1057"/>
      <c r="W434" s="1057"/>
      <c r="X434" s="1057"/>
      <c r="Y434" s="1057"/>
      <c r="Z434" s="1057"/>
      <c r="AA434" s="1057"/>
      <c r="AB434" s="1057"/>
      <c r="AC434" s="1057"/>
      <c r="AD434" s="1054"/>
    </row>
    <row r="435" spans="18:30" x14ac:dyDescent="0.25">
      <c r="R435" s="1057"/>
      <c r="S435" s="1057"/>
      <c r="T435" s="1057"/>
      <c r="U435" s="1057"/>
      <c r="V435" s="1057"/>
      <c r="W435" s="1057"/>
      <c r="X435" s="1057"/>
      <c r="Y435" s="1057"/>
      <c r="Z435" s="1057"/>
      <c r="AA435" s="1057"/>
      <c r="AB435" s="1057"/>
      <c r="AC435" s="1057"/>
      <c r="AD435" s="1054"/>
    </row>
    <row r="436" spans="18:30" x14ac:dyDescent="0.25">
      <c r="R436" s="1057"/>
      <c r="S436" s="1057"/>
      <c r="T436" s="1057"/>
      <c r="U436" s="1057"/>
      <c r="V436" s="1057"/>
      <c r="W436" s="1057"/>
      <c r="X436" s="1057"/>
      <c r="Y436" s="1057"/>
      <c r="Z436" s="1057"/>
      <c r="AA436" s="1057"/>
      <c r="AB436" s="1057"/>
      <c r="AC436" s="1057"/>
      <c r="AD436" s="1054"/>
    </row>
    <row r="437" spans="18:30" x14ac:dyDescent="0.25">
      <c r="R437" s="1057"/>
      <c r="S437" s="1057"/>
      <c r="T437" s="1057"/>
      <c r="U437" s="1057"/>
      <c r="V437" s="1057"/>
      <c r="W437" s="1057"/>
      <c r="X437" s="1057"/>
      <c r="Y437" s="1057"/>
      <c r="Z437" s="1057"/>
      <c r="AA437" s="1057"/>
      <c r="AB437" s="1057"/>
      <c r="AC437" s="1057"/>
      <c r="AD437" s="1054"/>
    </row>
    <row r="438" spans="18:30" x14ac:dyDescent="0.25">
      <c r="R438" s="1057"/>
      <c r="S438" s="1057"/>
      <c r="T438" s="1057"/>
      <c r="U438" s="1057"/>
      <c r="V438" s="1057"/>
      <c r="W438" s="1057"/>
      <c r="X438" s="1057"/>
      <c r="Y438" s="1057"/>
      <c r="Z438" s="1057"/>
      <c r="AA438" s="1057"/>
      <c r="AB438" s="1057"/>
      <c r="AC438" s="1057"/>
      <c r="AD438" s="1054"/>
    </row>
    <row r="439" spans="18:30" x14ac:dyDescent="0.25">
      <c r="R439" s="1057"/>
      <c r="S439" s="1057"/>
      <c r="T439" s="1057"/>
      <c r="U439" s="1057"/>
      <c r="V439" s="1057"/>
      <c r="W439" s="1057"/>
      <c r="X439" s="1057"/>
      <c r="Y439" s="1057"/>
      <c r="Z439" s="1057"/>
      <c r="AA439" s="1057"/>
      <c r="AB439" s="1057"/>
      <c r="AC439" s="1057"/>
      <c r="AD439" s="1054"/>
    </row>
    <row r="440" spans="18:30" x14ac:dyDescent="0.25">
      <c r="R440" s="1057"/>
      <c r="S440" s="1057"/>
      <c r="T440" s="1057"/>
      <c r="U440" s="1057"/>
      <c r="V440" s="1057"/>
      <c r="W440" s="1057"/>
      <c r="X440" s="1057"/>
      <c r="Y440" s="1057"/>
      <c r="Z440" s="1057"/>
      <c r="AA440" s="1057"/>
      <c r="AB440" s="1057"/>
      <c r="AC440" s="1057"/>
      <c r="AD440" s="1054"/>
    </row>
    <row r="441" spans="18:30" x14ac:dyDescent="0.25">
      <c r="R441" s="1057"/>
      <c r="S441" s="1057"/>
      <c r="T441" s="1057"/>
      <c r="U441" s="1057"/>
      <c r="V441" s="1057"/>
      <c r="W441" s="1057"/>
      <c r="X441" s="1057"/>
      <c r="Y441" s="1057"/>
      <c r="Z441" s="1057"/>
      <c r="AA441" s="1057"/>
      <c r="AB441" s="1057"/>
      <c r="AC441" s="1057"/>
      <c r="AD441" s="1054"/>
    </row>
    <row r="442" spans="18:30" x14ac:dyDescent="0.25">
      <c r="R442" s="1057"/>
      <c r="S442" s="1057"/>
      <c r="T442" s="1057"/>
      <c r="U442" s="1057"/>
      <c r="V442" s="1057"/>
      <c r="W442" s="1057"/>
      <c r="X442" s="1057"/>
      <c r="Y442" s="1057"/>
      <c r="Z442" s="1057"/>
      <c r="AA442" s="1057"/>
      <c r="AB442" s="1057"/>
      <c r="AC442" s="1057"/>
      <c r="AD442" s="1054"/>
    </row>
    <row r="443" spans="18:30" x14ac:dyDescent="0.25">
      <c r="R443" s="1057"/>
      <c r="S443" s="1057"/>
      <c r="T443" s="1057"/>
      <c r="U443" s="1057"/>
      <c r="V443" s="1057"/>
      <c r="W443" s="1057"/>
      <c r="X443" s="1057"/>
      <c r="Y443" s="1057"/>
      <c r="Z443" s="1057"/>
      <c r="AA443" s="1057"/>
      <c r="AB443" s="1057"/>
      <c r="AC443" s="1057"/>
      <c r="AD443" s="1054"/>
    </row>
    <row r="444" spans="18:30" x14ac:dyDescent="0.25">
      <c r="R444" s="1057"/>
      <c r="S444" s="1057"/>
      <c r="T444" s="1057"/>
      <c r="U444" s="1057"/>
      <c r="V444" s="1057"/>
      <c r="W444" s="1057"/>
      <c r="X444" s="1057"/>
      <c r="Y444" s="1057"/>
      <c r="Z444" s="1057"/>
      <c r="AA444" s="1057"/>
      <c r="AB444" s="1057"/>
      <c r="AC444" s="1057"/>
      <c r="AD444" s="1054"/>
    </row>
    <row r="445" spans="18:30" x14ac:dyDescent="0.25">
      <c r="R445" s="1057"/>
      <c r="S445" s="1057"/>
      <c r="T445" s="1057"/>
      <c r="U445" s="1057"/>
      <c r="V445" s="1057"/>
      <c r="W445" s="1057"/>
      <c r="X445" s="1057"/>
      <c r="Y445" s="1057"/>
      <c r="Z445" s="1057"/>
      <c r="AA445" s="1057"/>
      <c r="AB445" s="1057"/>
      <c r="AC445" s="1057"/>
      <c r="AD445" s="1054"/>
    </row>
    <row r="446" spans="18:30" x14ac:dyDescent="0.25">
      <c r="R446" s="1057"/>
      <c r="S446" s="1057"/>
      <c r="T446" s="1057"/>
      <c r="U446" s="1057"/>
      <c r="V446" s="1057"/>
      <c r="W446" s="1057"/>
      <c r="X446" s="1057"/>
      <c r="Y446" s="1057"/>
      <c r="Z446" s="1057"/>
      <c r="AA446" s="1057"/>
      <c r="AB446" s="1057"/>
      <c r="AC446" s="1057"/>
      <c r="AD446" s="1054"/>
    </row>
    <row r="447" spans="18:30" x14ac:dyDescent="0.25">
      <c r="R447" s="1057"/>
      <c r="S447" s="1057"/>
      <c r="T447" s="1057"/>
      <c r="U447" s="1057"/>
      <c r="V447" s="1057"/>
      <c r="W447" s="1057"/>
      <c r="X447" s="1057"/>
      <c r="Y447" s="1057"/>
      <c r="Z447" s="1057"/>
      <c r="AA447" s="1057"/>
      <c r="AB447" s="1057"/>
      <c r="AC447" s="1057"/>
      <c r="AD447" s="1054"/>
    </row>
    <row r="448" spans="18:30" x14ac:dyDescent="0.25">
      <c r="R448" s="1057"/>
      <c r="S448" s="1057"/>
      <c r="T448" s="1057"/>
      <c r="U448" s="1057"/>
      <c r="V448" s="1057"/>
      <c r="W448" s="1057"/>
      <c r="X448" s="1057"/>
      <c r="Y448" s="1057"/>
      <c r="Z448" s="1057"/>
      <c r="AA448" s="1057"/>
      <c r="AB448" s="1057"/>
      <c r="AC448" s="1057"/>
      <c r="AD448" s="1054"/>
    </row>
    <row r="449" spans="18:30" x14ac:dyDescent="0.25">
      <c r="R449" s="1057"/>
      <c r="S449" s="1057"/>
      <c r="T449" s="1057"/>
      <c r="U449" s="1057"/>
      <c r="V449" s="1057"/>
      <c r="W449" s="1057"/>
      <c r="X449" s="1057"/>
      <c r="Y449" s="1057"/>
      <c r="Z449" s="1057"/>
      <c r="AA449" s="1057"/>
      <c r="AB449" s="1057"/>
      <c r="AC449" s="1057"/>
      <c r="AD449" s="1054"/>
    </row>
    <row r="450" spans="18:30" x14ac:dyDescent="0.25">
      <c r="R450" s="1057"/>
      <c r="S450" s="1057"/>
      <c r="T450" s="1057"/>
      <c r="U450" s="1057"/>
      <c r="V450" s="1057"/>
      <c r="W450" s="1057"/>
      <c r="X450" s="1057"/>
      <c r="Y450" s="1057"/>
      <c r="Z450" s="1057"/>
      <c r="AA450" s="1057"/>
      <c r="AB450" s="1057"/>
      <c r="AC450" s="1057"/>
      <c r="AD450" s="1054"/>
    </row>
    <row r="451" spans="18:30" x14ac:dyDescent="0.25">
      <c r="R451" s="1057"/>
      <c r="S451" s="1057"/>
      <c r="T451" s="1057"/>
      <c r="U451" s="1057"/>
      <c r="V451" s="1057"/>
      <c r="W451" s="1057"/>
      <c r="X451" s="1057"/>
      <c r="Y451" s="1057"/>
      <c r="Z451" s="1057"/>
      <c r="AA451" s="1057"/>
      <c r="AB451" s="1057"/>
      <c r="AC451" s="1057"/>
      <c r="AD451" s="1054"/>
    </row>
    <row r="452" spans="18:30" x14ac:dyDescent="0.25">
      <c r="R452" s="1057"/>
      <c r="S452" s="1057"/>
      <c r="T452" s="1057"/>
      <c r="U452" s="1057"/>
      <c r="V452" s="1057"/>
      <c r="W452" s="1057"/>
      <c r="X452" s="1057"/>
      <c r="Y452" s="1057"/>
      <c r="Z452" s="1057"/>
      <c r="AA452" s="1057"/>
      <c r="AB452" s="1057"/>
      <c r="AC452" s="1057"/>
      <c r="AD452" s="1054"/>
    </row>
    <row r="453" spans="18:30" x14ac:dyDescent="0.25">
      <c r="R453" s="1057"/>
      <c r="S453" s="1057"/>
      <c r="T453" s="1057"/>
      <c r="U453" s="1057"/>
      <c r="V453" s="1057"/>
      <c r="W453" s="1057"/>
      <c r="X453" s="1057"/>
      <c r="Y453" s="1057"/>
      <c r="Z453" s="1057"/>
      <c r="AA453" s="1057"/>
      <c r="AB453" s="1057"/>
      <c r="AC453" s="1057"/>
      <c r="AD453" s="1054"/>
    </row>
    <row r="454" spans="18:30" x14ac:dyDescent="0.25">
      <c r="R454" s="1057"/>
      <c r="S454" s="1057"/>
      <c r="T454" s="1057"/>
      <c r="U454" s="1057"/>
      <c r="V454" s="1057"/>
      <c r="W454" s="1057"/>
      <c r="X454" s="1057"/>
      <c r="Y454" s="1057"/>
      <c r="Z454" s="1057"/>
      <c r="AA454" s="1057"/>
      <c r="AB454" s="1057"/>
      <c r="AC454" s="1057"/>
      <c r="AD454" s="1054"/>
    </row>
    <row r="455" spans="18:30" x14ac:dyDescent="0.25">
      <c r="R455" s="1057"/>
      <c r="S455" s="1057"/>
      <c r="T455" s="1057"/>
      <c r="U455" s="1057"/>
      <c r="V455" s="1057"/>
      <c r="W455" s="1057"/>
      <c r="X455" s="1057"/>
      <c r="Y455" s="1057"/>
      <c r="Z455" s="1057"/>
      <c r="AA455" s="1057"/>
      <c r="AB455" s="1057"/>
      <c r="AC455" s="1057"/>
      <c r="AD455" s="1054"/>
    </row>
    <row r="456" spans="18:30" x14ac:dyDescent="0.25">
      <c r="R456" s="1057"/>
      <c r="S456" s="1057"/>
      <c r="T456" s="1057"/>
      <c r="U456" s="1057"/>
      <c r="V456" s="1057"/>
      <c r="W456" s="1057"/>
      <c r="X456" s="1057"/>
      <c r="Y456" s="1057"/>
      <c r="Z456" s="1057"/>
      <c r="AA456" s="1057"/>
      <c r="AB456" s="1057"/>
      <c r="AC456" s="1057"/>
      <c r="AD456" s="1054"/>
    </row>
    <row r="457" spans="18:30" x14ac:dyDescent="0.25">
      <c r="R457" s="1057"/>
      <c r="S457" s="1057"/>
      <c r="T457" s="1057"/>
      <c r="U457" s="1057"/>
      <c r="V457" s="1057"/>
      <c r="W457" s="1057"/>
      <c r="X457" s="1057"/>
      <c r="Y457" s="1057"/>
      <c r="Z457" s="1057"/>
      <c r="AA457" s="1057"/>
      <c r="AB457" s="1057"/>
      <c r="AC457" s="1057"/>
      <c r="AD457" s="1054"/>
    </row>
    <row r="458" spans="18:30" x14ac:dyDescent="0.25">
      <c r="R458" s="1057"/>
      <c r="S458" s="1057"/>
      <c r="T458" s="1057"/>
      <c r="U458" s="1057"/>
      <c r="V458" s="1057"/>
      <c r="W458" s="1057"/>
      <c r="X458" s="1057"/>
      <c r="Y458" s="1057"/>
      <c r="Z458" s="1057"/>
      <c r="AA458" s="1057"/>
      <c r="AB458" s="1057"/>
      <c r="AC458" s="1057"/>
      <c r="AD458" s="1054"/>
    </row>
    <row r="459" spans="18:30" x14ac:dyDescent="0.25">
      <c r="R459" s="1057"/>
      <c r="S459" s="1057"/>
      <c r="T459" s="1057"/>
      <c r="U459" s="1057"/>
      <c r="V459" s="1057"/>
      <c r="W459" s="1057"/>
      <c r="X459" s="1057"/>
      <c r="Y459" s="1057"/>
      <c r="Z459" s="1057"/>
      <c r="AA459" s="1057"/>
      <c r="AB459" s="1057"/>
      <c r="AC459" s="1057"/>
      <c r="AD459" s="1054"/>
    </row>
    <row r="460" spans="18:30" x14ac:dyDescent="0.25">
      <c r="R460" s="1057"/>
      <c r="S460" s="1057"/>
      <c r="T460" s="1057"/>
      <c r="U460" s="1057"/>
      <c r="V460" s="1057"/>
      <c r="W460" s="1057"/>
      <c r="X460" s="1057"/>
      <c r="Y460" s="1057"/>
      <c r="Z460" s="1057"/>
      <c r="AA460" s="1057"/>
      <c r="AB460" s="1057"/>
      <c r="AC460" s="1057"/>
      <c r="AD460" s="1054"/>
    </row>
    <row r="461" spans="18:30" x14ac:dyDescent="0.25">
      <c r="R461" s="1057"/>
      <c r="S461" s="1057"/>
      <c r="T461" s="1057"/>
      <c r="U461" s="1057"/>
      <c r="V461" s="1057"/>
      <c r="W461" s="1057"/>
      <c r="X461" s="1057"/>
      <c r="Y461" s="1057"/>
      <c r="Z461" s="1057"/>
      <c r="AA461" s="1057"/>
      <c r="AB461" s="1057"/>
      <c r="AC461" s="1057"/>
      <c r="AD461" s="1054"/>
    </row>
    <row r="462" spans="18:30" x14ac:dyDescent="0.25">
      <c r="R462" s="1057"/>
      <c r="S462" s="1057"/>
      <c r="T462" s="1057"/>
      <c r="U462" s="1057"/>
      <c r="V462" s="1057"/>
      <c r="W462" s="1057"/>
      <c r="X462" s="1057"/>
      <c r="Y462" s="1057"/>
      <c r="Z462" s="1057"/>
      <c r="AA462" s="1057"/>
      <c r="AB462" s="1057"/>
      <c r="AC462" s="1057"/>
      <c r="AD462" s="1054"/>
    </row>
    <row r="463" spans="18:30" x14ac:dyDescent="0.25">
      <c r="R463" s="1057"/>
      <c r="S463" s="1057"/>
      <c r="T463" s="1057"/>
      <c r="U463" s="1057"/>
      <c r="V463" s="1057"/>
      <c r="W463" s="1057"/>
      <c r="X463" s="1057"/>
      <c r="Y463" s="1057"/>
      <c r="Z463" s="1057"/>
      <c r="AA463" s="1057"/>
      <c r="AB463" s="1057"/>
      <c r="AC463" s="1057"/>
      <c r="AD463" s="1054"/>
    </row>
    <row r="464" spans="18:30" x14ac:dyDescent="0.25">
      <c r="R464" s="1057"/>
      <c r="S464" s="1057"/>
      <c r="T464" s="1057"/>
      <c r="U464" s="1057"/>
      <c r="V464" s="1057"/>
      <c r="W464" s="1057"/>
      <c r="X464" s="1057"/>
      <c r="Y464" s="1057"/>
      <c r="Z464" s="1057"/>
      <c r="AA464" s="1057"/>
      <c r="AB464" s="1057"/>
      <c r="AC464" s="1057"/>
      <c r="AD464" s="1054"/>
    </row>
    <row r="465" spans="18:30" x14ac:dyDescent="0.25">
      <c r="R465" s="1057"/>
      <c r="S465" s="1057"/>
      <c r="T465" s="1057"/>
      <c r="U465" s="1057"/>
      <c r="V465" s="1057"/>
      <c r="W465" s="1057"/>
      <c r="X465" s="1057"/>
      <c r="Y465" s="1057"/>
      <c r="Z465" s="1057"/>
      <c r="AA465" s="1057"/>
      <c r="AB465" s="1057"/>
      <c r="AC465" s="1057"/>
      <c r="AD465" s="1054"/>
    </row>
    <row r="466" spans="18:30" x14ac:dyDescent="0.25">
      <c r="R466" s="1057"/>
      <c r="S466" s="1057"/>
      <c r="T466" s="1057"/>
      <c r="U466" s="1057"/>
      <c r="V466" s="1057"/>
      <c r="W466" s="1057"/>
      <c r="X466" s="1057"/>
      <c r="Y466" s="1057"/>
      <c r="Z466" s="1057"/>
      <c r="AA466" s="1057"/>
      <c r="AB466" s="1057"/>
      <c r="AC466" s="1057"/>
      <c r="AD466" s="1054"/>
    </row>
    <row r="467" spans="18:30" x14ac:dyDescent="0.25">
      <c r="R467" s="1057"/>
      <c r="S467" s="1057"/>
      <c r="T467" s="1057"/>
      <c r="U467" s="1057"/>
      <c r="V467" s="1057"/>
      <c r="W467" s="1057"/>
      <c r="X467" s="1057"/>
      <c r="Y467" s="1057"/>
      <c r="Z467" s="1057"/>
      <c r="AA467" s="1057"/>
      <c r="AB467" s="1057"/>
      <c r="AC467" s="1057"/>
      <c r="AD467" s="1054"/>
    </row>
    <row r="468" spans="18:30" x14ac:dyDescent="0.25">
      <c r="R468" s="1057"/>
      <c r="S468" s="1057"/>
      <c r="T468" s="1057"/>
      <c r="U468" s="1057"/>
      <c r="V468" s="1057"/>
      <c r="W468" s="1057"/>
      <c r="X468" s="1057"/>
      <c r="Y468" s="1057"/>
      <c r="Z468" s="1057"/>
      <c r="AA468" s="1057"/>
      <c r="AB468" s="1057"/>
      <c r="AC468" s="1057"/>
      <c r="AD468" s="1054"/>
    </row>
    <row r="469" spans="18:30" x14ac:dyDescent="0.25">
      <c r="R469" s="1057"/>
      <c r="S469" s="1057"/>
      <c r="T469" s="1057"/>
      <c r="U469" s="1057"/>
      <c r="V469" s="1057"/>
      <c r="W469" s="1057"/>
      <c r="X469" s="1057"/>
      <c r="Y469" s="1057"/>
      <c r="Z469" s="1057"/>
      <c r="AA469" s="1057"/>
      <c r="AB469" s="1057"/>
      <c r="AC469" s="1057"/>
      <c r="AD469" s="1054"/>
    </row>
    <row r="470" spans="18:30" x14ac:dyDescent="0.25">
      <c r="R470" s="1057"/>
      <c r="S470" s="1057"/>
      <c r="T470" s="1057"/>
      <c r="U470" s="1057"/>
      <c r="V470" s="1057"/>
      <c r="W470" s="1057"/>
      <c r="X470" s="1057"/>
      <c r="Y470" s="1057"/>
      <c r="Z470" s="1057"/>
      <c r="AA470" s="1057"/>
      <c r="AB470" s="1057"/>
      <c r="AC470" s="1057"/>
      <c r="AD470" s="1054"/>
    </row>
    <row r="471" spans="18:30" x14ac:dyDescent="0.25">
      <c r="R471" s="1057"/>
      <c r="S471" s="1057"/>
      <c r="T471" s="1057"/>
      <c r="U471" s="1057"/>
      <c r="V471" s="1057"/>
      <c r="W471" s="1057"/>
      <c r="X471" s="1057"/>
      <c r="Y471" s="1057"/>
      <c r="Z471" s="1057"/>
      <c r="AA471" s="1057"/>
      <c r="AB471" s="1057"/>
      <c r="AC471" s="1057"/>
      <c r="AD471" s="1054"/>
    </row>
    <row r="472" spans="18:30" x14ac:dyDescent="0.25">
      <c r="R472" s="1057"/>
      <c r="S472" s="1057"/>
      <c r="T472" s="1057"/>
      <c r="U472" s="1057"/>
      <c r="V472" s="1057"/>
      <c r="W472" s="1057"/>
      <c r="X472" s="1057"/>
      <c r="Y472" s="1057"/>
      <c r="Z472" s="1057"/>
      <c r="AA472" s="1057"/>
      <c r="AB472" s="1057"/>
      <c r="AC472" s="1057"/>
      <c r="AD472" s="1054"/>
    </row>
    <row r="473" spans="18:30" x14ac:dyDescent="0.25">
      <c r="R473" s="1057"/>
      <c r="S473" s="1057"/>
      <c r="T473" s="1057"/>
      <c r="U473" s="1057"/>
      <c r="V473" s="1057"/>
      <c r="W473" s="1057"/>
      <c r="X473" s="1057"/>
      <c r="Y473" s="1057"/>
      <c r="Z473" s="1057"/>
      <c r="AA473" s="1057"/>
      <c r="AB473" s="1057"/>
      <c r="AC473" s="1057"/>
      <c r="AD473" s="1054"/>
    </row>
    <row r="474" spans="18:30" x14ac:dyDescent="0.25">
      <c r="R474" s="1057"/>
      <c r="S474" s="1057"/>
      <c r="T474" s="1057"/>
      <c r="U474" s="1057"/>
      <c r="V474" s="1057"/>
      <c r="W474" s="1057"/>
      <c r="X474" s="1057"/>
      <c r="Y474" s="1057"/>
      <c r="Z474" s="1057"/>
      <c r="AA474" s="1057"/>
      <c r="AB474" s="1057"/>
      <c r="AC474" s="1057"/>
      <c r="AD474" s="1054"/>
    </row>
    <row r="475" spans="18:30" x14ac:dyDescent="0.25">
      <c r="R475" s="1057"/>
      <c r="S475" s="1057"/>
      <c r="T475" s="1057"/>
      <c r="U475" s="1057"/>
      <c r="V475" s="1057"/>
      <c r="W475" s="1057"/>
      <c r="X475" s="1057"/>
      <c r="Y475" s="1057"/>
      <c r="Z475" s="1057"/>
      <c r="AA475" s="1057"/>
      <c r="AB475" s="1057"/>
      <c r="AC475" s="1057"/>
      <c r="AD475" s="1054"/>
    </row>
    <row r="476" spans="18:30" x14ac:dyDescent="0.25">
      <c r="R476" s="1057"/>
      <c r="S476" s="1057"/>
      <c r="T476" s="1057"/>
      <c r="U476" s="1057"/>
      <c r="V476" s="1057"/>
      <c r="W476" s="1057"/>
      <c r="X476" s="1057"/>
      <c r="Y476" s="1057"/>
      <c r="Z476" s="1057"/>
      <c r="AA476" s="1057"/>
      <c r="AB476" s="1057"/>
      <c r="AC476" s="1057"/>
      <c r="AD476" s="1054"/>
    </row>
    <row r="477" spans="18:30" x14ac:dyDescent="0.25">
      <c r="R477" s="1057"/>
      <c r="S477" s="1057"/>
      <c r="T477" s="1057"/>
      <c r="U477" s="1057"/>
      <c r="V477" s="1057"/>
      <c r="W477" s="1057"/>
      <c r="X477" s="1057"/>
      <c r="Y477" s="1057"/>
      <c r="Z477" s="1057"/>
      <c r="AA477" s="1057"/>
      <c r="AB477" s="1057"/>
      <c r="AC477" s="1057"/>
      <c r="AD477" s="1054"/>
    </row>
    <row r="478" spans="18:30" x14ac:dyDescent="0.25">
      <c r="R478" s="1057"/>
      <c r="S478" s="1057"/>
      <c r="T478" s="1057"/>
      <c r="U478" s="1057"/>
      <c r="V478" s="1057"/>
      <c r="W478" s="1057"/>
      <c r="X478" s="1057"/>
      <c r="Y478" s="1057"/>
      <c r="Z478" s="1057"/>
      <c r="AA478" s="1057"/>
      <c r="AB478" s="1057"/>
      <c r="AC478" s="1057"/>
      <c r="AD478" s="1054"/>
    </row>
    <row r="479" spans="18:30" x14ac:dyDescent="0.25">
      <c r="R479" s="1057"/>
      <c r="S479" s="1057"/>
      <c r="T479" s="1057"/>
      <c r="U479" s="1057"/>
      <c r="V479" s="1057"/>
      <c r="W479" s="1057"/>
      <c r="X479" s="1057"/>
      <c r="Y479" s="1057"/>
      <c r="Z479" s="1057"/>
      <c r="AA479" s="1057"/>
      <c r="AB479" s="1057"/>
      <c r="AC479" s="1057"/>
      <c r="AD479" s="1054"/>
    </row>
    <row r="480" spans="18:30" x14ac:dyDescent="0.25">
      <c r="R480" s="1057"/>
      <c r="S480" s="1057"/>
      <c r="T480" s="1057"/>
      <c r="U480" s="1057"/>
      <c r="V480" s="1057"/>
      <c r="W480" s="1057"/>
      <c r="X480" s="1057"/>
      <c r="Y480" s="1057"/>
      <c r="Z480" s="1057"/>
      <c r="AA480" s="1057"/>
      <c r="AB480" s="1057"/>
      <c r="AC480" s="1057"/>
      <c r="AD480" s="1054"/>
    </row>
    <row r="481" spans="18:30" x14ac:dyDescent="0.25">
      <c r="R481" s="1057"/>
      <c r="S481" s="1057"/>
      <c r="T481" s="1057"/>
      <c r="U481" s="1057"/>
      <c r="V481" s="1057"/>
      <c r="W481" s="1057"/>
      <c r="X481" s="1057"/>
      <c r="Y481" s="1057"/>
      <c r="Z481" s="1057"/>
      <c r="AA481" s="1057"/>
      <c r="AB481" s="1057"/>
      <c r="AC481" s="1057"/>
      <c r="AD481" s="1054"/>
    </row>
    <row r="482" spans="18:30" x14ac:dyDescent="0.25">
      <c r="R482" s="1057"/>
      <c r="S482" s="1057"/>
      <c r="T482" s="1057"/>
      <c r="U482" s="1057"/>
      <c r="V482" s="1057"/>
      <c r="W482" s="1057"/>
      <c r="X482" s="1057"/>
      <c r="Y482" s="1057"/>
      <c r="Z482" s="1057"/>
      <c r="AA482" s="1057"/>
      <c r="AB482" s="1057"/>
      <c r="AC482" s="1057"/>
      <c r="AD482" s="1054"/>
    </row>
    <row r="483" spans="18:30" x14ac:dyDescent="0.25">
      <c r="R483" s="1057"/>
      <c r="S483" s="1057"/>
      <c r="T483" s="1057"/>
      <c r="U483" s="1057"/>
      <c r="V483" s="1057"/>
      <c r="W483" s="1057"/>
      <c r="X483" s="1057"/>
      <c r="Y483" s="1057"/>
      <c r="Z483" s="1057"/>
      <c r="AA483" s="1057"/>
      <c r="AB483" s="1057"/>
      <c r="AC483" s="1057"/>
      <c r="AD483" s="1054"/>
    </row>
    <row r="484" spans="18:30" x14ac:dyDescent="0.25">
      <c r="R484" s="1057"/>
      <c r="S484" s="1057"/>
      <c r="T484" s="1057"/>
      <c r="U484" s="1057"/>
      <c r="V484" s="1057"/>
      <c r="W484" s="1057"/>
      <c r="X484" s="1057"/>
      <c r="Y484" s="1057"/>
      <c r="Z484" s="1057"/>
      <c r="AA484" s="1057"/>
      <c r="AB484" s="1057"/>
      <c r="AC484" s="1057"/>
      <c r="AD484" s="1054"/>
    </row>
    <row r="485" spans="18:30" x14ac:dyDescent="0.25">
      <c r="R485" s="1057"/>
      <c r="S485" s="1057"/>
      <c r="T485" s="1057"/>
      <c r="U485" s="1057"/>
      <c r="V485" s="1057"/>
      <c r="W485" s="1057"/>
      <c r="X485" s="1057"/>
      <c r="Y485" s="1057"/>
      <c r="Z485" s="1057"/>
      <c r="AA485" s="1057"/>
      <c r="AB485" s="1057"/>
      <c r="AC485" s="1057"/>
      <c r="AD485" s="1054"/>
    </row>
    <row r="486" spans="18:30" x14ac:dyDescent="0.25">
      <c r="R486" s="1057"/>
      <c r="S486" s="1057"/>
      <c r="T486" s="1057"/>
      <c r="U486" s="1057"/>
      <c r="V486" s="1057"/>
      <c r="W486" s="1057"/>
      <c r="X486" s="1057"/>
      <c r="Y486" s="1057"/>
      <c r="Z486" s="1057"/>
      <c r="AA486" s="1057"/>
      <c r="AB486" s="1057"/>
      <c r="AC486" s="1057"/>
      <c r="AD486" s="1054"/>
    </row>
    <row r="487" spans="18:30" x14ac:dyDescent="0.25">
      <c r="R487" s="1057"/>
      <c r="S487" s="1057"/>
      <c r="T487" s="1057"/>
      <c r="U487" s="1057"/>
      <c r="V487" s="1057"/>
      <c r="W487" s="1057"/>
      <c r="X487" s="1057"/>
      <c r="Y487" s="1057"/>
      <c r="Z487" s="1057"/>
      <c r="AA487" s="1057"/>
      <c r="AB487" s="1057"/>
      <c r="AC487" s="1057"/>
      <c r="AD487" s="1054"/>
    </row>
    <row r="488" spans="18:30" x14ac:dyDescent="0.25">
      <c r="R488" s="1057"/>
      <c r="S488" s="1057"/>
      <c r="T488" s="1057"/>
      <c r="U488" s="1057"/>
      <c r="V488" s="1057"/>
      <c r="W488" s="1057"/>
      <c r="X488" s="1057"/>
      <c r="Y488" s="1057"/>
      <c r="Z488" s="1057"/>
      <c r="AA488" s="1057"/>
      <c r="AB488" s="1057"/>
      <c r="AC488" s="1057"/>
      <c r="AD488" s="1054"/>
    </row>
    <row r="489" spans="18:30" x14ac:dyDescent="0.25">
      <c r="R489" s="1057"/>
      <c r="S489" s="1057"/>
      <c r="T489" s="1057"/>
      <c r="U489" s="1057"/>
      <c r="V489" s="1057"/>
      <c r="W489" s="1057"/>
      <c r="X489" s="1057"/>
      <c r="Y489" s="1057"/>
      <c r="Z489" s="1057"/>
      <c r="AA489" s="1057"/>
      <c r="AB489" s="1057"/>
      <c r="AC489" s="1057"/>
      <c r="AD489" s="1054"/>
    </row>
    <row r="490" spans="18:30" x14ac:dyDescent="0.25">
      <c r="R490" s="1057"/>
      <c r="S490" s="1057"/>
      <c r="T490" s="1057"/>
      <c r="U490" s="1057"/>
      <c r="V490" s="1057"/>
      <c r="W490" s="1057"/>
      <c r="X490" s="1057"/>
      <c r="Y490" s="1057"/>
      <c r="Z490" s="1057"/>
      <c r="AA490" s="1057"/>
      <c r="AB490" s="1057"/>
      <c r="AC490" s="1057"/>
      <c r="AD490" s="1054"/>
    </row>
    <row r="491" spans="18:30" x14ac:dyDescent="0.25">
      <c r="R491" s="1057"/>
      <c r="S491" s="1057"/>
      <c r="T491" s="1057"/>
      <c r="U491" s="1057"/>
      <c r="V491" s="1057"/>
      <c r="W491" s="1057"/>
      <c r="X491" s="1057"/>
      <c r="Y491" s="1057"/>
      <c r="Z491" s="1057"/>
      <c r="AA491" s="1057"/>
      <c r="AB491" s="1057"/>
      <c r="AC491" s="1057"/>
      <c r="AD491" s="1054"/>
    </row>
    <row r="492" spans="18:30" x14ac:dyDescent="0.25">
      <c r="R492" s="1057"/>
      <c r="S492" s="1057"/>
      <c r="T492" s="1057"/>
      <c r="U492" s="1057"/>
      <c r="V492" s="1057"/>
      <c r="W492" s="1057"/>
      <c r="X492" s="1057"/>
      <c r="Y492" s="1057"/>
      <c r="Z492" s="1057"/>
      <c r="AA492" s="1057"/>
      <c r="AB492" s="1057"/>
      <c r="AC492" s="1057"/>
      <c r="AD492" s="1054"/>
    </row>
    <row r="493" spans="18:30" x14ac:dyDescent="0.25">
      <c r="R493" s="1057"/>
      <c r="S493" s="1057"/>
      <c r="T493" s="1057"/>
      <c r="U493" s="1057"/>
      <c r="V493" s="1057"/>
      <c r="W493" s="1057"/>
      <c r="X493" s="1057"/>
      <c r="Y493" s="1057"/>
      <c r="Z493" s="1057"/>
      <c r="AA493" s="1057"/>
      <c r="AB493" s="1057"/>
      <c r="AC493" s="1057"/>
      <c r="AD493" s="1054"/>
    </row>
    <row r="494" spans="18:30" x14ac:dyDescent="0.25">
      <c r="R494" s="1057"/>
      <c r="S494" s="1057"/>
      <c r="T494" s="1057"/>
      <c r="U494" s="1057"/>
      <c r="V494" s="1057"/>
      <c r="W494" s="1057"/>
      <c r="X494" s="1057"/>
      <c r="Y494" s="1057"/>
      <c r="Z494" s="1057"/>
      <c r="AA494" s="1057"/>
      <c r="AB494" s="1057"/>
      <c r="AC494" s="1057"/>
      <c r="AD494" s="1054"/>
    </row>
    <row r="495" spans="18:30" x14ac:dyDescent="0.25">
      <c r="R495" s="1057"/>
      <c r="S495" s="1057"/>
      <c r="T495" s="1057"/>
      <c r="U495" s="1057"/>
      <c r="V495" s="1057"/>
      <c r="W495" s="1057"/>
      <c r="X495" s="1057"/>
      <c r="Y495" s="1057"/>
      <c r="Z495" s="1057"/>
      <c r="AA495" s="1057"/>
      <c r="AB495" s="1057"/>
      <c r="AC495" s="1057"/>
      <c r="AD495" s="1054"/>
    </row>
    <row r="496" spans="18:30" x14ac:dyDescent="0.25">
      <c r="R496" s="1057"/>
      <c r="S496" s="1057"/>
      <c r="T496" s="1057"/>
      <c r="U496" s="1057"/>
      <c r="V496" s="1057"/>
      <c r="W496" s="1057"/>
      <c r="X496" s="1057"/>
      <c r="Y496" s="1057"/>
      <c r="Z496" s="1057"/>
      <c r="AA496" s="1057"/>
      <c r="AB496" s="1057"/>
      <c r="AC496" s="1057"/>
      <c r="AD496" s="1054"/>
    </row>
    <row r="497" spans="18:30" x14ac:dyDescent="0.25">
      <c r="R497" s="1057"/>
      <c r="S497" s="1057"/>
      <c r="T497" s="1057"/>
      <c r="U497" s="1057"/>
      <c r="V497" s="1057"/>
      <c r="W497" s="1057"/>
      <c r="X497" s="1057"/>
      <c r="Y497" s="1057"/>
      <c r="Z497" s="1057"/>
      <c r="AA497" s="1057"/>
      <c r="AB497" s="1057"/>
      <c r="AC497" s="1057"/>
      <c r="AD497" s="1054"/>
    </row>
    <row r="498" spans="18:30" x14ac:dyDescent="0.25">
      <c r="R498" s="1057"/>
      <c r="S498" s="1057"/>
      <c r="T498" s="1057"/>
      <c r="U498" s="1057"/>
      <c r="V498" s="1057"/>
      <c r="W498" s="1057"/>
      <c r="X498" s="1057"/>
      <c r="Y498" s="1057"/>
      <c r="Z498" s="1057"/>
      <c r="AA498" s="1057"/>
      <c r="AB498" s="1057"/>
      <c r="AC498" s="1057"/>
      <c r="AD498" s="1054"/>
    </row>
    <row r="499" spans="18:30" x14ac:dyDescent="0.25">
      <c r="R499" s="1057"/>
      <c r="S499" s="1057"/>
      <c r="T499" s="1057"/>
      <c r="U499" s="1057"/>
      <c r="V499" s="1057"/>
      <c r="W499" s="1057"/>
      <c r="X499" s="1057"/>
      <c r="Y499" s="1057"/>
      <c r="Z499" s="1057"/>
      <c r="AA499" s="1057"/>
      <c r="AB499" s="1057"/>
      <c r="AC499" s="1057"/>
      <c r="AD499" s="1054"/>
    </row>
    <row r="500" spans="18:30" x14ac:dyDescent="0.25">
      <c r="R500" s="1057"/>
      <c r="S500" s="1057"/>
      <c r="T500" s="1057"/>
      <c r="U500" s="1057"/>
      <c r="V500" s="1057"/>
      <c r="W500" s="1057"/>
      <c r="X500" s="1057"/>
      <c r="Y500" s="1057"/>
      <c r="Z500" s="1057"/>
      <c r="AA500" s="1057"/>
      <c r="AB500" s="1057"/>
      <c r="AC500" s="1057"/>
      <c r="AD500" s="1054"/>
    </row>
    <row r="501" spans="18:30" x14ac:dyDescent="0.25">
      <c r="R501" s="1057"/>
      <c r="S501" s="1057"/>
      <c r="T501" s="1057"/>
      <c r="U501" s="1057"/>
      <c r="V501" s="1057"/>
      <c r="W501" s="1057"/>
      <c r="X501" s="1057"/>
      <c r="Y501" s="1057"/>
      <c r="Z501" s="1057"/>
      <c r="AA501" s="1057"/>
      <c r="AB501" s="1057"/>
      <c r="AC501" s="1057"/>
      <c r="AD501" s="1054"/>
    </row>
    <row r="502" spans="18:30" x14ac:dyDescent="0.25">
      <c r="R502" s="1057"/>
      <c r="S502" s="1057"/>
      <c r="T502" s="1057"/>
      <c r="U502" s="1057"/>
      <c r="V502" s="1057"/>
      <c r="W502" s="1057"/>
      <c r="X502" s="1057"/>
      <c r="Y502" s="1057"/>
      <c r="Z502" s="1057"/>
      <c r="AA502" s="1057"/>
      <c r="AB502" s="1057"/>
      <c r="AC502" s="1057"/>
      <c r="AD502" s="1054"/>
    </row>
    <row r="503" spans="18:30" x14ac:dyDescent="0.25">
      <c r="R503" s="1057"/>
      <c r="S503" s="1057"/>
      <c r="T503" s="1057"/>
      <c r="U503" s="1057"/>
      <c r="V503" s="1057"/>
      <c r="W503" s="1057"/>
      <c r="X503" s="1057"/>
      <c r="Y503" s="1057"/>
      <c r="Z503" s="1057"/>
      <c r="AA503" s="1057"/>
      <c r="AB503" s="1057"/>
      <c r="AC503" s="1057"/>
      <c r="AD503" s="1054"/>
    </row>
    <row r="504" spans="18:30" x14ac:dyDescent="0.25">
      <c r="R504" s="1057"/>
      <c r="S504" s="1057"/>
      <c r="T504" s="1057"/>
      <c r="U504" s="1057"/>
      <c r="V504" s="1057"/>
      <c r="W504" s="1057"/>
      <c r="X504" s="1057"/>
      <c r="Y504" s="1057"/>
      <c r="Z504" s="1057"/>
      <c r="AA504" s="1057"/>
      <c r="AB504" s="1057"/>
      <c r="AC504" s="1057"/>
      <c r="AD504" s="1054"/>
    </row>
    <row r="505" spans="18:30" x14ac:dyDescent="0.25">
      <c r="R505" s="1057"/>
      <c r="S505" s="1057"/>
      <c r="T505" s="1057"/>
      <c r="U505" s="1057"/>
      <c r="V505" s="1057"/>
      <c r="W505" s="1057"/>
      <c r="X505" s="1057"/>
      <c r="Y505" s="1057"/>
      <c r="Z505" s="1057"/>
      <c r="AA505" s="1057"/>
      <c r="AB505" s="1057"/>
      <c r="AC505" s="1057"/>
      <c r="AD505" s="1054"/>
    </row>
    <row r="506" spans="18:30" x14ac:dyDescent="0.25">
      <c r="R506" s="1057"/>
      <c r="S506" s="1057"/>
      <c r="T506" s="1057"/>
      <c r="U506" s="1057"/>
      <c r="V506" s="1057"/>
      <c r="W506" s="1057"/>
      <c r="X506" s="1057"/>
      <c r="Y506" s="1057"/>
      <c r="Z506" s="1057"/>
      <c r="AA506" s="1057"/>
      <c r="AB506" s="1057"/>
      <c r="AC506" s="1057"/>
      <c r="AD506" s="1054"/>
    </row>
    <row r="507" spans="18:30" x14ac:dyDescent="0.25">
      <c r="R507" s="1057"/>
      <c r="S507" s="1057"/>
      <c r="T507" s="1057"/>
      <c r="U507" s="1057"/>
      <c r="V507" s="1057"/>
      <c r="W507" s="1057"/>
      <c r="X507" s="1057"/>
      <c r="Y507" s="1057"/>
      <c r="Z507" s="1057"/>
      <c r="AA507" s="1057"/>
      <c r="AB507" s="1057"/>
      <c r="AC507" s="1057"/>
      <c r="AD507" s="1054"/>
    </row>
    <row r="508" spans="18:30" x14ac:dyDescent="0.25">
      <c r="R508" s="1057"/>
      <c r="S508" s="1057"/>
      <c r="T508" s="1057"/>
      <c r="U508" s="1057"/>
      <c r="V508" s="1057"/>
      <c r="W508" s="1057"/>
      <c r="X508" s="1057"/>
      <c r="Y508" s="1057"/>
      <c r="Z508" s="1057"/>
      <c r="AA508" s="1057"/>
      <c r="AB508" s="1057"/>
      <c r="AC508" s="1057"/>
      <c r="AD508" s="1054"/>
    </row>
    <row r="509" spans="18:30" x14ac:dyDescent="0.25">
      <c r="R509" s="1057"/>
      <c r="S509" s="1057"/>
      <c r="T509" s="1057"/>
      <c r="U509" s="1057"/>
      <c r="V509" s="1057"/>
      <c r="W509" s="1057"/>
      <c r="X509" s="1057"/>
      <c r="Y509" s="1057"/>
      <c r="Z509" s="1057"/>
      <c r="AA509" s="1057"/>
      <c r="AB509" s="1057"/>
      <c r="AC509" s="1057"/>
      <c r="AD509" s="1054"/>
    </row>
    <row r="510" spans="18:30" x14ac:dyDescent="0.25">
      <c r="R510" s="1057"/>
      <c r="S510" s="1057"/>
      <c r="T510" s="1057"/>
      <c r="U510" s="1057"/>
      <c r="V510" s="1057"/>
      <c r="W510" s="1057"/>
      <c r="X510" s="1057"/>
      <c r="Y510" s="1057"/>
      <c r="Z510" s="1057"/>
      <c r="AA510" s="1057"/>
      <c r="AB510" s="1057"/>
      <c r="AC510" s="1057"/>
      <c r="AD510" s="1054"/>
    </row>
    <row r="511" spans="18:30" x14ac:dyDescent="0.25">
      <c r="R511" s="1057"/>
      <c r="S511" s="1057"/>
      <c r="T511" s="1057"/>
      <c r="U511" s="1057"/>
      <c r="V511" s="1057"/>
      <c r="W511" s="1057"/>
      <c r="X511" s="1057"/>
      <c r="Y511" s="1057"/>
      <c r="Z511" s="1057"/>
      <c r="AA511" s="1057"/>
      <c r="AB511" s="1057"/>
      <c r="AC511" s="1057"/>
      <c r="AD511" s="1054"/>
    </row>
    <row r="512" spans="18:30" x14ac:dyDescent="0.25">
      <c r="R512" s="1057"/>
      <c r="S512" s="1057"/>
      <c r="T512" s="1057"/>
      <c r="U512" s="1057"/>
      <c r="V512" s="1057"/>
      <c r="W512" s="1057"/>
      <c r="X512" s="1057"/>
      <c r="Y512" s="1057"/>
      <c r="Z512" s="1057"/>
      <c r="AA512" s="1057"/>
      <c r="AB512" s="1057"/>
      <c r="AC512" s="1057"/>
      <c r="AD512" s="1054"/>
    </row>
    <row r="513" spans="18:30" x14ac:dyDescent="0.25">
      <c r="R513" s="1057"/>
      <c r="S513" s="1057"/>
      <c r="T513" s="1057"/>
      <c r="U513" s="1057"/>
      <c r="V513" s="1057"/>
      <c r="W513" s="1057"/>
      <c r="X513" s="1057"/>
      <c r="Y513" s="1057"/>
      <c r="Z513" s="1057"/>
      <c r="AA513" s="1057"/>
      <c r="AB513" s="1057"/>
      <c r="AC513" s="1057"/>
      <c r="AD513" s="1054"/>
    </row>
    <row r="514" spans="18:30" x14ac:dyDescent="0.25">
      <c r="R514" s="1057"/>
      <c r="S514" s="1057"/>
      <c r="T514" s="1057"/>
      <c r="U514" s="1057"/>
      <c r="V514" s="1057"/>
      <c r="W514" s="1057"/>
      <c r="X514" s="1057"/>
      <c r="Y514" s="1057"/>
      <c r="Z514" s="1057"/>
      <c r="AA514" s="1057"/>
      <c r="AB514" s="1057"/>
      <c r="AC514" s="1057"/>
      <c r="AD514" s="1054"/>
    </row>
    <row r="515" spans="18:30" x14ac:dyDescent="0.25">
      <c r="R515" s="1057"/>
      <c r="S515" s="1057"/>
      <c r="T515" s="1057"/>
      <c r="U515" s="1057"/>
      <c r="V515" s="1057"/>
      <c r="W515" s="1057"/>
      <c r="X515" s="1057"/>
      <c r="Y515" s="1057"/>
      <c r="Z515" s="1057"/>
      <c r="AA515" s="1057"/>
      <c r="AB515" s="1057"/>
      <c r="AC515" s="1057"/>
      <c r="AD515" s="1054"/>
    </row>
    <row r="516" spans="18:30" x14ac:dyDescent="0.25">
      <c r="R516" s="1057"/>
      <c r="S516" s="1057"/>
      <c r="T516" s="1057"/>
      <c r="U516" s="1057"/>
      <c r="V516" s="1057"/>
      <c r="W516" s="1057"/>
      <c r="X516" s="1057"/>
      <c r="Y516" s="1057"/>
      <c r="Z516" s="1057"/>
      <c r="AA516" s="1057"/>
      <c r="AB516" s="1057"/>
      <c r="AC516" s="1057"/>
      <c r="AD516" s="1054"/>
    </row>
    <row r="517" spans="18:30" x14ac:dyDescent="0.25">
      <c r="R517" s="1057"/>
      <c r="S517" s="1057"/>
      <c r="T517" s="1057"/>
      <c r="U517" s="1057"/>
      <c r="V517" s="1057"/>
      <c r="W517" s="1057"/>
      <c r="X517" s="1057"/>
      <c r="Y517" s="1057"/>
      <c r="Z517" s="1057"/>
      <c r="AA517" s="1057"/>
      <c r="AB517" s="1057"/>
      <c r="AC517" s="1057"/>
      <c r="AD517" s="1054"/>
    </row>
    <row r="518" spans="18:30" x14ac:dyDescent="0.25">
      <c r="R518" s="1057"/>
      <c r="S518" s="1057"/>
      <c r="T518" s="1057"/>
      <c r="U518" s="1057"/>
      <c r="V518" s="1057"/>
      <c r="W518" s="1057"/>
      <c r="X518" s="1057"/>
      <c r="Y518" s="1057"/>
      <c r="Z518" s="1057"/>
      <c r="AA518" s="1057"/>
      <c r="AB518" s="1057"/>
      <c r="AC518" s="1057"/>
      <c r="AD518" s="1054"/>
    </row>
    <row r="519" spans="18:30" x14ac:dyDescent="0.25">
      <c r="R519" s="1057"/>
      <c r="S519" s="1057"/>
      <c r="T519" s="1057"/>
      <c r="U519" s="1057"/>
      <c r="V519" s="1057"/>
      <c r="W519" s="1057"/>
      <c r="X519" s="1057"/>
      <c r="Y519" s="1057"/>
      <c r="Z519" s="1057"/>
      <c r="AA519" s="1057"/>
      <c r="AB519" s="1057"/>
      <c r="AC519" s="1057"/>
      <c r="AD519" s="1054"/>
    </row>
    <row r="520" spans="18:30" x14ac:dyDescent="0.25">
      <c r="R520" s="1057"/>
      <c r="S520" s="1057"/>
      <c r="T520" s="1057"/>
      <c r="U520" s="1057"/>
      <c r="V520" s="1057"/>
      <c r="W520" s="1057"/>
      <c r="X520" s="1057"/>
      <c r="Y520" s="1057"/>
      <c r="Z520" s="1057"/>
      <c r="AA520" s="1057"/>
      <c r="AB520" s="1057"/>
      <c r="AC520" s="1057"/>
      <c r="AD520" s="1054"/>
    </row>
    <row r="521" spans="18:30" x14ac:dyDescent="0.25">
      <c r="R521" s="1057"/>
      <c r="S521" s="1057"/>
      <c r="T521" s="1057"/>
      <c r="U521" s="1057"/>
      <c r="V521" s="1057"/>
      <c r="W521" s="1057"/>
      <c r="X521" s="1057"/>
      <c r="Y521" s="1057"/>
      <c r="Z521" s="1057"/>
      <c r="AA521" s="1057"/>
      <c r="AB521" s="1057"/>
      <c r="AC521" s="1057"/>
      <c r="AD521" s="1054"/>
    </row>
    <row r="522" spans="18:30" x14ac:dyDescent="0.25">
      <c r="R522" s="1057"/>
      <c r="S522" s="1057"/>
      <c r="T522" s="1057"/>
      <c r="U522" s="1057"/>
      <c r="V522" s="1057"/>
      <c r="W522" s="1057"/>
      <c r="X522" s="1057"/>
      <c r="Y522" s="1057"/>
      <c r="Z522" s="1057"/>
      <c r="AA522" s="1057"/>
      <c r="AB522" s="1057"/>
      <c r="AC522" s="1057"/>
      <c r="AD522" s="1054"/>
    </row>
    <row r="523" spans="18:30" x14ac:dyDescent="0.25">
      <c r="R523" s="1057"/>
      <c r="S523" s="1057"/>
      <c r="T523" s="1057"/>
      <c r="U523" s="1057"/>
      <c r="V523" s="1057"/>
      <c r="W523" s="1057"/>
      <c r="X523" s="1057"/>
      <c r="Y523" s="1057"/>
      <c r="Z523" s="1057"/>
      <c r="AA523" s="1057"/>
      <c r="AB523" s="1057"/>
      <c r="AC523" s="1057"/>
      <c r="AD523" s="1054"/>
    </row>
    <row r="524" spans="18:30" x14ac:dyDescent="0.25">
      <c r="R524" s="1057"/>
      <c r="S524" s="1057"/>
      <c r="T524" s="1057"/>
      <c r="U524" s="1057"/>
      <c r="V524" s="1057"/>
      <c r="W524" s="1057"/>
      <c r="X524" s="1057"/>
      <c r="Y524" s="1057"/>
      <c r="Z524" s="1057"/>
      <c r="AA524" s="1057"/>
      <c r="AB524" s="1057"/>
      <c r="AC524" s="1057"/>
      <c r="AD524" s="1054"/>
    </row>
    <row r="525" spans="18:30" x14ac:dyDescent="0.25">
      <c r="R525" s="1057"/>
      <c r="S525" s="1057"/>
      <c r="T525" s="1057"/>
      <c r="U525" s="1057"/>
      <c r="V525" s="1057"/>
      <c r="W525" s="1057"/>
      <c r="X525" s="1057"/>
      <c r="Y525" s="1057"/>
      <c r="Z525" s="1057"/>
      <c r="AA525" s="1057"/>
      <c r="AB525" s="1057"/>
      <c r="AC525" s="1057"/>
      <c r="AD525" s="1054"/>
    </row>
    <row r="526" spans="18:30" x14ac:dyDescent="0.25">
      <c r="R526" s="1057"/>
      <c r="S526" s="1057"/>
      <c r="T526" s="1057"/>
      <c r="U526" s="1057"/>
      <c r="V526" s="1057"/>
      <c r="W526" s="1057"/>
      <c r="X526" s="1057"/>
      <c r="Y526" s="1057"/>
      <c r="Z526" s="1057"/>
      <c r="AA526" s="1057"/>
      <c r="AB526" s="1057"/>
      <c r="AC526" s="1057"/>
      <c r="AD526" s="1054"/>
    </row>
    <row r="527" spans="18:30" x14ac:dyDescent="0.25">
      <c r="R527" s="1057"/>
      <c r="S527" s="1057"/>
      <c r="T527" s="1057"/>
      <c r="U527" s="1057"/>
      <c r="V527" s="1057"/>
      <c r="W527" s="1057"/>
      <c r="X527" s="1057"/>
      <c r="Y527" s="1057"/>
      <c r="Z527" s="1057"/>
      <c r="AA527" s="1057"/>
      <c r="AB527" s="1057"/>
      <c r="AC527" s="1057"/>
      <c r="AD527" s="1054"/>
    </row>
    <row r="528" spans="18:30" x14ac:dyDescent="0.25">
      <c r="R528" s="1057"/>
      <c r="S528" s="1057"/>
      <c r="T528" s="1057"/>
      <c r="U528" s="1057"/>
      <c r="V528" s="1057"/>
      <c r="W528" s="1057"/>
      <c r="X528" s="1057"/>
      <c r="Y528" s="1057"/>
      <c r="Z528" s="1057"/>
      <c r="AA528" s="1057"/>
      <c r="AB528" s="1057"/>
      <c r="AC528" s="1057"/>
      <c r="AD528" s="1054"/>
    </row>
    <row r="529" spans="18:30" x14ac:dyDescent="0.25">
      <c r="R529" s="1057"/>
      <c r="S529" s="1057"/>
      <c r="T529" s="1057"/>
      <c r="U529" s="1057"/>
      <c r="V529" s="1057"/>
      <c r="W529" s="1057"/>
      <c r="X529" s="1057"/>
      <c r="Y529" s="1057"/>
      <c r="Z529" s="1057"/>
      <c r="AA529" s="1057"/>
      <c r="AB529" s="1057"/>
      <c r="AC529" s="1057"/>
      <c r="AD529" s="1054"/>
    </row>
    <row r="530" spans="18:30" x14ac:dyDescent="0.25">
      <c r="R530" s="1057"/>
      <c r="S530" s="1057"/>
      <c r="T530" s="1057"/>
      <c r="U530" s="1057"/>
      <c r="V530" s="1057"/>
      <c r="W530" s="1057"/>
      <c r="X530" s="1057"/>
      <c r="Y530" s="1057"/>
      <c r="Z530" s="1057"/>
      <c r="AA530" s="1057"/>
      <c r="AB530" s="1057"/>
      <c r="AC530" s="1057"/>
      <c r="AD530" s="1054"/>
    </row>
    <row r="531" spans="18:30" x14ac:dyDescent="0.25">
      <c r="R531" s="1057"/>
      <c r="S531" s="1057"/>
      <c r="T531" s="1057"/>
      <c r="U531" s="1057"/>
      <c r="V531" s="1057"/>
      <c r="W531" s="1057"/>
      <c r="X531" s="1057"/>
      <c r="Y531" s="1057"/>
      <c r="Z531" s="1057"/>
      <c r="AA531" s="1057"/>
      <c r="AB531" s="1057"/>
      <c r="AC531" s="1057"/>
      <c r="AD531" s="1054"/>
    </row>
    <row r="532" spans="18:30" x14ac:dyDescent="0.25">
      <c r="R532" s="1057"/>
      <c r="S532" s="1057"/>
      <c r="T532" s="1057"/>
      <c r="U532" s="1057"/>
      <c r="V532" s="1057"/>
      <c r="W532" s="1057"/>
      <c r="X532" s="1057"/>
      <c r="Y532" s="1057"/>
      <c r="Z532" s="1057"/>
      <c r="AA532" s="1057"/>
      <c r="AB532" s="1057"/>
      <c r="AC532" s="1057"/>
      <c r="AD532" s="1054"/>
    </row>
    <row r="533" spans="18:30" x14ac:dyDescent="0.25">
      <c r="R533" s="1057"/>
      <c r="S533" s="1057"/>
      <c r="T533" s="1057"/>
      <c r="U533" s="1057"/>
      <c r="V533" s="1057"/>
      <c r="W533" s="1057"/>
      <c r="X533" s="1057"/>
      <c r="Y533" s="1057"/>
      <c r="Z533" s="1057"/>
      <c r="AA533" s="1057"/>
      <c r="AB533" s="1057"/>
      <c r="AC533" s="1057"/>
      <c r="AD533" s="1054"/>
    </row>
    <row r="534" spans="18:30" x14ac:dyDescent="0.25">
      <c r="R534" s="1057"/>
      <c r="S534" s="1057"/>
      <c r="T534" s="1057"/>
      <c r="U534" s="1057"/>
      <c r="V534" s="1057"/>
      <c r="W534" s="1057"/>
      <c r="X534" s="1057"/>
      <c r="Y534" s="1057"/>
      <c r="Z534" s="1057"/>
      <c r="AA534" s="1057"/>
      <c r="AB534" s="1057"/>
      <c r="AC534" s="1057"/>
      <c r="AD534" s="1054"/>
    </row>
    <row r="535" spans="18:30" x14ac:dyDescent="0.25">
      <c r="R535" s="1057"/>
      <c r="S535" s="1057"/>
      <c r="T535" s="1057"/>
      <c r="U535" s="1057"/>
      <c r="V535" s="1057"/>
      <c r="W535" s="1057"/>
      <c r="X535" s="1057"/>
      <c r="Y535" s="1057"/>
      <c r="Z535" s="1057"/>
      <c r="AA535" s="1057"/>
      <c r="AB535" s="1057"/>
      <c r="AC535" s="1057"/>
      <c r="AD535" s="1054"/>
    </row>
    <row r="536" spans="18:30" x14ac:dyDescent="0.25">
      <c r="R536" s="1057"/>
      <c r="S536" s="1057"/>
      <c r="T536" s="1057"/>
      <c r="U536" s="1057"/>
      <c r="V536" s="1057"/>
      <c r="W536" s="1057"/>
      <c r="X536" s="1057"/>
      <c r="Y536" s="1057"/>
      <c r="Z536" s="1057"/>
      <c r="AA536" s="1057"/>
      <c r="AB536" s="1057"/>
      <c r="AC536" s="1057"/>
      <c r="AD536" s="1054"/>
    </row>
    <row r="537" spans="18:30" x14ac:dyDescent="0.25">
      <c r="R537" s="1057"/>
      <c r="S537" s="1057"/>
      <c r="T537" s="1057"/>
      <c r="U537" s="1057"/>
      <c r="V537" s="1057"/>
      <c r="W537" s="1057"/>
      <c r="X537" s="1057"/>
      <c r="Y537" s="1057"/>
      <c r="Z537" s="1057"/>
      <c r="AA537" s="1057"/>
      <c r="AB537" s="1057"/>
      <c r="AC537" s="1057"/>
      <c r="AD537" s="1054"/>
    </row>
    <row r="538" spans="18:30" x14ac:dyDescent="0.25">
      <c r="R538" s="1057"/>
      <c r="S538" s="1057"/>
      <c r="T538" s="1057"/>
      <c r="U538" s="1057"/>
      <c r="V538" s="1057"/>
      <c r="W538" s="1057"/>
      <c r="X538" s="1057"/>
      <c r="Y538" s="1057"/>
      <c r="Z538" s="1057"/>
      <c r="AA538" s="1057"/>
      <c r="AB538" s="1057"/>
      <c r="AC538" s="1057"/>
      <c r="AD538" s="1054"/>
    </row>
    <row r="539" spans="18:30" x14ac:dyDescent="0.25">
      <c r="R539" s="1057"/>
      <c r="S539" s="1057"/>
      <c r="T539" s="1057"/>
      <c r="U539" s="1057"/>
      <c r="V539" s="1057"/>
      <c r="W539" s="1057"/>
      <c r="X539" s="1057"/>
      <c r="Y539" s="1057"/>
      <c r="Z539" s="1057"/>
      <c r="AA539" s="1057"/>
      <c r="AB539" s="1057"/>
      <c r="AC539" s="1057"/>
      <c r="AD539" s="1054"/>
    </row>
    <row r="540" spans="18:30" x14ac:dyDescent="0.25">
      <c r="R540" s="1057"/>
      <c r="S540" s="1057"/>
      <c r="T540" s="1057"/>
      <c r="U540" s="1057"/>
      <c r="V540" s="1057"/>
      <c r="W540" s="1057"/>
      <c r="X540" s="1057"/>
      <c r="Y540" s="1057"/>
      <c r="Z540" s="1057"/>
      <c r="AA540" s="1057"/>
      <c r="AB540" s="1057"/>
      <c r="AC540" s="1057"/>
      <c r="AD540" s="1054"/>
    </row>
    <row r="541" spans="18:30" x14ac:dyDescent="0.25">
      <c r="R541" s="1057"/>
      <c r="S541" s="1057"/>
      <c r="T541" s="1057"/>
      <c r="U541" s="1057"/>
      <c r="V541" s="1057"/>
      <c r="W541" s="1057"/>
      <c r="X541" s="1057"/>
      <c r="Y541" s="1057"/>
      <c r="Z541" s="1057"/>
      <c r="AA541" s="1057"/>
      <c r="AB541" s="1057"/>
      <c r="AC541" s="1057"/>
      <c r="AD541" s="1054"/>
    </row>
    <row r="542" spans="18:30" x14ac:dyDescent="0.25">
      <c r="R542" s="1057"/>
      <c r="S542" s="1057"/>
      <c r="T542" s="1057"/>
      <c r="U542" s="1057"/>
      <c r="V542" s="1057"/>
      <c r="W542" s="1057"/>
      <c r="X542" s="1057"/>
      <c r="Y542" s="1057"/>
      <c r="Z542" s="1057"/>
      <c r="AA542" s="1057"/>
      <c r="AB542" s="1057"/>
      <c r="AC542" s="1057"/>
      <c r="AD542" s="1054"/>
    </row>
    <row r="543" spans="18:30" x14ac:dyDescent="0.25">
      <c r="R543" s="1057"/>
      <c r="S543" s="1057"/>
      <c r="T543" s="1057"/>
      <c r="U543" s="1057"/>
      <c r="V543" s="1057"/>
      <c r="W543" s="1057"/>
      <c r="X543" s="1057"/>
      <c r="Y543" s="1057"/>
      <c r="Z543" s="1057"/>
      <c r="AA543" s="1057"/>
      <c r="AB543" s="1057"/>
      <c r="AC543" s="1057"/>
      <c r="AD543" s="1054"/>
    </row>
    <row r="544" spans="18:30" x14ac:dyDescent="0.25">
      <c r="R544" s="1057"/>
      <c r="S544" s="1057"/>
      <c r="T544" s="1057"/>
      <c r="U544" s="1057"/>
      <c r="V544" s="1057"/>
      <c r="W544" s="1057"/>
      <c r="X544" s="1057"/>
      <c r="Y544" s="1057"/>
      <c r="Z544" s="1057"/>
      <c r="AA544" s="1057"/>
      <c r="AB544" s="1057"/>
      <c r="AC544" s="1057"/>
      <c r="AD544" s="1054"/>
    </row>
    <row r="545" spans="18:30" x14ac:dyDescent="0.25">
      <c r="R545" s="1057"/>
      <c r="S545" s="1057"/>
      <c r="T545" s="1057"/>
      <c r="U545" s="1057"/>
      <c r="V545" s="1057"/>
      <c r="W545" s="1057"/>
      <c r="X545" s="1057"/>
      <c r="Y545" s="1057"/>
      <c r="Z545" s="1057"/>
      <c r="AA545" s="1057"/>
      <c r="AB545" s="1057"/>
      <c r="AC545" s="1057"/>
      <c r="AD545" s="1054"/>
    </row>
    <row r="546" spans="18:30" x14ac:dyDescent="0.25">
      <c r="R546" s="1057"/>
      <c r="S546" s="1057"/>
      <c r="T546" s="1057"/>
      <c r="U546" s="1057"/>
      <c r="V546" s="1057"/>
      <c r="W546" s="1057"/>
      <c r="X546" s="1057"/>
      <c r="Y546" s="1057"/>
      <c r="Z546" s="1057"/>
      <c r="AA546" s="1057"/>
      <c r="AB546" s="1057"/>
      <c r="AC546" s="1057"/>
      <c r="AD546" s="1054"/>
    </row>
    <row r="547" spans="18:30" x14ac:dyDescent="0.25">
      <c r="R547" s="1057"/>
      <c r="S547" s="1057"/>
      <c r="T547" s="1057"/>
      <c r="U547" s="1057"/>
      <c r="V547" s="1057"/>
      <c r="W547" s="1057"/>
      <c r="X547" s="1057"/>
      <c r="Y547" s="1057"/>
      <c r="Z547" s="1057"/>
      <c r="AA547" s="1057"/>
      <c r="AB547" s="1057"/>
      <c r="AC547" s="1057"/>
      <c r="AD547" s="1054"/>
    </row>
    <row r="548" spans="18:30" x14ac:dyDescent="0.25">
      <c r="R548" s="1057"/>
      <c r="S548" s="1057"/>
      <c r="T548" s="1057"/>
      <c r="U548" s="1057"/>
      <c r="V548" s="1057"/>
      <c r="W548" s="1057"/>
      <c r="X548" s="1057"/>
      <c r="Y548" s="1057"/>
      <c r="Z548" s="1057"/>
      <c r="AA548" s="1057"/>
      <c r="AB548" s="1057"/>
      <c r="AC548" s="1057"/>
      <c r="AD548" s="1054"/>
    </row>
    <row r="549" spans="18:30" x14ac:dyDescent="0.25">
      <c r="R549" s="1057"/>
      <c r="S549" s="1057"/>
      <c r="T549" s="1057"/>
      <c r="U549" s="1057"/>
      <c r="V549" s="1057"/>
      <c r="W549" s="1057"/>
      <c r="X549" s="1057"/>
      <c r="Y549" s="1057"/>
      <c r="Z549" s="1057"/>
      <c r="AA549" s="1057"/>
      <c r="AB549" s="1057"/>
      <c r="AC549" s="1057"/>
      <c r="AD549" s="1054"/>
    </row>
    <row r="550" spans="18:30" x14ac:dyDescent="0.25">
      <c r="R550" s="1057"/>
      <c r="S550" s="1057"/>
      <c r="T550" s="1057"/>
      <c r="U550" s="1057"/>
      <c r="V550" s="1057"/>
      <c r="W550" s="1057"/>
      <c r="X550" s="1057"/>
      <c r="Y550" s="1057"/>
      <c r="Z550" s="1057"/>
      <c r="AA550" s="1057"/>
      <c r="AB550" s="1057"/>
      <c r="AC550" s="1057"/>
      <c r="AD550" s="1054"/>
    </row>
    <row r="551" spans="18:30" x14ac:dyDescent="0.25">
      <c r="R551" s="1057"/>
      <c r="S551" s="1057"/>
      <c r="T551" s="1057"/>
      <c r="U551" s="1057"/>
      <c r="V551" s="1057"/>
      <c r="W551" s="1057"/>
      <c r="X551" s="1057"/>
      <c r="Y551" s="1057"/>
      <c r="Z551" s="1057"/>
      <c r="AA551" s="1057"/>
      <c r="AB551" s="1057"/>
      <c r="AC551" s="1057"/>
      <c r="AD551" s="1054"/>
    </row>
    <row r="552" spans="18:30" x14ac:dyDescent="0.25">
      <c r="R552" s="1057"/>
      <c r="S552" s="1057"/>
      <c r="T552" s="1057"/>
      <c r="U552" s="1057"/>
      <c r="V552" s="1057"/>
      <c r="W552" s="1057"/>
      <c r="X552" s="1057"/>
      <c r="Y552" s="1057"/>
      <c r="Z552" s="1057"/>
      <c r="AA552" s="1057"/>
      <c r="AB552" s="1057"/>
      <c r="AC552" s="1057"/>
      <c r="AD552" s="1054"/>
    </row>
    <row r="553" spans="18:30" x14ac:dyDescent="0.25">
      <c r="R553" s="1057"/>
      <c r="S553" s="1057"/>
      <c r="T553" s="1057"/>
      <c r="U553" s="1057"/>
      <c r="V553" s="1057"/>
      <c r="W553" s="1057"/>
      <c r="X553" s="1057"/>
      <c r="Y553" s="1057"/>
      <c r="Z553" s="1057"/>
      <c r="AA553" s="1057"/>
      <c r="AB553" s="1057"/>
      <c r="AC553" s="1057"/>
      <c r="AD553" s="1054"/>
    </row>
    <row r="554" spans="18:30" x14ac:dyDescent="0.25">
      <c r="R554" s="1057"/>
      <c r="S554" s="1057"/>
      <c r="T554" s="1057"/>
      <c r="U554" s="1057"/>
      <c r="V554" s="1057"/>
      <c r="W554" s="1057"/>
      <c r="X554" s="1057"/>
      <c r="Y554" s="1057"/>
      <c r="Z554" s="1057"/>
      <c r="AA554" s="1057"/>
      <c r="AB554" s="1057"/>
      <c r="AC554" s="1057"/>
      <c r="AD554" s="1054"/>
    </row>
    <row r="555" spans="18:30" x14ac:dyDescent="0.25">
      <c r="R555" s="1057"/>
      <c r="S555" s="1057"/>
      <c r="T555" s="1057"/>
      <c r="U555" s="1057"/>
      <c r="V555" s="1057"/>
      <c r="W555" s="1057"/>
      <c r="X555" s="1057"/>
      <c r="Y555" s="1057"/>
      <c r="Z555" s="1057"/>
      <c r="AA555" s="1057"/>
      <c r="AB555" s="1057"/>
      <c r="AC555" s="1057"/>
      <c r="AD555" s="1054"/>
    </row>
    <row r="556" spans="18:30" x14ac:dyDescent="0.25">
      <c r="R556" s="1057"/>
      <c r="S556" s="1057"/>
      <c r="T556" s="1057"/>
      <c r="U556" s="1057"/>
      <c r="V556" s="1057"/>
      <c r="W556" s="1057"/>
      <c r="X556" s="1057"/>
      <c r="Y556" s="1057"/>
      <c r="Z556" s="1057"/>
      <c r="AA556" s="1057"/>
      <c r="AB556" s="1057"/>
      <c r="AC556" s="1057"/>
      <c r="AD556" s="1054"/>
    </row>
    <row r="557" spans="18:30" x14ac:dyDescent="0.25">
      <c r="R557" s="1057"/>
      <c r="S557" s="1057"/>
      <c r="T557" s="1057"/>
      <c r="U557" s="1057"/>
      <c r="V557" s="1057"/>
      <c r="W557" s="1057"/>
      <c r="X557" s="1057"/>
      <c r="Y557" s="1057"/>
      <c r="Z557" s="1057"/>
      <c r="AA557" s="1057"/>
      <c r="AB557" s="1057"/>
      <c r="AC557" s="1057"/>
      <c r="AD557" s="1054"/>
    </row>
    <row r="558" spans="18:30" x14ac:dyDescent="0.25">
      <c r="R558" s="1057"/>
      <c r="S558" s="1057"/>
      <c r="T558" s="1057"/>
      <c r="U558" s="1057"/>
      <c r="V558" s="1057"/>
      <c r="W558" s="1057"/>
      <c r="X558" s="1057"/>
      <c r="Y558" s="1057"/>
      <c r="Z558" s="1057"/>
      <c r="AA558" s="1057"/>
      <c r="AB558" s="1057"/>
      <c r="AC558" s="1057"/>
      <c r="AD558" s="1054"/>
    </row>
    <row r="559" spans="18:30" x14ac:dyDescent="0.25">
      <c r="R559" s="1057"/>
      <c r="S559" s="1057"/>
      <c r="T559" s="1057"/>
      <c r="U559" s="1057"/>
      <c r="V559" s="1057"/>
      <c r="W559" s="1057"/>
      <c r="X559" s="1057"/>
      <c r="Y559" s="1057"/>
      <c r="Z559" s="1057"/>
      <c r="AA559" s="1057"/>
      <c r="AB559" s="1057"/>
      <c r="AC559" s="1057"/>
      <c r="AD559" s="1054"/>
    </row>
    <row r="560" spans="18:30" x14ac:dyDescent="0.25">
      <c r="R560" s="1057"/>
      <c r="S560" s="1057"/>
      <c r="T560" s="1057"/>
      <c r="U560" s="1057"/>
      <c r="V560" s="1057"/>
      <c r="W560" s="1057"/>
      <c r="X560" s="1057"/>
      <c r="Y560" s="1057"/>
      <c r="Z560" s="1057"/>
      <c r="AA560" s="1057"/>
      <c r="AB560" s="1057"/>
      <c r="AC560" s="1057"/>
      <c r="AD560" s="1054"/>
    </row>
    <row r="561" spans="18:30" x14ac:dyDescent="0.25">
      <c r="R561" s="1057"/>
      <c r="S561" s="1057"/>
      <c r="T561" s="1057"/>
      <c r="U561" s="1057"/>
      <c r="V561" s="1057"/>
      <c r="W561" s="1057"/>
      <c r="X561" s="1057"/>
      <c r="Y561" s="1057"/>
      <c r="Z561" s="1057"/>
      <c r="AA561" s="1057"/>
      <c r="AB561" s="1057"/>
      <c r="AC561" s="1057"/>
      <c r="AD561" s="1054"/>
    </row>
    <row r="562" spans="18:30" x14ac:dyDescent="0.25">
      <c r="R562" s="1057"/>
      <c r="S562" s="1057"/>
      <c r="T562" s="1057"/>
      <c r="U562" s="1057"/>
      <c r="V562" s="1057"/>
      <c r="W562" s="1057"/>
      <c r="X562" s="1057"/>
      <c r="Y562" s="1057"/>
      <c r="Z562" s="1057"/>
      <c r="AA562" s="1057"/>
      <c r="AB562" s="1057"/>
      <c r="AC562" s="1057"/>
      <c r="AD562" s="1054"/>
    </row>
    <row r="563" spans="18:30" x14ac:dyDescent="0.25">
      <c r="R563" s="1057"/>
      <c r="S563" s="1057"/>
      <c r="T563" s="1057"/>
      <c r="U563" s="1057"/>
      <c r="V563" s="1057"/>
      <c r="W563" s="1057"/>
      <c r="X563" s="1057"/>
      <c r="Y563" s="1057"/>
      <c r="Z563" s="1057"/>
      <c r="AA563" s="1057"/>
      <c r="AB563" s="1057"/>
      <c r="AC563" s="1057"/>
      <c r="AD563" s="1054"/>
    </row>
    <row r="564" spans="18:30" x14ac:dyDescent="0.25">
      <c r="R564" s="1057"/>
      <c r="S564" s="1057"/>
      <c r="T564" s="1057"/>
      <c r="U564" s="1057"/>
      <c r="V564" s="1057"/>
      <c r="W564" s="1057"/>
      <c r="X564" s="1057"/>
      <c r="Y564" s="1057"/>
      <c r="Z564" s="1057"/>
      <c r="AA564" s="1057"/>
      <c r="AB564" s="1057"/>
      <c r="AC564" s="1057"/>
      <c r="AD564" s="1054"/>
    </row>
    <row r="565" spans="18:30" x14ac:dyDescent="0.25">
      <c r="R565" s="1057"/>
      <c r="S565" s="1057"/>
      <c r="T565" s="1057"/>
      <c r="U565" s="1057"/>
      <c r="V565" s="1057"/>
      <c r="W565" s="1057"/>
      <c r="X565" s="1057"/>
      <c r="Y565" s="1057"/>
      <c r="Z565" s="1057"/>
      <c r="AA565" s="1057"/>
      <c r="AB565" s="1057"/>
      <c r="AC565" s="1057"/>
      <c r="AD565" s="1054"/>
    </row>
    <row r="566" spans="18:30" x14ac:dyDescent="0.25">
      <c r="R566" s="1057"/>
      <c r="S566" s="1057"/>
      <c r="T566" s="1057"/>
      <c r="U566" s="1057"/>
      <c r="V566" s="1057"/>
      <c r="W566" s="1057"/>
      <c r="X566" s="1057"/>
      <c r="Y566" s="1057"/>
      <c r="Z566" s="1057"/>
      <c r="AA566" s="1057"/>
      <c r="AB566" s="1057"/>
      <c r="AC566" s="1057"/>
      <c r="AD566" s="1054"/>
    </row>
    <row r="567" spans="18:30" x14ac:dyDescent="0.25">
      <c r="R567" s="1057"/>
      <c r="S567" s="1057"/>
      <c r="T567" s="1057"/>
      <c r="U567" s="1057"/>
      <c r="V567" s="1057"/>
      <c r="W567" s="1057"/>
      <c r="X567" s="1057"/>
      <c r="Y567" s="1057"/>
      <c r="Z567" s="1057"/>
      <c r="AA567" s="1057"/>
      <c r="AB567" s="1057"/>
      <c r="AC567" s="1057"/>
      <c r="AD567" s="1054"/>
    </row>
    <row r="568" spans="18:30" x14ac:dyDescent="0.25">
      <c r="R568" s="1057"/>
      <c r="S568" s="1057"/>
      <c r="T568" s="1057"/>
      <c r="U568" s="1057"/>
      <c r="V568" s="1057"/>
      <c r="W568" s="1057"/>
      <c r="X568" s="1057"/>
      <c r="Y568" s="1057"/>
      <c r="Z568" s="1057"/>
      <c r="AA568" s="1057"/>
      <c r="AB568" s="1057"/>
      <c r="AC568" s="1057"/>
      <c r="AD568" s="1054"/>
    </row>
    <row r="569" spans="18:30" x14ac:dyDescent="0.25">
      <c r="R569" s="1057"/>
      <c r="S569" s="1057"/>
      <c r="T569" s="1057"/>
      <c r="U569" s="1057"/>
      <c r="V569" s="1057"/>
      <c r="W569" s="1057"/>
      <c r="X569" s="1057"/>
      <c r="Y569" s="1057"/>
      <c r="Z569" s="1057"/>
      <c r="AA569" s="1057"/>
      <c r="AB569" s="1057"/>
      <c r="AC569" s="1057"/>
      <c r="AD569" s="1054"/>
    </row>
    <row r="570" spans="18:30" x14ac:dyDescent="0.25">
      <c r="R570" s="1057"/>
      <c r="S570" s="1057"/>
      <c r="T570" s="1057"/>
      <c r="U570" s="1057"/>
      <c r="V570" s="1057"/>
      <c r="W570" s="1057"/>
      <c r="X570" s="1057"/>
      <c r="Y570" s="1057"/>
      <c r="Z570" s="1057"/>
      <c r="AA570" s="1057"/>
      <c r="AB570" s="1057"/>
      <c r="AC570" s="1057"/>
      <c r="AD570" s="1054"/>
    </row>
    <row r="571" spans="18:30" x14ac:dyDescent="0.25">
      <c r="R571" s="1057"/>
      <c r="S571" s="1057"/>
      <c r="T571" s="1057"/>
      <c r="U571" s="1057"/>
      <c r="V571" s="1057"/>
      <c r="W571" s="1057"/>
      <c r="X571" s="1057"/>
      <c r="Y571" s="1057"/>
      <c r="Z571" s="1057"/>
      <c r="AA571" s="1057"/>
      <c r="AB571" s="1057"/>
      <c r="AC571" s="1057"/>
      <c r="AD571" s="1054"/>
    </row>
    <row r="572" spans="18:30" x14ac:dyDescent="0.25">
      <c r="R572" s="1057"/>
      <c r="S572" s="1057"/>
      <c r="T572" s="1057"/>
      <c r="U572" s="1057"/>
      <c r="V572" s="1057"/>
      <c r="W572" s="1057"/>
      <c r="X572" s="1057"/>
      <c r="Y572" s="1057"/>
      <c r="Z572" s="1057"/>
      <c r="AA572" s="1057"/>
      <c r="AB572" s="1057"/>
      <c r="AC572" s="1057"/>
      <c r="AD572" s="1054"/>
    </row>
    <row r="573" spans="18:30" x14ac:dyDescent="0.25">
      <c r="R573" s="1057"/>
      <c r="S573" s="1057"/>
      <c r="T573" s="1057"/>
      <c r="U573" s="1057"/>
      <c r="V573" s="1057"/>
      <c r="W573" s="1057"/>
      <c r="X573" s="1057"/>
      <c r="Y573" s="1057"/>
      <c r="Z573" s="1057"/>
      <c r="AA573" s="1057"/>
      <c r="AB573" s="1057"/>
      <c r="AC573" s="1057"/>
      <c r="AD573" s="1054"/>
    </row>
    <row r="574" spans="18:30" x14ac:dyDescent="0.25">
      <c r="R574" s="1057"/>
      <c r="S574" s="1057"/>
      <c r="T574" s="1057"/>
      <c r="U574" s="1057"/>
      <c r="V574" s="1057"/>
      <c r="W574" s="1057"/>
      <c r="X574" s="1057"/>
      <c r="Y574" s="1057"/>
      <c r="Z574" s="1057"/>
      <c r="AA574" s="1057"/>
      <c r="AB574" s="1057"/>
      <c r="AC574" s="1057"/>
      <c r="AD574" s="1054"/>
    </row>
    <row r="575" spans="18:30" x14ac:dyDescent="0.25">
      <c r="R575" s="1057"/>
      <c r="S575" s="1057"/>
      <c r="T575" s="1057"/>
      <c r="U575" s="1057"/>
      <c r="V575" s="1057"/>
      <c r="W575" s="1057"/>
      <c r="X575" s="1057"/>
      <c r="Y575" s="1057"/>
      <c r="Z575" s="1057"/>
      <c r="AA575" s="1057"/>
      <c r="AB575" s="1057"/>
      <c r="AC575" s="1057"/>
      <c r="AD575" s="1054"/>
    </row>
    <row r="576" spans="18:30" x14ac:dyDescent="0.25">
      <c r="R576" s="1057"/>
      <c r="S576" s="1057"/>
      <c r="T576" s="1057"/>
      <c r="U576" s="1057"/>
      <c r="V576" s="1057"/>
      <c r="W576" s="1057"/>
      <c r="X576" s="1057"/>
      <c r="Y576" s="1057"/>
      <c r="Z576" s="1057"/>
      <c r="AA576" s="1057"/>
      <c r="AB576" s="1057"/>
      <c r="AC576" s="1057"/>
      <c r="AD576" s="1054"/>
    </row>
    <row r="577" spans="18:30" x14ac:dyDescent="0.25">
      <c r="R577" s="1057"/>
      <c r="S577" s="1057"/>
      <c r="T577" s="1057"/>
      <c r="U577" s="1057"/>
      <c r="V577" s="1057"/>
      <c r="W577" s="1057"/>
      <c r="X577" s="1057"/>
      <c r="Y577" s="1057"/>
      <c r="Z577" s="1057"/>
      <c r="AA577" s="1057"/>
      <c r="AB577" s="1057"/>
      <c r="AC577" s="1057"/>
      <c r="AD577" s="1054"/>
    </row>
    <row r="578" spans="18:30" x14ac:dyDescent="0.25">
      <c r="R578" s="1057"/>
      <c r="S578" s="1057"/>
      <c r="T578" s="1057"/>
      <c r="U578" s="1057"/>
      <c r="V578" s="1057"/>
      <c r="W578" s="1057"/>
      <c r="X578" s="1057"/>
      <c r="Y578" s="1057"/>
      <c r="Z578" s="1057"/>
      <c r="AA578" s="1057"/>
      <c r="AB578" s="1057"/>
      <c r="AC578" s="1057"/>
      <c r="AD578" s="1054"/>
    </row>
    <row r="579" spans="18:30" x14ac:dyDescent="0.25">
      <c r="R579" s="1057"/>
      <c r="S579" s="1057"/>
      <c r="T579" s="1057"/>
      <c r="U579" s="1057"/>
      <c r="V579" s="1057"/>
      <c r="W579" s="1057"/>
      <c r="X579" s="1057"/>
      <c r="Y579" s="1057"/>
      <c r="Z579" s="1057"/>
      <c r="AA579" s="1057"/>
      <c r="AB579" s="1057"/>
      <c r="AC579" s="1057"/>
      <c r="AD579" s="1054"/>
    </row>
    <row r="580" spans="18:30" x14ac:dyDescent="0.25">
      <c r="R580" s="1057"/>
      <c r="S580" s="1057"/>
      <c r="T580" s="1057"/>
      <c r="U580" s="1057"/>
      <c r="V580" s="1057"/>
      <c r="W580" s="1057"/>
      <c r="X580" s="1057"/>
      <c r="Y580" s="1057"/>
      <c r="Z580" s="1057"/>
      <c r="AA580" s="1057"/>
      <c r="AB580" s="1057"/>
      <c r="AC580" s="1057"/>
      <c r="AD580" s="1054"/>
    </row>
    <row r="581" spans="18:30" x14ac:dyDescent="0.25">
      <c r="R581" s="1057"/>
      <c r="S581" s="1057"/>
      <c r="T581" s="1057"/>
      <c r="U581" s="1057"/>
      <c r="V581" s="1057"/>
      <c r="W581" s="1057"/>
      <c r="X581" s="1057"/>
      <c r="Y581" s="1057"/>
      <c r="Z581" s="1057"/>
      <c r="AA581" s="1057"/>
      <c r="AB581" s="1057"/>
      <c r="AC581" s="1057"/>
      <c r="AD581" s="1054"/>
    </row>
    <row r="582" spans="18:30" x14ac:dyDescent="0.25">
      <c r="R582" s="1057"/>
      <c r="S582" s="1057"/>
      <c r="T582" s="1057"/>
      <c r="U582" s="1057"/>
      <c r="V582" s="1057"/>
      <c r="W582" s="1057"/>
      <c r="X582" s="1057"/>
      <c r="Y582" s="1057"/>
      <c r="Z582" s="1057"/>
      <c r="AA582" s="1057"/>
      <c r="AB582" s="1057"/>
      <c r="AC582" s="1057"/>
      <c r="AD582" s="1054"/>
    </row>
    <row r="583" spans="18:30" x14ac:dyDescent="0.25">
      <c r="R583" s="1057"/>
      <c r="S583" s="1057"/>
      <c r="T583" s="1057"/>
      <c r="U583" s="1057"/>
      <c r="V583" s="1057"/>
      <c r="W583" s="1057"/>
      <c r="X583" s="1057"/>
      <c r="Y583" s="1057"/>
      <c r="Z583" s="1057"/>
      <c r="AA583" s="1057"/>
      <c r="AB583" s="1057"/>
      <c r="AC583" s="1057"/>
      <c r="AD583" s="1054"/>
    </row>
    <row r="584" spans="18:30" x14ac:dyDescent="0.25">
      <c r="R584" s="1057"/>
      <c r="S584" s="1057"/>
      <c r="T584" s="1057"/>
      <c r="U584" s="1057"/>
      <c r="V584" s="1057"/>
      <c r="W584" s="1057"/>
      <c r="X584" s="1057"/>
      <c r="Y584" s="1057"/>
      <c r="Z584" s="1057"/>
      <c r="AA584" s="1057"/>
      <c r="AB584" s="1057"/>
      <c r="AC584" s="1057"/>
      <c r="AD584" s="1054"/>
    </row>
    <row r="585" spans="18:30" x14ac:dyDescent="0.25">
      <c r="R585" s="1057"/>
      <c r="S585" s="1057"/>
      <c r="T585" s="1057"/>
      <c r="U585" s="1057"/>
      <c r="V585" s="1057"/>
      <c r="W585" s="1057"/>
      <c r="X585" s="1057"/>
      <c r="Y585" s="1057"/>
      <c r="Z585" s="1057"/>
      <c r="AA585" s="1057"/>
      <c r="AB585" s="1057"/>
      <c r="AC585" s="1057"/>
      <c r="AD585" s="1054"/>
    </row>
    <row r="586" spans="18:30" x14ac:dyDescent="0.25">
      <c r="R586" s="1057"/>
      <c r="S586" s="1057"/>
      <c r="T586" s="1057"/>
      <c r="U586" s="1057"/>
      <c r="V586" s="1057"/>
      <c r="W586" s="1057"/>
      <c r="X586" s="1057"/>
      <c r="Y586" s="1057"/>
      <c r="Z586" s="1057"/>
      <c r="AA586" s="1057"/>
      <c r="AB586" s="1057"/>
      <c r="AC586" s="1057"/>
      <c r="AD586" s="1054"/>
    </row>
    <row r="587" spans="18:30" x14ac:dyDescent="0.25">
      <c r="R587" s="1057"/>
      <c r="S587" s="1057"/>
      <c r="T587" s="1057"/>
      <c r="U587" s="1057"/>
      <c r="V587" s="1057"/>
      <c r="W587" s="1057"/>
      <c r="X587" s="1057"/>
      <c r="Y587" s="1057"/>
      <c r="Z587" s="1057"/>
      <c r="AA587" s="1057"/>
      <c r="AB587" s="1057"/>
      <c r="AC587" s="1057"/>
      <c r="AD587" s="1054"/>
    </row>
    <row r="588" spans="18:30" x14ac:dyDescent="0.25">
      <c r="R588" s="1057"/>
      <c r="S588" s="1057"/>
      <c r="T588" s="1057"/>
      <c r="U588" s="1057"/>
      <c r="V588" s="1057"/>
      <c r="W588" s="1057"/>
      <c r="X588" s="1057"/>
      <c r="Y588" s="1057"/>
      <c r="Z588" s="1057"/>
      <c r="AA588" s="1057"/>
      <c r="AB588" s="1057"/>
      <c r="AC588" s="1057"/>
      <c r="AD588" s="1054"/>
    </row>
    <row r="589" spans="18:30" x14ac:dyDescent="0.25">
      <c r="R589" s="1057"/>
      <c r="S589" s="1057"/>
      <c r="T589" s="1057"/>
      <c r="U589" s="1057"/>
      <c r="V589" s="1057"/>
      <c r="W589" s="1057"/>
      <c r="X589" s="1057"/>
      <c r="Y589" s="1057"/>
      <c r="Z589" s="1057"/>
      <c r="AA589" s="1057"/>
      <c r="AB589" s="1057"/>
      <c r="AC589" s="1057"/>
      <c r="AD589" s="1054"/>
    </row>
    <row r="590" spans="18:30" x14ac:dyDescent="0.25">
      <c r="R590" s="1057"/>
      <c r="S590" s="1057"/>
      <c r="T590" s="1057"/>
      <c r="U590" s="1057"/>
      <c r="V590" s="1057"/>
      <c r="W590" s="1057"/>
      <c r="X590" s="1057"/>
      <c r="Y590" s="1057"/>
      <c r="Z590" s="1057"/>
      <c r="AA590" s="1057"/>
      <c r="AB590" s="1057"/>
      <c r="AC590" s="1057"/>
      <c r="AD590" s="1054"/>
    </row>
    <row r="591" spans="18:30" x14ac:dyDescent="0.25">
      <c r="R591" s="1057"/>
      <c r="S591" s="1057"/>
      <c r="T591" s="1057"/>
      <c r="U591" s="1057"/>
      <c r="V591" s="1057"/>
      <c r="W591" s="1057"/>
      <c r="X591" s="1057"/>
      <c r="Y591" s="1057"/>
      <c r="Z591" s="1057"/>
      <c r="AA591" s="1057"/>
      <c r="AB591" s="1057"/>
      <c r="AC591" s="1057"/>
      <c r="AD591" s="1054"/>
    </row>
    <row r="592" spans="18:30" x14ac:dyDescent="0.25">
      <c r="R592" s="1057"/>
      <c r="S592" s="1057"/>
      <c r="T592" s="1057"/>
      <c r="U592" s="1057"/>
      <c r="V592" s="1057"/>
      <c r="W592" s="1057"/>
      <c r="X592" s="1057"/>
      <c r="Y592" s="1057"/>
      <c r="Z592" s="1057"/>
      <c r="AA592" s="1057"/>
      <c r="AB592" s="1057"/>
      <c r="AC592" s="1057"/>
      <c r="AD592" s="1054"/>
    </row>
    <row r="593" spans="18:30" x14ac:dyDescent="0.25">
      <c r="R593" s="1057"/>
      <c r="S593" s="1057"/>
      <c r="T593" s="1057"/>
      <c r="U593" s="1057"/>
      <c r="V593" s="1057"/>
      <c r="W593" s="1057"/>
      <c r="X593" s="1057"/>
      <c r="Y593" s="1057"/>
      <c r="Z593" s="1057"/>
      <c r="AA593" s="1057"/>
      <c r="AB593" s="1057"/>
      <c r="AC593" s="1057"/>
      <c r="AD593" s="1054"/>
    </row>
    <row r="594" spans="18:30" x14ac:dyDescent="0.25">
      <c r="R594" s="1057"/>
      <c r="S594" s="1057"/>
      <c r="T594" s="1057"/>
      <c r="U594" s="1057"/>
      <c r="V594" s="1057"/>
      <c r="W594" s="1057"/>
      <c r="X594" s="1057"/>
      <c r="Y594" s="1057"/>
      <c r="Z594" s="1057"/>
      <c r="AA594" s="1057"/>
      <c r="AB594" s="1057"/>
      <c r="AC594" s="1057"/>
      <c r="AD594" s="1054"/>
    </row>
    <row r="595" spans="18:30" x14ac:dyDescent="0.25">
      <c r="R595" s="1057"/>
      <c r="S595" s="1057"/>
      <c r="T595" s="1057"/>
      <c r="U595" s="1057"/>
      <c r="V595" s="1057"/>
      <c r="W595" s="1057"/>
      <c r="X595" s="1057"/>
      <c r="Y595" s="1057"/>
      <c r="Z595" s="1057"/>
      <c r="AA595" s="1057"/>
      <c r="AB595" s="1057"/>
      <c r="AC595" s="1057"/>
      <c r="AD595" s="1054"/>
    </row>
    <row r="596" spans="18:30" x14ac:dyDescent="0.25">
      <c r="R596" s="1057"/>
      <c r="S596" s="1057"/>
      <c r="T596" s="1057"/>
      <c r="U596" s="1057"/>
      <c r="V596" s="1057"/>
      <c r="W596" s="1057"/>
      <c r="X596" s="1057"/>
      <c r="Y596" s="1057"/>
      <c r="Z596" s="1057"/>
      <c r="AA596" s="1057"/>
      <c r="AB596" s="1057"/>
      <c r="AC596" s="1057"/>
      <c r="AD596" s="1054"/>
    </row>
    <row r="597" spans="18:30" x14ac:dyDescent="0.25">
      <c r="R597" s="1057"/>
      <c r="S597" s="1057"/>
      <c r="T597" s="1057"/>
      <c r="U597" s="1057"/>
      <c r="V597" s="1057"/>
      <c r="W597" s="1057"/>
      <c r="X597" s="1057"/>
      <c r="Y597" s="1057"/>
      <c r="Z597" s="1057"/>
      <c r="AA597" s="1057"/>
      <c r="AB597" s="1057"/>
      <c r="AC597" s="1057"/>
      <c r="AD597" s="1054"/>
    </row>
    <row r="598" spans="18:30" x14ac:dyDescent="0.25">
      <c r="R598" s="1057"/>
      <c r="S598" s="1057"/>
      <c r="T598" s="1057"/>
      <c r="U598" s="1057"/>
      <c r="V598" s="1057"/>
      <c r="W598" s="1057"/>
      <c r="X598" s="1057"/>
      <c r="Y598" s="1057"/>
      <c r="Z598" s="1057"/>
      <c r="AA598" s="1057"/>
      <c r="AB598" s="1057"/>
      <c r="AC598" s="1057"/>
      <c r="AD598" s="1054"/>
    </row>
    <row r="599" spans="18:30" x14ac:dyDescent="0.25">
      <c r="R599" s="1057"/>
      <c r="S599" s="1057"/>
      <c r="T599" s="1057"/>
      <c r="U599" s="1057"/>
      <c r="V599" s="1057"/>
      <c r="W599" s="1057"/>
      <c r="X599" s="1057"/>
      <c r="Y599" s="1057"/>
      <c r="Z599" s="1057"/>
      <c r="AA599" s="1057"/>
      <c r="AB599" s="1057"/>
      <c r="AC599" s="1057"/>
      <c r="AD599" s="1054"/>
    </row>
    <row r="600" spans="18:30" x14ac:dyDescent="0.25">
      <c r="R600" s="1057"/>
      <c r="S600" s="1057"/>
      <c r="T600" s="1057"/>
      <c r="U600" s="1057"/>
      <c r="V600" s="1057"/>
      <c r="W600" s="1057"/>
      <c r="X600" s="1057"/>
      <c r="Y600" s="1057"/>
      <c r="Z600" s="1057"/>
      <c r="AA600" s="1057"/>
      <c r="AB600" s="1057"/>
      <c r="AC600" s="1057"/>
      <c r="AD600" s="1054"/>
    </row>
    <row r="601" spans="18:30" x14ac:dyDescent="0.25">
      <c r="R601" s="1057"/>
      <c r="S601" s="1057"/>
      <c r="T601" s="1057"/>
      <c r="U601" s="1057"/>
      <c r="V601" s="1057"/>
      <c r="W601" s="1057"/>
      <c r="X601" s="1057"/>
      <c r="Y601" s="1057"/>
      <c r="Z601" s="1057"/>
      <c r="AA601" s="1057"/>
      <c r="AB601" s="1057"/>
      <c r="AC601" s="1057"/>
      <c r="AD601" s="1054"/>
    </row>
    <row r="602" spans="18:30" x14ac:dyDescent="0.25">
      <c r="R602" s="1057"/>
      <c r="S602" s="1057"/>
      <c r="T602" s="1057"/>
      <c r="U602" s="1057"/>
      <c r="V602" s="1057"/>
      <c r="W602" s="1057"/>
      <c r="X602" s="1057"/>
      <c r="Y602" s="1057"/>
      <c r="Z602" s="1057"/>
      <c r="AA602" s="1057"/>
      <c r="AB602" s="1057"/>
      <c r="AC602" s="1057"/>
      <c r="AD602" s="1054"/>
    </row>
    <row r="603" spans="18:30" x14ac:dyDescent="0.25">
      <c r="R603" s="1057"/>
      <c r="S603" s="1057"/>
      <c r="T603" s="1057"/>
      <c r="U603" s="1057"/>
      <c r="V603" s="1057"/>
      <c r="W603" s="1057"/>
      <c r="X603" s="1057"/>
      <c r="Y603" s="1057"/>
      <c r="Z603" s="1057"/>
      <c r="AA603" s="1057"/>
      <c r="AB603" s="1057"/>
      <c r="AC603" s="1057"/>
      <c r="AD603" s="1054"/>
    </row>
    <row r="604" spans="18:30" x14ac:dyDescent="0.25">
      <c r="R604" s="1057"/>
      <c r="S604" s="1057"/>
      <c r="T604" s="1057"/>
      <c r="U604" s="1057"/>
      <c r="V604" s="1057"/>
      <c r="W604" s="1057"/>
      <c r="X604" s="1057"/>
      <c r="Y604" s="1057"/>
      <c r="Z604" s="1057"/>
      <c r="AA604" s="1057"/>
      <c r="AB604" s="1057"/>
      <c r="AC604" s="1057"/>
      <c r="AD604" s="1054"/>
    </row>
    <row r="605" spans="18:30" x14ac:dyDescent="0.25">
      <c r="R605" s="1057"/>
      <c r="S605" s="1057"/>
      <c r="T605" s="1057"/>
      <c r="U605" s="1057"/>
      <c r="V605" s="1057"/>
      <c r="W605" s="1057"/>
      <c r="X605" s="1057"/>
      <c r="Y605" s="1057"/>
      <c r="Z605" s="1057"/>
      <c r="AA605" s="1057"/>
      <c r="AB605" s="1057"/>
      <c r="AC605" s="1057"/>
      <c r="AD605" s="1054"/>
    </row>
    <row r="606" spans="18:30" x14ac:dyDescent="0.25">
      <c r="R606" s="1057"/>
      <c r="S606" s="1057"/>
      <c r="T606" s="1057"/>
      <c r="U606" s="1057"/>
      <c r="V606" s="1057"/>
      <c r="W606" s="1057"/>
      <c r="X606" s="1057"/>
      <c r="Y606" s="1057"/>
      <c r="Z606" s="1057"/>
      <c r="AA606" s="1057"/>
      <c r="AB606" s="1057"/>
      <c r="AC606" s="1057"/>
      <c r="AD606" s="1054"/>
    </row>
    <row r="607" spans="18:30" x14ac:dyDescent="0.25">
      <c r="R607" s="1057"/>
      <c r="S607" s="1057"/>
      <c r="T607" s="1057"/>
      <c r="U607" s="1057"/>
      <c r="V607" s="1057"/>
      <c r="W607" s="1057"/>
      <c r="X607" s="1057"/>
      <c r="Y607" s="1057"/>
      <c r="Z607" s="1057"/>
      <c r="AA607" s="1057"/>
      <c r="AB607" s="1057"/>
      <c r="AC607" s="1057"/>
      <c r="AD607" s="1054"/>
    </row>
    <row r="608" spans="18:30" x14ac:dyDescent="0.25">
      <c r="R608" s="1057"/>
      <c r="S608" s="1057"/>
      <c r="T608" s="1057"/>
      <c r="U608" s="1057"/>
      <c r="V608" s="1057"/>
      <c r="W608" s="1057"/>
      <c r="X608" s="1057"/>
      <c r="Y608" s="1057"/>
      <c r="Z608" s="1057"/>
      <c r="AA608" s="1057"/>
      <c r="AB608" s="1057"/>
      <c r="AC608" s="1057"/>
      <c r="AD608" s="1054"/>
    </row>
    <row r="609" spans="18:30" x14ac:dyDescent="0.25">
      <c r="R609" s="1057"/>
      <c r="S609" s="1057"/>
      <c r="T609" s="1057"/>
      <c r="U609" s="1057"/>
      <c r="V609" s="1057"/>
      <c r="W609" s="1057"/>
      <c r="X609" s="1057"/>
      <c r="Y609" s="1057"/>
      <c r="Z609" s="1057"/>
      <c r="AA609" s="1057"/>
      <c r="AB609" s="1057"/>
      <c r="AC609" s="1057"/>
      <c r="AD609" s="1054"/>
    </row>
    <row r="610" spans="18:30" x14ac:dyDescent="0.25">
      <c r="R610" s="1057"/>
      <c r="S610" s="1057"/>
      <c r="T610" s="1057"/>
      <c r="U610" s="1057"/>
      <c r="V610" s="1057"/>
      <c r="W610" s="1057"/>
      <c r="X610" s="1057"/>
      <c r="Y610" s="1057"/>
      <c r="Z610" s="1057"/>
      <c r="AA610" s="1057"/>
      <c r="AB610" s="1057"/>
      <c r="AC610" s="1057"/>
      <c r="AD610" s="1054"/>
    </row>
    <row r="611" spans="18:30" x14ac:dyDescent="0.25">
      <c r="R611" s="1057"/>
      <c r="S611" s="1057"/>
      <c r="T611" s="1057"/>
      <c r="U611" s="1057"/>
      <c r="V611" s="1057"/>
      <c r="W611" s="1057"/>
      <c r="X611" s="1057"/>
      <c r="Y611" s="1057"/>
      <c r="Z611" s="1057"/>
      <c r="AA611" s="1057"/>
      <c r="AB611" s="1057"/>
      <c r="AC611" s="1057"/>
      <c r="AD611" s="1054"/>
    </row>
    <row r="612" spans="18:30" x14ac:dyDescent="0.25">
      <c r="R612" s="1057"/>
      <c r="S612" s="1057"/>
      <c r="T612" s="1057"/>
      <c r="U612" s="1057"/>
      <c r="V612" s="1057"/>
      <c r="W612" s="1057"/>
      <c r="X612" s="1057"/>
      <c r="Y612" s="1057"/>
      <c r="Z612" s="1057"/>
      <c r="AA612" s="1057"/>
      <c r="AB612" s="1057"/>
      <c r="AC612" s="1057"/>
      <c r="AD612" s="1054"/>
    </row>
    <row r="613" spans="18:30" x14ac:dyDescent="0.25">
      <c r="R613" s="1057"/>
      <c r="S613" s="1057"/>
      <c r="T613" s="1057"/>
      <c r="U613" s="1057"/>
      <c r="V613" s="1057"/>
      <c r="W613" s="1057"/>
      <c r="X613" s="1057"/>
      <c r="Y613" s="1057"/>
      <c r="Z613" s="1057"/>
      <c r="AA613" s="1057"/>
      <c r="AB613" s="1057"/>
      <c r="AC613" s="1057"/>
      <c r="AD613" s="1054"/>
    </row>
    <row r="614" spans="18:30" x14ac:dyDescent="0.25">
      <c r="R614" s="1057"/>
      <c r="S614" s="1057"/>
      <c r="T614" s="1057"/>
      <c r="U614" s="1057"/>
      <c r="V614" s="1057"/>
      <c r="W614" s="1057"/>
      <c r="X614" s="1057"/>
      <c r="Y614" s="1057"/>
      <c r="Z614" s="1057"/>
      <c r="AA614" s="1057"/>
      <c r="AB614" s="1057"/>
      <c r="AC614" s="1057"/>
      <c r="AD614" s="1054"/>
    </row>
    <row r="615" spans="18:30" x14ac:dyDescent="0.25">
      <c r="R615" s="1057"/>
      <c r="S615" s="1057"/>
      <c r="T615" s="1057"/>
      <c r="U615" s="1057"/>
      <c r="V615" s="1057"/>
      <c r="W615" s="1057"/>
      <c r="X615" s="1057"/>
      <c r="Y615" s="1057"/>
      <c r="Z615" s="1057"/>
      <c r="AA615" s="1057"/>
      <c r="AB615" s="1057"/>
      <c r="AC615" s="1057"/>
      <c r="AD615" s="1054"/>
    </row>
    <row r="616" spans="18:30" x14ac:dyDescent="0.25">
      <c r="R616" s="1057"/>
      <c r="S616" s="1057"/>
      <c r="T616" s="1057"/>
      <c r="U616" s="1057"/>
      <c r="V616" s="1057"/>
      <c r="W616" s="1057"/>
      <c r="X616" s="1057"/>
      <c r="Y616" s="1057"/>
      <c r="Z616" s="1057"/>
      <c r="AA616" s="1057"/>
      <c r="AB616" s="1057"/>
      <c r="AC616" s="1057"/>
      <c r="AD616" s="1054"/>
    </row>
    <row r="617" spans="18:30" x14ac:dyDescent="0.25">
      <c r="R617" s="1057"/>
      <c r="S617" s="1057"/>
      <c r="T617" s="1057"/>
      <c r="U617" s="1057"/>
      <c r="V617" s="1057"/>
      <c r="W617" s="1057"/>
      <c r="X617" s="1057"/>
      <c r="Y617" s="1057"/>
      <c r="Z617" s="1057"/>
      <c r="AA617" s="1057"/>
      <c r="AB617" s="1057"/>
      <c r="AC617" s="1057"/>
      <c r="AD617" s="1054"/>
    </row>
    <row r="618" spans="18:30" x14ac:dyDescent="0.25">
      <c r="R618" s="1057"/>
      <c r="S618" s="1057"/>
      <c r="T618" s="1057"/>
      <c r="U618" s="1057"/>
      <c r="V618" s="1057"/>
      <c r="W618" s="1057"/>
      <c r="X618" s="1057"/>
      <c r="Y618" s="1057"/>
      <c r="Z618" s="1057"/>
      <c r="AA618" s="1057"/>
      <c r="AB618" s="1057"/>
      <c r="AC618" s="1057"/>
      <c r="AD618" s="1054"/>
    </row>
    <row r="619" spans="18:30" x14ac:dyDescent="0.25">
      <c r="R619" s="1057"/>
      <c r="S619" s="1057"/>
      <c r="T619" s="1057"/>
      <c r="U619" s="1057"/>
      <c r="V619" s="1057"/>
      <c r="W619" s="1057"/>
      <c r="X619" s="1057"/>
      <c r="Y619" s="1057"/>
      <c r="Z619" s="1057"/>
      <c r="AA619" s="1057"/>
      <c r="AB619" s="1057"/>
      <c r="AC619" s="1057"/>
      <c r="AD619" s="1054"/>
    </row>
    <row r="620" spans="18:30" x14ac:dyDescent="0.25">
      <c r="R620" s="1057"/>
      <c r="S620" s="1057"/>
      <c r="T620" s="1057"/>
      <c r="U620" s="1057"/>
      <c r="V620" s="1057"/>
      <c r="W620" s="1057"/>
      <c r="X620" s="1057"/>
      <c r="Y620" s="1057"/>
      <c r="Z620" s="1057"/>
      <c r="AA620" s="1057"/>
      <c r="AB620" s="1057"/>
      <c r="AC620" s="1057"/>
      <c r="AD620" s="1054"/>
    </row>
    <row r="621" spans="18:30" x14ac:dyDescent="0.25">
      <c r="R621" s="1057"/>
      <c r="S621" s="1057"/>
      <c r="T621" s="1057"/>
      <c r="U621" s="1057"/>
      <c r="V621" s="1057"/>
      <c r="W621" s="1057"/>
      <c r="X621" s="1057"/>
      <c r="Y621" s="1057"/>
      <c r="Z621" s="1057"/>
      <c r="AA621" s="1057"/>
      <c r="AB621" s="1057"/>
      <c r="AC621" s="1057"/>
      <c r="AD621" s="1054"/>
    </row>
    <row r="622" spans="18:30" x14ac:dyDescent="0.25">
      <c r="R622" s="1057"/>
      <c r="S622" s="1057"/>
      <c r="T622" s="1057"/>
      <c r="U622" s="1057"/>
      <c r="V622" s="1057"/>
      <c r="W622" s="1057"/>
      <c r="X622" s="1057"/>
      <c r="Y622" s="1057"/>
      <c r="Z622" s="1057"/>
      <c r="AA622" s="1057"/>
      <c r="AB622" s="1057"/>
      <c r="AC622" s="1057"/>
      <c r="AD622" s="1054"/>
    </row>
    <row r="623" spans="18:30" x14ac:dyDescent="0.25">
      <c r="R623" s="1057"/>
      <c r="S623" s="1057"/>
      <c r="T623" s="1057"/>
      <c r="U623" s="1057"/>
      <c r="V623" s="1057"/>
      <c r="W623" s="1057"/>
      <c r="X623" s="1057"/>
      <c r="Y623" s="1057"/>
      <c r="Z623" s="1057"/>
      <c r="AA623" s="1057"/>
      <c r="AB623" s="1057"/>
      <c r="AC623" s="1057"/>
      <c r="AD623" s="1054"/>
    </row>
    <row r="624" spans="18:30" x14ac:dyDescent="0.25">
      <c r="R624" s="1057"/>
      <c r="S624" s="1057"/>
      <c r="T624" s="1057"/>
      <c r="U624" s="1057"/>
      <c r="V624" s="1057"/>
      <c r="W624" s="1057"/>
      <c r="X624" s="1057"/>
      <c r="Y624" s="1057"/>
      <c r="Z624" s="1057"/>
      <c r="AA624" s="1057"/>
      <c r="AB624" s="1057"/>
      <c r="AC624" s="1057"/>
      <c r="AD624" s="1054"/>
    </row>
    <row r="625" spans="18:30" x14ac:dyDescent="0.25">
      <c r="R625" s="1057"/>
      <c r="S625" s="1057"/>
      <c r="T625" s="1057"/>
      <c r="U625" s="1057"/>
      <c r="V625" s="1057"/>
      <c r="W625" s="1057"/>
      <c r="X625" s="1057"/>
      <c r="Y625" s="1057"/>
      <c r="Z625" s="1057"/>
      <c r="AA625" s="1057"/>
      <c r="AB625" s="1057"/>
      <c r="AC625" s="1057"/>
      <c r="AD625" s="1054"/>
    </row>
    <row r="626" spans="18:30" x14ac:dyDescent="0.25">
      <c r="R626" s="1057"/>
      <c r="S626" s="1057"/>
      <c r="T626" s="1057"/>
      <c r="U626" s="1057"/>
      <c r="V626" s="1057"/>
      <c r="W626" s="1057"/>
      <c r="X626" s="1057"/>
      <c r="Y626" s="1057"/>
      <c r="Z626" s="1057"/>
      <c r="AA626" s="1057"/>
      <c r="AB626" s="1057"/>
      <c r="AC626" s="1057"/>
      <c r="AD626" s="1054"/>
    </row>
    <row r="627" spans="18:30" x14ac:dyDescent="0.25">
      <c r="R627" s="1057"/>
      <c r="S627" s="1057"/>
      <c r="T627" s="1057"/>
      <c r="U627" s="1057"/>
      <c r="V627" s="1057"/>
      <c r="W627" s="1057"/>
      <c r="X627" s="1057"/>
      <c r="Y627" s="1057"/>
      <c r="Z627" s="1057"/>
      <c r="AA627" s="1057"/>
      <c r="AB627" s="1057"/>
      <c r="AC627" s="1057"/>
      <c r="AD627" s="1054"/>
    </row>
    <row r="628" spans="18:30" x14ac:dyDescent="0.25">
      <c r="R628" s="1057"/>
      <c r="S628" s="1057"/>
      <c r="T628" s="1057"/>
      <c r="U628" s="1057"/>
      <c r="V628" s="1057"/>
      <c r="W628" s="1057"/>
      <c r="X628" s="1057"/>
      <c r="Y628" s="1057"/>
      <c r="Z628" s="1057"/>
      <c r="AA628" s="1057"/>
      <c r="AB628" s="1057"/>
      <c r="AC628" s="1057"/>
      <c r="AD628" s="1054"/>
    </row>
    <row r="629" spans="18:30" x14ac:dyDescent="0.25">
      <c r="R629" s="1057"/>
      <c r="S629" s="1057"/>
      <c r="T629" s="1057"/>
      <c r="U629" s="1057"/>
      <c r="V629" s="1057"/>
      <c r="W629" s="1057"/>
      <c r="X629" s="1057"/>
      <c r="Y629" s="1057"/>
      <c r="Z629" s="1057"/>
      <c r="AA629" s="1057"/>
      <c r="AB629" s="1057"/>
      <c r="AC629" s="1057"/>
      <c r="AD629" s="1054"/>
    </row>
    <row r="630" spans="18:30" x14ac:dyDescent="0.25">
      <c r="R630" s="1057"/>
      <c r="S630" s="1057"/>
      <c r="T630" s="1057"/>
      <c r="U630" s="1057"/>
      <c r="V630" s="1057"/>
      <c r="W630" s="1057"/>
      <c r="X630" s="1057"/>
      <c r="Y630" s="1057"/>
      <c r="Z630" s="1057"/>
      <c r="AA630" s="1057"/>
      <c r="AB630" s="1057"/>
      <c r="AC630" s="1057"/>
      <c r="AD630" s="1054"/>
    </row>
    <row r="631" spans="18:30" x14ac:dyDescent="0.25">
      <c r="R631" s="1057"/>
      <c r="S631" s="1057"/>
      <c r="T631" s="1057"/>
      <c r="U631" s="1057"/>
      <c r="V631" s="1057"/>
      <c r="W631" s="1057"/>
      <c r="X631" s="1057"/>
      <c r="Y631" s="1057"/>
      <c r="Z631" s="1057"/>
      <c r="AA631" s="1057"/>
      <c r="AB631" s="1057"/>
      <c r="AC631" s="1057"/>
      <c r="AD631" s="1054"/>
    </row>
    <row r="632" spans="18:30" x14ac:dyDescent="0.25">
      <c r="R632" s="1057"/>
      <c r="S632" s="1057"/>
      <c r="T632" s="1057"/>
      <c r="U632" s="1057"/>
      <c r="V632" s="1057"/>
      <c r="W632" s="1057"/>
      <c r="X632" s="1057"/>
      <c r="Y632" s="1057"/>
      <c r="Z632" s="1057"/>
      <c r="AA632" s="1057"/>
      <c r="AB632" s="1057"/>
      <c r="AC632" s="1057"/>
      <c r="AD632" s="1054"/>
    </row>
    <row r="633" spans="18:30" x14ac:dyDescent="0.25">
      <c r="R633" s="1057"/>
      <c r="S633" s="1057"/>
      <c r="T633" s="1057"/>
      <c r="U633" s="1057"/>
      <c r="V633" s="1057"/>
      <c r="W633" s="1057"/>
      <c r="X633" s="1057"/>
      <c r="Y633" s="1057"/>
      <c r="Z633" s="1057"/>
      <c r="AA633" s="1057"/>
      <c r="AB633" s="1057"/>
      <c r="AC633" s="1057"/>
      <c r="AD633" s="1054"/>
    </row>
    <row r="634" spans="18:30" x14ac:dyDescent="0.25">
      <c r="R634" s="1057"/>
      <c r="S634" s="1057"/>
      <c r="T634" s="1057"/>
      <c r="U634" s="1057"/>
      <c r="V634" s="1057"/>
      <c r="W634" s="1057"/>
      <c r="X634" s="1057"/>
      <c r="Y634" s="1057"/>
      <c r="Z634" s="1057"/>
      <c r="AA634" s="1057"/>
      <c r="AB634" s="1057"/>
      <c r="AC634" s="1057"/>
      <c r="AD634" s="1054"/>
    </row>
    <row r="635" spans="18:30" x14ac:dyDescent="0.25">
      <c r="R635" s="1057"/>
      <c r="S635" s="1057"/>
      <c r="T635" s="1057"/>
      <c r="U635" s="1057"/>
      <c r="V635" s="1057"/>
      <c r="W635" s="1057"/>
      <c r="X635" s="1057"/>
      <c r="Y635" s="1057"/>
      <c r="Z635" s="1057"/>
      <c r="AA635" s="1057"/>
      <c r="AB635" s="1057"/>
      <c r="AC635" s="1057"/>
      <c r="AD635" s="1054"/>
    </row>
    <row r="636" spans="18:30" x14ac:dyDescent="0.25">
      <c r="R636" s="1057"/>
      <c r="S636" s="1057"/>
      <c r="T636" s="1057"/>
      <c r="U636" s="1057"/>
      <c r="V636" s="1057"/>
      <c r="W636" s="1057"/>
      <c r="X636" s="1057"/>
      <c r="Y636" s="1057"/>
      <c r="Z636" s="1057"/>
      <c r="AA636" s="1057"/>
      <c r="AB636" s="1057"/>
      <c r="AC636" s="1057"/>
      <c r="AD636" s="1054"/>
    </row>
    <row r="637" spans="18:30" x14ac:dyDescent="0.25">
      <c r="R637" s="1057"/>
      <c r="S637" s="1057"/>
      <c r="T637" s="1057"/>
      <c r="U637" s="1057"/>
      <c r="V637" s="1057"/>
      <c r="W637" s="1057"/>
      <c r="X637" s="1057"/>
      <c r="Y637" s="1057"/>
      <c r="Z637" s="1057"/>
      <c r="AA637" s="1057"/>
      <c r="AB637" s="1057"/>
      <c r="AC637" s="1057"/>
      <c r="AD637" s="1054"/>
    </row>
    <row r="638" spans="18:30" x14ac:dyDescent="0.25">
      <c r="R638" s="1057"/>
      <c r="S638" s="1057"/>
      <c r="T638" s="1057"/>
      <c r="U638" s="1057"/>
      <c r="V638" s="1057"/>
      <c r="W638" s="1057"/>
      <c r="X638" s="1057"/>
      <c r="Y638" s="1057"/>
      <c r="Z638" s="1057"/>
      <c r="AA638" s="1057"/>
      <c r="AB638" s="1057"/>
      <c r="AC638" s="1057"/>
      <c r="AD638" s="1054"/>
    </row>
    <row r="639" spans="18:30" x14ac:dyDescent="0.25">
      <c r="R639" s="1057"/>
      <c r="S639" s="1057"/>
      <c r="T639" s="1057"/>
      <c r="U639" s="1057"/>
      <c r="V639" s="1057"/>
      <c r="W639" s="1057"/>
      <c r="X639" s="1057"/>
      <c r="Y639" s="1057"/>
      <c r="Z639" s="1057"/>
      <c r="AA639" s="1057"/>
      <c r="AB639" s="1057"/>
      <c r="AC639" s="1057"/>
      <c r="AD639" s="1054"/>
    </row>
    <row r="640" spans="18:30" x14ac:dyDescent="0.25">
      <c r="R640" s="1057"/>
      <c r="S640" s="1057"/>
      <c r="T640" s="1057"/>
      <c r="U640" s="1057"/>
      <c r="V640" s="1057"/>
      <c r="W640" s="1057"/>
      <c r="X640" s="1057"/>
      <c r="Y640" s="1057"/>
      <c r="Z640" s="1057"/>
      <c r="AA640" s="1057"/>
      <c r="AB640" s="1057"/>
      <c r="AC640" s="1057"/>
      <c r="AD640" s="1054"/>
    </row>
    <row r="641" spans="18:30" x14ac:dyDescent="0.25">
      <c r="R641" s="1057"/>
      <c r="S641" s="1057"/>
      <c r="T641" s="1057"/>
      <c r="U641" s="1057"/>
      <c r="V641" s="1057"/>
      <c r="W641" s="1057"/>
      <c r="X641" s="1057"/>
      <c r="Y641" s="1057"/>
      <c r="Z641" s="1057"/>
      <c r="AA641" s="1057"/>
      <c r="AB641" s="1057"/>
      <c r="AC641" s="1057"/>
      <c r="AD641" s="1054"/>
    </row>
    <row r="642" spans="18:30" x14ac:dyDescent="0.25">
      <c r="R642" s="1057"/>
      <c r="S642" s="1057"/>
      <c r="T642" s="1057"/>
      <c r="U642" s="1057"/>
      <c r="V642" s="1057"/>
      <c r="W642" s="1057"/>
      <c r="X642" s="1057"/>
      <c r="Y642" s="1057"/>
      <c r="Z642" s="1057"/>
      <c r="AA642" s="1057"/>
      <c r="AB642" s="1057"/>
      <c r="AC642" s="1057"/>
      <c r="AD642" s="1054"/>
    </row>
    <row r="643" spans="18:30" x14ac:dyDescent="0.25">
      <c r="R643" s="1057"/>
      <c r="S643" s="1057"/>
      <c r="T643" s="1057"/>
      <c r="U643" s="1057"/>
      <c r="V643" s="1057"/>
      <c r="W643" s="1057"/>
      <c r="X643" s="1057"/>
      <c r="Y643" s="1057"/>
      <c r="Z643" s="1057"/>
      <c r="AA643" s="1057"/>
      <c r="AB643" s="1057"/>
      <c r="AC643" s="1057"/>
      <c r="AD643" s="1054"/>
    </row>
    <row r="644" spans="18:30" x14ac:dyDescent="0.25">
      <c r="R644" s="1057"/>
      <c r="S644" s="1057"/>
      <c r="T644" s="1057"/>
      <c r="U644" s="1057"/>
      <c r="V644" s="1057"/>
      <c r="W644" s="1057"/>
      <c r="X644" s="1057"/>
      <c r="Y644" s="1057"/>
      <c r="Z644" s="1057"/>
      <c r="AA644" s="1057"/>
      <c r="AB644" s="1057"/>
      <c r="AC644" s="1057"/>
      <c r="AD644" s="1054"/>
    </row>
    <row r="645" spans="18:30" x14ac:dyDescent="0.25">
      <c r="R645" s="1057"/>
      <c r="S645" s="1057"/>
      <c r="T645" s="1057"/>
      <c r="U645" s="1057"/>
      <c r="V645" s="1057"/>
      <c r="W645" s="1057"/>
      <c r="X645" s="1057"/>
      <c r="Y645" s="1057"/>
      <c r="Z645" s="1057"/>
      <c r="AA645" s="1057"/>
      <c r="AB645" s="1057"/>
      <c r="AC645" s="1057"/>
      <c r="AD645" s="1054"/>
    </row>
    <row r="646" spans="18:30" x14ac:dyDescent="0.25">
      <c r="R646" s="1057"/>
      <c r="S646" s="1057"/>
      <c r="T646" s="1057"/>
      <c r="U646" s="1057"/>
      <c r="V646" s="1057"/>
      <c r="W646" s="1057"/>
      <c r="X646" s="1057"/>
      <c r="Y646" s="1057"/>
      <c r="Z646" s="1057"/>
      <c r="AA646" s="1057"/>
      <c r="AB646" s="1057"/>
      <c r="AC646" s="1057"/>
      <c r="AD646" s="1054"/>
    </row>
    <row r="647" spans="18:30" x14ac:dyDescent="0.25">
      <c r="R647" s="1057"/>
      <c r="S647" s="1057"/>
      <c r="T647" s="1057"/>
      <c r="U647" s="1057"/>
      <c r="V647" s="1057"/>
      <c r="W647" s="1057"/>
      <c r="X647" s="1057"/>
      <c r="Y647" s="1057"/>
      <c r="Z647" s="1057"/>
      <c r="AA647" s="1057"/>
      <c r="AB647" s="1057"/>
      <c r="AC647" s="1057"/>
      <c r="AD647" s="1054"/>
    </row>
    <row r="648" spans="18:30" x14ac:dyDescent="0.25">
      <c r="R648" s="1057"/>
      <c r="S648" s="1057"/>
      <c r="T648" s="1057"/>
      <c r="U648" s="1057"/>
      <c r="V648" s="1057"/>
      <c r="W648" s="1057"/>
      <c r="X648" s="1057"/>
      <c r="Y648" s="1057"/>
      <c r="Z648" s="1057"/>
      <c r="AA648" s="1057"/>
      <c r="AB648" s="1057"/>
      <c r="AC648" s="1057"/>
      <c r="AD648" s="1054"/>
    </row>
    <row r="649" spans="18:30" x14ac:dyDescent="0.25">
      <c r="R649" s="1057"/>
      <c r="S649" s="1057"/>
      <c r="T649" s="1057"/>
      <c r="U649" s="1057"/>
      <c r="V649" s="1057"/>
      <c r="W649" s="1057"/>
      <c r="X649" s="1057"/>
      <c r="Y649" s="1057"/>
      <c r="Z649" s="1057"/>
      <c r="AA649" s="1057"/>
      <c r="AB649" s="1057"/>
      <c r="AC649" s="1057"/>
      <c r="AD649" s="1054"/>
    </row>
    <row r="650" spans="18:30" x14ac:dyDescent="0.25">
      <c r="R650" s="1057"/>
      <c r="S650" s="1057"/>
      <c r="T650" s="1057"/>
      <c r="U650" s="1057"/>
      <c r="V650" s="1057"/>
      <c r="W650" s="1057"/>
      <c r="X650" s="1057"/>
      <c r="Y650" s="1057"/>
      <c r="Z650" s="1057"/>
      <c r="AA650" s="1057"/>
      <c r="AB650" s="1057"/>
      <c r="AC650" s="1057"/>
      <c r="AD650" s="1054"/>
    </row>
    <row r="651" spans="18:30" x14ac:dyDescent="0.25">
      <c r="R651" s="1057"/>
      <c r="S651" s="1057"/>
      <c r="T651" s="1057"/>
      <c r="U651" s="1057"/>
      <c r="V651" s="1057"/>
      <c r="W651" s="1057"/>
      <c r="X651" s="1057"/>
      <c r="Y651" s="1057"/>
      <c r="Z651" s="1057"/>
      <c r="AA651" s="1057"/>
      <c r="AB651" s="1057"/>
      <c r="AC651" s="1057"/>
      <c r="AD651" s="1054"/>
    </row>
    <row r="652" spans="18:30" x14ac:dyDescent="0.25">
      <c r="R652" s="1057"/>
      <c r="S652" s="1057"/>
      <c r="T652" s="1057"/>
      <c r="U652" s="1057"/>
      <c r="V652" s="1057"/>
      <c r="W652" s="1057"/>
      <c r="X652" s="1057"/>
      <c r="Y652" s="1057"/>
      <c r="Z652" s="1057"/>
      <c r="AA652" s="1057"/>
      <c r="AB652" s="1057"/>
      <c r="AC652" s="1057"/>
      <c r="AD652" s="1054"/>
    </row>
    <row r="653" spans="18:30" x14ac:dyDescent="0.25">
      <c r="R653" s="1057"/>
      <c r="S653" s="1057"/>
      <c r="T653" s="1057"/>
      <c r="U653" s="1057"/>
      <c r="V653" s="1057"/>
      <c r="W653" s="1057"/>
      <c r="X653" s="1057"/>
      <c r="Y653" s="1057"/>
      <c r="Z653" s="1057"/>
      <c r="AA653" s="1057"/>
      <c r="AB653" s="1057"/>
      <c r="AC653" s="1057"/>
      <c r="AD653" s="1054"/>
    </row>
    <row r="654" spans="18:30" x14ac:dyDescent="0.25">
      <c r="R654" s="1057"/>
      <c r="S654" s="1057"/>
      <c r="T654" s="1057"/>
      <c r="U654" s="1057"/>
      <c r="V654" s="1057"/>
      <c r="W654" s="1057"/>
      <c r="X654" s="1057"/>
      <c r="Y654" s="1057"/>
      <c r="Z654" s="1057"/>
      <c r="AA654" s="1057"/>
      <c r="AB654" s="1057"/>
      <c r="AC654" s="1057"/>
      <c r="AD654" s="1054"/>
    </row>
    <row r="655" spans="18:30" x14ac:dyDescent="0.25">
      <c r="R655" s="1057"/>
      <c r="S655" s="1057"/>
      <c r="T655" s="1057"/>
      <c r="U655" s="1057"/>
      <c r="V655" s="1057"/>
      <c r="W655" s="1057"/>
      <c r="X655" s="1057"/>
      <c r="Y655" s="1057"/>
      <c r="Z655" s="1057"/>
      <c r="AA655" s="1057"/>
      <c r="AB655" s="1057"/>
      <c r="AC655" s="1057"/>
      <c r="AD655" s="1054"/>
    </row>
    <row r="656" spans="18:30" x14ac:dyDescent="0.25">
      <c r="R656" s="1057"/>
      <c r="S656" s="1057"/>
      <c r="T656" s="1057"/>
      <c r="U656" s="1057"/>
      <c r="V656" s="1057"/>
      <c r="W656" s="1057"/>
      <c r="X656" s="1057"/>
      <c r="Y656" s="1057"/>
      <c r="Z656" s="1057"/>
      <c r="AA656" s="1057"/>
      <c r="AB656" s="1057"/>
      <c r="AC656" s="1057"/>
      <c r="AD656" s="1054"/>
    </row>
    <row r="657" spans="18:30" x14ac:dyDescent="0.25">
      <c r="R657" s="1057"/>
      <c r="S657" s="1057"/>
      <c r="T657" s="1057"/>
      <c r="U657" s="1057"/>
      <c r="V657" s="1057"/>
      <c r="W657" s="1057"/>
      <c r="X657" s="1057"/>
      <c r="Y657" s="1057"/>
      <c r="Z657" s="1057"/>
      <c r="AA657" s="1057"/>
      <c r="AB657" s="1057"/>
      <c r="AC657" s="1057"/>
      <c r="AD657" s="1054"/>
    </row>
    <row r="658" spans="18:30" x14ac:dyDescent="0.25">
      <c r="R658" s="1057"/>
      <c r="S658" s="1057"/>
      <c r="T658" s="1057"/>
      <c r="U658" s="1057"/>
      <c r="V658" s="1057"/>
      <c r="W658" s="1057"/>
      <c r="X658" s="1057"/>
      <c r="Y658" s="1057"/>
      <c r="Z658" s="1057"/>
      <c r="AA658" s="1057"/>
      <c r="AB658" s="1057"/>
      <c r="AC658" s="1057"/>
      <c r="AD658" s="1054"/>
    </row>
    <row r="659" spans="18:30" x14ac:dyDescent="0.25">
      <c r="R659" s="1057"/>
      <c r="S659" s="1057"/>
      <c r="T659" s="1057"/>
      <c r="U659" s="1057"/>
      <c r="V659" s="1057"/>
      <c r="W659" s="1057"/>
      <c r="X659" s="1057"/>
      <c r="Y659" s="1057"/>
      <c r="Z659" s="1057"/>
      <c r="AA659" s="1057"/>
      <c r="AB659" s="1057"/>
      <c r="AC659" s="1057"/>
      <c r="AD659" s="1054"/>
    </row>
    <row r="660" spans="18:30" x14ac:dyDescent="0.25">
      <c r="R660" s="1057"/>
      <c r="S660" s="1057"/>
      <c r="T660" s="1057"/>
      <c r="U660" s="1057"/>
      <c r="V660" s="1057"/>
      <c r="W660" s="1057"/>
      <c r="X660" s="1057"/>
      <c r="Y660" s="1057"/>
      <c r="Z660" s="1057"/>
      <c r="AA660" s="1057"/>
      <c r="AB660" s="1057"/>
      <c r="AC660" s="1057"/>
      <c r="AD660" s="1054"/>
    </row>
    <row r="661" spans="18:30" x14ac:dyDescent="0.25">
      <c r="R661" s="1057"/>
      <c r="S661" s="1057"/>
      <c r="T661" s="1057"/>
      <c r="U661" s="1057"/>
      <c r="V661" s="1057"/>
      <c r="W661" s="1057"/>
      <c r="X661" s="1057"/>
      <c r="Y661" s="1057"/>
      <c r="Z661" s="1057"/>
      <c r="AA661" s="1057"/>
      <c r="AB661" s="1057"/>
      <c r="AC661" s="1057"/>
      <c r="AD661" s="1054"/>
    </row>
    <row r="662" spans="18:30" x14ac:dyDescent="0.25">
      <c r="R662" s="1057"/>
      <c r="S662" s="1057"/>
      <c r="T662" s="1057"/>
      <c r="U662" s="1057"/>
      <c r="V662" s="1057"/>
      <c r="W662" s="1057"/>
      <c r="X662" s="1057"/>
      <c r="Y662" s="1057"/>
      <c r="Z662" s="1057"/>
      <c r="AA662" s="1057"/>
      <c r="AB662" s="1057"/>
      <c r="AC662" s="1057"/>
      <c r="AD662" s="1054"/>
    </row>
    <row r="663" spans="18:30" x14ac:dyDescent="0.25">
      <c r="R663" s="1057"/>
      <c r="S663" s="1057"/>
      <c r="T663" s="1057"/>
      <c r="U663" s="1057"/>
      <c r="V663" s="1057"/>
      <c r="W663" s="1057"/>
      <c r="X663" s="1057"/>
      <c r="Y663" s="1057"/>
      <c r="Z663" s="1057"/>
      <c r="AA663" s="1057"/>
      <c r="AB663" s="1057"/>
      <c r="AC663" s="1057"/>
      <c r="AD663" s="1054"/>
    </row>
    <row r="664" spans="18:30" x14ac:dyDescent="0.25">
      <c r="R664" s="1057"/>
      <c r="S664" s="1057"/>
      <c r="T664" s="1057"/>
      <c r="U664" s="1057"/>
      <c r="V664" s="1057"/>
      <c r="W664" s="1057"/>
      <c r="X664" s="1057"/>
      <c r="Y664" s="1057"/>
      <c r="Z664" s="1057"/>
      <c r="AA664" s="1057"/>
      <c r="AB664" s="1057"/>
      <c r="AC664" s="1057"/>
      <c r="AD664" s="1054"/>
    </row>
    <row r="665" spans="18:30" x14ac:dyDescent="0.25">
      <c r="R665" s="1057"/>
      <c r="S665" s="1057"/>
      <c r="T665" s="1057"/>
      <c r="U665" s="1057"/>
      <c r="V665" s="1057"/>
      <c r="W665" s="1057"/>
      <c r="X665" s="1057"/>
      <c r="Y665" s="1057"/>
      <c r="Z665" s="1057"/>
      <c r="AA665" s="1057"/>
      <c r="AB665" s="1057"/>
      <c r="AC665" s="1057"/>
      <c r="AD665" s="1054"/>
    </row>
    <row r="666" spans="18:30" x14ac:dyDescent="0.25">
      <c r="R666" s="1057"/>
      <c r="S666" s="1057"/>
      <c r="T666" s="1057"/>
      <c r="U666" s="1057"/>
      <c r="V666" s="1057"/>
      <c r="W666" s="1057"/>
      <c r="X666" s="1057"/>
      <c r="Y666" s="1057"/>
      <c r="Z666" s="1057"/>
      <c r="AA666" s="1057"/>
      <c r="AB666" s="1057"/>
      <c r="AC666" s="1057"/>
      <c r="AD666" s="1054"/>
    </row>
    <row r="667" spans="18:30" x14ac:dyDescent="0.25">
      <c r="R667" s="1057"/>
      <c r="S667" s="1057"/>
      <c r="T667" s="1057"/>
      <c r="U667" s="1057"/>
      <c r="V667" s="1057"/>
      <c r="W667" s="1057"/>
      <c r="X667" s="1057"/>
      <c r="Y667" s="1057"/>
      <c r="Z667" s="1057"/>
      <c r="AA667" s="1057"/>
      <c r="AB667" s="1057"/>
      <c r="AC667" s="1057"/>
      <c r="AD667" s="1054"/>
    </row>
    <row r="668" spans="18:30" x14ac:dyDescent="0.25">
      <c r="R668" s="1057"/>
      <c r="S668" s="1057"/>
      <c r="T668" s="1057"/>
      <c r="U668" s="1057"/>
      <c r="V668" s="1057"/>
      <c r="W668" s="1057"/>
      <c r="X668" s="1057"/>
      <c r="Y668" s="1057"/>
      <c r="Z668" s="1057"/>
      <c r="AA668" s="1057"/>
      <c r="AB668" s="1057"/>
      <c r="AC668" s="1057"/>
      <c r="AD668" s="1054"/>
    </row>
    <row r="669" spans="18:30" x14ac:dyDescent="0.25">
      <c r="R669" s="1057"/>
      <c r="S669" s="1057"/>
      <c r="T669" s="1057"/>
      <c r="U669" s="1057"/>
      <c r="V669" s="1057"/>
      <c r="W669" s="1057"/>
      <c r="X669" s="1057"/>
      <c r="Y669" s="1057"/>
      <c r="Z669" s="1057"/>
      <c r="AA669" s="1057"/>
      <c r="AB669" s="1057"/>
      <c r="AC669" s="1057"/>
      <c r="AD669" s="1054"/>
    </row>
    <row r="670" spans="18:30" x14ac:dyDescent="0.25">
      <c r="R670" s="1057"/>
      <c r="S670" s="1057"/>
      <c r="T670" s="1057"/>
      <c r="U670" s="1057"/>
      <c r="V670" s="1057"/>
      <c r="W670" s="1057"/>
      <c r="X670" s="1057"/>
      <c r="Y670" s="1057"/>
      <c r="Z670" s="1057"/>
      <c r="AA670" s="1057"/>
      <c r="AB670" s="1057"/>
      <c r="AC670" s="1057"/>
      <c r="AD670" s="1054"/>
    </row>
    <row r="671" spans="18:30" x14ac:dyDescent="0.25">
      <c r="R671" s="1057"/>
      <c r="S671" s="1057"/>
      <c r="T671" s="1057"/>
      <c r="U671" s="1057"/>
      <c r="V671" s="1057"/>
      <c r="W671" s="1057"/>
      <c r="X671" s="1057"/>
      <c r="Y671" s="1057"/>
      <c r="Z671" s="1057"/>
      <c r="AA671" s="1057"/>
      <c r="AB671" s="1057"/>
      <c r="AC671" s="1057"/>
      <c r="AD671" s="1054"/>
    </row>
    <row r="672" spans="18:30" x14ac:dyDescent="0.25">
      <c r="R672" s="1057"/>
      <c r="S672" s="1057"/>
      <c r="T672" s="1057"/>
      <c r="U672" s="1057"/>
      <c r="V672" s="1057"/>
      <c r="W672" s="1057"/>
      <c r="X672" s="1057"/>
      <c r="Y672" s="1057"/>
      <c r="Z672" s="1057"/>
      <c r="AA672" s="1057"/>
      <c r="AB672" s="1057"/>
      <c r="AC672" s="1057"/>
      <c r="AD672" s="1054"/>
    </row>
    <row r="673" spans="18:30" x14ac:dyDescent="0.25">
      <c r="R673" s="1057"/>
      <c r="S673" s="1057"/>
      <c r="T673" s="1057"/>
      <c r="U673" s="1057"/>
      <c r="V673" s="1057"/>
      <c r="W673" s="1057"/>
      <c r="X673" s="1057"/>
      <c r="Y673" s="1057"/>
      <c r="Z673" s="1057"/>
      <c r="AA673" s="1057"/>
      <c r="AB673" s="1057"/>
      <c r="AC673" s="1057"/>
      <c r="AD673" s="1054"/>
    </row>
    <row r="674" spans="18:30" x14ac:dyDescent="0.25">
      <c r="R674" s="1057"/>
      <c r="S674" s="1057"/>
      <c r="T674" s="1057"/>
      <c r="U674" s="1057"/>
      <c r="V674" s="1057"/>
      <c r="W674" s="1057"/>
      <c r="X674" s="1057"/>
      <c r="Y674" s="1057"/>
      <c r="Z674" s="1057"/>
      <c r="AA674" s="1057"/>
      <c r="AB674" s="1057"/>
      <c r="AC674" s="1057"/>
      <c r="AD674" s="1054"/>
    </row>
    <row r="675" spans="18:30" x14ac:dyDescent="0.25">
      <c r="R675" s="1057"/>
      <c r="S675" s="1057"/>
      <c r="T675" s="1057"/>
      <c r="U675" s="1057"/>
      <c r="V675" s="1057"/>
      <c r="W675" s="1057"/>
      <c r="X675" s="1057"/>
      <c r="Y675" s="1057"/>
      <c r="Z675" s="1057"/>
      <c r="AA675" s="1057"/>
      <c r="AB675" s="1057"/>
      <c r="AC675" s="1057"/>
      <c r="AD675" s="1054"/>
    </row>
    <row r="676" spans="18:30" x14ac:dyDescent="0.25">
      <c r="R676" s="1057"/>
      <c r="S676" s="1057"/>
      <c r="T676" s="1057"/>
      <c r="U676" s="1057"/>
      <c r="V676" s="1057"/>
      <c r="W676" s="1057"/>
      <c r="X676" s="1057"/>
      <c r="Y676" s="1057"/>
      <c r="Z676" s="1057"/>
      <c r="AA676" s="1057"/>
      <c r="AB676" s="1057"/>
      <c r="AC676" s="1057"/>
      <c r="AD676" s="1054"/>
    </row>
    <row r="677" spans="18:30" x14ac:dyDescent="0.25">
      <c r="R677" s="1057"/>
      <c r="S677" s="1057"/>
      <c r="T677" s="1057"/>
      <c r="U677" s="1057"/>
      <c r="V677" s="1057"/>
      <c r="W677" s="1057"/>
      <c r="X677" s="1057"/>
      <c r="Y677" s="1057"/>
      <c r="Z677" s="1057"/>
      <c r="AA677" s="1057"/>
      <c r="AB677" s="1057"/>
      <c r="AC677" s="1057"/>
      <c r="AD677" s="1054"/>
    </row>
    <row r="678" spans="18:30" x14ac:dyDescent="0.25">
      <c r="R678" s="1057"/>
      <c r="S678" s="1057"/>
      <c r="T678" s="1057"/>
      <c r="U678" s="1057"/>
      <c r="V678" s="1057"/>
      <c r="W678" s="1057"/>
      <c r="X678" s="1057"/>
      <c r="Y678" s="1057"/>
      <c r="Z678" s="1057"/>
      <c r="AA678" s="1057"/>
      <c r="AB678" s="1057"/>
      <c r="AC678" s="1057"/>
      <c r="AD678" s="1054"/>
    </row>
    <row r="679" spans="18:30" x14ac:dyDescent="0.25">
      <c r="R679" s="1057"/>
      <c r="S679" s="1057"/>
      <c r="T679" s="1057"/>
      <c r="U679" s="1057"/>
      <c r="V679" s="1057"/>
      <c r="W679" s="1057"/>
      <c r="X679" s="1057"/>
      <c r="Y679" s="1057"/>
      <c r="Z679" s="1057"/>
      <c r="AA679" s="1057"/>
      <c r="AB679" s="1057"/>
      <c r="AC679" s="1057"/>
      <c r="AD679" s="1054"/>
    </row>
    <row r="680" spans="18:30" x14ac:dyDescent="0.25">
      <c r="R680" s="1057"/>
      <c r="S680" s="1057"/>
      <c r="T680" s="1057"/>
      <c r="U680" s="1057"/>
      <c r="V680" s="1057"/>
      <c r="W680" s="1057"/>
      <c r="X680" s="1057"/>
      <c r="Y680" s="1057"/>
      <c r="Z680" s="1057"/>
      <c r="AA680" s="1057"/>
      <c r="AB680" s="1057"/>
      <c r="AC680" s="1057"/>
      <c r="AD680" s="1054"/>
    </row>
    <row r="681" spans="18:30" x14ac:dyDescent="0.25">
      <c r="R681" s="1057"/>
      <c r="S681" s="1057"/>
      <c r="T681" s="1057"/>
      <c r="U681" s="1057"/>
      <c r="V681" s="1057"/>
      <c r="W681" s="1057"/>
      <c r="X681" s="1057"/>
      <c r="Y681" s="1057"/>
      <c r="Z681" s="1057"/>
      <c r="AA681" s="1057"/>
      <c r="AB681" s="1057"/>
      <c r="AC681" s="1057"/>
      <c r="AD681" s="1054"/>
    </row>
    <row r="682" spans="18:30" x14ac:dyDescent="0.25">
      <c r="R682" s="1057"/>
      <c r="S682" s="1057"/>
      <c r="T682" s="1057"/>
      <c r="U682" s="1057"/>
      <c r="V682" s="1057"/>
      <c r="W682" s="1057"/>
      <c r="X682" s="1057"/>
      <c r="Y682" s="1057"/>
      <c r="Z682" s="1057"/>
      <c r="AA682" s="1057"/>
      <c r="AB682" s="1057"/>
      <c r="AC682" s="1057"/>
      <c r="AD682" s="1054"/>
    </row>
    <row r="683" spans="18:30" x14ac:dyDescent="0.25">
      <c r="R683" s="1057"/>
      <c r="S683" s="1057"/>
      <c r="T683" s="1057"/>
      <c r="U683" s="1057"/>
      <c r="V683" s="1057"/>
      <c r="W683" s="1057"/>
      <c r="X683" s="1057"/>
      <c r="Y683" s="1057"/>
      <c r="Z683" s="1057"/>
      <c r="AA683" s="1057"/>
      <c r="AB683" s="1057"/>
      <c r="AC683" s="1057"/>
      <c r="AD683" s="1054"/>
    </row>
    <row r="684" spans="18:30" x14ac:dyDescent="0.25">
      <c r="R684" s="1057"/>
      <c r="S684" s="1057"/>
      <c r="T684" s="1057"/>
      <c r="U684" s="1057"/>
      <c r="V684" s="1057"/>
      <c r="W684" s="1057"/>
      <c r="X684" s="1057"/>
      <c r="Y684" s="1057"/>
      <c r="Z684" s="1057"/>
      <c r="AA684" s="1057"/>
      <c r="AB684" s="1057"/>
      <c r="AC684" s="1057"/>
      <c r="AD684" s="1054"/>
    </row>
    <row r="685" spans="18:30" x14ac:dyDescent="0.25">
      <c r="R685" s="1057"/>
      <c r="S685" s="1057"/>
      <c r="T685" s="1057"/>
      <c r="U685" s="1057"/>
      <c r="V685" s="1057"/>
      <c r="W685" s="1057"/>
      <c r="X685" s="1057"/>
      <c r="Y685" s="1057"/>
      <c r="Z685" s="1057"/>
      <c r="AA685" s="1057"/>
      <c r="AB685" s="1057"/>
      <c r="AC685" s="1057"/>
      <c r="AD685" s="1054"/>
    </row>
    <row r="686" spans="18:30" x14ac:dyDescent="0.25">
      <c r="R686" s="1057"/>
      <c r="S686" s="1057"/>
      <c r="T686" s="1057"/>
      <c r="U686" s="1057"/>
      <c r="V686" s="1057"/>
      <c r="W686" s="1057"/>
      <c r="X686" s="1057"/>
      <c r="Y686" s="1057"/>
      <c r="Z686" s="1057"/>
      <c r="AA686" s="1057"/>
      <c r="AB686" s="1057"/>
      <c r="AC686" s="1057"/>
      <c r="AD686" s="1054"/>
    </row>
    <row r="687" spans="18:30" x14ac:dyDescent="0.25">
      <c r="R687" s="1057"/>
      <c r="S687" s="1057"/>
      <c r="T687" s="1057"/>
      <c r="U687" s="1057"/>
      <c r="V687" s="1057"/>
      <c r="W687" s="1057"/>
      <c r="X687" s="1057"/>
      <c r="Y687" s="1057"/>
      <c r="Z687" s="1057"/>
      <c r="AA687" s="1057"/>
      <c r="AB687" s="1057"/>
      <c r="AC687" s="1057"/>
      <c r="AD687" s="1054"/>
    </row>
    <row r="688" spans="18:30" x14ac:dyDescent="0.25">
      <c r="R688" s="1057"/>
      <c r="S688" s="1057"/>
      <c r="T688" s="1057"/>
      <c r="U688" s="1057"/>
      <c r="V688" s="1057"/>
      <c r="W688" s="1057"/>
      <c r="X688" s="1057"/>
      <c r="Y688" s="1057"/>
      <c r="Z688" s="1057"/>
      <c r="AA688" s="1057"/>
      <c r="AB688" s="1057"/>
      <c r="AC688" s="1057"/>
      <c r="AD688" s="1054"/>
    </row>
    <row r="689" spans="18:30" x14ac:dyDescent="0.25">
      <c r="R689" s="1057"/>
      <c r="S689" s="1057"/>
      <c r="T689" s="1057"/>
      <c r="U689" s="1057"/>
      <c r="V689" s="1057"/>
      <c r="W689" s="1057"/>
      <c r="X689" s="1057"/>
      <c r="Y689" s="1057"/>
      <c r="Z689" s="1057"/>
      <c r="AA689" s="1057"/>
      <c r="AB689" s="1057"/>
      <c r="AC689" s="1057"/>
      <c r="AD689" s="1054"/>
    </row>
    <row r="690" spans="18:30" x14ac:dyDescent="0.25">
      <c r="R690" s="1057"/>
      <c r="S690" s="1057"/>
      <c r="T690" s="1057"/>
      <c r="U690" s="1057"/>
      <c r="V690" s="1057"/>
      <c r="W690" s="1057"/>
      <c r="X690" s="1057"/>
      <c r="Y690" s="1057"/>
      <c r="Z690" s="1057"/>
      <c r="AA690" s="1057"/>
      <c r="AB690" s="1057"/>
      <c r="AC690" s="1057"/>
      <c r="AD690" s="1054"/>
    </row>
    <row r="691" spans="18:30" x14ac:dyDescent="0.25">
      <c r="R691" s="1057"/>
      <c r="S691" s="1057"/>
      <c r="T691" s="1057"/>
      <c r="U691" s="1057"/>
      <c r="V691" s="1057"/>
      <c r="W691" s="1057"/>
      <c r="X691" s="1057"/>
      <c r="Y691" s="1057"/>
      <c r="Z691" s="1057"/>
      <c r="AA691" s="1057"/>
      <c r="AB691" s="1057"/>
      <c r="AC691" s="1057"/>
      <c r="AD691" s="1054"/>
    </row>
    <row r="692" spans="18:30" x14ac:dyDescent="0.25">
      <c r="R692" s="1057"/>
      <c r="S692" s="1057"/>
      <c r="T692" s="1057"/>
      <c r="U692" s="1057"/>
      <c r="V692" s="1057"/>
      <c r="W692" s="1057"/>
      <c r="X692" s="1057"/>
      <c r="Y692" s="1057"/>
      <c r="Z692" s="1057"/>
      <c r="AA692" s="1057"/>
      <c r="AB692" s="1057"/>
      <c r="AC692" s="1057"/>
      <c r="AD692" s="1054"/>
    </row>
    <row r="693" spans="18:30" x14ac:dyDescent="0.25">
      <c r="R693" s="1057"/>
      <c r="S693" s="1057"/>
      <c r="T693" s="1057"/>
      <c r="U693" s="1057"/>
      <c r="V693" s="1057"/>
      <c r="W693" s="1057"/>
      <c r="X693" s="1057"/>
      <c r="Y693" s="1057"/>
      <c r="Z693" s="1057"/>
      <c r="AA693" s="1057"/>
      <c r="AB693" s="1057"/>
      <c r="AC693" s="1057"/>
      <c r="AD693" s="1054"/>
    </row>
    <row r="694" spans="18:30" x14ac:dyDescent="0.25">
      <c r="R694" s="1057"/>
      <c r="S694" s="1057"/>
      <c r="T694" s="1057"/>
      <c r="U694" s="1057"/>
      <c r="V694" s="1057"/>
      <c r="W694" s="1057"/>
      <c r="X694" s="1057"/>
      <c r="Y694" s="1057"/>
      <c r="Z694" s="1057"/>
      <c r="AA694" s="1057"/>
      <c r="AB694" s="1057"/>
      <c r="AC694" s="1057"/>
      <c r="AD694" s="1054"/>
    </row>
    <row r="695" spans="18:30" x14ac:dyDescent="0.25">
      <c r="R695" s="1057"/>
      <c r="S695" s="1057"/>
      <c r="T695" s="1057"/>
      <c r="U695" s="1057"/>
      <c r="V695" s="1057"/>
      <c r="W695" s="1057"/>
      <c r="X695" s="1057"/>
      <c r="Y695" s="1057"/>
      <c r="Z695" s="1057"/>
      <c r="AA695" s="1057"/>
      <c r="AB695" s="1057"/>
      <c r="AC695" s="1057"/>
      <c r="AD695" s="1054"/>
    </row>
    <row r="696" spans="18:30" x14ac:dyDescent="0.25">
      <c r="R696" s="1057"/>
      <c r="S696" s="1057"/>
      <c r="T696" s="1057"/>
      <c r="U696" s="1057"/>
      <c r="V696" s="1057"/>
      <c r="W696" s="1057"/>
      <c r="X696" s="1057"/>
      <c r="Y696" s="1057"/>
      <c r="Z696" s="1057"/>
      <c r="AA696" s="1057"/>
      <c r="AB696" s="1057"/>
      <c r="AC696" s="1057"/>
      <c r="AD696" s="1054"/>
    </row>
    <row r="697" spans="18:30" x14ac:dyDescent="0.25">
      <c r="R697" s="1057"/>
      <c r="S697" s="1057"/>
      <c r="T697" s="1057"/>
      <c r="U697" s="1057"/>
      <c r="V697" s="1057"/>
      <c r="W697" s="1057"/>
      <c r="X697" s="1057"/>
      <c r="Y697" s="1057"/>
      <c r="Z697" s="1057"/>
      <c r="AA697" s="1057"/>
      <c r="AB697" s="1057"/>
      <c r="AC697" s="1057"/>
      <c r="AD697" s="1054"/>
    </row>
    <row r="698" spans="18:30" x14ac:dyDescent="0.25">
      <c r="R698" s="1057"/>
      <c r="S698" s="1057"/>
      <c r="T698" s="1057"/>
      <c r="U698" s="1057"/>
      <c r="V698" s="1057"/>
      <c r="W698" s="1057"/>
      <c r="X698" s="1057"/>
      <c r="Y698" s="1057"/>
      <c r="Z698" s="1057"/>
      <c r="AA698" s="1057"/>
      <c r="AB698" s="1057"/>
      <c r="AC698" s="1057"/>
      <c r="AD698" s="1054"/>
    </row>
    <row r="699" spans="18:30" x14ac:dyDescent="0.25">
      <c r="R699" s="1057"/>
      <c r="S699" s="1057"/>
      <c r="T699" s="1057"/>
      <c r="U699" s="1057"/>
      <c r="V699" s="1057"/>
      <c r="W699" s="1057"/>
      <c r="X699" s="1057"/>
      <c r="Y699" s="1057"/>
      <c r="Z699" s="1057"/>
      <c r="AA699" s="1057"/>
      <c r="AB699" s="1057"/>
      <c r="AC699" s="1057"/>
      <c r="AD699" s="1054"/>
    </row>
    <row r="700" spans="18:30" x14ac:dyDescent="0.25">
      <c r="R700" s="1057"/>
      <c r="S700" s="1057"/>
      <c r="T700" s="1057"/>
      <c r="U700" s="1057"/>
      <c r="V700" s="1057"/>
      <c r="W700" s="1057"/>
      <c r="X700" s="1057"/>
      <c r="Y700" s="1057"/>
      <c r="Z700" s="1057"/>
      <c r="AA700" s="1057"/>
      <c r="AB700" s="1057"/>
      <c r="AC700" s="1057"/>
      <c r="AD700" s="1054"/>
    </row>
    <row r="701" spans="18:30" x14ac:dyDescent="0.25">
      <c r="R701" s="1057"/>
      <c r="S701" s="1057"/>
      <c r="T701" s="1057"/>
      <c r="U701" s="1057"/>
      <c r="V701" s="1057"/>
      <c r="W701" s="1057"/>
      <c r="X701" s="1057"/>
      <c r="Y701" s="1057"/>
      <c r="Z701" s="1057"/>
      <c r="AA701" s="1057"/>
      <c r="AB701" s="1057"/>
      <c r="AC701" s="1057"/>
      <c r="AD701" s="1054"/>
    </row>
    <row r="702" spans="18:30" x14ac:dyDescent="0.25">
      <c r="R702" s="1057"/>
      <c r="S702" s="1057"/>
      <c r="T702" s="1057"/>
      <c r="U702" s="1057"/>
      <c r="V702" s="1057"/>
      <c r="W702" s="1057"/>
      <c r="X702" s="1057"/>
      <c r="Y702" s="1057"/>
      <c r="Z702" s="1057"/>
      <c r="AA702" s="1057"/>
      <c r="AB702" s="1057"/>
      <c r="AC702" s="1057"/>
      <c r="AD702" s="1054"/>
    </row>
    <row r="703" spans="18:30" x14ac:dyDescent="0.25">
      <c r="R703" s="1057"/>
      <c r="S703" s="1057"/>
      <c r="T703" s="1057"/>
      <c r="U703" s="1057"/>
      <c r="V703" s="1057"/>
      <c r="W703" s="1057"/>
      <c r="X703" s="1057"/>
      <c r="Y703" s="1057"/>
      <c r="Z703" s="1057"/>
      <c r="AA703" s="1057"/>
      <c r="AB703" s="1057"/>
      <c r="AC703" s="1057"/>
      <c r="AD703" s="1054"/>
    </row>
    <row r="704" spans="18:30" x14ac:dyDescent="0.25">
      <c r="R704" s="1057"/>
      <c r="S704" s="1057"/>
      <c r="T704" s="1057"/>
      <c r="U704" s="1057"/>
      <c r="V704" s="1057"/>
      <c r="W704" s="1057"/>
      <c r="X704" s="1057"/>
      <c r="Y704" s="1057"/>
      <c r="Z704" s="1057"/>
      <c r="AA704" s="1057"/>
      <c r="AB704" s="1057"/>
      <c r="AC704" s="1057"/>
      <c r="AD704" s="1054"/>
    </row>
    <row r="705" spans="18:30" x14ac:dyDescent="0.25">
      <c r="R705" s="1057"/>
      <c r="S705" s="1057"/>
      <c r="T705" s="1057"/>
      <c r="U705" s="1057"/>
      <c r="V705" s="1057"/>
      <c r="W705" s="1057"/>
      <c r="X705" s="1057"/>
      <c r="Y705" s="1057"/>
      <c r="Z705" s="1057"/>
      <c r="AA705" s="1057"/>
      <c r="AB705" s="1057"/>
      <c r="AC705" s="1057"/>
      <c r="AD705" s="1054"/>
    </row>
    <row r="706" spans="18:30" x14ac:dyDescent="0.25">
      <c r="R706" s="1057"/>
      <c r="S706" s="1057"/>
      <c r="T706" s="1057"/>
      <c r="U706" s="1057"/>
      <c r="V706" s="1057"/>
      <c r="W706" s="1057"/>
      <c r="X706" s="1057"/>
      <c r="Y706" s="1057"/>
      <c r="Z706" s="1057"/>
      <c r="AA706" s="1057"/>
      <c r="AB706" s="1057"/>
      <c r="AC706" s="1057"/>
      <c r="AD706" s="1054"/>
    </row>
    <row r="707" spans="18:30" x14ac:dyDescent="0.25">
      <c r="R707" s="1057"/>
      <c r="S707" s="1057"/>
      <c r="T707" s="1057"/>
      <c r="U707" s="1057"/>
      <c r="V707" s="1057"/>
      <c r="W707" s="1057"/>
      <c r="X707" s="1057"/>
      <c r="Y707" s="1057"/>
      <c r="Z707" s="1057"/>
      <c r="AA707" s="1057"/>
      <c r="AB707" s="1057"/>
      <c r="AC707" s="1057"/>
      <c r="AD707" s="1054"/>
    </row>
    <row r="708" spans="18:30" x14ac:dyDescent="0.25">
      <c r="R708" s="1057"/>
      <c r="S708" s="1057"/>
      <c r="T708" s="1057"/>
      <c r="U708" s="1057"/>
      <c r="V708" s="1057"/>
      <c r="W708" s="1057"/>
      <c r="X708" s="1057"/>
      <c r="Y708" s="1057"/>
      <c r="Z708" s="1057"/>
      <c r="AA708" s="1057"/>
      <c r="AB708" s="1057"/>
      <c r="AC708" s="1057"/>
      <c r="AD708" s="1054"/>
    </row>
    <row r="709" spans="18:30" x14ac:dyDescent="0.25">
      <c r="R709" s="1057"/>
      <c r="S709" s="1057"/>
      <c r="T709" s="1057"/>
      <c r="U709" s="1057"/>
      <c r="V709" s="1057"/>
      <c r="W709" s="1057"/>
      <c r="X709" s="1057"/>
      <c r="Y709" s="1057"/>
      <c r="Z709" s="1057"/>
      <c r="AA709" s="1057"/>
      <c r="AB709" s="1057"/>
      <c r="AC709" s="1057"/>
      <c r="AD709" s="1054"/>
    </row>
    <row r="710" spans="18:30" x14ac:dyDescent="0.25">
      <c r="R710" s="1057"/>
      <c r="S710" s="1057"/>
      <c r="T710" s="1057"/>
      <c r="U710" s="1057"/>
      <c r="V710" s="1057"/>
      <c r="W710" s="1057"/>
      <c r="X710" s="1057"/>
      <c r="Y710" s="1057"/>
      <c r="Z710" s="1057"/>
      <c r="AA710" s="1057"/>
      <c r="AB710" s="1057"/>
      <c r="AC710" s="1057"/>
      <c r="AD710" s="1054"/>
    </row>
    <row r="711" spans="18:30" x14ac:dyDescent="0.25">
      <c r="R711" s="1057"/>
      <c r="S711" s="1057"/>
      <c r="T711" s="1057"/>
      <c r="U711" s="1057"/>
      <c r="V711" s="1057"/>
      <c r="W711" s="1057"/>
      <c r="X711" s="1057"/>
      <c r="Y711" s="1057"/>
      <c r="Z711" s="1057"/>
      <c r="AA711" s="1057"/>
      <c r="AB711" s="1057"/>
      <c r="AC711" s="1057"/>
      <c r="AD711" s="1054"/>
    </row>
    <row r="712" spans="18:30" x14ac:dyDescent="0.25">
      <c r="R712" s="1057"/>
      <c r="S712" s="1057"/>
      <c r="T712" s="1057"/>
      <c r="U712" s="1057"/>
      <c r="V712" s="1057"/>
      <c r="W712" s="1057"/>
      <c r="X712" s="1057"/>
      <c r="Y712" s="1057"/>
      <c r="Z712" s="1057"/>
      <c r="AA712" s="1057"/>
      <c r="AB712" s="1057"/>
      <c r="AC712" s="1057"/>
      <c r="AD712" s="1054"/>
    </row>
    <row r="713" spans="18:30" x14ac:dyDescent="0.25">
      <c r="R713" s="1057"/>
      <c r="S713" s="1057"/>
      <c r="T713" s="1057"/>
      <c r="U713" s="1057"/>
      <c r="V713" s="1057"/>
      <c r="W713" s="1057"/>
      <c r="X713" s="1057"/>
      <c r="Y713" s="1057"/>
      <c r="Z713" s="1057"/>
      <c r="AA713" s="1057"/>
      <c r="AB713" s="1057"/>
      <c r="AC713" s="1057"/>
      <c r="AD713" s="1054"/>
    </row>
    <row r="714" spans="18:30" x14ac:dyDescent="0.25">
      <c r="R714" s="1057"/>
      <c r="S714" s="1057"/>
      <c r="T714" s="1057"/>
      <c r="U714" s="1057"/>
      <c r="V714" s="1057"/>
      <c r="W714" s="1057"/>
      <c r="X714" s="1057"/>
      <c r="Y714" s="1057"/>
      <c r="Z714" s="1057"/>
      <c r="AA714" s="1057"/>
      <c r="AB714" s="1057"/>
      <c r="AC714" s="1057"/>
      <c r="AD714" s="1054"/>
    </row>
    <row r="715" spans="18:30" x14ac:dyDescent="0.25">
      <c r="R715" s="1057"/>
      <c r="S715" s="1057"/>
      <c r="T715" s="1057"/>
      <c r="U715" s="1057"/>
      <c r="V715" s="1057"/>
      <c r="W715" s="1057"/>
      <c r="X715" s="1057"/>
      <c r="Y715" s="1057"/>
      <c r="Z715" s="1057"/>
      <c r="AA715" s="1057"/>
      <c r="AB715" s="1057"/>
      <c r="AC715" s="1057"/>
      <c r="AD715" s="1054"/>
    </row>
    <row r="716" spans="18:30" x14ac:dyDescent="0.25">
      <c r="R716" s="1057"/>
      <c r="S716" s="1057"/>
      <c r="T716" s="1057"/>
      <c r="U716" s="1057"/>
      <c r="V716" s="1057"/>
      <c r="W716" s="1057"/>
      <c r="X716" s="1057"/>
      <c r="Y716" s="1057"/>
      <c r="Z716" s="1057"/>
      <c r="AA716" s="1057"/>
      <c r="AB716" s="1057"/>
      <c r="AC716" s="1057"/>
      <c r="AD716" s="1054"/>
    </row>
    <row r="717" spans="18:30" x14ac:dyDescent="0.25">
      <c r="R717" s="1057"/>
      <c r="S717" s="1057"/>
      <c r="T717" s="1057"/>
      <c r="U717" s="1057"/>
      <c r="V717" s="1057"/>
      <c r="W717" s="1057"/>
      <c r="X717" s="1057"/>
      <c r="Y717" s="1057"/>
      <c r="Z717" s="1057"/>
      <c r="AA717" s="1057"/>
      <c r="AB717" s="1057"/>
      <c r="AC717" s="1057"/>
      <c r="AD717" s="1054"/>
    </row>
    <row r="718" spans="18:30" x14ac:dyDescent="0.25">
      <c r="R718" s="1057"/>
      <c r="S718" s="1057"/>
      <c r="T718" s="1057"/>
      <c r="U718" s="1057"/>
      <c r="V718" s="1057"/>
      <c r="W718" s="1057"/>
      <c r="X718" s="1057"/>
      <c r="Y718" s="1057"/>
      <c r="Z718" s="1057"/>
      <c r="AA718" s="1057"/>
      <c r="AB718" s="1057"/>
      <c r="AC718" s="1057"/>
      <c r="AD718" s="1054"/>
    </row>
    <row r="719" spans="18:30" x14ac:dyDescent="0.25">
      <c r="R719" s="1057"/>
      <c r="S719" s="1057"/>
      <c r="T719" s="1057"/>
      <c r="U719" s="1057"/>
      <c r="V719" s="1057"/>
      <c r="W719" s="1057"/>
      <c r="X719" s="1057"/>
      <c r="Y719" s="1057"/>
      <c r="Z719" s="1057"/>
      <c r="AA719" s="1057"/>
      <c r="AB719" s="1057"/>
      <c r="AC719" s="1057"/>
      <c r="AD719" s="1054"/>
    </row>
    <row r="720" spans="18:30" x14ac:dyDescent="0.25">
      <c r="R720" s="1057"/>
      <c r="S720" s="1057"/>
      <c r="T720" s="1057"/>
      <c r="U720" s="1057"/>
      <c r="V720" s="1057"/>
      <c r="W720" s="1057"/>
      <c r="X720" s="1057"/>
      <c r="Y720" s="1057"/>
      <c r="Z720" s="1057"/>
      <c r="AA720" s="1057"/>
      <c r="AB720" s="1057"/>
      <c r="AC720" s="1057"/>
      <c r="AD720" s="1054"/>
    </row>
    <row r="721" spans="18:30" x14ac:dyDescent="0.25">
      <c r="R721" s="1057"/>
      <c r="S721" s="1057"/>
      <c r="T721" s="1057"/>
      <c r="U721" s="1057"/>
      <c r="V721" s="1057"/>
      <c r="W721" s="1057"/>
      <c r="X721" s="1057"/>
      <c r="Y721" s="1057"/>
      <c r="Z721" s="1057"/>
      <c r="AA721" s="1057"/>
      <c r="AB721" s="1057"/>
      <c r="AC721" s="1057"/>
      <c r="AD721" s="1054"/>
    </row>
    <row r="722" spans="18:30" x14ac:dyDescent="0.25">
      <c r="R722" s="1057"/>
      <c r="S722" s="1057"/>
      <c r="T722" s="1057"/>
      <c r="U722" s="1057"/>
      <c r="V722" s="1057"/>
      <c r="W722" s="1057"/>
      <c r="X722" s="1057"/>
      <c r="Y722" s="1057"/>
      <c r="Z722" s="1057"/>
      <c r="AA722" s="1057"/>
      <c r="AB722" s="1057"/>
      <c r="AC722" s="1057"/>
      <c r="AD722" s="1054"/>
    </row>
    <row r="723" spans="18:30" x14ac:dyDescent="0.25">
      <c r="R723" s="1057"/>
      <c r="S723" s="1057"/>
      <c r="T723" s="1057"/>
      <c r="U723" s="1057"/>
      <c r="V723" s="1057"/>
      <c r="W723" s="1057"/>
      <c r="X723" s="1057"/>
      <c r="Y723" s="1057"/>
      <c r="Z723" s="1057"/>
      <c r="AA723" s="1057"/>
      <c r="AB723" s="1057"/>
      <c r="AC723" s="1057"/>
      <c r="AD723" s="1054"/>
    </row>
    <row r="724" spans="18:30" x14ac:dyDescent="0.25">
      <c r="R724" s="1057"/>
      <c r="S724" s="1057"/>
      <c r="T724" s="1057"/>
      <c r="U724" s="1057"/>
      <c r="V724" s="1057"/>
      <c r="W724" s="1057"/>
      <c r="X724" s="1057"/>
      <c r="Y724" s="1057"/>
      <c r="Z724" s="1057"/>
      <c r="AA724" s="1057"/>
      <c r="AB724" s="1057"/>
      <c r="AC724" s="1057"/>
      <c r="AD724" s="1054"/>
    </row>
    <row r="725" spans="18:30" x14ac:dyDescent="0.25">
      <c r="R725" s="1057"/>
      <c r="S725" s="1057"/>
      <c r="T725" s="1057"/>
      <c r="U725" s="1057"/>
      <c r="V725" s="1057"/>
      <c r="W725" s="1057"/>
      <c r="X725" s="1057"/>
      <c r="Y725" s="1057"/>
      <c r="Z725" s="1057"/>
      <c r="AA725" s="1057"/>
      <c r="AB725" s="1057"/>
      <c r="AC725" s="1057"/>
      <c r="AD725" s="1054"/>
    </row>
    <row r="726" spans="18:30" x14ac:dyDescent="0.25">
      <c r="R726" s="1057"/>
      <c r="S726" s="1057"/>
      <c r="T726" s="1057"/>
      <c r="U726" s="1057"/>
      <c r="V726" s="1057"/>
      <c r="W726" s="1057"/>
      <c r="X726" s="1057"/>
      <c r="Y726" s="1057"/>
      <c r="Z726" s="1057"/>
      <c r="AA726" s="1057"/>
      <c r="AB726" s="1057"/>
      <c r="AC726" s="1057"/>
      <c r="AD726" s="1054"/>
    </row>
    <row r="727" spans="18:30" x14ac:dyDescent="0.25">
      <c r="R727" s="1057"/>
      <c r="S727" s="1057"/>
      <c r="T727" s="1057"/>
      <c r="U727" s="1057"/>
      <c r="V727" s="1057"/>
      <c r="W727" s="1057"/>
      <c r="X727" s="1057"/>
      <c r="Y727" s="1057"/>
      <c r="Z727" s="1057"/>
      <c r="AA727" s="1057"/>
      <c r="AB727" s="1057"/>
      <c r="AC727" s="1057"/>
      <c r="AD727" s="1054"/>
    </row>
    <row r="728" spans="18:30" x14ac:dyDescent="0.25">
      <c r="R728" s="1057"/>
      <c r="S728" s="1057"/>
      <c r="T728" s="1057"/>
      <c r="U728" s="1057"/>
      <c r="V728" s="1057"/>
      <c r="W728" s="1057"/>
      <c r="X728" s="1057"/>
      <c r="Y728" s="1057"/>
      <c r="Z728" s="1057"/>
      <c r="AA728" s="1057"/>
      <c r="AB728" s="1057"/>
      <c r="AC728" s="1057"/>
      <c r="AD728" s="1054"/>
    </row>
    <row r="729" spans="18:30" x14ac:dyDescent="0.25">
      <c r="R729" s="1057"/>
      <c r="S729" s="1057"/>
      <c r="T729" s="1057"/>
      <c r="U729" s="1057"/>
      <c r="V729" s="1057"/>
      <c r="W729" s="1057"/>
      <c r="X729" s="1057"/>
      <c r="Y729" s="1057"/>
      <c r="Z729" s="1057"/>
      <c r="AA729" s="1057"/>
      <c r="AB729" s="1057"/>
      <c r="AC729" s="1057"/>
      <c r="AD729" s="1054"/>
    </row>
    <row r="730" spans="18:30" x14ac:dyDescent="0.25">
      <c r="R730" s="1057"/>
      <c r="S730" s="1057"/>
      <c r="T730" s="1057"/>
      <c r="U730" s="1057"/>
      <c r="V730" s="1057"/>
      <c r="W730" s="1057"/>
      <c r="X730" s="1057"/>
      <c r="Y730" s="1057"/>
      <c r="Z730" s="1057"/>
      <c r="AA730" s="1057"/>
      <c r="AB730" s="1057"/>
      <c r="AC730" s="1057"/>
      <c r="AD730" s="1054"/>
    </row>
    <row r="731" spans="18:30" x14ac:dyDescent="0.25">
      <c r="R731" s="1057"/>
      <c r="S731" s="1057"/>
      <c r="T731" s="1057"/>
      <c r="U731" s="1057"/>
      <c r="V731" s="1057"/>
      <c r="W731" s="1057"/>
      <c r="X731" s="1057"/>
      <c r="Y731" s="1057"/>
      <c r="Z731" s="1057"/>
      <c r="AA731" s="1057"/>
      <c r="AB731" s="1057"/>
      <c r="AC731" s="1057"/>
      <c r="AD731" s="1054"/>
    </row>
    <row r="732" spans="18:30" x14ac:dyDescent="0.25">
      <c r="R732" s="1057"/>
      <c r="S732" s="1057"/>
      <c r="T732" s="1057"/>
      <c r="U732" s="1057"/>
      <c r="V732" s="1057"/>
      <c r="W732" s="1057"/>
      <c r="X732" s="1057"/>
      <c r="Y732" s="1057"/>
      <c r="Z732" s="1057"/>
      <c r="AA732" s="1057"/>
      <c r="AB732" s="1057"/>
      <c r="AC732" s="1057"/>
      <c r="AD732" s="1054"/>
    </row>
    <row r="733" spans="18:30" x14ac:dyDescent="0.25">
      <c r="R733" s="1057"/>
      <c r="S733" s="1057"/>
      <c r="T733" s="1057"/>
      <c r="U733" s="1057"/>
      <c r="V733" s="1057"/>
      <c r="W733" s="1057"/>
      <c r="X733" s="1057"/>
      <c r="Y733" s="1057"/>
      <c r="Z733" s="1057"/>
      <c r="AA733" s="1057"/>
      <c r="AB733" s="1057"/>
      <c r="AC733" s="1057"/>
      <c r="AD733" s="1054"/>
    </row>
    <row r="734" spans="18:30" x14ac:dyDescent="0.25">
      <c r="R734" s="1057"/>
      <c r="S734" s="1057"/>
      <c r="T734" s="1057"/>
      <c r="U734" s="1057"/>
      <c r="V734" s="1057"/>
      <c r="W734" s="1057"/>
      <c r="X734" s="1057"/>
      <c r="Y734" s="1057"/>
      <c r="Z734" s="1057"/>
      <c r="AA734" s="1057"/>
      <c r="AB734" s="1057"/>
      <c r="AC734" s="1057"/>
      <c r="AD734" s="1054"/>
    </row>
    <row r="735" spans="18:30" x14ac:dyDescent="0.25">
      <c r="R735" s="1057"/>
      <c r="S735" s="1057"/>
      <c r="T735" s="1057"/>
      <c r="U735" s="1057"/>
      <c r="V735" s="1057"/>
      <c r="W735" s="1057"/>
      <c r="X735" s="1057"/>
      <c r="Y735" s="1057"/>
      <c r="Z735" s="1057"/>
      <c r="AA735" s="1057"/>
      <c r="AB735" s="1057"/>
      <c r="AC735" s="1057"/>
      <c r="AD735" s="1054"/>
    </row>
    <row r="736" spans="18:30" x14ac:dyDescent="0.25">
      <c r="R736" s="1057"/>
      <c r="S736" s="1057"/>
      <c r="T736" s="1057"/>
      <c r="U736" s="1057"/>
      <c r="V736" s="1057"/>
      <c r="W736" s="1057"/>
      <c r="X736" s="1057"/>
      <c r="Y736" s="1057"/>
      <c r="Z736" s="1057"/>
      <c r="AA736" s="1057"/>
      <c r="AB736" s="1057"/>
      <c r="AC736" s="1057"/>
      <c r="AD736" s="1054"/>
    </row>
    <row r="737" spans="18:30" x14ac:dyDescent="0.25">
      <c r="R737" s="1057"/>
      <c r="S737" s="1057"/>
      <c r="T737" s="1057"/>
      <c r="U737" s="1057"/>
      <c r="V737" s="1057"/>
      <c r="W737" s="1057"/>
      <c r="X737" s="1057"/>
      <c r="Y737" s="1057"/>
      <c r="Z737" s="1057"/>
      <c r="AA737" s="1057"/>
      <c r="AB737" s="1057"/>
      <c r="AC737" s="1057"/>
      <c r="AD737" s="1054"/>
    </row>
    <row r="738" spans="18:30" x14ac:dyDescent="0.25">
      <c r="R738" s="1057"/>
      <c r="S738" s="1057"/>
      <c r="T738" s="1057"/>
      <c r="U738" s="1057"/>
      <c r="V738" s="1057"/>
      <c r="W738" s="1057"/>
      <c r="X738" s="1057"/>
      <c r="Y738" s="1057"/>
      <c r="Z738" s="1057"/>
      <c r="AA738" s="1057"/>
      <c r="AB738" s="1057"/>
      <c r="AC738" s="1057"/>
      <c r="AD738" s="1054"/>
    </row>
    <row r="739" spans="18:30" x14ac:dyDescent="0.25">
      <c r="R739" s="1057"/>
      <c r="S739" s="1057"/>
      <c r="T739" s="1057"/>
      <c r="U739" s="1057"/>
      <c r="V739" s="1057"/>
      <c r="W739" s="1057"/>
      <c r="X739" s="1057"/>
      <c r="Y739" s="1057"/>
      <c r="Z739" s="1057"/>
      <c r="AA739" s="1057"/>
      <c r="AB739" s="1057"/>
      <c r="AC739" s="1057"/>
      <c r="AD739" s="1054"/>
    </row>
    <row r="740" spans="18:30" x14ac:dyDescent="0.25">
      <c r="R740" s="1057"/>
      <c r="S740" s="1057"/>
      <c r="T740" s="1057"/>
      <c r="U740" s="1057"/>
      <c r="V740" s="1057"/>
      <c r="W740" s="1057"/>
      <c r="X740" s="1057"/>
      <c r="Y740" s="1057"/>
      <c r="Z740" s="1057"/>
      <c r="AA740" s="1057"/>
      <c r="AB740" s="1057"/>
      <c r="AC740" s="1057"/>
      <c r="AD740" s="1054"/>
    </row>
    <row r="741" spans="18:30" x14ac:dyDescent="0.25">
      <c r="R741" s="1057"/>
      <c r="S741" s="1057"/>
      <c r="T741" s="1057"/>
      <c r="U741" s="1057"/>
      <c r="V741" s="1057"/>
      <c r="W741" s="1057"/>
      <c r="X741" s="1057"/>
      <c r="Y741" s="1057"/>
      <c r="Z741" s="1057"/>
      <c r="AA741" s="1057"/>
      <c r="AB741" s="1057"/>
      <c r="AC741" s="1057"/>
      <c r="AD741" s="1054"/>
    </row>
    <row r="742" spans="18:30" x14ac:dyDescent="0.25">
      <c r="R742" s="1057"/>
      <c r="S742" s="1057"/>
      <c r="T742" s="1057"/>
      <c r="U742" s="1057"/>
      <c r="V742" s="1057"/>
      <c r="W742" s="1057"/>
      <c r="X742" s="1057"/>
      <c r="Y742" s="1057"/>
      <c r="Z742" s="1057"/>
      <c r="AA742" s="1057"/>
      <c r="AB742" s="1057"/>
      <c r="AC742" s="1057"/>
      <c r="AD742" s="1054"/>
    </row>
    <row r="743" spans="18:30" x14ac:dyDescent="0.25">
      <c r="R743" s="1057"/>
      <c r="S743" s="1057"/>
      <c r="T743" s="1057"/>
      <c r="U743" s="1057"/>
      <c r="V743" s="1057"/>
      <c r="W743" s="1057"/>
      <c r="X743" s="1057"/>
      <c r="Y743" s="1057"/>
      <c r="Z743" s="1057"/>
      <c r="AA743" s="1057"/>
      <c r="AB743" s="1057"/>
      <c r="AC743" s="1057"/>
      <c r="AD743" s="1054"/>
    </row>
    <row r="744" spans="18:30" x14ac:dyDescent="0.25">
      <c r="R744" s="1057"/>
      <c r="S744" s="1057"/>
      <c r="T744" s="1057"/>
      <c r="U744" s="1057"/>
      <c r="V744" s="1057"/>
      <c r="W744" s="1057"/>
      <c r="X744" s="1057"/>
      <c r="Y744" s="1057"/>
      <c r="Z744" s="1057"/>
      <c r="AA744" s="1057"/>
      <c r="AB744" s="1057"/>
      <c r="AC744" s="1057"/>
      <c r="AD744" s="1054"/>
    </row>
    <row r="745" spans="18:30" x14ac:dyDescent="0.25">
      <c r="R745" s="1057"/>
      <c r="S745" s="1057"/>
      <c r="T745" s="1057"/>
      <c r="U745" s="1057"/>
      <c r="V745" s="1057"/>
      <c r="W745" s="1057"/>
      <c r="X745" s="1057"/>
      <c r="Y745" s="1057"/>
      <c r="Z745" s="1057"/>
      <c r="AA745" s="1057"/>
      <c r="AB745" s="1057"/>
      <c r="AC745" s="1057"/>
      <c r="AD745" s="1054"/>
    </row>
    <row r="746" spans="18:30" x14ac:dyDescent="0.25">
      <c r="R746" s="1057"/>
      <c r="S746" s="1057"/>
      <c r="T746" s="1057"/>
      <c r="U746" s="1057"/>
      <c r="V746" s="1057"/>
      <c r="W746" s="1057"/>
      <c r="X746" s="1057"/>
      <c r="Y746" s="1057"/>
      <c r="Z746" s="1057"/>
      <c r="AA746" s="1057"/>
      <c r="AB746" s="1057"/>
      <c r="AC746" s="1057"/>
      <c r="AD746" s="1054"/>
    </row>
    <row r="747" spans="18:30" x14ac:dyDescent="0.25">
      <c r="R747" s="1057"/>
      <c r="S747" s="1057"/>
      <c r="T747" s="1057"/>
      <c r="U747" s="1057"/>
      <c r="V747" s="1057"/>
      <c r="W747" s="1057"/>
      <c r="X747" s="1057"/>
      <c r="Y747" s="1057"/>
      <c r="Z747" s="1057"/>
      <c r="AA747" s="1057"/>
      <c r="AB747" s="1057"/>
      <c r="AC747" s="1057"/>
      <c r="AD747" s="1054"/>
    </row>
    <row r="748" spans="18:30" x14ac:dyDescent="0.25">
      <c r="R748" s="1057"/>
      <c r="S748" s="1057"/>
      <c r="T748" s="1057"/>
      <c r="U748" s="1057"/>
      <c r="V748" s="1057"/>
      <c r="W748" s="1057"/>
      <c r="X748" s="1057"/>
      <c r="Y748" s="1057"/>
      <c r="Z748" s="1057"/>
      <c r="AA748" s="1057"/>
      <c r="AB748" s="1057"/>
      <c r="AC748" s="1057"/>
      <c r="AD748" s="1054"/>
    </row>
    <row r="749" spans="18:30" x14ac:dyDescent="0.25">
      <c r="R749" s="1057"/>
      <c r="S749" s="1057"/>
      <c r="T749" s="1057"/>
      <c r="U749" s="1057"/>
      <c r="V749" s="1057"/>
      <c r="W749" s="1057"/>
      <c r="X749" s="1057"/>
      <c r="Y749" s="1057"/>
      <c r="Z749" s="1057"/>
      <c r="AA749" s="1057"/>
      <c r="AB749" s="1057"/>
      <c r="AC749" s="1057"/>
      <c r="AD749" s="1054"/>
    </row>
    <row r="750" spans="18:30" x14ac:dyDescent="0.25">
      <c r="R750" s="1057"/>
      <c r="S750" s="1057"/>
      <c r="T750" s="1057"/>
      <c r="U750" s="1057"/>
      <c r="V750" s="1057"/>
      <c r="W750" s="1057"/>
      <c r="X750" s="1057"/>
      <c r="Y750" s="1057"/>
      <c r="Z750" s="1057"/>
      <c r="AA750" s="1057"/>
      <c r="AB750" s="1057"/>
      <c r="AC750" s="1057"/>
      <c r="AD750" s="1054"/>
    </row>
    <row r="751" spans="18:30" x14ac:dyDescent="0.25">
      <c r="R751" s="1057"/>
      <c r="S751" s="1057"/>
      <c r="T751" s="1057"/>
      <c r="U751" s="1057"/>
      <c r="V751" s="1057"/>
      <c r="W751" s="1057"/>
      <c r="X751" s="1057"/>
      <c r="Y751" s="1057"/>
      <c r="Z751" s="1057"/>
      <c r="AA751" s="1057"/>
      <c r="AB751" s="1057"/>
      <c r="AC751" s="1057"/>
      <c r="AD751" s="1054"/>
    </row>
    <row r="752" spans="18:30" x14ac:dyDescent="0.25">
      <c r="R752" s="1057"/>
      <c r="S752" s="1057"/>
      <c r="T752" s="1057"/>
      <c r="U752" s="1057"/>
      <c r="V752" s="1057"/>
      <c r="W752" s="1057"/>
      <c r="X752" s="1057"/>
      <c r="Y752" s="1057"/>
      <c r="Z752" s="1057"/>
      <c r="AA752" s="1057"/>
      <c r="AB752" s="1057"/>
      <c r="AC752" s="1057"/>
      <c r="AD752" s="1054"/>
    </row>
    <row r="753" spans="18:30" x14ac:dyDescent="0.25">
      <c r="R753" s="1057"/>
      <c r="S753" s="1057"/>
      <c r="T753" s="1057"/>
      <c r="U753" s="1057"/>
      <c r="V753" s="1057"/>
      <c r="W753" s="1057"/>
      <c r="X753" s="1057"/>
      <c r="Y753" s="1057"/>
      <c r="Z753" s="1057"/>
      <c r="AA753" s="1057"/>
      <c r="AB753" s="1057"/>
      <c r="AC753" s="1057"/>
      <c r="AD753" s="1054"/>
    </row>
    <row r="754" spans="18:30" x14ac:dyDescent="0.25">
      <c r="R754" s="1057"/>
      <c r="S754" s="1057"/>
      <c r="T754" s="1057"/>
      <c r="U754" s="1057"/>
      <c r="V754" s="1057"/>
      <c r="W754" s="1057"/>
      <c r="X754" s="1057"/>
      <c r="Y754" s="1057"/>
      <c r="Z754" s="1057"/>
      <c r="AA754" s="1057"/>
      <c r="AB754" s="1057"/>
      <c r="AC754" s="1057"/>
      <c r="AD754" s="1054"/>
    </row>
    <row r="755" spans="18:30" x14ac:dyDescent="0.25">
      <c r="R755" s="1057"/>
      <c r="S755" s="1057"/>
      <c r="T755" s="1057"/>
      <c r="U755" s="1057"/>
      <c r="V755" s="1057"/>
      <c r="W755" s="1057"/>
      <c r="X755" s="1057"/>
      <c r="Y755" s="1057"/>
      <c r="Z755" s="1057"/>
      <c r="AA755" s="1057"/>
      <c r="AB755" s="1057"/>
      <c r="AC755" s="1057"/>
      <c r="AD755" s="1054"/>
    </row>
    <row r="756" spans="18:30" x14ac:dyDescent="0.25">
      <c r="R756" s="1057"/>
      <c r="S756" s="1057"/>
      <c r="T756" s="1057"/>
      <c r="U756" s="1057"/>
      <c r="V756" s="1057"/>
      <c r="W756" s="1057"/>
      <c r="X756" s="1057"/>
      <c r="Y756" s="1057"/>
      <c r="Z756" s="1057"/>
      <c r="AA756" s="1057"/>
      <c r="AB756" s="1057"/>
      <c r="AC756" s="1057"/>
      <c r="AD756" s="1054"/>
    </row>
    <row r="757" spans="18:30" x14ac:dyDescent="0.25">
      <c r="R757" s="1057"/>
      <c r="S757" s="1057"/>
      <c r="T757" s="1057"/>
      <c r="U757" s="1057"/>
      <c r="V757" s="1057"/>
      <c r="W757" s="1057"/>
      <c r="X757" s="1057"/>
      <c r="Y757" s="1057"/>
      <c r="Z757" s="1057"/>
      <c r="AA757" s="1057"/>
      <c r="AB757" s="1057"/>
      <c r="AC757" s="1057"/>
      <c r="AD757" s="1054"/>
    </row>
    <row r="758" spans="18:30" x14ac:dyDescent="0.25">
      <c r="R758" s="1057"/>
      <c r="S758" s="1057"/>
      <c r="T758" s="1057"/>
      <c r="U758" s="1057"/>
      <c r="V758" s="1057"/>
      <c r="W758" s="1057"/>
      <c r="X758" s="1057"/>
      <c r="Y758" s="1057"/>
      <c r="Z758" s="1057"/>
      <c r="AA758" s="1057"/>
      <c r="AB758" s="1057"/>
      <c r="AC758" s="1057"/>
      <c r="AD758" s="1054"/>
    </row>
    <row r="759" spans="18:30" x14ac:dyDescent="0.25">
      <c r="R759" s="1057"/>
      <c r="S759" s="1057"/>
      <c r="T759" s="1057"/>
      <c r="U759" s="1057"/>
      <c r="V759" s="1057"/>
      <c r="W759" s="1057"/>
      <c r="X759" s="1057"/>
      <c r="Y759" s="1057"/>
      <c r="Z759" s="1057"/>
      <c r="AA759" s="1057"/>
      <c r="AB759" s="1057"/>
      <c r="AC759" s="1057"/>
      <c r="AD759" s="1054"/>
    </row>
    <row r="760" spans="18:30" x14ac:dyDescent="0.25">
      <c r="R760" s="1057"/>
      <c r="S760" s="1057"/>
      <c r="T760" s="1057"/>
      <c r="U760" s="1057"/>
      <c r="V760" s="1057"/>
      <c r="W760" s="1057"/>
      <c r="X760" s="1057"/>
      <c r="Y760" s="1057"/>
      <c r="Z760" s="1057"/>
      <c r="AA760" s="1057"/>
      <c r="AB760" s="1057"/>
      <c r="AC760" s="1057"/>
      <c r="AD760" s="1054"/>
    </row>
    <row r="761" spans="18:30" x14ac:dyDescent="0.25">
      <c r="R761" s="1057"/>
      <c r="S761" s="1057"/>
      <c r="T761" s="1057"/>
      <c r="U761" s="1057"/>
      <c r="V761" s="1057"/>
      <c r="W761" s="1057"/>
      <c r="X761" s="1057"/>
      <c r="Y761" s="1057"/>
      <c r="Z761" s="1057"/>
      <c r="AA761" s="1057"/>
      <c r="AB761" s="1057"/>
      <c r="AC761" s="1057"/>
      <c r="AD761" s="1054"/>
    </row>
    <row r="762" spans="18:30" x14ac:dyDescent="0.25">
      <c r="R762" s="1057"/>
      <c r="S762" s="1057"/>
      <c r="T762" s="1057"/>
      <c r="U762" s="1057"/>
      <c r="V762" s="1057"/>
      <c r="W762" s="1057"/>
      <c r="X762" s="1057"/>
      <c r="Y762" s="1057"/>
      <c r="Z762" s="1057"/>
      <c r="AA762" s="1057"/>
      <c r="AB762" s="1057"/>
      <c r="AC762" s="1057"/>
      <c r="AD762" s="1054"/>
    </row>
    <row r="763" spans="18:30" x14ac:dyDescent="0.25">
      <c r="R763" s="1057"/>
      <c r="S763" s="1057"/>
      <c r="T763" s="1057"/>
      <c r="U763" s="1057"/>
      <c r="V763" s="1057"/>
      <c r="W763" s="1057"/>
      <c r="X763" s="1057"/>
      <c r="Y763" s="1057"/>
      <c r="Z763" s="1057"/>
      <c r="AA763" s="1057"/>
      <c r="AB763" s="1057"/>
      <c r="AC763" s="1057"/>
      <c r="AD763" s="1054"/>
    </row>
    <row r="764" spans="18:30" x14ac:dyDescent="0.25">
      <c r="R764" s="1057"/>
      <c r="S764" s="1057"/>
      <c r="T764" s="1057"/>
      <c r="U764" s="1057"/>
      <c r="V764" s="1057"/>
      <c r="W764" s="1057"/>
      <c r="X764" s="1057"/>
      <c r="Y764" s="1057"/>
      <c r="Z764" s="1057"/>
      <c r="AA764" s="1057"/>
      <c r="AB764" s="1057"/>
      <c r="AC764" s="1057"/>
      <c r="AD764" s="1054"/>
    </row>
    <row r="765" spans="18:30" x14ac:dyDescent="0.25">
      <c r="R765" s="1057"/>
      <c r="S765" s="1057"/>
      <c r="T765" s="1057"/>
      <c r="U765" s="1057"/>
      <c r="V765" s="1057"/>
      <c r="W765" s="1057"/>
      <c r="X765" s="1057"/>
      <c r="Y765" s="1057"/>
      <c r="Z765" s="1057"/>
      <c r="AA765" s="1057"/>
      <c r="AB765" s="1057"/>
      <c r="AC765" s="1057"/>
      <c r="AD765" s="1054"/>
    </row>
    <row r="766" spans="18:30" x14ac:dyDescent="0.25">
      <c r="R766" s="1057"/>
      <c r="S766" s="1057"/>
      <c r="T766" s="1057"/>
      <c r="U766" s="1057"/>
      <c r="V766" s="1057"/>
      <c r="W766" s="1057"/>
      <c r="X766" s="1057"/>
      <c r="Y766" s="1057"/>
      <c r="Z766" s="1057"/>
      <c r="AA766" s="1057"/>
      <c r="AB766" s="1057"/>
      <c r="AC766" s="1057"/>
      <c r="AD766" s="1054"/>
    </row>
    <row r="767" spans="18:30" x14ac:dyDescent="0.25">
      <c r="R767" s="1057"/>
      <c r="S767" s="1057"/>
      <c r="T767" s="1057"/>
      <c r="U767" s="1057"/>
      <c r="V767" s="1057"/>
      <c r="W767" s="1057"/>
      <c r="X767" s="1057"/>
      <c r="Y767" s="1057"/>
      <c r="Z767" s="1057"/>
      <c r="AA767" s="1057"/>
      <c r="AB767" s="1057"/>
      <c r="AC767" s="1057"/>
      <c r="AD767" s="1054"/>
    </row>
    <row r="768" spans="18:30" x14ac:dyDescent="0.25">
      <c r="R768" s="1057"/>
      <c r="S768" s="1057"/>
      <c r="T768" s="1057"/>
      <c r="U768" s="1057"/>
      <c r="V768" s="1057"/>
      <c r="W768" s="1057"/>
      <c r="X768" s="1057"/>
      <c r="Y768" s="1057"/>
      <c r="Z768" s="1057"/>
      <c r="AA768" s="1057"/>
      <c r="AB768" s="1057"/>
      <c r="AC768" s="1057"/>
      <c r="AD768" s="1054"/>
    </row>
    <row r="769" spans="18:30" x14ac:dyDescent="0.25">
      <c r="R769" s="1057"/>
      <c r="S769" s="1057"/>
      <c r="T769" s="1057"/>
      <c r="U769" s="1057"/>
      <c r="V769" s="1057"/>
      <c r="W769" s="1057"/>
      <c r="X769" s="1057"/>
      <c r="Y769" s="1057"/>
      <c r="Z769" s="1057"/>
      <c r="AA769" s="1057"/>
      <c r="AB769" s="1057"/>
      <c r="AC769" s="1057"/>
      <c r="AD769" s="1054"/>
    </row>
    <row r="770" spans="18:30" x14ac:dyDescent="0.25">
      <c r="R770" s="1057"/>
      <c r="S770" s="1057"/>
      <c r="T770" s="1057"/>
      <c r="U770" s="1057"/>
      <c r="V770" s="1057"/>
      <c r="W770" s="1057"/>
      <c r="X770" s="1057"/>
      <c r="Y770" s="1057"/>
      <c r="Z770" s="1057"/>
      <c r="AA770" s="1057"/>
      <c r="AB770" s="1057"/>
      <c r="AC770" s="1057"/>
      <c r="AD770" s="1054"/>
    </row>
    <row r="771" spans="18:30" x14ac:dyDescent="0.25">
      <c r="R771" s="1057"/>
      <c r="S771" s="1057"/>
      <c r="T771" s="1057"/>
      <c r="U771" s="1057"/>
      <c r="V771" s="1057"/>
      <c r="W771" s="1057"/>
      <c r="X771" s="1057"/>
      <c r="Y771" s="1057"/>
      <c r="Z771" s="1057"/>
      <c r="AA771" s="1057"/>
      <c r="AB771" s="1057"/>
      <c r="AC771" s="1057"/>
      <c r="AD771" s="1054"/>
    </row>
    <row r="772" spans="18:30" x14ac:dyDescent="0.25">
      <c r="R772" s="1057"/>
      <c r="S772" s="1057"/>
      <c r="T772" s="1057"/>
      <c r="U772" s="1057"/>
      <c r="V772" s="1057"/>
      <c r="W772" s="1057"/>
      <c r="X772" s="1057"/>
      <c r="Y772" s="1057"/>
      <c r="Z772" s="1057"/>
      <c r="AA772" s="1057"/>
      <c r="AB772" s="1057"/>
      <c r="AC772" s="1057"/>
      <c r="AD772" s="1054"/>
    </row>
    <row r="773" spans="18:30" x14ac:dyDescent="0.25">
      <c r="R773" s="1057"/>
      <c r="S773" s="1057"/>
      <c r="T773" s="1057"/>
      <c r="U773" s="1057"/>
      <c r="V773" s="1057"/>
      <c r="W773" s="1057"/>
      <c r="X773" s="1057"/>
      <c r="Y773" s="1057"/>
      <c r="Z773" s="1057"/>
      <c r="AA773" s="1057"/>
      <c r="AB773" s="1057"/>
      <c r="AC773" s="1057"/>
      <c r="AD773" s="1054"/>
    </row>
    <row r="774" spans="18:30" x14ac:dyDescent="0.25">
      <c r="R774" s="1057"/>
      <c r="S774" s="1057"/>
      <c r="T774" s="1057"/>
      <c r="U774" s="1057"/>
      <c r="V774" s="1057"/>
      <c r="W774" s="1057"/>
      <c r="X774" s="1057"/>
      <c r="Y774" s="1057"/>
      <c r="Z774" s="1057"/>
      <c r="AA774" s="1057"/>
      <c r="AB774" s="1057"/>
      <c r="AC774" s="1057"/>
      <c r="AD774" s="1054"/>
    </row>
    <row r="775" spans="18:30" x14ac:dyDescent="0.25">
      <c r="R775" s="1057"/>
      <c r="S775" s="1057"/>
      <c r="T775" s="1057"/>
      <c r="U775" s="1057"/>
      <c r="V775" s="1057"/>
      <c r="W775" s="1057"/>
      <c r="X775" s="1057"/>
      <c r="Y775" s="1057"/>
      <c r="Z775" s="1057"/>
      <c r="AA775" s="1057"/>
      <c r="AB775" s="1057"/>
      <c r="AC775" s="1057"/>
      <c r="AD775" s="1054"/>
    </row>
    <row r="776" spans="18:30" x14ac:dyDescent="0.25">
      <c r="R776" s="1057"/>
      <c r="S776" s="1057"/>
      <c r="T776" s="1057"/>
      <c r="U776" s="1057"/>
      <c r="V776" s="1057"/>
      <c r="W776" s="1057"/>
      <c r="X776" s="1057"/>
      <c r="Y776" s="1057"/>
      <c r="Z776" s="1057"/>
      <c r="AA776" s="1057"/>
      <c r="AB776" s="1057"/>
      <c r="AC776" s="1057"/>
      <c r="AD776" s="1054"/>
    </row>
    <row r="777" spans="18:30" x14ac:dyDescent="0.25">
      <c r="R777" s="1057"/>
      <c r="S777" s="1057"/>
      <c r="T777" s="1057"/>
      <c r="U777" s="1057"/>
      <c r="V777" s="1057"/>
      <c r="W777" s="1057"/>
      <c r="X777" s="1057"/>
      <c r="Y777" s="1057"/>
      <c r="Z777" s="1057"/>
      <c r="AA777" s="1057"/>
      <c r="AB777" s="1057"/>
      <c r="AC777" s="1057"/>
      <c r="AD777" s="1054"/>
    </row>
    <row r="778" spans="18:30" x14ac:dyDescent="0.25">
      <c r="R778" s="1057"/>
      <c r="S778" s="1057"/>
      <c r="T778" s="1057"/>
      <c r="U778" s="1057"/>
      <c r="V778" s="1057"/>
      <c r="W778" s="1057"/>
      <c r="X778" s="1057"/>
      <c r="Y778" s="1057"/>
      <c r="Z778" s="1057"/>
      <c r="AA778" s="1057"/>
      <c r="AB778" s="1057"/>
      <c r="AC778" s="1057"/>
      <c r="AD778" s="1054"/>
    </row>
    <row r="779" spans="18:30" x14ac:dyDescent="0.25">
      <c r="R779" s="1057"/>
      <c r="S779" s="1057"/>
      <c r="T779" s="1057"/>
      <c r="U779" s="1057"/>
      <c r="V779" s="1057"/>
      <c r="W779" s="1057"/>
      <c r="X779" s="1057"/>
      <c r="Y779" s="1057"/>
      <c r="Z779" s="1057"/>
      <c r="AA779" s="1057"/>
      <c r="AB779" s="1057"/>
      <c r="AC779" s="1057"/>
      <c r="AD779" s="1054"/>
    </row>
    <row r="780" spans="18:30" x14ac:dyDescent="0.25">
      <c r="R780" s="1057"/>
      <c r="S780" s="1057"/>
      <c r="T780" s="1057"/>
      <c r="U780" s="1057"/>
      <c r="V780" s="1057"/>
      <c r="W780" s="1057"/>
      <c r="X780" s="1057"/>
      <c r="Y780" s="1057"/>
      <c r="Z780" s="1057"/>
      <c r="AA780" s="1057"/>
      <c r="AB780" s="1057"/>
      <c r="AC780" s="1057"/>
      <c r="AD780" s="1054"/>
    </row>
    <row r="781" spans="18:30" x14ac:dyDescent="0.25">
      <c r="R781" s="1057"/>
      <c r="S781" s="1057"/>
      <c r="T781" s="1057"/>
      <c r="U781" s="1057"/>
      <c r="V781" s="1057"/>
      <c r="W781" s="1057"/>
      <c r="X781" s="1057"/>
      <c r="Y781" s="1057"/>
      <c r="Z781" s="1057"/>
      <c r="AA781" s="1057"/>
      <c r="AB781" s="1057"/>
      <c r="AC781" s="1057"/>
      <c r="AD781" s="1054"/>
    </row>
    <row r="782" spans="18:30" x14ac:dyDescent="0.25">
      <c r="R782" s="1057"/>
      <c r="S782" s="1057"/>
      <c r="T782" s="1057"/>
      <c r="U782" s="1057"/>
      <c r="V782" s="1057"/>
      <c r="W782" s="1057"/>
      <c r="X782" s="1057"/>
      <c r="Y782" s="1057"/>
      <c r="Z782" s="1057"/>
      <c r="AA782" s="1057"/>
      <c r="AB782" s="1057"/>
      <c r="AC782" s="1057"/>
      <c r="AD782" s="1054"/>
    </row>
    <row r="783" spans="18:30" x14ac:dyDescent="0.25">
      <c r="R783" s="1057"/>
      <c r="S783" s="1057"/>
      <c r="T783" s="1057"/>
      <c r="U783" s="1057"/>
      <c r="V783" s="1057"/>
      <c r="W783" s="1057"/>
      <c r="X783" s="1057"/>
      <c r="Y783" s="1057"/>
      <c r="Z783" s="1057"/>
      <c r="AA783" s="1057"/>
      <c r="AB783" s="1057"/>
      <c r="AC783" s="1057"/>
      <c r="AD783" s="1054"/>
    </row>
    <row r="784" spans="18:30" x14ac:dyDescent="0.25">
      <c r="R784" s="1057"/>
      <c r="S784" s="1057"/>
      <c r="T784" s="1057"/>
      <c r="U784" s="1057"/>
      <c r="V784" s="1057"/>
      <c r="W784" s="1057"/>
      <c r="X784" s="1057"/>
      <c r="Y784" s="1057"/>
      <c r="Z784" s="1057"/>
      <c r="AA784" s="1057"/>
      <c r="AB784" s="1057"/>
      <c r="AC784" s="1057"/>
      <c r="AD784" s="1054"/>
    </row>
    <row r="785" spans="18:30" x14ac:dyDescent="0.25">
      <c r="R785" s="1057"/>
      <c r="S785" s="1057"/>
      <c r="T785" s="1057"/>
      <c r="U785" s="1057"/>
      <c r="V785" s="1057"/>
      <c r="W785" s="1057"/>
      <c r="X785" s="1057"/>
      <c r="Y785" s="1057"/>
      <c r="Z785" s="1057"/>
      <c r="AA785" s="1057"/>
      <c r="AB785" s="1057"/>
      <c r="AC785" s="1057"/>
      <c r="AD785" s="1054"/>
    </row>
    <row r="786" spans="18:30" x14ac:dyDescent="0.25">
      <c r="R786" s="1057"/>
      <c r="S786" s="1057"/>
      <c r="T786" s="1057"/>
      <c r="U786" s="1057"/>
      <c r="V786" s="1057"/>
      <c r="W786" s="1057"/>
      <c r="X786" s="1057"/>
      <c r="Y786" s="1057"/>
      <c r="Z786" s="1057"/>
      <c r="AA786" s="1057"/>
      <c r="AB786" s="1057"/>
      <c r="AC786" s="1057"/>
      <c r="AD786" s="1054"/>
    </row>
    <row r="787" spans="18:30" x14ac:dyDescent="0.25">
      <c r="R787" s="1057"/>
      <c r="S787" s="1057"/>
      <c r="T787" s="1057"/>
      <c r="U787" s="1057"/>
      <c r="V787" s="1057"/>
      <c r="W787" s="1057"/>
      <c r="X787" s="1057"/>
      <c r="Y787" s="1057"/>
      <c r="Z787" s="1057"/>
      <c r="AA787" s="1057"/>
      <c r="AB787" s="1057"/>
      <c r="AC787" s="1057"/>
      <c r="AD787" s="1054"/>
    </row>
    <row r="788" spans="18:30" x14ac:dyDescent="0.25">
      <c r="R788" s="1057"/>
      <c r="S788" s="1057"/>
      <c r="T788" s="1057"/>
      <c r="U788" s="1057"/>
      <c r="V788" s="1057"/>
      <c r="W788" s="1057"/>
      <c r="X788" s="1057"/>
      <c r="Y788" s="1057"/>
      <c r="Z788" s="1057"/>
      <c r="AA788" s="1057"/>
      <c r="AB788" s="1057"/>
      <c r="AC788" s="1057"/>
      <c r="AD788" s="1054"/>
    </row>
    <row r="789" spans="18:30" x14ac:dyDescent="0.25">
      <c r="R789" s="1057"/>
      <c r="S789" s="1057"/>
      <c r="T789" s="1057"/>
      <c r="U789" s="1057"/>
      <c r="V789" s="1057"/>
      <c r="W789" s="1057"/>
      <c r="X789" s="1057"/>
      <c r="Y789" s="1057"/>
      <c r="Z789" s="1057"/>
      <c r="AA789" s="1057"/>
      <c r="AB789" s="1057"/>
      <c r="AC789" s="1057"/>
      <c r="AD789" s="1054"/>
    </row>
    <row r="790" spans="18:30" x14ac:dyDescent="0.25">
      <c r="R790" s="1057"/>
      <c r="S790" s="1057"/>
      <c r="T790" s="1057"/>
      <c r="U790" s="1057"/>
      <c r="V790" s="1057"/>
      <c r="W790" s="1057"/>
      <c r="X790" s="1057"/>
      <c r="Y790" s="1057"/>
      <c r="Z790" s="1057"/>
      <c r="AA790" s="1057"/>
      <c r="AB790" s="1057"/>
      <c r="AC790" s="1057"/>
      <c r="AD790" s="1054"/>
    </row>
    <row r="791" spans="18:30" x14ac:dyDescent="0.25">
      <c r="R791" s="1057"/>
      <c r="S791" s="1057"/>
      <c r="T791" s="1057"/>
      <c r="U791" s="1057"/>
      <c r="V791" s="1057"/>
      <c r="W791" s="1057"/>
      <c r="X791" s="1057"/>
      <c r="Y791" s="1057"/>
      <c r="Z791" s="1057"/>
      <c r="AA791" s="1057"/>
      <c r="AB791" s="1057"/>
      <c r="AC791" s="1057"/>
      <c r="AD791" s="1054"/>
    </row>
    <row r="792" spans="18:30" x14ac:dyDescent="0.25">
      <c r="R792" s="1057"/>
      <c r="S792" s="1057"/>
      <c r="T792" s="1057"/>
      <c r="U792" s="1057"/>
      <c r="V792" s="1057"/>
      <c r="W792" s="1057"/>
      <c r="X792" s="1057"/>
      <c r="Y792" s="1057"/>
      <c r="Z792" s="1057"/>
      <c r="AA792" s="1057"/>
      <c r="AB792" s="1057"/>
      <c r="AC792" s="1057"/>
      <c r="AD792" s="1054"/>
    </row>
    <row r="793" spans="18:30" x14ac:dyDescent="0.25">
      <c r="R793" s="1057"/>
      <c r="S793" s="1057"/>
      <c r="T793" s="1057"/>
      <c r="U793" s="1057"/>
      <c r="V793" s="1057"/>
      <c r="W793" s="1057"/>
      <c r="X793" s="1057"/>
      <c r="Y793" s="1057"/>
      <c r="Z793" s="1057"/>
      <c r="AA793" s="1057"/>
      <c r="AB793" s="1057"/>
      <c r="AC793" s="1057"/>
      <c r="AD793" s="1054"/>
    </row>
    <row r="794" spans="18:30" x14ac:dyDescent="0.25">
      <c r="R794" s="1057"/>
      <c r="S794" s="1057"/>
      <c r="T794" s="1057"/>
      <c r="U794" s="1057"/>
      <c r="V794" s="1057"/>
      <c r="W794" s="1057"/>
      <c r="X794" s="1057"/>
      <c r="Y794" s="1057"/>
      <c r="Z794" s="1057"/>
      <c r="AA794" s="1057"/>
      <c r="AB794" s="1057"/>
      <c r="AC794" s="1057"/>
      <c r="AD794" s="1054"/>
    </row>
    <row r="795" spans="18:30" x14ac:dyDescent="0.25">
      <c r="R795" s="1057"/>
      <c r="S795" s="1057"/>
      <c r="T795" s="1057"/>
      <c r="U795" s="1057"/>
      <c r="V795" s="1057"/>
      <c r="W795" s="1057"/>
      <c r="X795" s="1057"/>
      <c r="Y795" s="1057"/>
      <c r="Z795" s="1057"/>
      <c r="AA795" s="1057"/>
      <c r="AB795" s="1057"/>
      <c r="AC795" s="1057"/>
      <c r="AD795" s="1054"/>
    </row>
    <row r="796" spans="18:30" x14ac:dyDescent="0.25">
      <c r="R796" s="1057"/>
      <c r="S796" s="1057"/>
      <c r="T796" s="1057"/>
      <c r="U796" s="1057"/>
      <c r="V796" s="1057"/>
      <c r="W796" s="1057"/>
      <c r="X796" s="1057"/>
      <c r="Y796" s="1057"/>
      <c r="Z796" s="1057"/>
      <c r="AA796" s="1057"/>
      <c r="AB796" s="1057"/>
      <c r="AC796" s="1057"/>
      <c r="AD796" s="1054"/>
    </row>
    <row r="797" spans="18:30" x14ac:dyDescent="0.25">
      <c r="R797" s="1057"/>
      <c r="S797" s="1057"/>
      <c r="T797" s="1057"/>
      <c r="U797" s="1057"/>
      <c r="V797" s="1057"/>
      <c r="W797" s="1057"/>
      <c r="X797" s="1057"/>
      <c r="Y797" s="1057"/>
      <c r="Z797" s="1057"/>
      <c r="AA797" s="1057"/>
      <c r="AB797" s="1057"/>
      <c r="AC797" s="1057"/>
      <c r="AD797" s="1054"/>
    </row>
    <row r="798" spans="18:30" x14ac:dyDescent="0.25">
      <c r="R798" s="1057"/>
      <c r="S798" s="1057"/>
      <c r="T798" s="1057"/>
      <c r="U798" s="1057"/>
      <c r="V798" s="1057"/>
      <c r="W798" s="1057"/>
      <c r="X798" s="1057"/>
      <c r="Y798" s="1057"/>
      <c r="Z798" s="1057"/>
      <c r="AA798" s="1057"/>
      <c r="AB798" s="1057"/>
      <c r="AC798" s="1057"/>
      <c r="AD798" s="1054"/>
    </row>
    <row r="799" spans="18:30" x14ac:dyDescent="0.25">
      <c r="R799" s="1057"/>
      <c r="S799" s="1057"/>
      <c r="T799" s="1057"/>
      <c r="U799" s="1057"/>
      <c r="V799" s="1057"/>
      <c r="W799" s="1057"/>
      <c r="X799" s="1057"/>
      <c r="Y799" s="1057"/>
      <c r="Z799" s="1057"/>
      <c r="AA799" s="1057"/>
      <c r="AB799" s="1057"/>
      <c r="AC799" s="1057"/>
      <c r="AD799" s="1054"/>
    </row>
    <row r="800" spans="18:30" x14ac:dyDescent="0.25">
      <c r="R800" s="1057"/>
      <c r="S800" s="1057"/>
      <c r="T800" s="1057"/>
      <c r="U800" s="1057"/>
      <c r="V800" s="1057"/>
      <c r="W800" s="1057"/>
      <c r="X800" s="1057"/>
      <c r="Y800" s="1057"/>
      <c r="Z800" s="1057"/>
      <c r="AA800" s="1057"/>
      <c r="AB800" s="1057"/>
      <c r="AC800" s="1057"/>
      <c r="AD800" s="1054"/>
    </row>
    <row r="801" spans="18:30" x14ac:dyDescent="0.25">
      <c r="R801" s="1057"/>
      <c r="S801" s="1057"/>
      <c r="T801" s="1057"/>
      <c r="U801" s="1057"/>
      <c r="V801" s="1057"/>
      <c r="W801" s="1057"/>
      <c r="X801" s="1057"/>
      <c r="Y801" s="1057"/>
      <c r="Z801" s="1057"/>
      <c r="AA801" s="1057"/>
      <c r="AB801" s="1057"/>
      <c r="AC801" s="1057"/>
      <c r="AD801" s="1054"/>
    </row>
    <row r="802" spans="18:30" x14ac:dyDescent="0.25">
      <c r="R802" s="1057"/>
      <c r="S802" s="1057"/>
      <c r="T802" s="1057"/>
      <c r="U802" s="1057"/>
      <c r="V802" s="1057"/>
      <c r="W802" s="1057"/>
      <c r="X802" s="1057"/>
      <c r="Y802" s="1057"/>
      <c r="Z802" s="1057"/>
      <c r="AA802" s="1057"/>
      <c r="AB802" s="1057"/>
      <c r="AC802" s="1057"/>
      <c r="AD802" s="1054"/>
    </row>
    <row r="803" spans="18:30" x14ac:dyDescent="0.25">
      <c r="R803" s="1057"/>
      <c r="S803" s="1057"/>
      <c r="T803" s="1057"/>
      <c r="U803" s="1057"/>
      <c r="V803" s="1057"/>
      <c r="W803" s="1057"/>
      <c r="X803" s="1057"/>
      <c r="Y803" s="1057"/>
      <c r="Z803" s="1057"/>
      <c r="AA803" s="1057"/>
      <c r="AB803" s="1057"/>
      <c r="AC803" s="1057"/>
      <c r="AD803" s="1054"/>
    </row>
    <row r="804" spans="18:30" x14ac:dyDescent="0.25">
      <c r="R804" s="1057"/>
      <c r="S804" s="1057"/>
      <c r="T804" s="1057"/>
      <c r="U804" s="1057"/>
      <c r="V804" s="1057"/>
      <c r="W804" s="1057"/>
      <c r="X804" s="1057"/>
      <c r="Y804" s="1057"/>
      <c r="Z804" s="1057"/>
      <c r="AA804" s="1057"/>
      <c r="AB804" s="1057"/>
      <c r="AC804" s="1057"/>
      <c r="AD804" s="1054"/>
    </row>
    <row r="805" spans="18:30" x14ac:dyDescent="0.25">
      <c r="R805" s="1057"/>
      <c r="S805" s="1057"/>
      <c r="T805" s="1057"/>
      <c r="U805" s="1057"/>
      <c r="V805" s="1057"/>
      <c r="W805" s="1057"/>
      <c r="X805" s="1057"/>
      <c r="Y805" s="1057"/>
      <c r="Z805" s="1057"/>
      <c r="AA805" s="1057"/>
      <c r="AB805" s="1057"/>
      <c r="AC805" s="1057"/>
      <c r="AD805" s="1054"/>
    </row>
    <row r="806" spans="18:30" x14ac:dyDescent="0.25">
      <c r="R806" s="1057"/>
      <c r="S806" s="1057"/>
      <c r="T806" s="1057"/>
      <c r="U806" s="1057"/>
      <c r="V806" s="1057"/>
      <c r="W806" s="1057"/>
      <c r="X806" s="1057"/>
      <c r="Y806" s="1057"/>
      <c r="Z806" s="1057"/>
      <c r="AA806" s="1057"/>
      <c r="AB806" s="1057"/>
      <c r="AC806" s="1057"/>
      <c r="AD806" s="1054"/>
    </row>
    <row r="807" spans="18:30" x14ac:dyDescent="0.25">
      <c r="R807" s="1057"/>
      <c r="S807" s="1057"/>
      <c r="T807" s="1057"/>
      <c r="U807" s="1057"/>
      <c r="V807" s="1057"/>
      <c r="W807" s="1057"/>
      <c r="X807" s="1057"/>
      <c r="Y807" s="1057"/>
      <c r="Z807" s="1057"/>
      <c r="AA807" s="1057"/>
      <c r="AB807" s="1057"/>
      <c r="AC807" s="1057"/>
      <c r="AD807" s="1054"/>
    </row>
    <row r="808" spans="18:30" x14ac:dyDescent="0.25">
      <c r="R808" s="1057"/>
      <c r="S808" s="1057"/>
      <c r="T808" s="1057"/>
      <c r="U808" s="1057"/>
      <c r="V808" s="1057"/>
      <c r="W808" s="1057"/>
      <c r="X808" s="1057"/>
      <c r="Y808" s="1057"/>
      <c r="Z808" s="1057"/>
      <c r="AA808" s="1057"/>
      <c r="AB808" s="1057"/>
      <c r="AC808" s="1057"/>
      <c r="AD808" s="1054"/>
    </row>
    <row r="809" spans="18:30" x14ac:dyDescent="0.25">
      <c r="R809" s="1057"/>
      <c r="S809" s="1057"/>
      <c r="T809" s="1057"/>
      <c r="U809" s="1057"/>
      <c r="V809" s="1057"/>
      <c r="W809" s="1057"/>
      <c r="X809" s="1057"/>
      <c r="Y809" s="1057"/>
      <c r="Z809" s="1057"/>
      <c r="AA809" s="1057"/>
      <c r="AB809" s="1057"/>
      <c r="AC809" s="1057"/>
      <c r="AD809" s="1054"/>
    </row>
    <row r="810" spans="18:30" x14ac:dyDescent="0.25">
      <c r="R810" s="1057"/>
      <c r="S810" s="1057"/>
      <c r="T810" s="1057"/>
      <c r="U810" s="1057"/>
      <c r="V810" s="1057"/>
      <c r="W810" s="1057"/>
      <c r="X810" s="1057"/>
      <c r="Y810" s="1057"/>
      <c r="Z810" s="1057"/>
      <c r="AA810" s="1057"/>
      <c r="AB810" s="1057"/>
      <c r="AC810" s="1057"/>
      <c r="AD810" s="1054"/>
    </row>
    <row r="811" spans="18:30" x14ac:dyDescent="0.25">
      <c r="R811" s="1057"/>
      <c r="S811" s="1057"/>
      <c r="T811" s="1057"/>
      <c r="U811" s="1057"/>
      <c r="V811" s="1057"/>
      <c r="W811" s="1057"/>
      <c r="X811" s="1057"/>
      <c r="Y811" s="1057"/>
      <c r="Z811" s="1057"/>
      <c r="AA811" s="1057"/>
      <c r="AB811" s="1057"/>
      <c r="AC811" s="1057"/>
      <c r="AD811" s="1054"/>
    </row>
    <row r="812" spans="18:30" x14ac:dyDescent="0.25">
      <c r="R812" s="1057"/>
      <c r="S812" s="1057"/>
      <c r="T812" s="1057"/>
      <c r="U812" s="1057"/>
      <c r="V812" s="1057"/>
      <c r="W812" s="1057"/>
      <c r="X812" s="1057"/>
      <c r="Y812" s="1057"/>
      <c r="Z812" s="1057"/>
      <c r="AA812" s="1057"/>
      <c r="AB812" s="1057"/>
      <c r="AC812" s="1057"/>
      <c r="AD812" s="1054"/>
    </row>
    <row r="813" spans="18:30" x14ac:dyDescent="0.25">
      <c r="R813" s="1057"/>
      <c r="S813" s="1057"/>
      <c r="T813" s="1057"/>
      <c r="U813" s="1057"/>
      <c r="V813" s="1057"/>
      <c r="W813" s="1057"/>
      <c r="X813" s="1057"/>
      <c r="Y813" s="1057"/>
      <c r="Z813" s="1057"/>
      <c r="AA813" s="1057"/>
      <c r="AB813" s="1057"/>
      <c r="AC813" s="1057"/>
      <c r="AD813" s="1054"/>
    </row>
    <row r="814" spans="18:30" x14ac:dyDescent="0.25">
      <c r="R814" s="1057"/>
      <c r="S814" s="1057"/>
      <c r="T814" s="1057"/>
      <c r="U814" s="1057"/>
      <c r="V814" s="1057"/>
      <c r="W814" s="1057"/>
      <c r="X814" s="1057"/>
      <c r="Y814" s="1057"/>
      <c r="Z814" s="1057"/>
      <c r="AA814" s="1057"/>
      <c r="AB814" s="1057"/>
      <c r="AC814" s="1057"/>
      <c r="AD814" s="1054"/>
    </row>
    <row r="815" spans="18:30" x14ac:dyDescent="0.25">
      <c r="R815" s="1057"/>
      <c r="S815" s="1057"/>
      <c r="T815" s="1057"/>
      <c r="U815" s="1057"/>
      <c r="V815" s="1057"/>
      <c r="W815" s="1057"/>
      <c r="X815" s="1057"/>
      <c r="Y815" s="1057"/>
      <c r="Z815" s="1057"/>
      <c r="AA815" s="1057"/>
      <c r="AB815" s="1057"/>
      <c r="AC815" s="1057"/>
      <c r="AD815" s="1054"/>
    </row>
    <row r="816" spans="18:30" x14ac:dyDescent="0.25">
      <c r="R816" s="1057"/>
      <c r="S816" s="1057"/>
      <c r="T816" s="1057"/>
      <c r="U816" s="1057"/>
      <c r="V816" s="1057"/>
      <c r="W816" s="1057"/>
      <c r="X816" s="1057"/>
      <c r="Y816" s="1057"/>
      <c r="Z816" s="1057"/>
      <c r="AA816" s="1057"/>
      <c r="AB816" s="1057"/>
      <c r="AC816" s="1057"/>
      <c r="AD816" s="1054"/>
    </row>
    <row r="817" spans="18:30" x14ac:dyDescent="0.25">
      <c r="R817" s="1057"/>
      <c r="S817" s="1057"/>
      <c r="T817" s="1057"/>
      <c r="U817" s="1057"/>
      <c r="V817" s="1057"/>
      <c r="W817" s="1057"/>
      <c r="X817" s="1057"/>
      <c r="Y817" s="1057"/>
      <c r="Z817" s="1057"/>
      <c r="AA817" s="1057"/>
      <c r="AB817" s="1057"/>
      <c r="AC817" s="1057"/>
      <c r="AD817" s="1054"/>
    </row>
    <row r="818" spans="18:30" x14ac:dyDescent="0.25">
      <c r="R818" s="1057"/>
      <c r="S818" s="1057"/>
      <c r="T818" s="1057"/>
      <c r="U818" s="1057"/>
      <c r="V818" s="1057"/>
      <c r="W818" s="1057"/>
      <c r="X818" s="1057"/>
      <c r="Y818" s="1057"/>
      <c r="Z818" s="1057"/>
      <c r="AA818" s="1057"/>
      <c r="AB818" s="1057"/>
      <c r="AC818" s="1057"/>
      <c r="AD818" s="1054"/>
    </row>
    <row r="819" spans="18:30" x14ac:dyDescent="0.25">
      <c r="R819" s="1057"/>
      <c r="S819" s="1057"/>
      <c r="T819" s="1057"/>
      <c r="U819" s="1057"/>
      <c r="V819" s="1057"/>
      <c r="W819" s="1057"/>
      <c r="X819" s="1057"/>
      <c r="Y819" s="1057"/>
      <c r="Z819" s="1057"/>
      <c r="AA819" s="1057"/>
      <c r="AB819" s="1057"/>
      <c r="AC819" s="1057"/>
      <c r="AD819" s="1054"/>
    </row>
    <row r="820" spans="18:30" x14ac:dyDescent="0.25">
      <c r="R820" s="1057"/>
      <c r="S820" s="1057"/>
      <c r="T820" s="1057"/>
      <c r="U820" s="1057"/>
      <c r="V820" s="1057"/>
      <c r="W820" s="1057"/>
      <c r="X820" s="1057"/>
      <c r="Y820" s="1057"/>
      <c r="Z820" s="1057"/>
      <c r="AA820" s="1057"/>
      <c r="AB820" s="1057"/>
      <c r="AC820" s="1057"/>
      <c r="AD820" s="1054"/>
    </row>
    <row r="821" spans="18:30" x14ac:dyDescent="0.25">
      <c r="R821" s="1057"/>
      <c r="S821" s="1057"/>
      <c r="T821" s="1057"/>
      <c r="U821" s="1057"/>
      <c r="V821" s="1057"/>
      <c r="W821" s="1057"/>
      <c r="X821" s="1057"/>
      <c r="Y821" s="1057"/>
      <c r="Z821" s="1057"/>
      <c r="AA821" s="1057"/>
      <c r="AB821" s="1057"/>
      <c r="AC821" s="1057"/>
      <c r="AD821" s="1054"/>
    </row>
    <row r="822" spans="18:30" x14ac:dyDescent="0.25">
      <c r="R822" s="1057"/>
      <c r="S822" s="1057"/>
      <c r="T822" s="1057"/>
      <c r="U822" s="1057"/>
      <c r="V822" s="1057"/>
      <c r="W822" s="1057"/>
      <c r="X822" s="1057"/>
      <c r="Y822" s="1057"/>
      <c r="Z822" s="1057"/>
      <c r="AA822" s="1057"/>
      <c r="AB822" s="1057"/>
      <c r="AC822" s="1057"/>
      <c r="AD822" s="1054"/>
    </row>
    <row r="823" spans="18:30" x14ac:dyDescent="0.25">
      <c r="R823" s="1057"/>
      <c r="S823" s="1057"/>
      <c r="T823" s="1057"/>
      <c r="U823" s="1057"/>
      <c r="V823" s="1057"/>
      <c r="W823" s="1057"/>
      <c r="X823" s="1057"/>
      <c r="Y823" s="1057"/>
      <c r="Z823" s="1057"/>
      <c r="AA823" s="1057"/>
      <c r="AB823" s="1057"/>
      <c r="AC823" s="1057"/>
      <c r="AD823" s="1054"/>
    </row>
    <row r="824" spans="18:30" x14ac:dyDescent="0.25">
      <c r="R824" s="1057"/>
      <c r="S824" s="1057"/>
      <c r="T824" s="1057"/>
      <c r="U824" s="1057"/>
      <c r="V824" s="1057"/>
      <c r="W824" s="1057"/>
      <c r="X824" s="1057"/>
      <c r="Y824" s="1057"/>
      <c r="Z824" s="1057"/>
      <c r="AA824" s="1057"/>
      <c r="AB824" s="1057"/>
      <c r="AC824" s="1057"/>
      <c r="AD824" s="1054"/>
    </row>
    <row r="825" spans="18:30" x14ac:dyDescent="0.25">
      <c r="R825" s="1057"/>
      <c r="S825" s="1057"/>
      <c r="T825" s="1057"/>
      <c r="U825" s="1057"/>
      <c r="V825" s="1057"/>
      <c r="W825" s="1057"/>
      <c r="X825" s="1057"/>
      <c r="Y825" s="1057"/>
      <c r="Z825" s="1057"/>
      <c r="AA825" s="1057"/>
      <c r="AB825" s="1057"/>
      <c r="AC825" s="1057"/>
      <c r="AD825" s="1054"/>
    </row>
    <row r="826" spans="18:30" x14ac:dyDescent="0.25">
      <c r="R826" s="1057"/>
      <c r="S826" s="1057"/>
      <c r="T826" s="1057"/>
      <c r="U826" s="1057"/>
      <c r="V826" s="1057"/>
      <c r="W826" s="1057"/>
      <c r="X826" s="1057"/>
      <c r="Y826" s="1057"/>
      <c r="Z826" s="1057"/>
      <c r="AA826" s="1057"/>
      <c r="AB826" s="1057"/>
      <c r="AC826" s="1057"/>
      <c r="AD826" s="1054"/>
    </row>
    <row r="827" spans="18:30" x14ac:dyDescent="0.25">
      <c r="R827" s="1057"/>
      <c r="S827" s="1057"/>
      <c r="T827" s="1057"/>
      <c r="U827" s="1057"/>
      <c r="V827" s="1057"/>
      <c r="W827" s="1057"/>
      <c r="X827" s="1057"/>
      <c r="Y827" s="1057"/>
      <c r="Z827" s="1057"/>
      <c r="AA827" s="1057"/>
      <c r="AB827" s="1057"/>
      <c r="AC827" s="1057"/>
      <c r="AD827" s="1054"/>
    </row>
    <row r="828" spans="18:30" x14ac:dyDescent="0.25">
      <c r="R828" s="1057"/>
      <c r="S828" s="1057"/>
      <c r="T828" s="1057"/>
      <c r="U828" s="1057"/>
      <c r="V828" s="1057"/>
      <c r="W828" s="1057"/>
      <c r="X828" s="1057"/>
      <c r="Y828" s="1057"/>
      <c r="Z828" s="1057"/>
      <c r="AA828" s="1057"/>
      <c r="AB828" s="1057"/>
      <c r="AC828" s="1057"/>
      <c r="AD828" s="1054"/>
    </row>
    <row r="829" spans="18:30" x14ac:dyDescent="0.25">
      <c r="R829" s="1057"/>
      <c r="S829" s="1057"/>
      <c r="T829" s="1057"/>
      <c r="U829" s="1057"/>
      <c r="V829" s="1057"/>
      <c r="W829" s="1057"/>
      <c r="X829" s="1057"/>
      <c r="Y829" s="1057"/>
      <c r="Z829" s="1057"/>
      <c r="AA829" s="1057"/>
      <c r="AB829" s="1057"/>
      <c r="AC829" s="1057"/>
      <c r="AD829" s="1054"/>
    </row>
    <row r="830" spans="18:30" x14ac:dyDescent="0.25">
      <c r="R830" s="1057"/>
      <c r="S830" s="1057"/>
      <c r="T830" s="1057"/>
      <c r="U830" s="1057"/>
      <c r="V830" s="1057"/>
      <c r="W830" s="1057"/>
      <c r="X830" s="1057"/>
      <c r="Y830" s="1057"/>
      <c r="Z830" s="1057"/>
      <c r="AA830" s="1057"/>
      <c r="AB830" s="1057"/>
      <c r="AC830" s="1057"/>
      <c r="AD830" s="1054"/>
    </row>
    <row r="831" spans="18:30" x14ac:dyDescent="0.25">
      <c r="R831" s="1057"/>
      <c r="S831" s="1057"/>
      <c r="T831" s="1057"/>
      <c r="U831" s="1057"/>
      <c r="V831" s="1057"/>
      <c r="W831" s="1057"/>
      <c r="X831" s="1057"/>
      <c r="Y831" s="1057"/>
      <c r="Z831" s="1057"/>
      <c r="AA831" s="1057"/>
      <c r="AB831" s="1057"/>
      <c r="AC831" s="1057"/>
      <c r="AD831" s="1054"/>
    </row>
    <row r="832" spans="18:30" x14ac:dyDescent="0.25">
      <c r="R832" s="1057"/>
      <c r="S832" s="1057"/>
      <c r="T832" s="1057"/>
      <c r="U832" s="1057"/>
      <c r="V832" s="1057"/>
      <c r="W832" s="1057"/>
      <c r="X832" s="1057"/>
      <c r="Y832" s="1057"/>
      <c r="Z832" s="1057"/>
      <c r="AA832" s="1057"/>
      <c r="AB832" s="1057"/>
      <c r="AC832" s="1057"/>
      <c r="AD832" s="1054"/>
    </row>
    <row r="833" spans="18:30" x14ac:dyDescent="0.25">
      <c r="R833" s="1057"/>
      <c r="S833" s="1057"/>
      <c r="T833" s="1057"/>
      <c r="U833" s="1057"/>
      <c r="V833" s="1057"/>
      <c r="W833" s="1057"/>
      <c r="X833" s="1057"/>
      <c r="Y833" s="1057"/>
      <c r="Z833" s="1057"/>
      <c r="AA833" s="1057"/>
      <c r="AB833" s="1057"/>
      <c r="AC833" s="1057"/>
      <c r="AD833" s="1054"/>
    </row>
    <row r="834" spans="18:30" x14ac:dyDescent="0.25">
      <c r="R834" s="1057"/>
      <c r="S834" s="1057"/>
      <c r="T834" s="1057"/>
      <c r="U834" s="1057"/>
      <c r="V834" s="1057"/>
      <c r="W834" s="1057"/>
      <c r="X834" s="1057"/>
      <c r="Y834" s="1057"/>
      <c r="Z834" s="1057"/>
      <c r="AA834" s="1057"/>
      <c r="AB834" s="1057"/>
      <c r="AC834" s="1057"/>
      <c r="AD834" s="1054"/>
    </row>
    <row r="835" spans="18:30" x14ac:dyDescent="0.25">
      <c r="R835" s="1057"/>
      <c r="S835" s="1057"/>
      <c r="T835" s="1057"/>
      <c r="U835" s="1057"/>
      <c r="V835" s="1057"/>
      <c r="W835" s="1057"/>
      <c r="X835" s="1057"/>
      <c r="Y835" s="1057"/>
      <c r="Z835" s="1057"/>
      <c r="AA835" s="1057"/>
      <c r="AB835" s="1057"/>
      <c r="AC835" s="1057"/>
      <c r="AD835" s="1054"/>
    </row>
    <row r="836" spans="18:30" x14ac:dyDescent="0.25">
      <c r="R836" s="1057"/>
      <c r="S836" s="1057"/>
      <c r="T836" s="1057"/>
      <c r="U836" s="1057"/>
      <c r="V836" s="1057"/>
      <c r="W836" s="1057"/>
      <c r="X836" s="1057"/>
      <c r="Y836" s="1057"/>
      <c r="Z836" s="1057"/>
      <c r="AA836" s="1057"/>
      <c r="AB836" s="1057"/>
      <c r="AC836" s="1057"/>
      <c r="AD836" s="1054"/>
    </row>
    <row r="837" spans="18:30" x14ac:dyDescent="0.25">
      <c r="R837" s="1057"/>
      <c r="S837" s="1057"/>
      <c r="T837" s="1057"/>
      <c r="U837" s="1057"/>
      <c r="V837" s="1057"/>
      <c r="W837" s="1057"/>
      <c r="X837" s="1057"/>
      <c r="Y837" s="1057"/>
      <c r="Z837" s="1057"/>
      <c r="AA837" s="1057"/>
      <c r="AB837" s="1057"/>
      <c r="AC837" s="1057"/>
      <c r="AD837" s="1054"/>
    </row>
    <row r="838" spans="18:30" x14ac:dyDescent="0.25">
      <c r="R838" s="1057"/>
      <c r="S838" s="1057"/>
      <c r="T838" s="1057"/>
      <c r="U838" s="1057"/>
      <c r="V838" s="1057"/>
      <c r="W838" s="1057"/>
      <c r="X838" s="1057"/>
      <c r="Y838" s="1057"/>
      <c r="Z838" s="1057"/>
      <c r="AA838" s="1057"/>
      <c r="AB838" s="1057"/>
      <c r="AC838" s="1057"/>
      <c r="AD838" s="1054"/>
    </row>
    <row r="839" spans="18:30" x14ac:dyDescent="0.25">
      <c r="R839" s="1057"/>
      <c r="S839" s="1057"/>
      <c r="T839" s="1057"/>
      <c r="U839" s="1057"/>
      <c r="V839" s="1057"/>
      <c r="W839" s="1057"/>
      <c r="X839" s="1057"/>
      <c r="Y839" s="1057"/>
      <c r="Z839" s="1057"/>
      <c r="AA839" s="1057"/>
      <c r="AB839" s="1057"/>
      <c r="AC839" s="1057"/>
      <c r="AD839" s="1054"/>
    </row>
    <row r="840" spans="18:30" x14ac:dyDescent="0.25">
      <c r="R840" s="1057"/>
      <c r="S840" s="1057"/>
      <c r="T840" s="1057"/>
      <c r="U840" s="1057"/>
      <c r="V840" s="1057"/>
      <c r="W840" s="1057"/>
      <c r="X840" s="1057"/>
      <c r="Y840" s="1057"/>
      <c r="Z840" s="1057"/>
      <c r="AA840" s="1057"/>
      <c r="AB840" s="1057"/>
      <c r="AC840" s="1057"/>
      <c r="AD840" s="1054"/>
    </row>
    <row r="841" spans="18:30" x14ac:dyDescent="0.25">
      <c r="R841" s="1057"/>
      <c r="S841" s="1057"/>
      <c r="T841" s="1057"/>
      <c r="U841" s="1057"/>
      <c r="V841" s="1057"/>
      <c r="W841" s="1057"/>
      <c r="X841" s="1057"/>
      <c r="Y841" s="1057"/>
      <c r="Z841" s="1057"/>
      <c r="AA841" s="1057"/>
      <c r="AB841" s="1057"/>
      <c r="AC841" s="1057"/>
      <c r="AD841" s="1054"/>
    </row>
    <row r="842" spans="18:30" x14ac:dyDescent="0.25">
      <c r="R842" s="1057"/>
      <c r="S842" s="1057"/>
      <c r="T842" s="1057"/>
      <c r="U842" s="1057"/>
      <c r="V842" s="1057"/>
      <c r="W842" s="1057"/>
      <c r="X842" s="1057"/>
      <c r="Y842" s="1057"/>
      <c r="Z842" s="1057"/>
      <c r="AA842" s="1057"/>
      <c r="AB842" s="1057"/>
      <c r="AC842" s="1057"/>
      <c r="AD842" s="1054"/>
    </row>
    <row r="843" spans="18:30" x14ac:dyDescent="0.25">
      <c r="R843" s="1057"/>
      <c r="S843" s="1057"/>
      <c r="T843" s="1057"/>
      <c r="U843" s="1057"/>
      <c r="V843" s="1057"/>
      <c r="W843" s="1057"/>
      <c r="X843" s="1057"/>
      <c r="Y843" s="1057"/>
      <c r="Z843" s="1057"/>
      <c r="AA843" s="1057"/>
      <c r="AB843" s="1057"/>
      <c r="AC843" s="1057"/>
      <c r="AD843" s="1054"/>
    </row>
    <row r="844" spans="18:30" x14ac:dyDescent="0.25">
      <c r="R844" s="1057"/>
      <c r="S844" s="1057"/>
      <c r="T844" s="1057"/>
      <c r="U844" s="1057"/>
      <c r="V844" s="1057"/>
      <c r="W844" s="1057"/>
      <c r="X844" s="1057"/>
      <c r="Y844" s="1057"/>
      <c r="Z844" s="1057"/>
      <c r="AA844" s="1057"/>
      <c r="AB844" s="1057"/>
      <c r="AC844" s="1057"/>
      <c r="AD844" s="1054"/>
    </row>
    <row r="845" spans="18:30" x14ac:dyDescent="0.25">
      <c r="R845" s="1057"/>
      <c r="S845" s="1057"/>
      <c r="T845" s="1057"/>
      <c r="U845" s="1057"/>
      <c r="V845" s="1057"/>
      <c r="W845" s="1057"/>
      <c r="X845" s="1057"/>
      <c r="Y845" s="1057"/>
      <c r="Z845" s="1057"/>
      <c r="AA845" s="1057"/>
      <c r="AB845" s="1057"/>
      <c r="AC845" s="1057"/>
      <c r="AD845" s="1054"/>
    </row>
    <row r="846" spans="18:30" x14ac:dyDescent="0.25">
      <c r="R846" s="1057"/>
      <c r="S846" s="1057"/>
      <c r="T846" s="1057"/>
      <c r="U846" s="1057"/>
      <c r="V846" s="1057"/>
      <c r="W846" s="1057"/>
      <c r="X846" s="1057"/>
      <c r="Y846" s="1057"/>
      <c r="Z846" s="1057"/>
      <c r="AA846" s="1057"/>
      <c r="AB846" s="1057"/>
      <c r="AC846" s="1057"/>
      <c r="AD846" s="1054"/>
    </row>
    <row r="847" spans="18:30" x14ac:dyDescent="0.25">
      <c r="R847" s="1057"/>
      <c r="S847" s="1057"/>
      <c r="T847" s="1057"/>
      <c r="U847" s="1057"/>
      <c r="V847" s="1057"/>
      <c r="W847" s="1057"/>
      <c r="X847" s="1057"/>
      <c r="Y847" s="1057"/>
      <c r="Z847" s="1057"/>
      <c r="AA847" s="1057"/>
      <c r="AB847" s="1057"/>
      <c r="AC847" s="1057"/>
      <c r="AD847" s="1054"/>
    </row>
    <row r="848" spans="18:30" x14ac:dyDescent="0.25">
      <c r="R848" s="1057"/>
      <c r="S848" s="1057"/>
      <c r="T848" s="1057"/>
      <c r="U848" s="1057"/>
      <c r="V848" s="1057"/>
      <c r="W848" s="1057"/>
      <c r="X848" s="1057"/>
      <c r="Y848" s="1057"/>
      <c r="Z848" s="1057"/>
      <c r="AA848" s="1057"/>
      <c r="AB848" s="1057"/>
      <c r="AC848" s="1057"/>
      <c r="AD848" s="1054"/>
    </row>
    <row r="849" spans="18:30" x14ac:dyDescent="0.25">
      <c r="R849" s="1057"/>
      <c r="S849" s="1057"/>
      <c r="T849" s="1057"/>
      <c r="U849" s="1057"/>
      <c r="V849" s="1057"/>
      <c r="W849" s="1057"/>
      <c r="X849" s="1057"/>
      <c r="Y849" s="1057"/>
      <c r="Z849" s="1057"/>
      <c r="AA849" s="1057"/>
      <c r="AB849" s="1057"/>
      <c r="AC849" s="1057"/>
      <c r="AD849" s="1054"/>
    </row>
    <row r="850" spans="18:30" x14ac:dyDescent="0.25">
      <c r="R850" s="1057"/>
      <c r="S850" s="1057"/>
      <c r="T850" s="1057"/>
      <c r="U850" s="1057"/>
      <c r="V850" s="1057"/>
      <c r="W850" s="1057"/>
      <c r="X850" s="1057"/>
      <c r="Y850" s="1057"/>
      <c r="Z850" s="1057"/>
      <c r="AA850" s="1057"/>
      <c r="AB850" s="1057"/>
      <c r="AC850" s="1057"/>
      <c r="AD850" s="1054"/>
    </row>
    <row r="851" spans="18:30" x14ac:dyDescent="0.25">
      <c r="R851" s="1057"/>
      <c r="S851" s="1057"/>
      <c r="T851" s="1057"/>
      <c r="U851" s="1057"/>
      <c r="V851" s="1057"/>
      <c r="W851" s="1057"/>
      <c r="X851" s="1057"/>
      <c r="Y851" s="1057"/>
      <c r="Z851" s="1057"/>
      <c r="AA851" s="1057"/>
      <c r="AB851" s="1057"/>
      <c r="AC851" s="1057"/>
      <c r="AD851" s="1054"/>
    </row>
    <row r="852" spans="18:30" x14ac:dyDescent="0.25">
      <c r="R852" s="1057"/>
      <c r="S852" s="1057"/>
      <c r="T852" s="1057"/>
      <c r="U852" s="1057"/>
      <c r="V852" s="1057"/>
      <c r="W852" s="1057"/>
      <c r="X852" s="1057"/>
      <c r="Y852" s="1057"/>
      <c r="Z852" s="1057"/>
      <c r="AA852" s="1057"/>
      <c r="AB852" s="1057"/>
      <c r="AC852" s="1057"/>
      <c r="AD852" s="1054"/>
    </row>
    <row r="853" spans="18:30" x14ac:dyDescent="0.25">
      <c r="R853" s="1057"/>
      <c r="S853" s="1057"/>
      <c r="T853" s="1057"/>
      <c r="U853" s="1057"/>
      <c r="V853" s="1057"/>
      <c r="W853" s="1057"/>
      <c r="X853" s="1057"/>
      <c r="Y853" s="1057"/>
      <c r="Z853" s="1057"/>
      <c r="AA853" s="1057"/>
      <c r="AB853" s="1057"/>
      <c r="AC853" s="1057"/>
      <c r="AD853" s="1054"/>
    </row>
    <row r="854" spans="18:30" x14ac:dyDescent="0.25">
      <c r="R854" s="1057"/>
      <c r="S854" s="1057"/>
      <c r="T854" s="1057"/>
      <c r="U854" s="1057"/>
      <c r="V854" s="1057"/>
      <c r="W854" s="1057"/>
      <c r="X854" s="1057"/>
      <c r="Y854" s="1057"/>
      <c r="Z854" s="1057"/>
      <c r="AA854" s="1057"/>
      <c r="AB854" s="1057"/>
      <c r="AC854" s="1057"/>
      <c r="AD854" s="1054"/>
    </row>
    <row r="855" spans="18:30" x14ac:dyDescent="0.25">
      <c r="R855" s="1057"/>
      <c r="S855" s="1057"/>
      <c r="T855" s="1057"/>
      <c r="U855" s="1057"/>
      <c r="V855" s="1057"/>
      <c r="W855" s="1057"/>
      <c r="X855" s="1057"/>
      <c r="Y855" s="1057"/>
      <c r="Z855" s="1057"/>
      <c r="AA855" s="1057"/>
      <c r="AB855" s="1057"/>
      <c r="AC855" s="1057"/>
      <c r="AD855" s="1054"/>
    </row>
    <row r="856" spans="18:30" x14ac:dyDescent="0.25">
      <c r="R856" s="1057"/>
      <c r="S856" s="1057"/>
      <c r="T856" s="1057"/>
      <c r="U856" s="1057"/>
      <c r="V856" s="1057"/>
      <c r="W856" s="1057"/>
      <c r="X856" s="1057"/>
      <c r="Y856" s="1057"/>
      <c r="Z856" s="1057"/>
      <c r="AA856" s="1057"/>
      <c r="AB856" s="1057"/>
      <c r="AC856" s="1057"/>
      <c r="AD856" s="1054"/>
    </row>
    <row r="857" spans="18:30" x14ac:dyDescent="0.25">
      <c r="R857" s="1057"/>
      <c r="S857" s="1057"/>
      <c r="T857" s="1057"/>
      <c r="U857" s="1057"/>
      <c r="V857" s="1057"/>
      <c r="W857" s="1057"/>
      <c r="X857" s="1057"/>
      <c r="Y857" s="1057"/>
      <c r="Z857" s="1057"/>
      <c r="AA857" s="1057"/>
      <c r="AB857" s="1057"/>
      <c r="AC857" s="1057"/>
      <c r="AD857" s="1054"/>
    </row>
    <row r="858" spans="18:30" x14ac:dyDescent="0.25">
      <c r="R858" s="1057"/>
      <c r="S858" s="1057"/>
      <c r="T858" s="1057"/>
      <c r="U858" s="1057"/>
      <c r="V858" s="1057"/>
      <c r="W858" s="1057"/>
      <c r="X858" s="1057"/>
      <c r="Y858" s="1057"/>
      <c r="Z858" s="1057"/>
      <c r="AA858" s="1057"/>
      <c r="AB858" s="1057"/>
      <c r="AC858" s="1057"/>
      <c r="AD858" s="1054"/>
    </row>
    <row r="859" spans="18:30" x14ac:dyDescent="0.25">
      <c r="R859" s="1057"/>
      <c r="S859" s="1057"/>
      <c r="T859" s="1057"/>
      <c r="U859" s="1057"/>
      <c r="V859" s="1057"/>
      <c r="W859" s="1057"/>
      <c r="X859" s="1057"/>
      <c r="Y859" s="1057"/>
      <c r="Z859" s="1057"/>
      <c r="AA859" s="1057"/>
      <c r="AB859" s="1057"/>
      <c r="AC859" s="1057"/>
      <c r="AD859" s="1054"/>
    </row>
    <row r="860" spans="18:30" x14ac:dyDescent="0.25">
      <c r="R860" s="1057"/>
      <c r="S860" s="1057"/>
      <c r="T860" s="1057"/>
      <c r="U860" s="1057"/>
      <c r="V860" s="1057"/>
      <c r="W860" s="1057"/>
      <c r="X860" s="1057"/>
      <c r="Y860" s="1057"/>
      <c r="Z860" s="1057"/>
      <c r="AA860" s="1057"/>
      <c r="AB860" s="1057"/>
      <c r="AC860" s="1057"/>
      <c r="AD860" s="1054"/>
    </row>
    <row r="861" spans="18:30" x14ac:dyDescent="0.25">
      <c r="R861" s="1057"/>
      <c r="S861" s="1057"/>
      <c r="T861" s="1057"/>
      <c r="U861" s="1057"/>
      <c r="V861" s="1057"/>
      <c r="W861" s="1057"/>
      <c r="X861" s="1057"/>
      <c r="Y861" s="1057"/>
      <c r="Z861" s="1057"/>
      <c r="AA861" s="1057"/>
      <c r="AB861" s="1057"/>
      <c r="AC861" s="1057"/>
      <c r="AD861" s="1054"/>
    </row>
    <row r="862" spans="18:30" x14ac:dyDescent="0.25">
      <c r="R862" s="1057"/>
      <c r="S862" s="1057"/>
      <c r="T862" s="1057"/>
      <c r="U862" s="1057"/>
      <c r="V862" s="1057"/>
      <c r="W862" s="1057"/>
      <c r="X862" s="1057"/>
      <c r="Y862" s="1057"/>
      <c r="Z862" s="1057"/>
      <c r="AA862" s="1057"/>
      <c r="AB862" s="1057"/>
      <c r="AC862" s="1057"/>
      <c r="AD862" s="1054"/>
    </row>
    <row r="863" spans="18:30" x14ac:dyDescent="0.25">
      <c r="R863" s="1057"/>
      <c r="S863" s="1057"/>
      <c r="T863" s="1057"/>
      <c r="U863" s="1057"/>
      <c r="V863" s="1057"/>
      <c r="W863" s="1057"/>
      <c r="X863" s="1057"/>
      <c r="Y863" s="1057"/>
      <c r="Z863" s="1057"/>
      <c r="AA863" s="1057"/>
      <c r="AB863" s="1057"/>
      <c r="AC863" s="1057"/>
      <c r="AD863" s="1054"/>
    </row>
    <row r="864" spans="18:30" x14ac:dyDescent="0.25">
      <c r="R864" s="1057"/>
      <c r="S864" s="1057"/>
      <c r="T864" s="1057"/>
      <c r="U864" s="1057"/>
      <c r="V864" s="1057"/>
      <c r="W864" s="1057"/>
      <c r="X864" s="1057"/>
      <c r="Y864" s="1057"/>
      <c r="Z864" s="1057"/>
      <c r="AA864" s="1057"/>
      <c r="AB864" s="1057"/>
      <c r="AC864" s="1057"/>
      <c r="AD864" s="1054"/>
    </row>
    <row r="865" spans="18:30" x14ac:dyDescent="0.25">
      <c r="R865" s="1057"/>
      <c r="S865" s="1057"/>
      <c r="T865" s="1057"/>
      <c r="U865" s="1057"/>
      <c r="V865" s="1057"/>
      <c r="W865" s="1057"/>
      <c r="X865" s="1057"/>
      <c r="Y865" s="1057"/>
      <c r="Z865" s="1057"/>
      <c r="AA865" s="1057"/>
      <c r="AB865" s="1057"/>
      <c r="AC865" s="1057"/>
      <c r="AD865" s="1054"/>
    </row>
    <row r="866" spans="18:30" x14ac:dyDescent="0.25">
      <c r="R866" s="1057"/>
      <c r="S866" s="1057"/>
      <c r="T866" s="1057"/>
      <c r="U866" s="1057"/>
      <c r="V866" s="1057"/>
      <c r="W866" s="1057"/>
      <c r="X866" s="1057"/>
      <c r="Y866" s="1057"/>
      <c r="Z866" s="1057"/>
      <c r="AA866" s="1057"/>
      <c r="AB866" s="1057"/>
      <c r="AC866" s="1057"/>
      <c r="AD866" s="1054"/>
    </row>
    <row r="867" spans="18:30" x14ac:dyDescent="0.25">
      <c r="R867" s="1057"/>
      <c r="S867" s="1057"/>
      <c r="T867" s="1057"/>
      <c r="U867" s="1057"/>
      <c r="V867" s="1057"/>
      <c r="W867" s="1057"/>
      <c r="X867" s="1057"/>
      <c r="Y867" s="1057"/>
      <c r="Z867" s="1057"/>
      <c r="AA867" s="1057"/>
      <c r="AB867" s="1057"/>
      <c r="AC867" s="1057"/>
      <c r="AD867" s="1054"/>
    </row>
    <row r="868" spans="18:30" x14ac:dyDescent="0.25">
      <c r="R868" s="1057"/>
      <c r="S868" s="1057"/>
      <c r="T868" s="1057"/>
      <c r="U868" s="1057"/>
      <c r="V868" s="1057"/>
      <c r="W868" s="1057"/>
      <c r="X868" s="1057"/>
      <c r="Y868" s="1057"/>
      <c r="Z868" s="1057"/>
      <c r="AA868" s="1057"/>
      <c r="AB868" s="1057"/>
      <c r="AC868" s="1057"/>
      <c r="AD868" s="1054"/>
    </row>
    <row r="869" spans="18:30" x14ac:dyDescent="0.25">
      <c r="R869" s="1057"/>
      <c r="S869" s="1057"/>
      <c r="T869" s="1057"/>
      <c r="U869" s="1057"/>
      <c r="V869" s="1057"/>
      <c r="W869" s="1057"/>
      <c r="X869" s="1057"/>
      <c r="Y869" s="1057"/>
      <c r="Z869" s="1057"/>
      <c r="AA869" s="1057"/>
      <c r="AB869" s="1057"/>
      <c r="AC869" s="1057"/>
      <c r="AD869" s="1054"/>
    </row>
    <row r="870" spans="18:30" x14ac:dyDescent="0.25">
      <c r="R870" s="1057"/>
      <c r="S870" s="1057"/>
      <c r="T870" s="1057"/>
      <c r="U870" s="1057"/>
      <c r="V870" s="1057"/>
      <c r="W870" s="1057"/>
      <c r="X870" s="1057"/>
      <c r="Y870" s="1057"/>
      <c r="Z870" s="1057"/>
      <c r="AA870" s="1057"/>
      <c r="AB870" s="1057"/>
      <c r="AC870" s="1057"/>
      <c r="AD870" s="1054"/>
    </row>
    <row r="871" spans="18:30" x14ac:dyDescent="0.25">
      <c r="R871" s="1057"/>
      <c r="S871" s="1057"/>
      <c r="T871" s="1057"/>
      <c r="U871" s="1057"/>
      <c r="V871" s="1057"/>
      <c r="W871" s="1057"/>
      <c r="X871" s="1057"/>
      <c r="Y871" s="1057"/>
      <c r="Z871" s="1057"/>
      <c r="AA871" s="1057"/>
      <c r="AB871" s="1057"/>
      <c r="AC871" s="1057"/>
      <c r="AD871" s="1054"/>
    </row>
    <row r="872" spans="18:30" x14ac:dyDescent="0.25">
      <c r="R872" s="1057"/>
      <c r="S872" s="1057"/>
      <c r="T872" s="1057"/>
      <c r="U872" s="1057"/>
      <c r="V872" s="1057"/>
      <c r="W872" s="1057"/>
      <c r="X872" s="1057"/>
      <c r="Y872" s="1057"/>
      <c r="Z872" s="1057"/>
      <c r="AA872" s="1057"/>
      <c r="AB872" s="1057"/>
      <c r="AC872" s="1057"/>
      <c r="AD872" s="1054"/>
    </row>
    <row r="873" spans="18:30" x14ac:dyDescent="0.25">
      <c r="R873" s="1057"/>
      <c r="S873" s="1057"/>
      <c r="T873" s="1057"/>
      <c r="U873" s="1057"/>
      <c r="V873" s="1057"/>
      <c r="W873" s="1057"/>
      <c r="X873" s="1057"/>
      <c r="Y873" s="1057"/>
      <c r="Z873" s="1057"/>
      <c r="AA873" s="1057"/>
      <c r="AB873" s="1057"/>
      <c r="AC873" s="1057"/>
      <c r="AD873" s="1054"/>
    </row>
    <row r="874" spans="18:30" x14ac:dyDescent="0.25">
      <c r="R874" s="1057"/>
      <c r="S874" s="1057"/>
      <c r="T874" s="1057"/>
      <c r="U874" s="1057"/>
      <c r="V874" s="1057"/>
      <c r="W874" s="1057"/>
      <c r="X874" s="1057"/>
      <c r="Y874" s="1057"/>
      <c r="Z874" s="1057"/>
      <c r="AA874" s="1057"/>
      <c r="AB874" s="1057"/>
      <c r="AC874" s="1057"/>
      <c r="AD874" s="1054"/>
    </row>
    <row r="875" spans="18:30" x14ac:dyDescent="0.25">
      <c r="R875" s="1057"/>
      <c r="S875" s="1057"/>
      <c r="T875" s="1057"/>
      <c r="U875" s="1057"/>
      <c r="V875" s="1057"/>
      <c r="W875" s="1057"/>
      <c r="X875" s="1057"/>
      <c r="Y875" s="1057"/>
      <c r="Z875" s="1057"/>
      <c r="AA875" s="1057"/>
      <c r="AB875" s="1057"/>
      <c r="AC875" s="1057"/>
      <c r="AD875" s="1054"/>
    </row>
    <row r="876" spans="18:30" x14ac:dyDescent="0.25">
      <c r="R876" s="1057"/>
      <c r="S876" s="1057"/>
      <c r="T876" s="1057"/>
      <c r="U876" s="1057"/>
      <c r="V876" s="1057"/>
      <c r="W876" s="1057"/>
      <c r="X876" s="1057"/>
      <c r="Y876" s="1057"/>
      <c r="Z876" s="1057"/>
      <c r="AA876" s="1057"/>
      <c r="AB876" s="1057"/>
      <c r="AC876" s="1057"/>
      <c r="AD876" s="1054"/>
    </row>
    <row r="877" spans="18:30" x14ac:dyDescent="0.25">
      <c r="R877" s="1057"/>
      <c r="S877" s="1057"/>
      <c r="T877" s="1057"/>
      <c r="U877" s="1057"/>
      <c r="V877" s="1057"/>
      <c r="W877" s="1057"/>
      <c r="X877" s="1057"/>
      <c r="Y877" s="1057"/>
      <c r="Z877" s="1057"/>
      <c r="AA877" s="1057"/>
      <c r="AB877" s="1057"/>
      <c r="AC877" s="1057"/>
      <c r="AD877" s="1054"/>
    </row>
    <row r="878" spans="18:30" x14ac:dyDescent="0.25">
      <c r="R878" s="1057"/>
      <c r="S878" s="1057"/>
      <c r="T878" s="1057"/>
      <c r="U878" s="1057"/>
      <c r="V878" s="1057"/>
      <c r="W878" s="1057"/>
      <c r="X878" s="1057"/>
      <c r="Y878" s="1057"/>
      <c r="Z878" s="1057"/>
      <c r="AA878" s="1057"/>
      <c r="AB878" s="1057"/>
      <c r="AC878" s="1057"/>
      <c r="AD878" s="1054"/>
    </row>
    <row r="879" spans="18:30" x14ac:dyDescent="0.25">
      <c r="R879" s="1057"/>
      <c r="S879" s="1057"/>
      <c r="T879" s="1057"/>
      <c r="U879" s="1057"/>
      <c r="V879" s="1057"/>
      <c r="W879" s="1057"/>
      <c r="X879" s="1057"/>
      <c r="Y879" s="1057"/>
      <c r="Z879" s="1057"/>
      <c r="AA879" s="1057"/>
      <c r="AB879" s="1057"/>
      <c r="AC879" s="1057"/>
      <c r="AD879" s="1054"/>
    </row>
    <row r="880" spans="18:30" x14ac:dyDescent="0.25">
      <c r="R880" s="1057"/>
      <c r="S880" s="1057"/>
      <c r="T880" s="1057"/>
      <c r="U880" s="1057"/>
      <c r="V880" s="1057"/>
      <c r="W880" s="1057"/>
      <c r="X880" s="1057"/>
      <c r="Y880" s="1057"/>
      <c r="Z880" s="1057"/>
      <c r="AA880" s="1057"/>
      <c r="AB880" s="1057"/>
      <c r="AC880" s="1057"/>
      <c r="AD880" s="1054"/>
    </row>
    <row r="881" spans="18:30" x14ac:dyDescent="0.25">
      <c r="R881" s="1057"/>
      <c r="S881" s="1057"/>
      <c r="T881" s="1057"/>
      <c r="U881" s="1057"/>
      <c r="V881" s="1057"/>
      <c r="W881" s="1057"/>
      <c r="X881" s="1057"/>
      <c r="Y881" s="1057"/>
      <c r="Z881" s="1057"/>
      <c r="AA881" s="1057"/>
      <c r="AB881" s="1057"/>
      <c r="AC881" s="1057"/>
      <c r="AD881" s="1054"/>
    </row>
    <row r="882" spans="18:30" x14ac:dyDescent="0.25">
      <c r="R882" s="1057"/>
      <c r="S882" s="1057"/>
      <c r="T882" s="1057"/>
      <c r="U882" s="1057"/>
      <c r="V882" s="1057"/>
      <c r="W882" s="1057"/>
      <c r="X882" s="1057"/>
      <c r="Y882" s="1057"/>
      <c r="Z882" s="1057"/>
      <c r="AA882" s="1057"/>
      <c r="AB882" s="1057"/>
      <c r="AC882" s="1057"/>
      <c r="AD882" s="1054"/>
    </row>
    <row r="883" spans="18:30" x14ac:dyDescent="0.25">
      <c r="R883" s="1057"/>
      <c r="S883" s="1057"/>
      <c r="T883" s="1057"/>
      <c r="U883" s="1057"/>
      <c r="V883" s="1057"/>
      <c r="W883" s="1057"/>
      <c r="X883" s="1057"/>
      <c r="Y883" s="1057"/>
      <c r="Z883" s="1057"/>
      <c r="AA883" s="1057"/>
      <c r="AB883" s="1057"/>
      <c r="AC883" s="1057"/>
      <c r="AD883" s="1054"/>
    </row>
    <row r="884" spans="18:30" x14ac:dyDescent="0.25">
      <c r="R884" s="1057"/>
      <c r="S884" s="1057"/>
      <c r="T884" s="1057"/>
      <c r="U884" s="1057"/>
      <c r="V884" s="1057"/>
      <c r="W884" s="1057"/>
      <c r="X884" s="1057"/>
      <c r="Y884" s="1057"/>
      <c r="Z884" s="1057"/>
      <c r="AA884" s="1057"/>
      <c r="AB884" s="1057"/>
      <c r="AC884" s="1057"/>
      <c r="AD884" s="1054"/>
    </row>
    <row r="885" spans="18:30" x14ac:dyDescent="0.25">
      <c r="R885" s="1057"/>
      <c r="S885" s="1057"/>
      <c r="T885" s="1057"/>
      <c r="U885" s="1057"/>
      <c r="V885" s="1057"/>
      <c r="W885" s="1057"/>
      <c r="X885" s="1057"/>
      <c r="Y885" s="1057"/>
      <c r="Z885" s="1057"/>
      <c r="AA885" s="1057"/>
      <c r="AB885" s="1057"/>
      <c r="AC885" s="1057"/>
      <c r="AD885" s="1054"/>
    </row>
    <row r="886" spans="18:30" x14ac:dyDescent="0.25">
      <c r="R886" s="1057"/>
      <c r="S886" s="1057"/>
      <c r="T886" s="1057"/>
      <c r="U886" s="1057"/>
      <c r="V886" s="1057"/>
      <c r="W886" s="1057"/>
      <c r="X886" s="1057"/>
      <c r="Y886" s="1057"/>
      <c r="Z886" s="1057"/>
      <c r="AA886" s="1057"/>
      <c r="AB886" s="1057"/>
      <c r="AC886" s="1057"/>
      <c r="AD886" s="1054"/>
    </row>
    <row r="887" spans="18:30" x14ac:dyDescent="0.25">
      <c r="R887" s="1057"/>
      <c r="S887" s="1057"/>
      <c r="T887" s="1057"/>
      <c r="U887" s="1057"/>
      <c r="V887" s="1057"/>
      <c r="W887" s="1057"/>
      <c r="X887" s="1057"/>
      <c r="Y887" s="1057"/>
      <c r="Z887" s="1057"/>
      <c r="AA887" s="1057"/>
      <c r="AB887" s="1057"/>
      <c r="AC887" s="1057"/>
      <c r="AD887" s="1054"/>
    </row>
    <row r="888" spans="18:30" x14ac:dyDescent="0.25">
      <c r="R888" s="1057"/>
      <c r="S888" s="1057"/>
      <c r="T888" s="1057"/>
      <c r="U888" s="1057"/>
      <c r="V888" s="1057"/>
      <c r="W888" s="1057"/>
      <c r="X888" s="1057"/>
      <c r="Y888" s="1057"/>
      <c r="Z888" s="1057"/>
      <c r="AA888" s="1057"/>
      <c r="AB888" s="1057"/>
      <c r="AC888" s="1057"/>
      <c r="AD888" s="1054"/>
    </row>
    <row r="889" spans="18:30" x14ac:dyDescent="0.25">
      <c r="R889" s="1057"/>
      <c r="S889" s="1057"/>
      <c r="T889" s="1057"/>
      <c r="U889" s="1057"/>
      <c r="V889" s="1057"/>
      <c r="W889" s="1057"/>
      <c r="X889" s="1057"/>
      <c r="Y889" s="1057"/>
      <c r="Z889" s="1057"/>
      <c r="AA889" s="1057"/>
      <c r="AB889" s="1057"/>
      <c r="AC889" s="1057"/>
      <c r="AD889" s="1054"/>
    </row>
    <row r="890" spans="18:30" x14ac:dyDescent="0.25">
      <c r="R890" s="1057"/>
      <c r="S890" s="1057"/>
      <c r="T890" s="1057"/>
      <c r="U890" s="1057"/>
      <c r="V890" s="1057"/>
      <c r="W890" s="1057"/>
      <c r="X890" s="1057"/>
      <c r="Y890" s="1057"/>
      <c r="Z890" s="1057"/>
      <c r="AA890" s="1057"/>
      <c r="AB890" s="1057"/>
      <c r="AC890" s="1057"/>
      <c r="AD890" s="1054"/>
    </row>
    <row r="891" spans="18:30" x14ac:dyDescent="0.25">
      <c r="R891" s="1057"/>
      <c r="S891" s="1057"/>
      <c r="T891" s="1057"/>
      <c r="U891" s="1057"/>
      <c r="V891" s="1057"/>
      <c r="W891" s="1057"/>
      <c r="X891" s="1057"/>
      <c r="Y891" s="1057"/>
      <c r="Z891" s="1057"/>
      <c r="AA891" s="1057"/>
      <c r="AB891" s="1057"/>
      <c r="AC891" s="1057"/>
      <c r="AD891" s="1054"/>
    </row>
    <row r="892" spans="18:30" x14ac:dyDescent="0.25">
      <c r="R892" s="1057"/>
      <c r="S892" s="1057"/>
      <c r="T892" s="1057"/>
      <c r="U892" s="1057"/>
      <c r="V892" s="1057"/>
      <c r="W892" s="1057"/>
      <c r="X892" s="1057"/>
      <c r="Y892" s="1057"/>
      <c r="Z892" s="1057"/>
      <c r="AA892" s="1057"/>
      <c r="AB892" s="1057"/>
      <c r="AC892" s="1057"/>
      <c r="AD892" s="1054"/>
    </row>
    <row r="893" spans="18:30" x14ac:dyDescent="0.25">
      <c r="R893" s="1057"/>
      <c r="S893" s="1057"/>
      <c r="T893" s="1057"/>
      <c r="U893" s="1057"/>
      <c r="V893" s="1057"/>
      <c r="W893" s="1057"/>
      <c r="X893" s="1057"/>
      <c r="Y893" s="1057"/>
      <c r="Z893" s="1057"/>
      <c r="AA893" s="1057"/>
      <c r="AB893" s="1057"/>
      <c r="AC893" s="1057"/>
      <c r="AD893" s="1054"/>
    </row>
    <row r="894" spans="18:30" x14ac:dyDescent="0.25">
      <c r="R894" s="1057"/>
      <c r="S894" s="1057"/>
      <c r="T894" s="1057"/>
      <c r="U894" s="1057"/>
      <c r="V894" s="1057"/>
      <c r="W894" s="1057"/>
      <c r="X894" s="1057"/>
      <c r="Y894" s="1057"/>
      <c r="Z894" s="1057"/>
      <c r="AA894" s="1057"/>
      <c r="AB894" s="1057"/>
      <c r="AC894" s="1057"/>
      <c r="AD894" s="1054"/>
    </row>
    <row r="895" spans="18:30" x14ac:dyDescent="0.25">
      <c r="R895" s="1057"/>
      <c r="S895" s="1057"/>
      <c r="T895" s="1057"/>
      <c r="U895" s="1057"/>
      <c r="V895" s="1057"/>
      <c r="W895" s="1057"/>
      <c r="X895" s="1057"/>
      <c r="Y895" s="1057"/>
      <c r="Z895" s="1057"/>
      <c r="AA895" s="1057"/>
      <c r="AB895" s="1057"/>
      <c r="AC895" s="1057"/>
      <c r="AD895" s="1054"/>
    </row>
    <row r="896" spans="18:30" x14ac:dyDescent="0.25">
      <c r="R896" s="1057"/>
      <c r="S896" s="1057"/>
      <c r="T896" s="1057"/>
      <c r="U896" s="1057"/>
      <c r="V896" s="1057"/>
      <c r="W896" s="1057"/>
      <c r="X896" s="1057"/>
      <c r="Y896" s="1057"/>
      <c r="Z896" s="1057"/>
      <c r="AA896" s="1057"/>
      <c r="AB896" s="1057"/>
      <c r="AC896" s="1057"/>
      <c r="AD896" s="1054"/>
    </row>
    <row r="897" spans="18:30" x14ac:dyDescent="0.25">
      <c r="R897" s="1057"/>
      <c r="S897" s="1057"/>
      <c r="T897" s="1057"/>
      <c r="U897" s="1057"/>
      <c r="V897" s="1057"/>
      <c r="W897" s="1057"/>
      <c r="X897" s="1057"/>
      <c r="Y897" s="1057"/>
      <c r="Z897" s="1057"/>
      <c r="AA897" s="1057"/>
      <c r="AB897" s="1057"/>
      <c r="AC897" s="1057"/>
      <c r="AD897" s="1054"/>
    </row>
    <row r="898" spans="18:30" x14ac:dyDescent="0.25">
      <c r="R898" s="1057"/>
      <c r="S898" s="1057"/>
      <c r="T898" s="1057"/>
      <c r="U898" s="1057"/>
      <c r="V898" s="1057"/>
      <c r="W898" s="1057"/>
      <c r="X898" s="1057"/>
      <c r="Y898" s="1057"/>
      <c r="Z898" s="1057"/>
      <c r="AA898" s="1057"/>
      <c r="AB898" s="1057"/>
      <c r="AC898" s="1057"/>
      <c r="AD898" s="1054"/>
    </row>
    <row r="899" spans="18:30" x14ac:dyDescent="0.25">
      <c r="R899" s="1057"/>
      <c r="S899" s="1057"/>
      <c r="T899" s="1057"/>
      <c r="U899" s="1057"/>
      <c r="V899" s="1057"/>
      <c r="W899" s="1057"/>
      <c r="X899" s="1057"/>
      <c r="Y899" s="1057"/>
      <c r="Z899" s="1057"/>
      <c r="AA899" s="1057"/>
      <c r="AB899" s="1057"/>
      <c r="AC899" s="1057"/>
      <c r="AD899" s="1054"/>
    </row>
    <row r="900" spans="18:30" x14ac:dyDescent="0.25">
      <c r="R900" s="1057"/>
      <c r="S900" s="1057"/>
      <c r="T900" s="1057"/>
      <c r="U900" s="1057"/>
      <c r="V900" s="1057"/>
      <c r="W900" s="1057"/>
      <c r="X900" s="1057"/>
      <c r="Y900" s="1057"/>
      <c r="Z900" s="1057"/>
      <c r="AA900" s="1057"/>
      <c r="AB900" s="1057"/>
      <c r="AC900" s="1057"/>
      <c r="AD900" s="1054"/>
    </row>
    <row r="901" spans="18:30" x14ac:dyDescent="0.25">
      <c r="R901" s="1057"/>
      <c r="S901" s="1057"/>
      <c r="T901" s="1057"/>
      <c r="U901" s="1057"/>
      <c r="V901" s="1057"/>
      <c r="W901" s="1057"/>
      <c r="X901" s="1057"/>
      <c r="Y901" s="1057"/>
      <c r="Z901" s="1057"/>
      <c r="AA901" s="1057"/>
      <c r="AB901" s="1057"/>
      <c r="AC901" s="1057"/>
      <c r="AD901" s="1054"/>
    </row>
    <row r="902" spans="18:30" x14ac:dyDescent="0.25">
      <c r="R902" s="1057"/>
      <c r="S902" s="1057"/>
      <c r="T902" s="1057"/>
      <c r="U902" s="1057"/>
      <c r="V902" s="1057"/>
      <c r="W902" s="1057"/>
      <c r="X902" s="1057"/>
      <c r="Y902" s="1057"/>
      <c r="Z902" s="1057"/>
      <c r="AA902" s="1057"/>
      <c r="AB902" s="1057"/>
      <c r="AC902" s="1057"/>
      <c r="AD902" s="1054"/>
    </row>
    <row r="903" spans="18:30" x14ac:dyDescent="0.25">
      <c r="R903" s="1057"/>
      <c r="S903" s="1057"/>
      <c r="T903" s="1057"/>
      <c r="U903" s="1057"/>
      <c r="V903" s="1057"/>
      <c r="W903" s="1057"/>
      <c r="X903" s="1057"/>
      <c r="Y903" s="1057"/>
      <c r="Z903" s="1057"/>
      <c r="AA903" s="1057"/>
      <c r="AB903" s="1057"/>
      <c r="AC903" s="1057"/>
      <c r="AD903" s="1054"/>
    </row>
    <row r="904" spans="18:30" x14ac:dyDescent="0.25">
      <c r="R904" s="1057"/>
      <c r="S904" s="1057"/>
      <c r="T904" s="1057"/>
      <c r="U904" s="1057"/>
      <c r="V904" s="1057"/>
      <c r="W904" s="1057"/>
      <c r="X904" s="1057"/>
      <c r="Y904" s="1057"/>
      <c r="Z904" s="1057"/>
      <c r="AA904" s="1057"/>
      <c r="AB904" s="1057"/>
      <c r="AC904" s="1057"/>
      <c r="AD904" s="1054"/>
    </row>
    <row r="905" spans="18:30" x14ac:dyDescent="0.25">
      <c r="R905" s="1057"/>
      <c r="S905" s="1057"/>
      <c r="T905" s="1057"/>
      <c r="U905" s="1057"/>
      <c r="V905" s="1057"/>
      <c r="W905" s="1057"/>
      <c r="X905" s="1057"/>
      <c r="Y905" s="1057"/>
      <c r="Z905" s="1057"/>
      <c r="AA905" s="1057"/>
      <c r="AB905" s="1057"/>
      <c r="AC905" s="1057"/>
      <c r="AD905" s="1054"/>
    </row>
    <row r="906" spans="18:30" x14ac:dyDescent="0.25">
      <c r="R906" s="1057"/>
      <c r="S906" s="1057"/>
      <c r="T906" s="1057"/>
      <c r="U906" s="1057"/>
      <c r="V906" s="1057"/>
      <c r="W906" s="1057"/>
      <c r="X906" s="1057"/>
      <c r="Y906" s="1057"/>
      <c r="Z906" s="1057"/>
      <c r="AA906" s="1057"/>
      <c r="AB906" s="1057"/>
      <c r="AC906" s="1057"/>
      <c r="AD906" s="1054"/>
    </row>
    <row r="907" spans="18:30" x14ac:dyDescent="0.25">
      <c r="R907" s="1057"/>
      <c r="S907" s="1057"/>
      <c r="T907" s="1057"/>
      <c r="U907" s="1057"/>
      <c r="V907" s="1057"/>
      <c r="W907" s="1057"/>
      <c r="X907" s="1057"/>
      <c r="Y907" s="1057"/>
      <c r="Z907" s="1057"/>
      <c r="AA907" s="1057"/>
      <c r="AB907" s="1057"/>
      <c r="AC907" s="1057"/>
      <c r="AD907" s="1054"/>
    </row>
    <row r="908" spans="18:30" x14ac:dyDescent="0.25">
      <c r="R908" s="1057"/>
      <c r="S908" s="1057"/>
      <c r="T908" s="1057"/>
      <c r="U908" s="1057"/>
      <c r="V908" s="1057"/>
      <c r="W908" s="1057"/>
      <c r="X908" s="1057"/>
      <c r="Y908" s="1057"/>
      <c r="Z908" s="1057"/>
      <c r="AA908" s="1057"/>
      <c r="AB908" s="1057"/>
      <c r="AC908" s="1057"/>
      <c r="AD908" s="1054"/>
    </row>
    <row r="909" spans="18:30" x14ac:dyDescent="0.25">
      <c r="R909" s="1057"/>
      <c r="S909" s="1057"/>
      <c r="T909" s="1057"/>
      <c r="U909" s="1057"/>
      <c r="V909" s="1057"/>
      <c r="W909" s="1057"/>
      <c r="X909" s="1057"/>
      <c r="Y909" s="1057"/>
      <c r="Z909" s="1057"/>
      <c r="AA909" s="1057"/>
      <c r="AB909" s="1057"/>
      <c r="AC909" s="1057"/>
      <c r="AD909" s="1054"/>
    </row>
    <row r="910" spans="18:30" x14ac:dyDescent="0.25">
      <c r="R910" s="1057"/>
      <c r="S910" s="1057"/>
      <c r="T910" s="1057"/>
      <c r="U910" s="1057"/>
      <c r="V910" s="1057"/>
      <c r="W910" s="1057"/>
      <c r="X910" s="1057"/>
      <c r="Y910" s="1057"/>
      <c r="Z910" s="1057"/>
      <c r="AA910" s="1057"/>
      <c r="AB910" s="1057"/>
      <c r="AC910" s="1057"/>
      <c r="AD910" s="1054"/>
    </row>
    <row r="911" spans="18:30" x14ac:dyDescent="0.25">
      <c r="R911" s="1057"/>
      <c r="S911" s="1057"/>
      <c r="T911" s="1057"/>
      <c r="U911" s="1057"/>
      <c r="V911" s="1057"/>
      <c r="W911" s="1057"/>
      <c r="X911" s="1057"/>
      <c r="Y911" s="1057"/>
      <c r="Z911" s="1057"/>
      <c r="AA911" s="1057"/>
      <c r="AB911" s="1057"/>
      <c r="AC911" s="1057"/>
      <c r="AD911" s="1054"/>
    </row>
    <row r="912" spans="18:30" x14ac:dyDescent="0.25">
      <c r="R912" s="1057"/>
      <c r="S912" s="1057"/>
      <c r="T912" s="1057"/>
      <c r="U912" s="1057"/>
      <c r="V912" s="1057"/>
      <c r="W912" s="1057"/>
      <c r="X912" s="1057"/>
      <c r="Y912" s="1057"/>
      <c r="Z912" s="1057"/>
      <c r="AA912" s="1057"/>
      <c r="AB912" s="1057"/>
      <c r="AC912" s="1057"/>
      <c r="AD912" s="1054"/>
    </row>
    <row r="913" spans="18:30" x14ac:dyDescent="0.25">
      <c r="R913" s="1057"/>
      <c r="S913" s="1057"/>
      <c r="T913" s="1057"/>
      <c r="U913" s="1057"/>
      <c r="V913" s="1057"/>
      <c r="W913" s="1057"/>
      <c r="X913" s="1057"/>
      <c r="Y913" s="1057"/>
      <c r="Z913" s="1057"/>
      <c r="AA913" s="1057"/>
      <c r="AB913" s="1057"/>
      <c r="AC913" s="1057"/>
      <c r="AD913" s="1054"/>
    </row>
    <row r="914" spans="18:30" x14ac:dyDescent="0.25">
      <c r="R914" s="1057"/>
      <c r="S914" s="1057"/>
      <c r="T914" s="1057"/>
      <c r="U914" s="1057"/>
      <c r="V914" s="1057"/>
      <c r="W914" s="1057"/>
      <c r="X914" s="1057"/>
      <c r="Y914" s="1057"/>
      <c r="Z914" s="1057"/>
      <c r="AA914" s="1057"/>
      <c r="AB914" s="1057"/>
      <c r="AC914" s="1057"/>
      <c r="AD914" s="1054"/>
    </row>
    <row r="915" spans="18:30" x14ac:dyDescent="0.25">
      <c r="R915" s="1057"/>
      <c r="S915" s="1057"/>
      <c r="T915" s="1057"/>
      <c r="U915" s="1057"/>
      <c r="V915" s="1057"/>
      <c r="W915" s="1057"/>
      <c r="X915" s="1057"/>
      <c r="Y915" s="1057"/>
      <c r="Z915" s="1057"/>
      <c r="AA915" s="1057"/>
      <c r="AB915" s="1057"/>
      <c r="AC915" s="1057"/>
      <c r="AD915" s="1054"/>
    </row>
    <row r="916" spans="18:30" x14ac:dyDescent="0.25">
      <c r="R916" s="1057"/>
      <c r="S916" s="1057"/>
      <c r="T916" s="1057"/>
      <c r="U916" s="1057"/>
      <c r="V916" s="1057"/>
      <c r="W916" s="1057"/>
      <c r="X916" s="1057"/>
      <c r="Y916" s="1057"/>
      <c r="Z916" s="1057"/>
      <c r="AA916" s="1057"/>
      <c r="AB916" s="1057"/>
      <c r="AC916" s="1057"/>
      <c r="AD916" s="1054"/>
    </row>
    <row r="917" spans="18:30" x14ac:dyDescent="0.25">
      <c r="R917" s="1057"/>
      <c r="S917" s="1057"/>
      <c r="T917" s="1057"/>
      <c r="U917" s="1057"/>
      <c r="V917" s="1057"/>
      <c r="W917" s="1057"/>
      <c r="X917" s="1057"/>
      <c r="Y917" s="1057"/>
      <c r="Z917" s="1057"/>
      <c r="AA917" s="1057"/>
      <c r="AB917" s="1057"/>
      <c r="AC917" s="1057"/>
      <c r="AD917" s="1054"/>
    </row>
    <row r="918" spans="18:30" x14ac:dyDescent="0.25">
      <c r="R918" s="1057"/>
      <c r="S918" s="1057"/>
      <c r="T918" s="1057"/>
      <c r="U918" s="1057"/>
      <c r="V918" s="1057"/>
      <c r="W918" s="1057"/>
      <c r="X918" s="1057"/>
      <c r="Y918" s="1057"/>
      <c r="Z918" s="1057"/>
      <c r="AA918" s="1057"/>
      <c r="AB918" s="1057"/>
      <c r="AC918" s="1057"/>
      <c r="AD918" s="1054"/>
    </row>
    <row r="919" spans="18:30" x14ac:dyDescent="0.25">
      <c r="R919" s="1057"/>
      <c r="S919" s="1057"/>
      <c r="T919" s="1057"/>
      <c r="U919" s="1057"/>
      <c r="V919" s="1057"/>
      <c r="W919" s="1057"/>
      <c r="X919" s="1057"/>
      <c r="Y919" s="1057"/>
      <c r="Z919" s="1057"/>
      <c r="AA919" s="1057"/>
      <c r="AB919" s="1057"/>
      <c r="AC919" s="1057"/>
      <c r="AD919" s="1054"/>
    </row>
    <row r="920" spans="18:30" x14ac:dyDescent="0.25">
      <c r="R920" s="1057"/>
      <c r="S920" s="1057"/>
      <c r="T920" s="1057"/>
      <c r="U920" s="1057"/>
      <c r="V920" s="1057"/>
      <c r="W920" s="1057"/>
      <c r="X920" s="1057"/>
      <c r="Y920" s="1057"/>
      <c r="Z920" s="1057"/>
      <c r="AA920" s="1057"/>
      <c r="AB920" s="1057"/>
      <c r="AC920" s="1057"/>
      <c r="AD920" s="1054"/>
    </row>
    <row r="921" spans="18:30" x14ac:dyDescent="0.25">
      <c r="R921" s="1057"/>
      <c r="S921" s="1057"/>
      <c r="T921" s="1057"/>
      <c r="U921" s="1057"/>
      <c r="V921" s="1057"/>
      <c r="W921" s="1057"/>
      <c r="X921" s="1057"/>
      <c r="Y921" s="1057"/>
      <c r="Z921" s="1057"/>
      <c r="AA921" s="1057"/>
      <c r="AB921" s="1057"/>
      <c r="AC921" s="1057"/>
      <c r="AD921" s="1054"/>
    </row>
    <row r="922" spans="18:30" x14ac:dyDescent="0.25">
      <c r="R922" s="1057"/>
      <c r="S922" s="1057"/>
      <c r="T922" s="1057"/>
      <c r="U922" s="1057"/>
      <c r="V922" s="1057"/>
      <c r="W922" s="1057"/>
      <c r="X922" s="1057"/>
      <c r="Y922" s="1057"/>
      <c r="Z922" s="1057"/>
      <c r="AA922" s="1057"/>
      <c r="AB922" s="1057"/>
      <c r="AC922" s="1057"/>
      <c r="AD922" s="1054"/>
    </row>
    <row r="923" spans="18:30" x14ac:dyDescent="0.25">
      <c r="R923" s="1057"/>
      <c r="S923" s="1057"/>
      <c r="T923" s="1057"/>
      <c r="U923" s="1057"/>
      <c r="V923" s="1057"/>
      <c r="W923" s="1057"/>
      <c r="X923" s="1057"/>
      <c r="Y923" s="1057"/>
      <c r="Z923" s="1057"/>
      <c r="AA923" s="1057"/>
      <c r="AB923" s="1057"/>
      <c r="AC923" s="1057"/>
      <c r="AD923" s="1054"/>
    </row>
    <row r="924" spans="18:30" x14ac:dyDescent="0.25">
      <c r="R924" s="1057"/>
      <c r="S924" s="1057"/>
      <c r="T924" s="1057"/>
      <c r="U924" s="1057"/>
      <c r="V924" s="1057"/>
      <c r="W924" s="1057"/>
      <c r="X924" s="1057"/>
      <c r="Y924" s="1057"/>
      <c r="Z924" s="1057"/>
      <c r="AA924" s="1057"/>
      <c r="AB924" s="1057"/>
      <c r="AC924" s="1057"/>
      <c r="AD924" s="1054"/>
    </row>
    <row r="925" spans="18:30" x14ac:dyDescent="0.25">
      <c r="R925" s="1057"/>
      <c r="S925" s="1057"/>
      <c r="T925" s="1057"/>
      <c r="U925" s="1057"/>
      <c r="V925" s="1057"/>
      <c r="W925" s="1057"/>
      <c r="X925" s="1057"/>
      <c r="Y925" s="1057"/>
      <c r="Z925" s="1057"/>
      <c r="AA925" s="1057"/>
      <c r="AB925" s="1057"/>
      <c r="AC925" s="1057"/>
      <c r="AD925" s="1054"/>
    </row>
    <row r="926" spans="18:30" x14ac:dyDescent="0.25">
      <c r="R926" s="1057"/>
      <c r="S926" s="1057"/>
      <c r="T926" s="1057"/>
      <c r="U926" s="1057"/>
      <c r="V926" s="1057"/>
      <c r="W926" s="1057"/>
      <c r="X926" s="1057"/>
      <c r="Y926" s="1057"/>
      <c r="Z926" s="1057"/>
      <c r="AA926" s="1057"/>
      <c r="AB926" s="1057"/>
      <c r="AC926" s="1057"/>
      <c r="AD926" s="1054"/>
    </row>
    <row r="927" spans="18:30" x14ac:dyDescent="0.25">
      <c r="R927" s="1057"/>
      <c r="S927" s="1057"/>
      <c r="T927" s="1057"/>
      <c r="U927" s="1057"/>
      <c r="V927" s="1057"/>
      <c r="W927" s="1057"/>
      <c r="X927" s="1057"/>
      <c r="Y927" s="1057"/>
      <c r="Z927" s="1057"/>
      <c r="AA927" s="1057"/>
      <c r="AB927" s="1057"/>
      <c r="AC927" s="1057"/>
      <c r="AD927" s="1054"/>
    </row>
    <row r="928" spans="18:30" x14ac:dyDescent="0.25">
      <c r="R928" s="1057"/>
      <c r="S928" s="1057"/>
      <c r="T928" s="1057"/>
      <c r="U928" s="1057"/>
      <c r="V928" s="1057"/>
      <c r="W928" s="1057"/>
      <c r="X928" s="1057"/>
      <c r="Y928" s="1057"/>
      <c r="Z928" s="1057"/>
      <c r="AA928" s="1057"/>
      <c r="AB928" s="1057"/>
      <c r="AC928" s="1057"/>
      <c r="AD928" s="1054"/>
    </row>
    <row r="929" spans="18:30" x14ac:dyDescent="0.25">
      <c r="R929" s="1057"/>
      <c r="S929" s="1057"/>
      <c r="T929" s="1057"/>
      <c r="U929" s="1057"/>
      <c r="V929" s="1057"/>
      <c r="W929" s="1057"/>
      <c r="X929" s="1057"/>
      <c r="Y929" s="1057"/>
      <c r="Z929" s="1057"/>
      <c r="AA929" s="1057"/>
      <c r="AB929" s="1057"/>
      <c r="AC929" s="1057"/>
      <c r="AD929" s="1054"/>
    </row>
    <row r="930" spans="18:30" x14ac:dyDescent="0.25">
      <c r="R930" s="1057"/>
      <c r="S930" s="1057"/>
      <c r="T930" s="1057"/>
      <c r="U930" s="1057"/>
      <c r="V930" s="1057"/>
      <c r="W930" s="1057"/>
      <c r="X930" s="1057"/>
      <c r="Y930" s="1057"/>
      <c r="Z930" s="1057"/>
      <c r="AA930" s="1057"/>
      <c r="AB930" s="1057"/>
      <c r="AC930" s="1057"/>
      <c r="AD930" s="1054"/>
    </row>
    <row r="931" spans="18:30" x14ac:dyDescent="0.25">
      <c r="R931" s="1057"/>
      <c r="S931" s="1057"/>
      <c r="T931" s="1057"/>
      <c r="U931" s="1057"/>
      <c r="V931" s="1057"/>
      <c r="W931" s="1057"/>
      <c r="X931" s="1057"/>
      <c r="Y931" s="1057"/>
      <c r="Z931" s="1057"/>
      <c r="AA931" s="1057"/>
      <c r="AB931" s="1057"/>
      <c r="AC931" s="1057"/>
      <c r="AD931" s="1054"/>
    </row>
    <row r="932" spans="18:30" x14ac:dyDescent="0.25">
      <c r="R932" s="1057"/>
      <c r="S932" s="1057"/>
      <c r="T932" s="1057"/>
      <c r="U932" s="1057"/>
      <c r="V932" s="1057"/>
      <c r="W932" s="1057"/>
      <c r="X932" s="1057"/>
      <c r="Y932" s="1057"/>
      <c r="Z932" s="1057"/>
      <c r="AA932" s="1057"/>
      <c r="AB932" s="1057"/>
      <c r="AC932" s="1057"/>
      <c r="AD932" s="1054"/>
    </row>
    <row r="933" spans="18:30" x14ac:dyDescent="0.25">
      <c r="R933" s="1057"/>
      <c r="S933" s="1057"/>
      <c r="T933" s="1057"/>
      <c r="U933" s="1057"/>
      <c r="V933" s="1057"/>
      <c r="W933" s="1057"/>
      <c r="X933" s="1057"/>
      <c r="Y933" s="1057"/>
      <c r="Z933" s="1057"/>
      <c r="AA933" s="1057"/>
      <c r="AB933" s="1057"/>
      <c r="AC933" s="1057"/>
      <c r="AD933" s="1054"/>
    </row>
    <row r="934" spans="18:30" x14ac:dyDescent="0.25">
      <c r="R934" s="1057"/>
      <c r="S934" s="1057"/>
      <c r="T934" s="1057"/>
      <c r="U934" s="1057"/>
      <c r="V934" s="1057"/>
      <c r="W934" s="1057"/>
      <c r="X934" s="1057"/>
      <c r="Y934" s="1057"/>
      <c r="Z934" s="1057"/>
      <c r="AA934" s="1057"/>
      <c r="AB934" s="1057"/>
      <c r="AC934" s="1057"/>
      <c r="AD934" s="1054"/>
    </row>
    <row r="935" spans="18:30" x14ac:dyDescent="0.25">
      <c r="R935" s="1057"/>
      <c r="S935" s="1057"/>
      <c r="T935" s="1057"/>
      <c r="U935" s="1057"/>
      <c r="V935" s="1057"/>
      <c r="W935" s="1057"/>
      <c r="X935" s="1057"/>
      <c r="Y935" s="1057"/>
      <c r="Z935" s="1057"/>
      <c r="AA935" s="1057"/>
      <c r="AB935" s="1057"/>
      <c r="AC935" s="1057"/>
      <c r="AD935" s="1054"/>
    </row>
    <row r="936" spans="18:30" x14ac:dyDescent="0.25">
      <c r="R936" s="1057"/>
      <c r="S936" s="1057"/>
      <c r="T936" s="1057"/>
      <c r="U936" s="1057"/>
      <c r="V936" s="1057"/>
      <c r="W936" s="1057"/>
      <c r="X936" s="1057"/>
      <c r="Y936" s="1057"/>
      <c r="Z936" s="1057"/>
      <c r="AA936" s="1057"/>
      <c r="AB936" s="1057"/>
      <c r="AC936" s="1057"/>
      <c r="AD936" s="1054"/>
    </row>
    <row r="937" spans="18:30" x14ac:dyDescent="0.25">
      <c r="R937" s="1057"/>
      <c r="S937" s="1057"/>
      <c r="T937" s="1057"/>
      <c r="U937" s="1057"/>
      <c r="V937" s="1057"/>
      <c r="W937" s="1057"/>
      <c r="X937" s="1057"/>
      <c r="Y937" s="1057"/>
      <c r="Z937" s="1057"/>
      <c r="AA937" s="1057"/>
      <c r="AB937" s="1057"/>
      <c r="AC937" s="1057"/>
      <c r="AD937" s="1054"/>
    </row>
    <row r="938" spans="18:30" x14ac:dyDescent="0.25">
      <c r="R938" s="1057"/>
      <c r="S938" s="1057"/>
      <c r="T938" s="1057"/>
      <c r="U938" s="1057"/>
      <c r="V938" s="1057"/>
      <c r="W938" s="1057"/>
      <c r="X938" s="1057"/>
      <c r="Y938" s="1057"/>
      <c r="Z938" s="1057"/>
      <c r="AA938" s="1057"/>
      <c r="AB938" s="1057"/>
      <c r="AC938" s="1057"/>
      <c r="AD938" s="1054"/>
    </row>
    <row r="939" spans="18:30" x14ac:dyDescent="0.25">
      <c r="R939" s="1057"/>
      <c r="S939" s="1057"/>
      <c r="T939" s="1057"/>
      <c r="U939" s="1057"/>
      <c r="V939" s="1057"/>
      <c r="W939" s="1057"/>
      <c r="X939" s="1057"/>
      <c r="Y939" s="1057"/>
      <c r="Z939" s="1057"/>
      <c r="AA939" s="1057"/>
      <c r="AB939" s="1057"/>
      <c r="AC939" s="1057"/>
      <c r="AD939" s="1054"/>
    </row>
    <row r="940" spans="18:30" x14ac:dyDescent="0.25">
      <c r="R940" s="1057"/>
      <c r="S940" s="1057"/>
      <c r="T940" s="1057"/>
      <c r="U940" s="1057"/>
      <c r="V940" s="1057"/>
      <c r="W940" s="1057"/>
      <c r="X940" s="1057"/>
      <c r="Y940" s="1057"/>
      <c r="Z940" s="1057"/>
      <c r="AA940" s="1057"/>
      <c r="AB940" s="1057"/>
      <c r="AC940" s="1057"/>
      <c r="AD940" s="1054"/>
    </row>
    <row r="941" spans="18:30" x14ac:dyDescent="0.25">
      <c r="R941" s="1057"/>
      <c r="S941" s="1057"/>
      <c r="T941" s="1057"/>
      <c r="U941" s="1057"/>
      <c r="V941" s="1057"/>
      <c r="W941" s="1057"/>
      <c r="X941" s="1057"/>
      <c r="Y941" s="1057"/>
      <c r="Z941" s="1057"/>
      <c r="AA941" s="1057"/>
      <c r="AB941" s="1057"/>
      <c r="AC941" s="1057"/>
      <c r="AD941" s="1054"/>
    </row>
    <row r="942" spans="18:30" x14ac:dyDescent="0.25">
      <c r="R942" s="1057"/>
      <c r="S942" s="1057"/>
      <c r="T942" s="1057"/>
      <c r="U942" s="1057"/>
      <c r="V942" s="1057"/>
      <c r="W942" s="1057"/>
      <c r="X942" s="1057"/>
      <c r="Y942" s="1057"/>
      <c r="Z942" s="1057"/>
      <c r="AA942" s="1057"/>
      <c r="AB942" s="1057"/>
      <c r="AC942" s="1057"/>
      <c r="AD942" s="1054"/>
    </row>
    <row r="943" spans="18:30" x14ac:dyDescent="0.25">
      <c r="R943" s="1057"/>
      <c r="S943" s="1057"/>
      <c r="T943" s="1057"/>
      <c r="U943" s="1057"/>
      <c r="V943" s="1057"/>
      <c r="W943" s="1057"/>
      <c r="X943" s="1057"/>
      <c r="Y943" s="1057"/>
      <c r="Z943" s="1057"/>
      <c r="AA943" s="1057"/>
      <c r="AB943" s="1057"/>
      <c r="AC943" s="1057"/>
      <c r="AD943" s="1054"/>
    </row>
    <row r="944" spans="18:30" x14ac:dyDescent="0.25">
      <c r="R944" s="1057"/>
      <c r="S944" s="1057"/>
      <c r="T944" s="1057"/>
      <c r="U944" s="1057"/>
      <c r="V944" s="1057"/>
      <c r="W944" s="1057"/>
      <c r="X944" s="1057"/>
      <c r="Y944" s="1057"/>
      <c r="Z944" s="1057"/>
      <c r="AA944" s="1057"/>
      <c r="AB944" s="1057"/>
      <c r="AC944" s="1057"/>
      <c r="AD944" s="1054"/>
    </row>
    <row r="945" spans="18:30" x14ac:dyDescent="0.25">
      <c r="R945" s="1057"/>
      <c r="S945" s="1057"/>
      <c r="T945" s="1057"/>
      <c r="U945" s="1057"/>
      <c r="V945" s="1057"/>
      <c r="W945" s="1057"/>
      <c r="X945" s="1057"/>
      <c r="Y945" s="1057"/>
      <c r="Z945" s="1057"/>
      <c r="AA945" s="1057"/>
      <c r="AB945" s="1057"/>
      <c r="AC945" s="1057"/>
      <c r="AD945" s="1054"/>
    </row>
    <row r="946" spans="18:30" x14ac:dyDescent="0.25">
      <c r="R946" s="1057"/>
      <c r="S946" s="1057"/>
      <c r="T946" s="1057"/>
      <c r="U946" s="1057"/>
      <c r="V946" s="1057"/>
      <c r="W946" s="1057"/>
      <c r="X946" s="1057"/>
      <c r="Y946" s="1057"/>
      <c r="Z946" s="1057"/>
      <c r="AA946" s="1057"/>
      <c r="AB946" s="1057"/>
      <c r="AC946" s="1057"/>
      <c r="AD946" s="1054"/>
    </row>
    <row r="947" spans="18:30" x14ac:dyDescent="0.25">
      <c r="R947" s="1057"/>
      <c r="S947" s="1057"/>
      <c r="T947" s="1057"/>
      <c r="U947" s="1057"/>
      <c r="V947" s="1057"/>
      <c r="W947" s="1057"/>
      <c r="X947" s="1057"/>
      <c r="Y947" s="1057"/>
      <c r="Z947" s="1057"/>
      <c r="AA947" s="1057"/>
      <c r="AB947" s="1057"/>
      <c r="AC947" s="1057"/>
      <c r="AD947" s="1054"/>
    </row>
    <row r="948" spans="18:30" x14ac:dyDescent="0.25">
      <c r="R948" s="1057"/>
      <c r="S948" s="1057"/>
      <c r="T948" s="1057"/>
      <c r="U948" s="1057"/>
      <c r="V948" s="1057"/>
      <c r="W948" s="1057"/>
      <c r="X948" s="1057"/>
      <c r="Y948" s="1057"/>
      <c r="Z948" s="1057"/>
      <c r="AA948" s="1057"/>
      <c r="AB948" s="1057"/>
      <c r="AC948" s="1057"/>
      <c r="AD948" s="1054"/>
    </row>
    <row r="949" spans="18:30" x14ac:dyDescent="0.25">
      <c r="R949" s="1057"/>
      <c r="S949" s="1057"/>
      <c r="T949" s="1057"/>
      <c r="U949" s="1057"/>
      <c r="V949" s="1057"/>
      <c r="W949" s="1057"/>
      <c r="X949" s="1057"/>
      <c r="Y949" s="1057"/>
      <c r="Z949" s="1057"/>
      <c r="AA949" s="1057"/>
      <c r="AB949" s="1057"/>
      <c r="AC949" s="1057"/>
      <c r="AD949" s="1054"/>
    </row>
    <row r="950" spans="18:30" x14ac:dyDescent="0.25">
      <c r="R950" s="1057"/>
      <c r="S950" s="1057"/>
      <c r="T950" s="1057"/>
      <c r="U950" s="1057"/>
      <c r="V950" s="1057"/>
      <c r="W950" s="1057"/>
      <c r="X950" s="1057"/>
      <c r="Y950" s="1057"/>
      <c r="Z950" s="1057"/>
      <c r="AA950" s="1057"/>
      <c r="AB950" s="1057"/>
      <c r="AC950" s="1057"/>
      <c r="AD950" s="1054"/>
    </row>
    <row r="951" spans="18:30" x14ac:dyDescent="0.25">
      <c r="R951" s="1057"/>
      <c r="S951" s="1057"/>
      <c r="T951" s="1057"/>
      <c r="U951" s="1057"/>
      <c r="V951" s="1057"/>
      <c r="W951" s="1057"/>
      <c r="X951" s="1057"/>
      <c r="Y951" s="1057"/>
      <c r="Z951" s="1057"/>
      <c r="AA951" s="1057"/>
      <c r="AB951" s="1057"/>
      <c r="AC951" s="1057"/>
      <c r="AD951" s="1054"/>
    </row>
    <row r="952" spans="18:30" x14ac:dyDescent="0.25">
      <c r="R952" s="1057"/>
      <c r="S952" s="1057"/>
      <c r="T952" s="1057"/>
      <c r="U952" s="1057"/>
      <c r="V952" s="1057"/>
      <c r="W952" s="1057"/>
      <c r="X952" s="1057"/>
      <c r="Y952" s="1057"/>
      <c r="Z952" s="1057"/>
      <c r="AA952" s="1057"/>
      <c r="AB952" s="1057"/>
      <c r="AC952" s="1057"/>
      <c r="AD952" s="1054"/>
    </row>
    <row r="953" spans="18:30" x14ac:dyDescent="0.25">
      <c r="R953" s="1057"/>
      <c r="S953" s="1057"/>
      <c r="T953" s="1057"/>
      <c r="U953" s="1057"/>
      <c r="V953" s="1057"/>
      <c r="W953" s="1057"/>
      <c r="X953" s="1057"/>
      <c r="Y953" s="1057"/>
      <c r="Z953" s="1057"/>
      <c r="AA953" s="1057"/>
      <c r="AB953" s="1057"/>
      <c r="AC953" s="1057"/>
      <c r="AD953" s="1054"/>
    </row>
    <row r="954" spans="18:30" x14ac:dyDescent="0.25">
      <c r="R954" s="1057"/>
      <c r="S954" s="1057"/>
      <c r="T954" s="1057"/>
      <c r="U954" s="1057"/>
      <c r="V954" s="1057"/>
      <c r="W954" s="1057"/>
      <c r="X954" s="1057"/>
      <c r="Y954" s="1057"/>
      <c r="Z954" s="1057"/>
      <c r="AA954" s="1057"/>
      <c r="AB954" s="1057"/>
      <c r="AC954" s="1057"/>
      <c r="AD954" s="1054"/>
    </row>
    <row r="955" spans="18:30" x14ac:dyDescent="0.25">
      <c r="R955" s="1057"/>
      <c r="S955" s="1057"/>
      <c r="T955" s="1057"/>
      <c r="U955" s="1057"/>
      <c r="V955" s="1057"/>
      <c r="W955" s="1057"/>
      <c r="X955" s="1057"/>
      <c r="Y955" s="1057"/>
      <c r="Z955" s="1057"/>
      <c r="AA955" s="1057"/>
      <c r="AB955" s="1057"/>
      <c r="AC955" s="1057"/>
      <c r="AD955" s="1054"/>
    </row>
    <row r="956" spans="18:30" x14ac:dyDescent="0.25">
      <c r="R956" s="1057"/>
      <c r="S956" s="1057"/>
      <c r="T956" s="1057"/>
      <c r="U956" s="1057"/>
      <c r="V956" s="1057"/>
      <c r="W956" s="1057"/>
      <c r="X956" s="1057"/>
      <c r="Y956" s="1057"/>
      <c r="Z956" s="1057"/>
      <c r="AA956" s="1057"/>
      <c r="AB956" s="1057"/>
      <c r="AC956" s="1057"/>
      <c r="AD956" s="1054"/>
    </row>
    <row r="957" spans="18:30" x14ac:dyDescent="0.25">
      <c r="R957" s="1057"/>
      <c r="S957" s="1057"/>
      <c r="T957" s="1057"/>
      <c r="U957" s="1057"/>
      <c r="V957" s="1057"/>
      <c r="W957" s="1057"/>
      <c r="X957" s="1057"/>
      <c r="Y957" s="1057"/>
      <c r="Z957" s="1057"/>
      <c r="AA957" s="1057"/>
      <c r="AB957" s="1057"/>
      <c r="AC957" s="1057"/>
      <c r="AD957" s="1054"/>
    </row>
    <row r="958" spans="18:30" x14ac:dyDescent="0.25">
      <c r="R958" s="1057"/>
      <c r="S958" s="1057"/>
      <c r="T958" s="1057"/>
      <c r="U958" s="1057"/>
      <c r="V958" s="1057"/>
      <c r="W958" s="1057"/>
      <c r="X958" s="1057"/>
      <c r="Y958" s="1057"/>
      <c r="Z958" s="1057"/>
      <c r="AA958" s="1057"/>
      <c r="AB958" s="1057"/>
      <c r="AC958" s="1057"/>
      <c r="AD958" s="1054"/>
    </row>
    <row r="959" spans="18:30" x14ac:dyDescent="0.25">
      <c r="R959" s="1057"/>
      <c r="S959" s="1057"/>
      <c r="T959" s="1057"/>
      <c r="U959" s="1057"/>
      <c r="V959" s="1057"/>
      <c r="W959" s="1057"/>
      <c r="X959" s="1057"/>
      <c r="Y959" s="1057"/>
      <c r="Z959" s="1057"/>
      <c r="AA959" s="1057"/>
      <c r="AB959" s="1057"/>
      <c r="AC959" s="1057"/>
      <c r="AD959" s="1054"/>
    </row>
    <row r="960" spans="18:30" x14ac:dyDescent="0.25">
      <c r="R960" s="1057"/>
      <c r="S960" s="1057"/>
      <c r="T960" s="1057"/>
      <c r="U960" s="1057"/>
      <c r="V960" s="1057"/>
      <c r="W960" s="1057"/>
      <c r="X960" s="1057"/>
      <c r="Y960" s="1057"/>
      <c r="Z960" s="1057"/>
      <c r="AA960" s="1057"/>
      <c r="AB960" s="1057"/>
      <c r="AC960" s="1057"/>
      <c r="AD960" s="1054"/>
    </row>
    <row r="961" spans="18:30" x14ac:dyDescent="0.25">
      <c r="R961" s="1057"/>
      <c r="S961" s="1057"/>
      <c r="T961" s="1057"/>
      <c r="U961" s="1057"/>
      <c r="V961" s="1057"/>
      <c r="W961" s="1057"/>
      <c r="X961" s="1057"/>
      <c r="Y961" s="1057"/>
      <c r="Z961" s="1057"/>
      <c r="AA961" s="1057"/>
      <c r="AB961" s="1057"/>
      <c r="AC961" s="1057"/>
      <c r="AD961" s="1054"/>
    </row>
    <row r="962" spans="18:30" x14ac:dyDescent="0.25">
      <c r="R962" s="1057"/>
      <c r="S962" s="1057"/>
      <c r="T962" s="1057"/>
      <c r="U962" s="1057"/>
      <c r="V962" s="1057"/>
      <c r="W962" s="1057"/>
      <c r="X962" s="1057"/>
      <c r="Y962" s="1057"/>
      <c r="Z962" s="1057"/>
      <c r="AA962" s="1057"/>
      <c r="AB962" s="1057"/>
      <c r="AC962" s="1057"/>
      <c r="AD962" s="1054"/>
    </row>
    <row r="963" spans="18:30" x14ac:dyDescent="0.25">
      <c r="R963" s="1057"/>
      <c r="S963" s="1057"/>
      <c r="T963" s="1057"/>
      <c r="U963" s="1057"/>
      <c r="V963" s="1057"/>
      <c r="W963" s="1057"/>
      <c r="X963" s="1057"/>
      <c r="Y963" s="1057"/>
      <c r="Z963" s="1057"/>
      <c r="AA963" s="1057"/>
      <c r="AB963" s="1057"/>
      <c r="AC963" s="1057"/>
      <c r="AD963" s="1054"/>
    </row>
    <row r="964" spans="18:30" x14ac:dyDescent="0.25">
      <c r="R964" s="1057"/>
      <c r="S964" s="1057"/>
      <c r="T964" s="1057"/>
      <c r="U964" s="1057"/>
      <c r="V964" s="1057"/>
      <c r="W964" s="1057"/>
      <c r="X964" s="1057"/>
      <c r="Y964" s="1057"/>
      <c r="Z964" s="1057"/>
      <c r="AA964" s="1057"/>
      <c r="AB964" s="1057"/>
      <c r="AC964" s="1057"/>
      <c r="AD964" s="1054"/>
    </row>
    <row r="965" spans="18:30" x14ac:dyDescent="0.25">
      <c r="R965" s="1057"/>
      <c r="S965" s="1057"/>
      <c r="T965" s="1057"/>
      <c r="U965" s="1057"/>
      <c r="V965" s="1057"/>
      <c r="W965" s="1057"/>
      <c r="X965" s="1057"/>
      <c r="Y965" s="1057"/>
      <c r="Z965" s="1057"/>
      <c r="AA965" s="1057"/>
      <c r="AB965" s="1057"/>
      <c r="AC965" s="1057"/>
      <c r="AD965" s="1054"/>
    </row>
    <row r="966" spans="18:30" x14ac:dyDescent="0.25">
      <c r="R966" s="1057"/>
      <c r="S966" s="1057"/>
      <c r="T966" s="1057"/>
      <c r="U966" s="1057"/>
      <c r="V966" s="1057"/>
      <c r="W966" s="1057"/>
      <c r="X966" s="1057"/>
      <c r="Y966" s="1057"/>
      <c r="Z966" s="1057"/>
      <c r="AA966" s="1057"/>
      <c r="AB966" s="1057"/>
      <c r="AC966" s="1057"/>
      <c r="AD966" s="1054"/>
    </row>
    <row r="967" spans="18:30" x14ac:dyDescent="0.25">
      <c r="R967" s="1057"/>
      <c r="S967" s="1057"/>
      <c r="T967" s="1057"/>
      <c r="U967" s="1057"/>
      <c r="V967" s="1057"/>
      <c r="W967" s="1057"/>
      <c r="X967" s="1057"/>
      <c r="Y967" s="1057"/>
      <c r="Z967" s="1057"/>
      <c r="AA967" s="1057"/>
      <c r="AB967" s="1057"/>
      <c r="AC967" s="1057"/>
      <c r="AD967" s="1054"/>
    </row>
    <row r="968" spans="18:30" x14ac:dyDescent="0.25">
      <c r="R968" s="1057"/>
      <c r="S968" s="1057"/>
      <c r="T968" s="1057"/>
      <c r="U968" s="1057"/>
      <c r="V968" s="1057"/>
      <c r="W968" s="1057"/>
      <c r="X968" s="1057"/>
      <c r="Y968" s="1057"/>
      <c r="Z968" s="1057"/>
      <c r="AA968" s="1057"/>
      <c r="AB968" s="1057"/>
      <c r="AC968" s="1057"/>
      <c r="AD968" s="1054"/>
    </row>
    <row r="969" spans="18:30" x14ac:dyDescent="0.25">
      <c r="R969" s="1057"/>
      <c r="S969" s="1057"/>
      <c r="T969" s="1057"/>
      <c r="U969" s="1057"/>
      <c r="V969" s="1057"/>
      <c r="W969" s="1057"/>
      <c r="X969" s="1057"/>
      <c r="Y969" s="1057"/>
      <c r="Z969" s="1057"/>
      <c r="AA969" s="1057"/>
      <c r="AB969" s="1057"/>
      <c r="AC969" s="1057"/>
      <c r="AD969" s="1054"/>
    </row>
    <row r="970" spans="18:30" x14ac:dyDescent="0.25">
      <c r="R970" s="1057"/>
      <c r="S970" s="1057"/>
      <c r="T970" s="1057"/>
      <c r="U970" s="1057"/>
      <c r="V970" s="1057"/>
      <c r="W970" s="1057"/>
      <c r="X970" s="1057"/>
      <c r="Y970" s="1057"/>
      <c r="Z970" s="1057"/>
      <c r="AA970" s="1057"/>
      <c r="AB970" s="1057"/>
      <c r="AC970" s="1057"/>
      <c r="AD970" s="1054"/>
    </row>
    <row r="971" spans="18:30" x14ac:dyDescent="0.25">
      <c r="R971" s="1057"/>
      <c r="S971" s="1057"/>
      <c r="T971" s="1057"/>
      <c r="U971" s="1057"/>
      <c r="V971" s="1057"/>
      <c r="W971" s="1057"/>
      <c r="X971" s="1057"/>
      <c r="Y971" s="1057"/>
      <c r="Z971" s="1057"/>
      <c r="AA971" s="1057"/>
      <c r="AB971" s="1057"/>
      <c r="AC971" s="1057"/>
      <c r="AD971" s="1054"/>
    </row>
    <row r="972" spans="18:30" x14ac:dyDescent="0.25">
      <c r="R972" s="1057"/>
      <c r="S972" s="1057"/>
      <c r="T972" s="1057"/>
      <c r="U972" s="1057"/>
      <c r="V972" s="1057"/>
      <c r="W972" s="1057"/>
      <c r="X972" s="1057"/>
      <c r="Y972" s="1057"/>
      <c r="Z972" s="1057"/>
      <c r="AA972" s="1057"/>
      <c r="AB972" s="1057"/>
      <c r="AC972" s="1057"/>
      <c r="AD972" s="1054"/>
    </row>
    <row r="973" spans="18:30" x14ac:dyDescent="0.25">
      <c r="R973" s="1057"/>
      <c r="S973" s="1057"/>
      <c r="T973" s="1057"/>
      <c r="U973" s="1057"/>
      <c r="V973" s="1057"/>
      <c r="W973" s="1057"/>
      <c r="X973" s="1057"/>
      <c r="Y973" s="1057"/>
      <c r="Z973" s="1057"/>
      <c r="AA973" s="1057"/>
      <c r="AB973" s="1057"/>
      <c r="AC973" s="1057"/>
      <c r="AD973" s="1054"/>
    </row>
    <row r="974" spans="18:30" x14ac:dyDescent="0.25">
      <c r="R974" s="1057"/>
      <c r="S974" s="1057"/>
      <c r="T974" s="1057"/>
      <c r="U974" s="1057"/>
      <c r="V974" s="1057"/>
      <c r="W974" s="1057"/>
      <c r="X974" s="1057"/>
      <c r="Y974" s="1057"/>
      <c r="Z974" s="1057"/>
      <c r="AA974" s="1057"/>
      <c r="AB974" s="1057"/>
      <c r="AC974" s="1057"/>
      <c r="AD974" s="1054"/>
    </row>
    <row r="975" spans="18:30" x14ac:dyDescent="0.25">
      <c r="R975" s="1057"/>
      <c r="S975" s="1057"/>
      <c r="T975" s="1057"/>
      <c r="U975" s="1057"/>
      <c r="V975" s="1057"/>
      <c r="W975" s="1057"/>
      <c r="X975" s="1057"/>
      <c r="Y975" s="1057"/>
      <c r="Z975" s="1057"/>
      <c r="AA975" s="1057"/>
      <c r="AB975" s="1057"/>
      <c r="AC975" s="1057"/>
      <c r="AD975" s="1054"/>
    </row>
    <row r="976" spans="18:30" x14ac:dyDescent="0.25">
      <c r="R976" s="1057"/>
      <c r="S976" s="1057"/>
      <c r="T976" s="1057"/>
      <c r="U976" s="1057"/>
      <c r="V976" s="1057"/>
      <c r="W976" s="1057"/>
      <c r="X976" s="1057"/>
      <c r="Y976" s="1057"/>
      <c r="Z976" s="1057"/>
      <c r="AA976" s="1057"/>
      <c r="AB976" s="1057"/>
      <c r="AC976" s="1057"/>
      <c r="AD976" s="1054"/>
    </row>
    <row r="977" spans="18:30" x14ac:dyDescent="0.25">
      <c r="R977" s="1057"/>
      <c r="S977" s="1057"/>
      <c r="T977" s="1057"/>
      <c r="U977" s="1057"/>
      <c r="V977" s="1057"/>
      <c r="W977" s="1057"/>
      <c r="X977" s="1057"/>
      <c r="Y977" s="1057"/>
      <c r="Z977" s="1057"/>
      <c r="AA977" s="1057"/>
      <c r="AB977" s="1057"/>
      <c r="AC977" s="1057"/>
      <c r="AD977" s="1054"/>
    </row>
    <row r="978" spans="18:30" x14ac:dyDescent="0.25">
      <c r="R978" s="1057"/>
      <c r="S978" s="1057"/>
      <c r="T978" s="1057"/>
      <c r="U978" s="1057"/>
      <c r="V978" s="1057"/>
      <c r="W978" s="1057"/>
      <c r="X978" s="1057"/>
      <c r="Y978" s="1057"/>
      <c r="Z978" s="1057"/>
      <c r="AA978" s="1057"/>
      <c r="AB978" s="1057"/>
      <c r="AC978" s="1057"/>
      <c r="AD978" s="1054"/>
    </row>
    <row r="979" spans="18:30" x14ac:dyDescent="0.25">
      <c r="R979" s="1057"/>
      <c r="S979" s="1057"/>
      <c r="T979" s="1057"/>
      <c r="U979" s="1057"/>
      <c r="V979" s="1057"/>
      <c r="W979" s="1057"/>
      <c r="X979" s="1057"/>
      <c r="Y979" s="1057"/>
      <c r="Z979" s="1057"/>
      <c r="AA979" s="1057"/>
      <c r="AB979" s="1057"/>
      <c r="AC979" s="1057"/>
      <c r="AD979" s="1054"/>
    </row>
    <row r="980" spans="18:30" x14ac:dyDescent="0.25">
      <c r="R980" s="1057"/>
      <c r="S980" s="1057"/>
      <c r="T980" s="1057"/>
      <c r="U980" s="1057"/>
      <c r="V980" s="1057"/>
      <c r="W980" s="1057"/>
      <c r="X980" s="1057"/>
      <c r="Y980" s="1057"/>
      <c r="Z980" s="1057"/>
      <c r="AA980" s="1057"/>
      <c r="AB980" s="1057"/>
      <c r="AC980" s="1057"/>
      <c r="AD980" s="1054"/>
    </row>
    <row r="981" spans="18:30" x14ac:dyDescent="0.25">
      <c r="R981" s="1057"/>
      <c r="S981" s="1057"/>
      <c r="T981" s="1057"/>
      <c r="U981" s="1057"/>
      <c r="V981" s="1057"/>
      <c r="W981" s="1057"/>
      <c r="X981" s="1057"/>
      <c r="Y981" s="1057"/>
      <c r="Z981" s="1057"/>
      <c r="AA981" s="1057"/>
      <c r="AB981" s="1057"/>
      <c r="AC981" s="1057"/>
      <c r="AD981" s="1054"/>
    </row>
    <row r="982" spans="18:30" x14ac:dyDescent="0.25">
      <c r="R982" s="1057"/>
      <c r="S982" s="1057"/>
      <c r="T982" s="1057"/>
      <c r="U982" s="1057"/>
      <c r="V982" s="1057"/>
      <c r="W982" s="1057"/>
      <c r="X982" s="1057"/>
      <c r="Y982" s="1057"/>
      <c r="Z982" s="1057"/>
      <c r="AA982" s="1057"/>
      <c r="AB982" s="1057"/>
      <c r="AC982" s="1057"/>
      <c r="AD982" s="1054"/>
    </row>
    <row r="983" spans="18:30" x14ac:dyDescent="0.25">
      <c r="R983" s="1057"/>
      <c r="S983" s="1057"/>
      <c r="T983" s="1057"/>
      <c r="U983" s="1057"/>
      <c r="V983" s="1057"/>
      <c r="W983" s="1057"/>
      <c r="X983" s="1057"/>
      <c r="Y983" s="1057"/>
      <c r="Z983" s="1057"/>
      <c r="AA983" s="1057"/>
      <c r="AB983" s="1057"/>
      <c r="AC983" s="1057"/>
      <c r="AD983" s="1054"/>
    </row>
    <row r="984" spans="18:30" x14ac:dyDescent="0.25">
      <c r="R984" s="1057"/>
      <c r="S984" s="1057"/>
      <c r="T984" s="1057"/>
      <c r="U984" s="1057"/>
      <c r="V984" s="1057"/>
      <c r="W984" s="1057"/>
      <c r="X984" s="1057"/>
      <c r="Y984" s="1057"/>
      <c r="Z984" s="1057"/>
      <c r="AA984" s="1057"/>
      <c r="AB984" s="1057"/>
      <c r="AC984" s="1057"/>
      <c r="AD984" s="1054"/>
    </row>
    <row r="985" spans="18:30" x14ac:dyDescent="0.25">
      <c r="R985" s="1057"/>
      <c r="S985" s="1057"/>
      <c r="T985" s="1057"/>
      <c r="U985" s="1057"/>
      <c r="V985" s="1057"/>
      <c r="W985" s="1057"/>
      <c r="X985" s="1057"/>
      <c r="Y985" s="1057"/>
      <c r="Z985" s="1057"/>
      <c r="AA985" s="1057"/>
      <c r="AB985" s="1057"/>
      <c r="AC985" s="1057"/>
      <c r="AD985" s="1054"/>
    </row>
    <row r="986" spans="18:30" x14ac:dyDescent="0.25">
      <c r="R986" s="1057"/>
      <c r="S986" s="1057"/>
      <c r="T986" s="1057"/>
      <c r="U986" s="1057"/>
      <c r="V986" s="1057"/>
      <c r="W986" s="1057"/>
      <c r="X986" s="1057"/>
      <c r="Y986" s="1057"/>
      <c r="Z986" s="1057"/>
      <c r="AA986" s="1057"/>
      <c r="AB986" s="1057"/>
      <c r="AC986" s="1057"/>
      <c r="AD986" s="1054"/>
    </row>
    <row r="987" spans="18:30" x14ac:dyDescent="0.25">
      <c r="R987" s="1057"/>
      <c r="S987" s="1057"/>
      <c r="T987" s="1057"/>
      <c r="U987" s="1057"/>
      <c r="V987" s="1057"/>
      <c r="W987" s="1057"/>
      <c r="X987" s="1057"/>
      <c r="Y987" s="1057"/>
      <c r="Z987" s="1057"/>
      <c r="AA987" s="1057"/>
      <c r="AB987" s="1057"/>
      <c r="AC987" s="1057"/>
      <c r="AD987" s="1054"/>
    </row>
    <row r="988" spans="18:30" x14ac:dyDescent="0.25">
      <c r="R988" s="1057"/>
      <c r="S988" s="1057"/>
      <c r="T988" s="1057"/>
      <c r="U988" s="1057"/>
      <c r="V988" s="1057"/>
      <c r="W988" s="1057"/>
      <c r="X988" s="1057"/>
      <c r="Y988" s="1057"/>
      <c r="Z988" s="1057"/>
      <c r="AA988" s="1057"/>
      <c r="AB988" s="1057"/>
      <c r="AC988" s="1057"/>
      <c r="AD988" s="1054"/>
    </row>
    <row r="989" spans="18:30" x14ac:dyDescent="0.25">
      <c r="R989" s="1057"/>
      <c r="S989" s="1057"/>
      <c r="T989" s="1057"/>
      <c r="U989" s="1057"/>
      <c r="V989" s="1057"/>
      <c r="W989" s="1057"/>
      <c r="X989" s="1057"/>
      <c r="Y989" s="1057"/>
      <c r="Z989" s="1057"/>
      <c r="AA989" s="1057"/>
      <c r="AB989" s="1057"/>
      <c r="AC989" s="1057"/>
      <c r="AD989" s="1054"/>
    </row>
    <row r="990" spans="18:30" x14ac:dyDescent="0.25">
      <c r="R990" s="1057"/>
      <c r="S990" s="1057"/>
      <c r="T990" s="1057"/>
      <c r="U990" s="1057"/>
      <c r="V990" s="1057"/>
      <c r="W990" s="1057"/>
      <c r="X990" s="1057"/>
      <c r="Y990" s="1057"/>
      <c r="Z990" s="1057"/>
      <c r="AA990" s="1057"/>
      <c r="AB990" s="1057"/>
      <c r="AC990" s="1057"/>
      <c r="AD990" s="1054"/>
    </row>
    <row r="991" spans="18:30" x14ac:dyDescent="0.25">
      <c r="R991" s="1057"/>
      <c r="S991" s="1057"/>
      <c r="T991" s="1057"/>
      <c r="U991" s="1057"/>
      <c r="V991" s="1057"/>
      <c r="W991" s="1057"/>
      <c r="X991" s="1057"/>
      <c r="Y991" s="1057"/>
      <c r="Z991" s="1057"/>
      <c r="AA991" s="1057"/>
      <c r="AB991" s="1057"/>
      <c r="AC991" s="1057"/>
      <c r="AD991" s="1054"/>
    </row>
    <row r="992" spans="18:30" x14ac:dyDescent="0.25">
      <c r="R992" s="1057"/>
      <c r="S992" s="1057"/>
      <c r="T992" s="1057"/>
      <c r="U992" s="1057"/>
      <c r="V992" s="1057"/>
      <c r="W992" s="1057"/>
      <c r="X992" s="1057"/>
      <c r="Y992" s="1057"/>
      <c r="Z992" s="1057"/>
      <c r="AA992" s="1057"/>
      <c r="AB992" s="1057"/>
      <c r="AC992" s="1057"/>
      <c r="AD992" s="1054"/>
    </row>
    <row r="993" spans="18:30" x14ac:dyDescent="0.25">
      <c r="R993" s="1057"/>
      <c r="S993" s="1057"/>
      <c r="T993" s="1057"/>
      <c r="U993" s="1057"/>
      <c r="V993" s="1057"/>
      <c r="W993" s="1057"/>
      <c r="X993" s="1057"/>
      <c r="Y993" s="1057"/>
      <c r="Z993" s="1057"/>
      <c r="AA993" s="1057"/>
      <c r="AB993" s="1057"/>
      <c r="AC993" s="1057"/>
      <c r="AD993" s="1054"/>
    </row>
    <row r="994" spans="18:30" x14ac:dyDescent="0.25">
      <c r="R994" s="1057"/>
      <c r="S994" s="1057"/>
      <c r="T994" s="1057"/>
      <c r="U994" s="1057"/>
      <c r="V994" s="1057"/>
      <c r="W994" s="1057"/>
      <c r="X994" s="1057"/>
      <c r="Y994" s="1057"/>
      <c r="Z994" s="1057"/>
      <c r="AA994" s="1057"/>
      <c r="AB994" s="1057"/>
      <c r="AC994" s="1057"/>
      <c r="AD994" s="1054"/>
    </row>
    <row r="995" spans="18:30" x14ac:dyDescent="0.25">
      <c r="R995" s="1057"/>
      <c r="S995" s="1057"/>
      <c r="T995" s="1057"/>
      <c r="U995" s="1057"/>
      <c r="V995" s="1057"/>
      <c r="W995" s="1057"/>
      <c r="X995" s="1057"/>
      <c r="Y995" s="1057"/>
      <c r="Z995" s="1057"/>
      <c r="AA995" s="1057"/>
      <c r="AB995" s="1057"/>
      <c r="AC995" s="1057"/>
      <c r="AD995" s="1054"/>
    </row>
    <row r="996" spans="18:30" x14ac:dyDescent="0.25">
      <c r="R996" s="1057"/>
      <c r="S996" s="1057"/>
      <c r="T996" s="1057"/>
      <c r="U996" s="1057"/>
      <c r="V996" s="1057"/>
      <c r="W996" s="1057"/>
      <c r="X996" s="1057"/>
      <c r="Y996" s="1057"/>
      <c r="Z996" s="1057"/>
      <c r="AA996" s="1057"/>
      <c r="AB996" s="1057"/>
      <c r="AC996" s="1057"/>
      <c r="AD996" s="1054"/>
    </row>
    <row r="997" spans="18:30" x14ac:dyDescent="0.25">
      <c r="R997" s="1057"/>
      <c r="S997" s="1057"/>
      <c r="T997" s="1057"/>
      <c r="U997" s="1057"/>
      <c r="V997" s="1057"/>
      <c r="W997" s="1057"/>
      <c r="X997" s="1057"/>
      <c r="Y997" s="1057"/>
      <c r="Z997" s="1057"/>
      <c r="AA997" s="1057"/>
      <c r="AB997" s="1057"/>
      <c r="AC997" s="1057"/>
      <c r="AD997" s="1054"/>
    </row>
    <row r="998" spans="18:30" x14ac:dyDescent="0.25">
      <c r="R998" s="1057"/>
      <c r="S998" s="1057"/>
      <c r="T998" s="1057"/>
      <c r="U998" s="1057"/>
      <c r="V998" s="1057"/>
      <c r="W998" s="1057"/>
      <c r="X998" s="1057"/>
      <c r="Y998" s="1057"/>
      <c r="Z998" s="1057"/>
      <c r="AA998" s="1057"/>
      <c r="AB998" s="1057"/>
      <c r="AC998" s="1057"/>
      <c r="AD998" s="1054"/>
    </row>
    <row r="999" spans="18:30" x14ac:dyDescent="0.25">
      <c r="R999" s="1057"/>
      <c r="S999" s="1057"/>
      <c r="T999" s="1057"/>
      <c r="U999" s="1057"/>
      <c r="V999" s="1057"/>
      <c r="W999" s="1057"/>
      <c r="X999" s="1057"/>
      <c r="Y999" s="1057"/>
      <c r="Z999" s="1057"/>
      <c r="AA999" s="1057"/>
      <c r="AB999" s="1057"/>
      <c r="AC999" s="1057"/>
      <c r="AD999" s="1054"/>
    </row>
    <row r="1000" spans="18:30" x14ac:dyDescent="0.25">
      <c r="R1000" s="1057"/>
      <c r="S1000" s="1057"/>
      <c r="T1000" s="1057"/>
      <c r="U1000" s="1057"/>
      <c r="V1000" s="1057"/>
      <c r="W1000" s="1057"/>
      <c r="X1000" s="1057"/>
      <c r="Y1000" s="1057"/>
      <c r="Z1000" s="1057"/>
      <c r="AA1000" s="1057"/>
      <c r="AB1000" s="1057"/>
      <c r="AC1000" s="1057"/>
      <c r="AD1000" s="1054"/>
    </row>
    <row r="1001" spans="18:30" x14ac:dyDescent="0.25">
      <c r="R1001" s="1057"/>
      <c r="S1001" s="1057"/>
      <c r="T1001" s="1057"/>
      <c r="U1001" s="1057"/>
      <c r="V1001" s="1057"/>
      <c r="W1001" s="1057"/>
      <c r="X1001" s="1057"/>
      <c r="Y1001" s="1057"/>
      <c r="Z1001" s="1057"/>
      <c r="AA1001" s="1057"/>
      <c r="AB1001" s="1057"/>
      <c r="AC1001" s="1057"/>
      <c r="AD1001" s="1054"/>
    </row>
    <row r="1002" spans="18:30" x14ac:dyDescent="0.25">
      <c r="R1002" s="1057"/>
      <c r="S1002" s="1057"/>
      <c r="T1002" s="1057"/>
      <c r="U1002" s="1057"/>
      <c r="V1002" s="1057"/>
      <c r="W1002" s="1057"/>
      <c r="X1002" s="1057"/>
      <c r="Y1002" s="1057"/>
      <c r="Z1002" s="1057"/>
      <c r="AA1002" s="1057"/>
      <c r="AB1002" s="1057"/>
      <c r="AC1002" s="1057"/>
      <c r="AD1002" s="1054"/>
    </row>
    <row r="1003" spans="18:30" x14ac:dyDescent="0.25">
      <c r="R1003" s="1057"/>
      <c r="S1003" s="1057"/>
      <c r="T1003" s="1057"/>
      <c r="U1003" s="1057"/>
      <c r="V1003" s="1057"/>
      <c r="W1003" s="1057"/>
      <c r="X1003" s="1057"/>
      <c r="Y1003" s="1057"/>
      <c r="Z1003" s="1057"/>
      <c r="AA1003" s="1057"/>
      <c r="AB1003" s="1057"/>
      <c r="AC1003" s="1057"/>
      <c r="AD1003" s="1054"/>
    </row>
    <row r="1004" spans="18:30" x14ac:dyDescent="0.25">
      <c r="R1004" s="1057"/>
      <c r="S1004" s="1057"/>
      <c r="T1004" s="1057"/>
      <c r="U1004" s="1057"/>
      <c r="V1004" s="1057"/>
      <c r="W1004" s="1057"/>
      <c r="X1004" s="1057"/>
      <c r="Y1004" s="1057"/>
      <c r="Z1004" s="1057"/>
      <c r="AA1004" s="1057"/>
      <c r="AB1004" s="1057"/>
      <c r="AC1004" s="1057"/>
      <c r="AD1004" s="1054"/>
    </row>
    <row r="1005" spans="18:30" x14ac:dyDescent="0.25">
      <c r="R1005" s="1057"/>
      <c r="S1005" s="1057"/>
      <c r="T1005" s="1057"/>
      <c r="U1005" s="1057"/>
      <c r="V1005" s="1057"/>
      <c r="W1005" s="1057"/>
      <c r="X1005" s="1057"/>
      <c r="Y1005" s="1057"/>
      <c r="Z1005" s="1057"/>
      <c r="AA1005" s="1057"/>
      <c r="AB1005" s="1057"/>
      <c r="AC1005" s="1057"/>
      <c r="AD1005" s="1054"/>
    </row>
    <row r="1006" spans="18:30" x14ac:dyDescent="0.25">
      <c r="R1006" s="1057"/>
      <c r="S1006" s="1057"/>
      <c r="T1006" s="1057"/>
      <c r="U1006" s="1057"/>
      <c r="V1006" s="1057"/>
      <c r="W1006" s="1057"/>
      <c r="X1006" s="1057"/>
      <c r="Y1006" s="1057"/>
      <c r="Z1006" s="1057"/>
      <c r="AA1006" s="1057"/>
      <c r="AB1006" s="1057"/>
      <c r="AC1006" s="1057"/>
      <c r="AD1006" s="1054"/>
    </row>
    <row r="1007" spans="18:30" x14ac:dyDescent="0.25">
      <c r="R1007" s="1057"/>
      <c r="S1007" s="1057"/>
      <c r="T1007" s="1057"/>
      <c r="U1007" s="1057"/>
      <c r="V1007" s="1057"/>
      <c r="W1007" s="1057"/>
      <c r="X1007" s="1057"/>
      <c r="Y1007" s="1057"/>
      <c r="Z1007" s="1057"/>
      <c r="AA1007" s="1057"/>
      <c r="AB1007" s="1057"/>
      <c r="AC1007" s="1057"/>
      <c r="AD1007" s="1054"/>
    </row>
    <row r="1008" spans="18:30" x14ac:dyDescent="0.25">
      <c r="R1008" s="1057"/>
      <c r="S1008" s="1057"/>
      <c r="T1008" s="1057"/>
      <c r="U1008" s="1057"/>
      <c r="V1008" s="1057"/>
      <c r="W1008" s="1057"/>
      <c r="X1008" s="1057"/>
      <c r="Y1008" s="1057"/>
      <c r="Z1008" s="1057"/>
      <c r="AA1008" s="1057"/>
      <c r="AB1008" s="1057"/>
      <c r="AC1008" s="1057"/>
      <c r="AD1008" s="1054"/>
    </row>
    <row r="1009" spans="18:30" x14ac:dyDescent="0.25">
      <c r="R1009" s="1057"/>
      <c r="S1009" s="1057"/>
      <c r="T1009" s="1057"/>
      <c r="U1009" s="1057"/>
      <c r="V1009" s="1057"/>
      <c r="W1009" s="1057"/>
      <c r="X1009" s="1057"/>
      <c r="Y1009" s="1057"/>
      <c r="Z1009" s="1057"/>
      <c r="AA1009" s="1057"/>
      <c r="AB1009" s="1057"/>
      <c r="AC1009" s="1057"/>
      <c r="AD1009" s="1054"/>
    </row>
    <row r="1010" spans="18:30" x14ac:dyDescent="0.25">
      <c r="R1010" s="1057"/>
      <c r="S1010" s="1057"/>
      <c r="T1010" s="1057"/>
      <c r="U1010" s="1057"/>
      <c r="V1010" s="1057"/>
      <c r="W1010" s="1057"/>
      <c r="X1010" s="1057"/>
      <c r="Y1010" s="1057"/>
      <c r="Z1010" s="1057"/>
      <c r="AA1010" s="1057"/>
      <c r="AB1010" s="1057"/>
      <c r="AC1010" s="1057"/>
      <c r="AD1010" s="1054"/>
    </row>
    <row r="1011" spans="18:30" x14ac:dyDescent="0.25">
      <c r="R1011" s="1057"/>
      <c r="S1011" s="1057"/>
      <c r="T1011" s="1057"/>
      <c r="U1011" s="1057"/>
      <c r="V1011" s="1057"/>
      <c r="W1011" s="1057"/>
      <c r="X1011" s="1057"/>
      <c r="Y1011" s="1057"/>
      <c r="Z1011" s="1057"/>
      <c r="AA1011" s="1057"/>
      <c r="AB1011" s="1057"/>
      <c r="AC1011" s="1057"/>
      <c r="AD1011" s="1054"/>
    </row>
    <row r="1012" spans="18:30" x14ac:dyDescent="0.25">
      <c r="R1012" s="1057"/>
      <c r="S1012" s="1057"/>
      <c r="T1012" s="1057"/>
      <c r="U1012" s="1057"/>
      <c r="V1012" s="1057"/>
      <c r="W1012" s="1057"/>
      <c r="X1012" s="1057"/>
      <c r="Y1012" s="1057"/>
      <c r="Z1012" s="1057"/>
      <c r="AA1012" s="1057"/>
      <c r="AB1012" s="1057"/>
      <c r="AC1012" s="1057"/>
      <c r="AD1012" s="1054"/>
    </row>
    <row r="1013" spans="18:30" x14ac:dyDescent="0.25">
      <c r="R1013" s="1057"/>
      <c r="S1013" s="1057"/>
      <c r="T1013" s="1057"/>
      <c r="U1013" s="1057"/>
      <c r="V1013" s="1057"/>
      <c r="W1013" s="1057"/>
      <c r="X1013" s="1057"/>
      <c r="Y1013" s="1057"/>
      <c r="Z1013" s="1057"/>
      <c r="AA1013" s="1057"/>
      <c r="AB1013" s="1057"/>
      <c r="AC1013" s="1057"/>
      <c r="AD1013" s="1054"/>
    </row>
    <row r="1014" spans="18:30" x14ac:dyDescent="0.25">
      <c r="R1014" s="1057"/>
      <c r="S1014" s="1057"/>
      <c r="T1014" s="1057"/>
      <c r="U1014" s="1057"/>
      <c r="V1014" s="1057"/>
      <c r="W1014" s="1057"/>
      <c r="X1014" s="1057"/>
      <c r="Y1014" s="1057"/>
      <c r="Z1014" s="1057"/>
      <c r="AA1014" s="1057"/>
      <c r="AB1014" s="1057"/>
      <c r="AC1014" s="1057"/>
      <c r="AD1014" s="1054"/>
    </row>
    <row r="1015" spans="18:30" x14ac:dyDescent="0.25">
      <c r="R1015" s="1057"/>
      <c r="S1015" s="1057"/>
      <c r="T1015" s="1057"/>
      <c r="U1015" s="1057"/>
      <c r="V1015" s="1057"/>
      <c r="W1015" s="1057"/>
      <c r="X1015" s="1057"/>
      <c r="Y1015" s="1057"/>
      <c r="Z1015" s="1057"/>
      <c r="AA1015" s="1057"/>
      <c r="AB1015" s="1057"/>
      <c r="AC1015" s="1057"/>
      <c r="AD1015" s="1054"/>
    </row>
    <row r="1016" spans="18:30" x14ac:dyDescent="0.25">
      <c r="R1016" s="1057"/>
      <c r="S1016" s="1057"/>
      <c r="T1016" s="1057"/>
      <c r="U1016" s="1057"/>
      <c r="V1016" s="1057"/>
      <c r="W1016" s="1057"/>
      <c r="X1016" s="1057"/>
      <c r="Y1016" s="1057"/>
      <c r="Z1016" s="1057"/>
      <c r="AA1016" s="1057"/>
      <c r="AB1016" s="1057"/>
      <c r="AC1016" s="1057"/>
      <c r="AD1016" s="1054"/>
    </row>
    <row r="1017" spans="18:30" x14ac:dyDescent="0.25">
      <c r="R1017" s="1057"/>
      <c r="S1017" s="1057"/>
      <c r="T1017" s="1057"/>
      <c r="U1017" s="1057"/>
      <c r="V1017" s="1057"/>
      <c r="W1017" s="1057"/>
      <c r="X1017" s="1057"/>
      <c r="Y1017" s="1057"/>
      <c r="Z1017" s="1057"/>
      <c r="AA1017" s="1057"/>
      <c r="AB1017" s="1057"/>
      <c r="AC1017" s="1057"/>
      <c r="AD1017" s="1054"/>
    </row>
    <row r="1018" spans="18:30" x14ac:dyDescent="0.25">
      <c r="R1018" s="1057"/>
      <c r="S1018" s="1057"/>
      <c r="T1018" s="1057"/>
      <c r="U1018" s="1057"/>
      <c r="V1018" s="1057"/>
      <c r="W1018" s="1057"/>
      <c r="X1018" s="1057"/>
      <c r="Y1018" s="1057"/>
      <c r="Z1018" s="1057"/>
      <c r="AA1018" s="1057"/>
      <c r="AB1018" s="1057"/>
      <c r="AC1018" s="1057"/>
      <c r="AD1018" s="1054"/>
    </row>
    <row r="1019" spans="18:30" x14ac:dyDescent="0.25">
      <c r="R1019" s="1057"/>
      <c r="S1019" s="1057"/>
      <c r="T1019" s="1057"/>
      <c r="U1019" s="1057"/>
      <c r="V1019" s="1057"/>
      <c r="W1019" s="1057"/>
      <c r="X1019" s="1057"/>
      <c r="Y1019" s="1057"/>
      <c r="Z1019" s="1057"/>
      <c r="AA1019" s="1057"/>
      <c r="AB1019" s="1057"/>
      <c r="AC1019" s="1057"/>
      <c r="AD1019" s="1054"/>
    </row>
    <row r="1020" spans="18:30" x14ac:dyDescent="0.25">
      <c r="R1020" s="1057"/>
      <c r="S1020" s="1057"/>
      <c r="T1020" s="1057"/>
      <c r="U1020" s="1057"/>
      <c r="V1020" s="1057"/>
      <c r="W1020" s="1057"/>
      <c r="X1020" s="1057"/>
      <c r="Y1020" s="1057"/>
      <c r="Z1020" s="1057"/>
      <c r="AA1020" s="1057"/>
      <c r="AB1020" s="1057"/>
      <c r="AC1020" s="1057"/>
      <c r="AD1020" s="1054"/>
    </row>
    <row r="1021" spans="18:30" x14ac:dyDescent="0.25">
      <c r="R1021" s="1057"/>
      <c r="S1021" s="1057"/>
      <c r="T1021" s="1057"/>
      <c r="U1021" s="1057"/>
      <c r="V1021" s="1057"/>
      <c r="W1021" s="1057"/>
      <c r="X1021" s="1057"/>
      <c r="Y1021" s="1057"/>
      <c r="Z1021" s="1057"/>
      <c r="AA1021" s="1057"/>
      <c r="AB1021" s="1057"/>
      <c r="AC1021" s="1057"/>
      <c r="AD1021" s="1054"/>
    </row>
    <row r="1022" spans="18:30" x14ac:dyDescent="0.25">
      <c r="R1022" s="1057"/>
      <c r="S1022" s="1057"/>
      <c r="T1022" s="1057"/>
      <c r="U1022" s="1057"/>
      <c r="V1022" s="1057"/>
      <c r="W1022" s="1057"/>
      <c r="X1022" s="1057"/>
      <c r="Y1022" s="1057"/>
      <c r="Z1022" s="1057"/>
      <c r="AA1022" s="1057"/>
      <c r="AB1022" s="1057"/>
      <c r="AC1022" s="1057"/>
      <c r="AD1022" s="1054"/>
    </row>
    <row r="1023" spans="18:30" x14ac:dyDescent="0.25">
      <c r="R1023" s="1057"/>
      <c r="S1023" s="1057"/>
      <c r="T1023" s="1057"/>
      <c r="U1023" s="1057"/>
      <c r="V1023" s="1057"/>
      <c r="W1023" s="1057"/>
      <c r="X1023" s="1057"/>
      <c r="Y1023" s="1057"/>
      <c r="Z1023" s="1057"/>
      <c r="AA1023" s="1057"/>
      <c r="AB1023" s="1057"/>
      <c r="AC1023" s="1057"/>
      <c r="AD1023" s="1054"/>
    </row>
    <row r="1024" spans="18:30" x14ac:dyDescent="0.25">
      <c r="R1024" s="1057"/>
      <c r="S1024" s="1057"/>
      <c r="T1024" s="1057"/>
      <c r="U1024" s="1057"/>
      <c r="V1024" s="1057"/>
      <c r="W1024" s="1057"/>
      <c r="X1024" s="1057"/>
      <c r="Y1024" s="1057"/>
      <c r="Z1024" s="1057"/>
      <c r="AA1024" s="1057"/>
      <c r="AB1024" s="1057"/>
      <c r="AC1024" s="1057"/>
      <c r="AD1024" s="1054"/>
    </row>
    <row r="1025" spans="18:30" x14ac:dyDescent="0.25">
      <c r="R1025" s="1057"/>
      <c r="S1025" s="1057"/>
      <c r="T1025" s="1057"/>
      <c r="U1025" s="1057"/>
      <c r="V1025" s="1057"/>
      <c r="W1025" s="1057"/>
      <c r="X1025" s="1057"/>
      <c r="Y1025" s="1057"/>
      <c r="Z1025" s="1057"/>
      <c r="AA1025" s="1057"/>
      <c r="AB1025" s="1057"/>
      <c r="AC1025" s="1057"/>
      <c r="AD1025" s="1054"/>
    </row>
    <row r="1026" spans="18:30" x14ac:dyDescent="0.25">
      <c r="R1026" s="1057"/>
      <c r="S1026" s="1057"/>
      <c r="T1026" s="1057"/>
      <c r="U1026" s="1057"/>
      <c r="V1026" s="1057"/>
      <c r="W1026" s="1057"/>
      <c r="X1026" s="1057"/>
      <c r="Y1026" s="1057"/>
      <c r="Z1026" s="1057"/>
      <c r="AA1026" s="1057"/>
      <c r="AB1026" s="1057"/>
      <c r="AC1026" s="1057"/>
      <c r="AD1026" s="1054"/>
    </row>
    <row r="1027" spans="18:30" x14ac:dyDescent="0.25">
      <c r="R1027" s="1057"/>
      <c r="S1027" s="1057"/>
      <c r="T1027" s="1057"/>
      <c r="U1027" s="1057"/>
      <c r="V1027" s="1057"/>
      <c r="W1027" s="1057"/>
      <c r="X1027" s="1057"/>
      <c r="Y1027" s="1057"/>
      <c r="Z1027" s="1057"/>
      <c r="AA1027" s="1057"/>
      <c r="AB1027" s="1057"/>
      <c r="AC1027" s="1057"/>
      <c r="AD1027" s="1054"/>
    </row>
    <row r="1028" spans="18:30" x14ac:dyDescent="0.25">
      <c r="R1028" s="1057"/>
      <c r="S1028" s="1057"/>
      <c r="T1028" s="1057"/>
      <c r="U1028" s="1057"/>
      <c r="V1028" s="1057"/>
      <c r="W1028" s="1057"/>
      <c r="X1028" s="1057"/>
      <c r="Y1028" s="1057"/>
      <c r="Z1028" s="1057"/>
      <c r="AA1028" s="1057"/>
      <c r="AB1028" s="1057"/>
      <c r="AC1028" s="1057"/>
      <c r="AD1028" s="1054"/>
    </row>
    <row r="1029" spans="18:30" x14ac:dyDescent="0.25">
      <c r="R1029" s="1057"/>
      <c r="S1029" s="1057"/>
      <c r="T1029" s="1057"/>
      <c r="U1029" s="1057"/>
      <c r="V1029" s="1057"/>
      <c r="W1029" s="1057"/>
      <c r="X1029" s="1057"/>
      <c r="Y1029" s="1057"/>
      <c r="Z1029" s="1057"/>
      <c r="AA1029" s="1057"/>
      <c r="AB1029" s="1057"/>
      <c r="AC1029" s="1057"/>
      <c r="AD1029" s="1054"/>
    </row>
    <row r="1030" spans="18:30" x14ac:dyDescent="0.25">
      <c r="R1030" s="1057"/>
      <c r="S1030" s="1057"/>
      <c r="T1030" s="1057"/>
      <c r="U1030" s="1057"/>
      <c r="V1030" s="1057"/>
      <c r="W1030" s="1057"/>
      <c r="X1030" s="1057"/>
      <c r="Y1030" s="1057"/>
      <c r="Z1030" s="1057"/>
      <c r="AA1030" s="1057"/>
      <c r="AB1030" s="1057"/>
      <c r="AC1030" s="1057"/>
      <c r="AD1030" s="1054"/>
    </row>
    <row r="1031" spans="18:30" x14ac:dyDescent="0.25">
      <c r="R1031" s="1057"/>
      <c r="S1031" s="1057"/>
      <c r="T1031" s="1057"/>
      <c r="U1031" s="1057"/>
      <c r="V1031" s="1057"/>
      <c r="W1031" s="1057"/>
      <c r="X1031" s="1057"/>
      <c r="Y1031" s="1057"/>
      <c r="Z1031" s="1057"/>
      <c r="AA1031" s="1057"/>
      <c r="AB1031" s="1057"/>
      <c r="AC1031" s="1057"/>
      <c r="AD1031" s="1054"/>
    </row>
    <row r="1032" spans="18:30" x14ac:dyDescent="0.25">
      <c r="R1032" s="1057"/>
      <c r="S1032" s="1057"/>
      <c r="T1032" s="1057"/>
      <c r="U1032" s="1057"/>
      <c r="V1032" s="1057"/>
      <c r="W1032" s="1057"/>
      <c r="X1032" s="1057"/>
      <c r="Y1032" s="1057"/>
      <c r="Z1032" s="1057"/>
      <c r="AA1032" s="1057"/>
      <c r="AB1032" s="1057"/>
      <c r="AC1032" s="1057"/>
      <c r="AD1032" s="1054"/>
    </row>
    <row r="1033" spans="18:30" x14ac:dyDescent="0.25">
      <c r="R1033" s="1057"/>
      <c r="S1033" s="1057"/>
      <c r="T1033" s="1057"/>
      <c r="U1033" s="1057"/>
      <c r="V1033" s="1057"/>
      <c r="W1033" s="1057"/>
      <c r="X1033" s="1057"/>
      <c r="Y1033" s="1057"/>
      <c r="Z1033" s="1057"/>
      <c r="AA1033" s="1057"/>
      <c r="AB1033" s="1057"/>
      <c r="AC1033" s="1057"/>
      <c r="AD1033" s="1054"/>
    </row>
    <row r="1034" spans="18:30" x14ac:dyDescent="0.25">
      <c r="R1034" s="1057"/>
      <c r="S1034" s="1057"/>
      <c r="T1034" s="1057"/>
      <c r="U1034" s="1057"/>
      <c r="V1034" s="1057"/>
      <c r="W1034" s="1057"/>
      <c r="X1034" s="1057"/>
      <c r="Y1034" s="1057"/>
      <c r="Z1034" s="1057"/>
      <c r="AA1034" s="1057"/>
      <c r="AB1034" s="1057"/>
      <c r="AC1034" s="1057"/>
      <c r="AD1034" s="1054"/>
    </row>
    <row r="1035" spans="18:30" x14ac:dyDescent="0.25">
      <c r="R1035" s="1057"/>
      <c r="S1035" s="1057"/>
      <c r="T1035" s="1057"/>
      <c r="U1035" s="1057"/>
      <c r="V1035" s="1057"/>
      <c r="W1035" s="1057"/>
      <c r="X1035" s="1057"/>
      <c r="Y1035" s="1057"/>
      <c r="Z1035" s="1057"/>
      <c r="AA1035" s="1057"/>
      <c r="AB1035" s="1057"/>
      <c r="AC1035" s="1057"/>
      <c r="AD1035" s="1054"/>
    </row>
    <row r="1036" spans="18:30" x14ac:dyDescent="0.25">
      <c r="R1036" s="1057"/>
      <c r="S1036" s="1057"/>
      <c r="T1036" s="1057"/>
      <c r="U1036" s="1057"/>
      <c r="V1036" s="1057"/>
      <c r="W1036" s="1057"/>
      <c r="X1036" s="1057"/>
      <c r="Y1036" s="1057"/>
      <c r="Z1036" s="1057"/>
      <c r="AA1036" s="1057"/>
      <c r="AB1036" s="1057"/>
      <c r="AC1036" s="1057"/>
      <c r="AD1036" s="1054"/>
    </row>
    <row r="1037" spans="18:30" x14ac:dyDescent="0.25">
      <c r="R1037" s="1057"/>
      <c r="S1037" s="1057"/>
      <c r="T1037" s="1057"/>
      <c r="U1037" s="1057"/>
      <c r="V1037" s="1057"/>
      <c r="W1037" s="1057"/>
      <c r="X1037" s="1057"/>
      <c r="Y1037" s="1057"/>
      <c r="Z1037" s="1057"/>
      <c r="AA1037" s="1057"/>
      <c r="AB1037" s="1057"/>
      <c r="AC1037" s="1057"/>
      <c r="AD1037" s="1054"/>
    </row>
    <row r="1038" spans="18:30" x14ac:dyDescent="0.25">
      <c r="R1038" s="1057"/>
      <c r="S1038" s="1057"/>
      <c r="T1038" s="1057"/>
      <c r="U1038" s="1057"/>
      <c r="V1038" s="1057"/>
      <c r="W1038" s="1057"/>
      <c r="X1038" s="1057"/>
      <c r="Y1038" s="1057"/>
      <c r="Z1038" s="1057"/>
      <c r="AA1038" s="1057"/>
      <c r="AB1038" s="1057"/>
      <c r="AC1038" s="1057"/>
      <c r="AD1038" s="1054"/>
    </row>
    <row r="1039" spans="18:30" x14ac:dyDescent="0.25">
      <c r="R1039" s="1057"/>
      <c r="S1039" s="1057"/>
      <c r="T1039" s="1057"/>
      <c r="U1039" s="1057"/>
      <c r="V1039" s="1057"/>
      <c r="W1039" s="1057"/>
      <c r="X1039" s="1057"/>
      <c r="Y1039" s="1057"/>
      <c r="Z1039" s="1057"/>
      <c r="AA1039" s="1057"/>
      <c r="AB1039" s="1057"/>
      <c r="AC1039" s="1057"/>
      <c r="AD1039" s="1054"/>
    </row>
    <row r="1040" spans="18:30" x14ac:dyDescent="0.25">
      <c r="R1040" s="1057"/>
      <c r="S1040" s="1057"/>
      <c r="T1040" s="1057"/>
      <c r="U1040" s="1057"/>
      <c r="V1040" s="1057"/>
      <c r="W1040" s="1057"/>
      <c r="X1040" s="1057"/>
      <c r="Y1040" s="1057"/>
      <c r="Z1040" s="1057"/>
      <c r="AA1040" s="1057"/>
      <c r="AB1040" s="1057"/>
      <c r="AC1040" s="1057"/>
      <c r="AD1040" s="1054"/>
    </row>
    <row r="1041" spans="18:30" x14ac:dyDescent="0.25">
      <c r="R1041" s="1057"/>
      <c r="S1041" s="1057"/>
      <c r="T1041" s="1057"/>
      <c r="U1041" s="1057"/>
      <c r="V1041" s="1057"/>
      <c r="W1041" s="1057"/>
      <c r="X1041" s="1057"/>
      <c r="Y1041" s="1057"/>
      <c r="Z1041" s="1057"/>
      <c r="AA1041" s="1057"/>
      <c r="AB1041" s="1057"/>
      <c r="AC1041" s="1057"/>
      <c r="AD1041" s="1054"/>
    </row>
    <row r="1042" spans="18:30" x14ac:dyDescent="0.25">
      <c r="R1042" s="1057"/>
      <c r="S1042" s="1057"/>
      <c r="T1042" s="1057"/>
      <c r="U1042" s="1057"/>
      <c r="V1042" s="1057"/>
      <c r="W1042" s="1057"/>
      <c r="X1042" s="1057"/>
      <c r="Y1042" s="1057"/>
      <c r="Z1042" s="1057"/>
      <c r="AA1042" s="1057"/>
      <c r="AB1042" s="1057"/>
      <c r="AC1042" s="1057"/>
      <c r="AD1042" s="1054"/>
    </row>
    <row r="1043" spans="18:30" x14ac:dyDescent="0.25">
      <c r="R1043" s="1057"/>
      <c r="S1043" s="1057"/>
      <c r="T1043" s="1057"/>
      <c r="U1043" s="1057"/>
      <c r="V1043" s="1057"/>
      <c r="W1043" s="1057"/>
      <c r="X1043" s="1057"/>
      <c r="Y1043" s="1057"/>
      <c r="Z1043" s="1057"/>
      <c r="AA1043" s="1057"/>
      <c r="AB1043" s="1057"/>
      <c r="AC1043" s="1057"/>
      <c r="AD1043" s="1054"/>
    </row>
    <row r="1044" spans="18:30" x14ac:dyDescent="0.25">
      <c r="R1044" s="1057"/>
      <c r="S1044" s="1057"/>
      <c r="T1044" s="1057"/>
      <c r="U1044" s="1057"/>
      <c r="V1044" s="1057"/>
      <c r="W1044" s="1057"/>
      <c r="X1044" s="1057"/>
      <c r="Y1044" s="1057"/>
      <c r="Z1044" s="1057"/>
      <c r="AA1044" s="1057"/>
      <c r="AB1044" s="1057"/>
      <c r="AC1044" s="1057"/>
      <c r="AD1044" s="1054"/>
    </row>
    <row r="1045" spans="18:30" x14ac:dyDescent="0.25">
      <c r="R1045" s="1057"/>
      <c r="S1045" s="1057"/>
      <c r="T1045" s="1057"/>
      <c r="U1045" s="1057"/>
      <c r="V1045" s="1057"/>
      <c r="W1045" s="1057"/>
      <c r="X1045" s="1057"/>
      <c r="Y1045" s="1057"/>
      <c r="Z1045" s="1057"/>
      <c r="AA1045" s="1057"/>
      <c r="AB1045" s="1057"/>
      <c r="AC1045" s="1057"/>
      <c r="AD1045" s="1054"/>
    </row>
    <row r="1046" spans="18:30" x14ac:dyDescent="0.25">
      <c r="R1046" s="1057"/>
      <c r="S1046" s="1057"/>
      <c r="T1046" s="1057"/>
      <c r="U1046" s="1057"/>
      <c r="V1046" s="1057"/>
      <c r="W1046" s="1057"/>
      <c r="X1046" s="1057"/>
      <c r="Y1046" s="1057"/>
      <c r="Z1046" s="1057"/>
      <c r="AA1046" s="1057"/>
      <c r="AB1046" s="1057"/>
      <c r="AC1046" s="1057"/>
      <c r="AD1046" s="1054"/>
    </row>
    <row r="1047" spans="18:30" x14ac:dyDescent="0.25">
      <c r="R1047" s="1057"/>
      <c r="S1047" s="1057"/>
      <c r="T1047" s="1057"/>
      <c r="U1047" s="1057"/>
      <c r="V1047" s="1057"/>
      <c r="W1047" s="1057"/>
      <c r="X1047" s="1057"/>
      <c r="Y1047" s="1057"/>
      <c r="Z1047" s="1057"/>
      <c r="AA1047" s="1057"/>
      <c r="AB1047" s="1057"/>
      <c r="AC1047" s="1057"/>
      <c r="AD1047" s="1054"/>
    </row>
    <row r="1048" spans="18:30" x14ac:dyDescent="0.25">
      <c r="R1048" s="1057"/>
      <c r="S1048" s="1057"/>
      <c r="T1048" s="1057"/>
      <c r="U1048" s="1057"/>
      <c r="V1048" s="1057"/>
      <c r="W1048" s="1057"/>
      <c r="X1048" s="1057"/>
      <c r="Y1048" s="1057"/>
      <c r="Z1048" s="1057"/>
      <c r="AA1048" s="1057"/>
      <c r="AB1048" s="1057"/>
      <c r="AC1048" s="1057"/>
      <c r="AD1048" s="1054"/>
    </row>
    <row r="1049" spans="18:30" x14ac:dyDescent="0.25">
      <c r="R1049" s="1057"/>
      <c r="S1049" s="1057"/>
      <c r="T1049" s="1057"/>
      <c r="U1049" s="1057"/>
      <c r="V1049" s="1057"/>
      <c r="W1049" s="1057"/>
      <c r="X1049" s="1057"/>
      <c r="Y1049" s="1057"/>
      <c r="Z1049" s="1057"/>
      <c r="AA1049" s="1057"/>
      <c r="AB1049" s="1057"/>
      <c r="AC1049" s="1057"/>
      <c r="AD1049" s="1054"/>
    </row>
    <row r="1050" spans="18:30" x14ac:dyDescent="0.25">
      <c r="R1050" s="1057"/>
      <c r="S1050" s="1057"/>
      <c r="T1050" s="1057"/>
      <c r="U1050" s="1057"/>
      <c r="V1050" s="1057"/>
      <c r="W1050" s="1057"/>
      <c r="X1050" s="1057"/>
      <c r="Y1050" s="1057"/>
      <c r="Z1050" s="1057"/>
      <c r="AA1050" s="1057"/>
      <c r="AB1050" s="1057"/>
      <c r="AC1050" s="1057"/>
      <c r="AD1050" s="1054"/>
    </row>
    <row r="1051" spans="18:30" x14ac:dyDescent="0.25">
      <c r="R1051" s="1057"/>
      <c r="S1051" s="1057"/>
      <c r="T1051" s="1057"/>
      <c r="U1051" s="1057"/>
      <c r="V1051" s="1057"/>
      <c r="W1051" s="1057"/>
      <c r="X1051" s="1057"/>
      <c r="Y1051" s="1057"/>
      <c r="Z1051" s="1057"/>
      <c r="AA1051" s="1057"/>
      <c r="AB1051" s="1057"/>
      <c r="AC1051" s="1057"/>
      <c r="AD1051" s="1054"/>
    </row>
    <row r="1052" spans="18:30" x14ac:dyDescent="0.25">
      <c r="R1052" s="1057"/>
      <c r="S1052" s="1057"/>
      <c r="T1052" s="1057"/>
      <c r="U1052" s="1057"/>
      <c r="V1052" s="1057"/>
      <c r="W1052" s="1057"/>
      <c r="X1052" s="1057"/>
      <c r="Y1052" s="1057"/>
      <c r="Z1052" s="1057"/>
      <c r="AA1052" s="1057"/>
      <c r="AB1052" s="1057"/>
      <c r="AC1052" s="1057"/>
      <c r="AD1052" s="1054"/>
    </row>
    <row r="1053" spans="18:30" x14ac:dyDescent="0.25">
      <c r="R1053" s="1057"/>
      <c r="S1053" s="1057"/>
      <c r="T1053" s="1057"/>
      <c r="U1053" s="1057"/>
      <c r="V1053" s="1057"/>
      <c r="W1053" s="1057"/>
      <c r="X1053" s="1057"/>
      <c r="Y1053" s="1057"/>
      <c r="Z1053" s="1057"/>
      <c r="AA1053" s="1057"/>
      <c r="AB1053" s="1057"/>
      <c r="AC1053" s="1057"/>
      <c r="AD1053" s="1054"/>
    </row>
    <row r="1054" spans="18:30" x14ac:dyDescent="0.25">
      <c r="R1054" s="1057"/>
      <c r="S1054" s="1057"/>
      <c r="T1054" s="1057"/>
      <c r="U1054" s="1057"/>
      <c r="V1054" s="1057"/>
      <c r="W1054" s="1057"/>
      <c r="X1054" s="1057"/>
      <c r="Y1054" s="1057"/>
      <c r="Z1054" s="1057"/>
      <c r="AA1054" s="1057"/>
      <c r="AB1054" s="1057"/>
      <c r="AC1054" s="1057"/>
      <c r="AD1054" s="1054"/>
    </row>
    <row r="1055" spans="18:30" x14ac:dyDescent="0.25">
      <c r="R1055" s="1057"/>
      <c r="S1055" s="1057"/>
      <c r="T1055" s="1057"/>
      <c r="U1055" s="1057"/>
      <c r="V1055" s="1057"/>
      <c r="W1055" s="1057"/>
      <c r="X1055" s="1057"/>
      <c r="Y1055" s="1057"/>
      <c r="Z1055" s="1057"/>
      <c r="AA1055" s="1057"/>
      <c r="AB1055" s="1057"/>
      <c r="AC1055" s="1057"/>
      <c r="AD1055" s="1054"/>
    </row>
    <row r="1056" spans="18:30" x14ac:dyDescent="0.25">
      <c r="R1056" s="1057"/>
      <c r="S1056" s="1057"/>
      <c r="T1056" s="1057"/>
      <c r="U1056" s="1057"/>
      <c r="V1056" s="1057"/>
      <c r="W1056" s="1057"/>
      <c r="X1056" s="1057"/>
      <c r="Y1056" s="1057"/>
      <c r="Z1056" s="1057"/>
      <c r="AA1056" s="1057"/>
      <c r="AB1056" s="1057"/>
      <c r="AC1056" s="1057"/>
      <c r="AD1056" s="1054"/>
    </row>
    <row r="1057" spans="18:30" x14ac:dyDescent="0.25">
      <c r="R1057" s="1057"/>
      <c r="S1057" s="1057"/>
      <c r="T1057" s="1057"/>
      <c r="U1057" s="1057"/>
      <c r="V1057" s="1057"/>
      <c r="W1057" s="1057"/>
      <c r="X1057" s="1057"/>
      <c r="Y1057" s="1057"/>
      <c r="Z1057" s="1057"/>
      <c r="AA1057" s="1057"/>
      <c r="AB1057" s="1057"/>
      <c r="AC1057" s="1057"/>
      <c r="AD1057" s="1054"/>
    </row>
    <row r="1058" spans="18:30" x14ac:dyDescent="0.25">
      <c r="R1058" s="1057"/>
      <c r="S1058" s="1057"/>
      <c r="T1058" s="1057"/>
      <c r="U1058" s="1057"/>
      <c r="V1058" s="1057"/>
      <c r="W1058" s="1057"/>
      <c r="X1058" s="1057"/>
      <c r="Y1058" s="1057"/>
      <c r="Z1058" s="1057"/>
      <c r="AA1058" s="1057"/>
      <c r="AB1058" s="1057"/>
      <c r="AC1058" s="1057"/>
      <c r="AD1058" s="1054"/>
    </row>
    <row r="1059" spans="18:30" x14ac:dyDescent="0.25">
      <c r="R1059" s="1057"/>
      <c r="S1059" s="1057"/>
      <c r="T1059" s="1057"/>
      <c r="U1059" s="1057"/>
      <c r="V1059" s="1057"/>
      <c r="W1059" s="1057"/>
      <c r="X1059" s="1057"/>
      <c r="Y1059" s="1057"/>
      <c r="Z1059" s="1057"/>
      <c r="AA1059" s="1057"/>
      <c r="AB1059" s="1057"/>
      <c r="AC1059" s="1057"/>
      <c r="AD1059" s="1054"/>
    </row>
    <row r="1060" spans="18:30" x14ac:dyDescent="0.25">
      <c r="R1060" s="1057"/>
      <c r="S1060" s="1057"/>
      <c r="T1060" s="1057"/>
      <c r="U1060" s="1057"/>
      <c r="V1060" s="1057"/>
      <c r="W1060" s="1057"/>
      <c r="X1060" s="1057"/>
      <c r="Y1060" s="1057"/>
      <c r="Z1060" s="1057"/>
      <c r="AA1060" s="1057"/>
      <c r="AB1060" s="1057"/>
      <c r="AC1060" s="1057"/>
      <c r="AD1060" s="1054"/>
    </row>
    <row r="1061" spans="18:30" x14ac:dyDescent="0.25">
      <c r="R1061" s="1057"/>
      <c r="S1061" s="1057"/>
      <c r="T1061" s="1057"/>
      <c r="U1061" s="1057"/>
      <c r="V1061" s="1057"/>
      <c r="W1061" s="1057"/>
      <c r="X1061" s="1057"/>
      <c r="Y1061" s="1057"/>
      <c r="Z1061" s="1057"/>
      <c r="AA1061" s="1057"/>
      <c r="AB1061" s="1057"/>
      <c r="AC1061" s="1057"/>
      <c r="AD1061" s="1054"/>
    </row>
    <row r="1062" spans="18:30" x14ac:dyDescent="0.25">
      <c r="R1062" s="1057"/>
      <c r="S1062" s="1057"/>
      <c r="T1062" s="1057"/>
      <c r="U1062" s="1057"/>
      <c r="V1062" s="1057"/>
      <c r="W1062" s="1057"/>
      <c r="X1062" s="1057"/>
      <c r="Y1062" s="1057"/>
      <c r="Z1062" s="1057"/>
      <c r="AA1062" s="1057"/>
      <c r="AB1062" s="1057"/>
      <c r="AC1062" s="1057"/>
      <c r="AD1062" s="1054"/>
    </row>
    <row r="1063" spans="18:30" x14ac:dyDescent="0.25">
      <c r="R1063" s="1057"/>
      <c r="S1063" s="1057"/>
      <c r="T1063" s="1057"/>
      <c r="U1063" s="1057"/>
      <c r="V1063" s="1057"/>
      <c r="W1063" s="1057"/>
      <c r="X1063" s="1057"/>
      <c r="Y1063" s="1057"/>
      <c r="Z1063" s="1057"/>
      <c r="AA1063" s="1057"/>
      <c r="AB1063" s="1057"/>
      <c r="AC1063" s="1057"/>
      <c r="AD1063" s="1054"/>
    </row>
    <row r="1064" spans="18:30" x14ac:dyDescent="0.25">
      <c r="R1064" s="1057"/>
      <c r="S1064" s="1057"/>
      <c r="T1064" s="1057"/>
      <c r="U1064" s="1057"/>
      <c r="V1064" s="1057"/>
      <c r="W1064" s="1057"/>
      <c r="X1064" s="1057"/>
      <c r="Y1064" s="1057"/>
      <c r="Z1064" s="1057"/>
      <c r="AA1064" s="1057"/>
      <c r="AB1064" s="1057"/>
      <c r="AC1064" s="1057"/>
      <c r="AD1064" s="1054"/>
    </row>
    <row r="1065" spans="18:30" x14ac:dyDescent="0.25">
      <c r="R1065" s="1057"/>
      <c r="S1065" s="1057"/>
      <c r="T1065" s="1057"/>
      <c r="U1065" s="1057"/>
      <c r="V1065" s="1057"/>
      <c r="W1065" s="1057"/>
      <c r="X1065" s="1057"/>
      <c r="Y1065" s="1057"/>
      <c r="Z1065" s="1057"/>
      <c r="AA1065" s="1057"/>
      <c r="AB1065" s="1057"/>
      <c r="AC1065" s="1057"/>
      <c r="AD1065" s="1054"/>
    </row>
    <row r="1066" spans="18:30" x14ac:dyDescent="0.25">
      <c r="R1066" s="1057"/>
      <c r="S1066" s="1057"/>
      <c r="T1066" s="1057"/>
      <c r="U1066" s="1057"/>
      <c r="V1066" s="1057"/>
      <c r="W1066" s="1057"/>
      <c r="X1066" s="1057"/>
      <c r="Y1066" s="1057"/>
      <c r="Z1066" s="1057"/>
      <c r="AA1066" s="1057"/>
      <c r="AB1066" s="1057"/>
      <c r="AC1066" s="1057"/>
      <c r="AD1066" s="1054"/>
    </row>
    <row r="1067" spans="18:30" x14ac:dyDescent="0.25">
      <c r="R1067" s="1057"/>
      <c r="S1067" s="1057"/>
      <c r="T1067" s="1057"/>
      <c r="U1067" s="1057"/>
      <c r="V1067" s="1057"/>
      <c r="W1067" s="1057"/>
      <c r="X1067" s="1057"/>
      <c r="Y1067" s="1057"/>
      <c r="Z1067" s="1057"/>
      <c r="AA1067" s="1057"/>
      <c r="AB1067" s="1057"/>
      <c r="AC1067" s="1057"/>
      <c r="AD1067" s="1054"/>
    </row>
    <row r="1068" spans="18:30" x14ac:dyDescent="0.25">
      <c r="R1068" s="1057"/>
      <c r="S1068" s="1057"/>
      <c r="T1068" s="1057"/>
      <c r="U1068" s="1057"/>
      <c r="V1068" s="1057"/>
      <c r="W1068" s="1057"/>
      <c r="X1068" s="1057"/>
      <c r="Y1068" s="1057"/>
      <c r="Z1068" s="1057"/>
      <c r="AA1068" s="1057"/>
      <c r="AB1068" s="1057"/>
      <c r="AC1068" s="1057"/>
      <c r="AD1068" s="1054"/>
    </row>
    <row r="1069" spans="18:30" x14ac:dyDescent="0.25">
      <c r="R1069" s="1057"/>
      <c r="S1069" s="1057"/>
      <c r="T1069" s="1057"/>
      <c r="U1069" s="1057"/>
      <c r="V1069" s="1057"/>
      <c r="W1069" s="1057"/>
      <c r="X1069" s="1057"/>
      <c r="Y1069" s="1057"/>
      <c r="Z1069" s="1057"/>
      <c r="AA1069" s="1057"/>
      <c r="AB1069" s="1057"/>
      <c r="AC1069" s="1057"/>
      <c r="AD1069" s="1054"/>
    </row>
    <row r="1070" spans="18:30" x14ac:dyDescent="0.25">
      <c r="R1070" s="1057"/>
      <c r="S1070" s="1057"/>
      <c r="T1070" s="1057"/>
      <c r="U1070" s="1057"/>
      <c r="V1070" s="1057"/>
      <c r="W1070" s="1057"/>
      <c r="X1070" s="1057"/>
      <c r="Y1070" s="1057"/>
      <c r="Z1070" s="1057"/>
      <c r="AA1070" s="1057"/>
      <c r="AB1070" s="1057"/>
      <c r="AC1070" s="1057"/>
      <c r="AD1070" s="1054"/>
    </row>
    <row r="1071" spans="18:30" x14ac:dyDescent="0.25">
      <c r="R1071" s="1057"/>
      <c r="S1071" s="1057"/>
      <c r="T1071" s="1057"/>
      <c r="U1071" s="1057"/>
      <c r="V1071" s="1057"/>
      <c r="W1071" s="1057"/>
      <c r="X1071" s="1057"/>
      <c r="Y1071" s="1057"/>
      <c r="Z1071" s="1057"/>
      <c r="AA1071" s="1057"/>
      <c r="AB1071" s="1057"/>
      <c r="AC1071" s="1057"/>
      <c r="AD1071" s="1054"/>
    </row>
    <row r="1072" spans="18:30" x14ac:dyDescent="0.25">
      <c r="R1072" s="1057"/>
      <c r="S1072" s="1057"/>
      <c r="T1072" s="1057"/>
      <c r="U1072" s="1057"/>
      <c r="V1072" s="1057"/>
      <c r="W1072" s="1057"/>
      <c r="X1072" s="1057"/>
      <c r="Y1072" s="1057"/>
      <c r="Z1072" s="1057"/>
      <c r="AA1072" s="1057"/>
      <c r="AB1072" s="1057"/>
      <c r="AC1072" s="1057"/>
      <c r="AD1072" s="1054"/>
    </row>
    <row r="1073" spans="18:30" x14ac:dyDescent="0.25">
      <c r="R1073" s="1057"/>
      <c r="S1073" s="1057"/>
      <c r="T1073" s="1057"/>
      <c r="U1073" s="1057"/>
      <c r="V1073" s="1057"/>
      <c r="W1073" s="1057"/>
      <c r="X1073" s="1057"/>
      <c r="Y1073" s="1057"/>
      <c r="Z1073" s="1057"/>
      <c r="AA1073" s="1057"/>
      <c r="AB1073" s="1057"/>
      <c r="AC1073" s="1057"/>
      <c r="AD1073" s="1054"/>
    </row>
    <row r="1074" spans="18:30" x14ac:dyDescent="0.25">
      <c r="R1074" s="1057"/>
      <c r="S1074" s="1057"/>
      <c r="T1074" s="1057"/>
      <c r="U1074" s="1057"/>
      <c r="V1074" s="1057"/>
      <c r="W1074" s="1057"/>
      <c r="X1074" s="1057"/>
      <c r="Y1074" s="1057"/>
      <c r="Z1074" s="1057"/>
      <c r="AA1074" s="1057"/>
      <c r="AB1074" s="1057"/>
      <c r="AC1074" s="1057"/>
      <c r="AD1074" s="1054"/>
    </row>
    <row r="1075" spans="18:30" x14ac:dyDescent="0.25">
      <c r="R1075" s="1057"/>
      <c r="S1075" s="1057"/>
      <c r="T1075" s="1057"/>
      <c r="U1075" s="1057"/>
      <c r="V1075" s="1057"/>
      <c r="W1075" s="1057"/>
      <c r="X1075" s="1057"/>
      <c r="Y1075" s="1057"/>
      <c r="Z1075" s="1057"/>
      <c r="AA1075" s="1057"/>
      <c r="AB1075" s="1057"/>
      <c r="AC1075" s="1057"/>
      <c r="AD1075" s="1054"/>
    </row>
    <row r="1076" spans="18:30" x14ac:dyDescent="0.25">
      <c r="R1076" s="1057"/>
      <c r="S1076" s="1057"/>
      <c r="T1076" s="1057"/>
      <c r="U1076" s="1057"/>
      <c r="V1076" s="1057"/>
      <c r="W1076" s="1057"/>
      <c r="X1076" s="1057"/>
      <c r="Y1076" s="1057"/>
      <c r="Z1076" s="1057"/>
      <c r="AA1076" s="1057"/>
      <c r="AB1076" s="1057"/>
      <c r="AC1076" s="1057"/>
      <c r="AD1076" s="1054"/>
    </row>
    <row r="1077" spans="18:30" x14ac:dyDescent="0.25">
      <c r="R1077" s="1057"/>
      <c r="S1077" s="1057"/>
      <c r="T1077" s="1057"/>
      <c r="U1077" s="1057"/>
      <c r="V1077" s="1057"/>
      <c r="W1077" s="1057"/>
      <c r="X1077" s="1057"/>
      <c r="Y1077" s="1057"/>
      <c r="Z1077" s="1057"/>
      <c r="AA1077" s="1057"/>
      <c r="AB1077" s="1057"/>
      <c r="AC1077" s="1057"/>
      <c r="AD1077" s="1054"/>
    </row>
    <row r="1078" spans="18:30" x14ac:dyDescent="0.25">
      <c r="R1078" s="1057"/>
      <c r="S1078" s="1057"/>
      <c r="T1078" s="1057"/>
      <c r="U1078" s="1057"/>
      <c r="V1078" s="1057"/>
      <c r="W1078" s="1057"/>
      <c r="X1078" s="1057"/>
      <c r="Y1078" s="1057"/>
      <c r="Z1078" s="1057"/>
      <c r="AA1078" s="1057"/>
      <c r="AB1078" s="1057"/>
      <c r="AC1078" s="1057"/>
      <c r="AD1078" s="1054"/>
    </row>
    <row r="1079" spans="18:30" x14ac:dyDescent="0.25">
      <c r="R1079" s="1057"/>
      <c r="S1079" s="1057"/>
      <c r="T1079" s="1057"/>
      <c r="U1079" s="1057"/>
      <c r="V1079" s="1057"/>
      <c r="W1079" s="1057"/>
      <c r="X1079" s="1057"/>
      <c r="Y1079" s="1057"/>
      <c r="Z1079" s="1057"/>
      <c r="AA1079" s="1057"/>
      <c r="AB1079" s="1057"/>
      <c r="AC1079" s="1057"/>
      <c r="AD1079" s="1054"/>
    </row>
    <row r="1080" spans="18:30" x14ac:dyDescent="0.25">
      <c r="R1080" s="1057"/>
      <c r="S1080" s="1057"/>
      <c r="T1080" s="1057"/>
      <c r="U1080" s="1057"/>
      <c r="V1080" s="1057"/>
      <c r="W1080" s="1057"/>
      <c r="X1080" s="1057"/>
      <c r="Y1080" s="1057"/>
      <c r="Z1080" s="1057"/>
      <c r="AA1080" s="1057"/>
      <c r="AB1080" s="1057"/>
      <c r="AC1080" s="1057"/>
      <c r="AD1080" s="1054"/>
    </row>
    <row r="1081" spans="18:30" x14ac:dyDescent="0.25">
      <c r="R1081" s="1057"/>
      <c r="S1081" s="1057"/>
      <c r="T1081" s="1057"/>
      <c r="U1081" s="1057"/>
      <c r="V1081" s="1057"/>
      <c r="W1081" s="1057"/>
      <c r="X1081" s="1057"/>
      <c r="Y1081" s="1057"/>
      <c r="Z1081" s="1057"/>
      <c r="AA1081" s="1057"/>
      <c r="AB1081" s="1057"/>
      <c r="AC1081" s="1057"/>
      <c r="AD1081" s="1054"/>
    </row>
    <row r="1082" spans="18:30" x14ac:dyDescent="0.25">
      <c r="R1082" s="1057"/>
      <c r="S1082" s="1057"/>
      <c r="T1082" s="1057"/>
      <c r="U1082" s="1057"/>
      <c r="V1082" s="1057"/>
      <c r="W1082" s="1057"/>
      <c r="X1082" s="1057"/>
      <c r="Y1082" s="1057"/>
      <c r="Z1082" s="1057"/>
      <c r="AA1082" s="1057"/>
      <c r="AB1082" s="1057"/>
      <c r="AC1082" s="1057"/>
      <c r="AD1082" s="1054"/>
    </row>
    <row r="1083" spans="18:30" x14ac:dyDescent="0.25">
      <c r="R1083" s="1057"/>
      <c r="S1083" s="1057"/>
      <c r="T1083" s="1057"/>
      <c r="U1083" s="1057"/>
      <c r="V1083" s="1057"/>
      <c r="W1083" s="1057"/>
      <c r="X1083" s="1057"/>
      <c r="Y1083" s="1057"/>
      <c r="Z1083" s="1057"/>
      <c r="AA1083" s="1057"/>
      <c r="AB1083" s="1057"/>
      <c r="AC1083" s="1057"/>
      <c r="AD1083" s="1054"/>
    </row>
    <row r="1084" spans="18:30" x14ac:dyDescent="0.25">
      <c r="R1084" s="1057"/>
      <c r="S1084" s="1057"/>
      <c r="T1084" s="1057"/>
      <c r="U1084" s="1057"/>
      <c r="V1084" s="1057"/>
      <c r="W1084" s="1057"/>
      <c r="X1084" s="1057"/>
      <c r="Y1084" s="1057"/>
      <c r="Z1084" s="1057"/>
      <c r="AA1084" s="1057"/>
      <c r="AB1084" s="1057"/>
      <c r="AC1084" s="1057"/>
      <c r="AD1084" s="1054"/>
    </row>
    <row r="1085" spans="18:30" x14ac:dyDescent="0.25">
      <c r="R1085" s="1057"/>
      <c r="S1085" s="1057"/>
      <c r="T1085" s="1057"/>
      <c r="U1085" s="1057"/>
      <c r="V1085" s="1057"/>
      <c r="W1085" s="1057"/>
      <c r="X1085" s="1057"/>
      <c r="Y1085" s="1057"/>
      <c r="Z1085" s="1057"/>
      <c r="AA1085" s="1057"/>
      <c r="AB1085" s="1057"/>
      <c r="AC1085" s="1057"/>
      <c r="AD1085" s="1054"/>
    </row>
    <row r="1086" spans="18:30" x14ac:dyDescent="0.25">
      <c r="R1086" s="1057"/>
      <c r="S1086" s="1057"/>
      <c r="T1086" s="1057"/>
      <c r="U1086" s="1057"/>
      <c r="V1086" s="1057"/>
      <c r="W1086" s="1057"/>
      <c r="X1086" s="1057"/>
      <c r="Y1086" s="1057"/>
      <c r="Z1086" s="1057"/>
      <c r="AA1086" s="1057"/>
      <c r="AB1086" s="1057"/>
      <c r="AC1086" s="1057"/>
      <c r="AD1086" s="1054"/>
    </row>
    <row r="1087" spans="18:30" x14ac:dyDescent="0.25">
      <c r="R1087" s="1057"/>
      <c r="S1087" s="1057"/>
      <c r="T1087" s="1057"/>
      <c r="U1087" s="1057"/>
      <c r="V1087" s="1057"/>
      <c r="W1087" s="1057"/>
      <c r="X1087" s="1057"/>
      <c r="Y1087" s="1057"/>
      <c r="Z1087" s="1057"/>
      <c r="AA1087" s="1057"/>
      <c r="AB1087" s="1057"/>
      <c r="AC1087" s="1057"/>
      <c r="AD1087" s="1054"/>
    </row>
    <row r="1088" spans="18:30" x14ac:dyDescent="0.25">
      <c r="R1088" s="1057"/>
      <c r="S1088" s="1057"/>
      <c r="T1088" s="1057"/>
      <c r="U1088" s="1057"/>
      <c r="V1088" s="1057"/>
      <c r="W1088" s="1057"/>
      <c r="X1088" s="1057"/>
      <c r="Y1088" s="1057"/>
      <c r="Z1088" s="1057"/>
      <c r="AA1088" s="1057"/>
      <c r="AB1088" s="1057"/>
      <c r="AC1088" s="1057"/>
      <c r="AD1088" s="1054"/>
    </row>
    <row r="1089" spans="18:30" x14ac:dyDescent="0.25">
      <c r="R1089" s="1057"/>
      <c r="S1089" s="1057"/>
      <c r="T1089" s="1057"/>
      <c r="U1089" s="1057"/>
      <c r="V1089" s="1057"/>
      <c r="W1089" s="1057"/>
      <c r="X1089" s="1057"/>
      <c r="Y1089" s="1057"/>
      <c r="Z1089" s="1057"/>
      <c r="AA1089" s="1057"/>
      <c r="AB1089" s="1057"/>
      <c r="AC1089" s="1057"/>
      <c r="AD1089" s="1054"/>
    </row>
    <row r="1090" spans="18:30" x14ac:dyDescent="0.25">
      <c r="R1090" s="1057"/>
      <c r="S1090" s="1057"/>
      <c r="T1090" s="1057"/>
      <c r="U1090" s="1057"/>
      <c r="V1090" s="1057"/>
      <c r="W1090" s="1057"/>
      <c r="X1090" s="1057"/>
      <c r="Y1090" s="1057"/>
      <c r="Z1090" s="1057"/>
      <c r="AA1090" s="1057"/>
      <c r="AB1090" s="1057"/>
      <c r="AC1090" s="1057"/>
      <c r="AD1090" s="1054"/>
    </row>
    <row r="1091" spans="18:30" x14ac:dyDescent="0.25">
      <c r="R1091" s="1057"/>
      <c r="S1091" s="1057"/>
      <c r="T1091" s="1057"/>
      <c r="U1091" s="1057"/>
      <c r="V1091" s="1057"/>
      <c r="W1091" s="1057"/>
      <c r="X1091" s="1057"/>
      <c r="Y1091" s="1057"/>
      <c r="Z1091" s="1057"/>
      <c r="AA1091" s="1057"/>
      <c r="AB1091" s="1057"/>
      <c r="AC1091" s="1057"/>
      <c r="AD1091" s="1054"/>
    </row>
    <row r="1092" spans="18:30" x14ac:dyDescent="0.25">
      <c r="R1092" s="1057"/>
      <c r="S1092" s="1057"/>
      <c r="T1092" s="1057"/>
      <c r="U1092" s="1057"/>
      <c r="V1092" s="1057"/>
      <c r="W1092" s="1057"/>
      <c r="X1092" s="1057"/>
      <c r="Y1092" s="1057"/>
      <c r="Z1092" s="1057"/>
      <c r="AA1092" s="1057"/>
      <c r="AB1092" s="1057"/>
      <c r="AC1092" s="1057"/>
      <c r="AD1092" s="1054"/>
    </row>
    <row r="1093" spans="18:30" x14ac:dyDescent="0.25">
      <c r="R1093" s="1057"/>
      <c r="S1093" s="1057"/>
      <c r="T1093" s="1057"/>
      <c r="U1093" s="1057"/>
      <c r="V1093" s="1057"/>
      <c r="W1093" s="1057"/>
      <c r="X1093" s="1057"/>
      <c r="Y1093" s="1057"/>
      <c r="Z1093" s="1057"/>
      <c r="AA1093" s="1057"/>
      <c r="AB1093" s="1057"/>
      <c r="AC1093" s="1057"/>
      <c r="AD1093" s="1054"/>
    </row>
    <row r="1094" spans="18:30" x14ac:dyDescent="0.25">
      <c r="R1094" s="1057"/>
      <c r="S1094" s="1057"/>
      <c r="T1094" s="1057"/>
      <c r="U1094" s="1057"/>
      <c r="V1094" s="1057"/>
      <c r="W1094" s="1057"/>
      <c r="X1094" s="1057"/>
      <c r="Y1094" s="1057"/>
      <c r="Z1094" s="1057"/>
      <c r="AA1094" s="1057"/>
      <c r="AB1094" s="1057"/>
      <c r="AC1094" s="1057"/>
      <c r="AD1094" s="1054"/>
    </row>
    <row r="1095" spans="18:30" x14ac:dyDescent="0.25">
      <c r="R1095" s="1057"/>
      <c r="S1095" s="1057"/>
      <c r="T1095" s="1057"/>
      <c r="U1095" s="1057"/>
      <c r="V1095" s="1057"/>
      <c r="W1095" s="1057"/>
      <c r="X1095" s="1057"/>
      <c r="Y1095" s="1057"/>
      <c r="Z1095" s="1057"/>
      <c r="AA1095" s="1057"/>
      <c r="AB1095" s="1057"/>
      <c r="AC1095" s="1057"/>
      <c r="AD1095" s="1054"/>
    </row>
    <row r="1096" spans="18:30" x14ac:dyDescent="0.25">
      <c r="R1096" s="1057"/>
      <c r="S1096" s="1057"/>
      <c r="T1096" s="1057"/>
      <c r="U1096" s="1057"/>
      <c r="V1096" s="1057"/>
      <c r="W1096" s="1057"/>
      <c r="X1096" s="1057"/>
      <c r="Y1096" s="1057"/>
      <c r="Z1096" s="1057"/>
      <c r="AA1096" s="1057"/>
      <c r="AB1096" s="1057"/>
      <c r="AC1096" s="1057"/>
      <c r="AD1096" s="1054"/>
    </row>
    <row r="1097" spans="18:30" x14ac:dyDescent="0.25">
      <c r="R1097" s="1057"/>
      <c r="S1097" s="1057"/>
      <c r="T1097" s="1057"/>
      <c r="U1097" s="1057"/>
      <c r="V1097" s="1057"/>
      <c r="W1097" s="1057"/>
      <c r="X1097" s="1057"/>
      <c r="Y1097" s="1057"/>
      <c r="Z1097" s="1057"/>
      <c r="AA1097" s="1057"/>
      <c r="AB1097" s="1057"/>
      <c r="AC1097" s="1057"/>
      <c r="AD1097" s="1054"/>
    </row>
    <row r="1098" spans="18:30" x14ac:dyDescent="0.25">
      <c r="R1098" s="1057"/>
      <c r="S1098" s="1057"/>
      <c r="T1098" s="1057"/>
      <c r="U1098" s="1057"/>
      <c r="V1098" s="1057"/>
      <c r="W1098" s="1057"/>
      <c r="X1098" s="1057"/>
      <c r="Y1098" s="1057"/>
      <c r="Z1098" s="1057"/>
      <c r="AA1098" s="1057"/>
      <c r="AB1098" s="1057"/>
      <c r="AC1098" s="1057"/>
      <c r="AD1098" s="1054"/>
    </row>
    <row r="1099" spans="18:30" x14ac:dyDescent="0.25">
      <c r="R1099" s="1057"/>
      <c r="S1099" s="1057"/>
      <c r="T1099" s="1057"/>
      <c r="U1099" s="1057"/>
      <c r="V1099" s="1057"/>
      <c r="W1099" s="1057"/>
      <c r="X1099" s="1057"/>
      <c r="Y1099" s="1057"/>
      <c r="Z1099" s="1057"/>
      <c r="AA1099" s="1057"/>
      <c r="AB1099" s="1057"/>
      <c r="AC1099" s="1057"/>
      <c r="AD1099" s="1054"/>
    </row>
    <row r="1100" spans="18:30" x14ac:dyDescent="0.25">
      <c r="R1100" s="1057"/>
      <c r="S1100" s="1057"/>
      <c r="T1100" s="1057"/>
      <c r="U1100" s="1057"/>
      <c r="V1100" s="1057"/>
      <c r="W1100" s="1057"/>
      <c r="X1100" s="1057"/>
      <c r="Y1100" s="1057"/>
      <c r="Z1100" s="1057"/>
      <c r="AA1100" s="1057"/>
      <c r="AB1100" s="1057"/>
      <c r="AC1100" s="1057"/>
      <c r="AD1100" s="1054"/>
    </row>
    <row r="1101" spans="18:30" x14ac:dyDescent="0.25">
      <c r="R1101" s="1057"/>
      <c r="S1101" s="1057"/>
      <c r="T1101" s="1057"/>
      <c r="U1101" s="1057"/>
      <c r="V1101" s="1057"/>
      <c r="W1101" s="1057"/>
      <c r="X1101" s="1057"/>
      <c r="Y1101" s="1057"/>
      <c r="Z1101" s="1057"/>
      <c r="AA1101" s="1057"/>
      <c r="AB1101" s="1057"/>
      <c r="AC1101" s="1057"/>
      <c r="AD1101" s="1054"/>
    </row>
    <row r="1102" spans="18:30" x14ac:dyDescent="0.25">
      <c r="R1102" s="1057"/>
      <c r="S1102" s="1057"/>
      <c r="T1102" s="1057"/>
      <c r="U1102" s="1057"/>
      <c r="V1102" s="1057"/>
      <c r="W1102" s="1057"/>
      <c r="X1102" s="1057"/>
      <c r="Y1102" s="1057"/>
      <c r="Z1102" s="1057"/>
      <c r="AA1102" s="1057"/>
      <c r="AB1102" s="1057"/>
      <c r="AC1102" s="1057"/>
      <c r="AD1102" s="1054"/>
    </row>
    <row r="1103" spans="18:30" x14ac:dyDescent="0.25">
      <c r="R1103" s="1057"/>
      <c r="S1103" s="1057"/>
      <c r="T1103" s="1057"/>
      <c r="U1103" s="1057"/>
      <c r="V1103" s="1057"/>
      <c r="W1103" s="1057"/>
      <c r="X1103" s="1057"/>
      <c r="Y1103" s="1057"/>
      <c r="Z1103" s="1057"/>
      <c r="AA1103" s="1057"/>
      <c r="AB1103" s="1057"/>
      <c r="AC1103" s="1057"/>
      <c r="AD1103" s="1054"/>
    </row>
    <row r="1104" spans="18:30" x14ac:dyDescent="0.25">
      <c r="R1104" s="1057"/>
      <c r="S1104" s="1057"/>
      <c r="T1104" s="1057"/>
      <c r="U1104" s="1057"/>
      <c r="V1104" s="1057"/>
      <c r="W1104" s="1057"/>
      <c r="X1104" s="1057"/>
      <c r="Y1104" s="1057"/>
      <c r="Z1104" s="1057"/>
      <c r="AA1104" s="1057"/>
      <c r="AB1104" s="1057"/>
      <c r="AC1104" s="1057"/>
      <c r="AD1104" s="1054"/>
    </row>
    <row r="1105" spans="18:30" x14ac:dyDescent="0.25">
      <c r="R1105" s="1057"/>
      <c r="S1105" s="1057"/>
      <c r="T1105" s="1057"/>
      <c r="U1105" s="1057"/>
      <c r="V1105" s="1057"/>
      <c r="W1105" s="1057"/>
      <c r="X1105" s="1057"/>
      <c r="Y1105" s="1057"/>
      <c r="Z1105" s="1057"/>
      <c r="AA1105" s="1057"/>
      <c r="AB1105" s="1057"/>
      <c r="AC1105" s="1057"/>
      <c r="AD1105" s="1054"/>
    </row>
    <row r="1106" spans="18:30" x14ac:dyDescent="0.25">
      <c r="R1106" s="1057"/>
      <c r="S1106" s="1057"/>
      <c r="T1106" s="1057"/>
      <c r="U1106" s="1057"/>
      <c r="V1106" s="1057"/>
      <c r="W1106" s="1057"/>
      <c r="X1106" s="1057"/>
      <c r="Y1106" s="1057"/>
      <c r="Z1106" s="1057"/>
      <c r="AA1106" s="1057"/>
      <c r="AB1106" s="1057"/>
      <c r="AC1106" s="1057"/>
      <c r="AD1106" s="1054"/>
    </row>
    <row r="1107" spans="18:30" x14ac:dyDescent="0.25">
      <c r="R1107" s="1057"/>
      <c r="S1107" s="1057"/>
      <c r="T1107" s="1057"/>
      <c r="U1107" s="1057"/>
      <c r="V1107" s="1057"/>
      <c r="W1107" s="1057"/>
      <c r="X1107" s="1057"/>
      <c r="Y1107" s="1057"/>
      <c r="Z1107" s="1057"/>
      <c r="AA1107" s="1057"/>
      <c r="AB1107" s="1057"/>
      <c r="AC1107" s="1057"/>
      <c r="AD1107" s="1054"/>
    </row>
    <row r="1108" spans="18:30" x14ac:dyDescent="0.25">
      <c r="R1108" s="1057"/>
      <c r="S1108" s="1057"/>
      <c r="T1108" s="1057"/>
      <c r="U1108" s="1057"/>
      <c r="V1108" s="1057"/>
      <c r="W1108" s="1057"/>
      <c r="X1108" s="1057"/>
      <c r="Y1108" s="1057"/>
      <c r="Z1108" s="1057"/>
      <c r="AA1108" s="1057"/>
      <c r="AB1108" s="1057"/>
      <c r="AC1108" s="1057"/>
      <c r="AD1108" s="1054"/>
    </row>
    <row r="1109" spans="18:30" x14ac:dyDescent="0.25">
      <c r="R1109" s="1057"/>
      <c r="S1109" s="1057"/>
      <c r="T1109" s="1057"/>
      <c r="U1109" s="1057"/>
      <c r="V1109" s="1057"/>
      <c r="W1109" s="1057"/>
      <c r="X1109" s="1057"/>
      <c r="Y1109" s="1057"/>
      <c r="Z1109" s="1057"/>
      <c r="AA1109" s="1057"/>
      <c r="AB1109" s="1057"/>
      <c r="AC1109" s="1057"/>
      <c r="AD1109" s="1054"/>
    </row>
    <row r="1110" spans="18:30" x14ac:dyDescent="0.25">
      <c r="R1110" s="1057"/>
      <c r="S1110" s="1057"/>
      <c r="T1110" s="1057"/>
      <c r="U1110" s="1057"/>
      <c r="V1110" s="1057"/>
      <c r="W1110" s="1057"/>
      <c r="X1110" s="1057"/>
      <c r="Y1110" s="1057"/>
      <c r="Z1110" s="1057"/>
      <c r="AA1110" s="1057"/>
      <c r="AB1110" s="1057"/>
      <c r="AC1110" s="1057"/>
      <c r="AD1110" s="1054"/>
    </row>
    <row r="1111" spans="18:30" x14ac:dyDescent="0.25">
      <c r="R1111" s="1057"/>
      <c r="S1111" s="1057"/>
      <c r="T1111" s="1057"/>
      <c r="U1111" s="1057"/>
      <c r="V1111" s="1057"/>
      <c r="W1111" s="1057"/>
      <c r="X1111" s="1057"/>
      <c r="Y1111" s="1057"/>
      <c r="Z1111" s="1057"/>
      <c r="AA1111" s="1057"/>
      <c r="AB1111" s="1057"/>
      <c r="AC1111" s="1057"/>
      <c r="AD1111" s="1054"/>
    </row>
    <row r="1112" spans="18:30" x14ac:dyDescent="0.25">
      <c r="R1112" s="1057"/>
      <c r="S1112" s="1057"/>
      <c r="T1112" s="1057"/>
      <c r="U1112" s="1057"/>
      <c r="V1112" s="1057"/>
      <c r="W1112" s="1057"/>
      <c r="X1112" s="1057"/>
      <c r="Y1112" s="1057"/>
      <c r="Z1112" s="1057"/>
      <c r="AA1112" s="1057"/>
      <c r="AB1112" s="1057"/>
      <c r="AC1112" s="1057"/>
      <c r="AD1112" s="1054"/>
    </row>
    <row r="1113" spans="18:30" x14ac:dyDescent="0.25">
      <c r="R1113" s="1057"/>
      <c r="S1113" s="1057"/>
      <c r="T1113" s="1057"/>
      <c r="U1113" s="1057"/>
      <c r="V1113" s="1057"/>
      <c r="W1113" s="1057"/>
      <c r="X1113" s="1057"/>
      <c r="Y1113" s="1057"/>
      <c r="Z1113" s="1057"/>
      <c r="AA1113" s="1057"/>
      <c r="AB1113" s="1057"/>
      <c r="AC1113" s="1057"/>
      <c r="AD1113" s="1054"/>
    </row>
    <row r="1114" spans="18:30" x14ac:dyDescent="0.25">
      <c r="R1114" s="1057"/>
      <c r="S1114" s="1057"/>
      <c r="T1114" s="1057"/>
      <c r="U1114" s="1057"/>
      <c r="V1114" s="1057"/>
      <c r="W1114" s="1057"/>
      <c r="X1114" s="1057"/>
      <c r="Y1114" s="1057"/>
      <c r="Z1114" s="1057"/>
      <c r="AA1114" s="1057"/>
      <c r="AB1114" s="1057"/>
      <c r="AC1114" s="1057"/>
      <c r="AD1114" s="1054"/>
    </row>
    <row r="1115" spans="18:30" x14ac:dyDescent="0.25">
      <c r="R1115" s="1057"/>
      <c r="S1115" s="1057"/>
      <c r="T1115" s="1057"/>
      <c r="U1115" s="1057"/>
      <c r="V1115" s="1057"/>
      <c r="W1115" s="1057"/>
      <c r="X1115" s="1057"/>
      <c r="Y1115" s="1057"/>
      <c r="Z1115" s="1057"/>
      <c r="AA1115" s="1057"/>
      <c r="AB1115" s="1057"/>
      <c r="AC1115" s="1057"/>
      <c r="AD1115" s="1054"/>
    </row>
    <row r="1116" spans="18:30" x14ac:dyDescent="0.25">
      <c r="R1116" s="1057"/>
      <c r="S1116" s="1057"/>
      <c r="T1116" s="1057"/>
      <c r="U1116" s="1057"/>
      <c r="V1116" s="1057"/>
      <c r="W1116" s="1057"/>
      <c r="X1116" s="1057"/>
      <c r="Y1116" s="1057"/>
      <c r="Z1116" s="1057"/>
      <c r="AA1116" s="1057"/>
      <c r="AB1116" s="1057"/>
      <c r="AC1116" s="1057"/>
      <c r="AD1116" s="1054"/>
    </row>
    <row r="1117" spans="18:30" x14ac:dyDescent="0.25">
      <c r="R1117" s="1057"/>
      <c r="S1117" s="1057"/>
      <c r="T1117" s="1057"/>
      <c r="U1117" s="1057"/>
      <c r="V1117" s="1057"/>
      <c r="W1117" s="1057"/>
      <c r="X1117" s="1057"/>
      <c r="Y1117" s="1057"/>
      <c r="Z1117" s="1057"/>
      <c r="AA1117" s="1057"/>
      <c r="AB1117" s="1057"/>
      <c r="AC1117" s="1057"/>
      <c r="AD1117" s="1054"/>
    </row>
    <row r="1118" spans="18:30" x14ac:dyDescent="0.25">
      <c r="R1118" s="1057"/>
      <c r="S1118" s="1057"/>
      <c r="T1118" s="1057"/>
      <c r="U1118" s="1057"/>
      <c r="V1118" s="1057"/>
      <c r="W1118" s="1057"/>
      <c r="X1118" s="1057"/>
      <c r="Y1118" s="1057"/>
      <c r="Z1118" s="1057"/>
      <c r="AA1118" s="1057"/>
      <c r="AB1118" s="1057"/>
      <c r="AC1118" s="1057"/>
      <c r="AD1118" s="1054"/>
    </row>
    <row r="1119" spans="18:30" x14ac:dyDescent="0.25">
      <c r="R1119" s="1057"/>
      <c r="S1119" s="1057"/>
      <c r="T1119" s="1057"/>
      <c r="U1119" s="1057"/>
      <c r="V1119" s="1057"/>
      <c r="W1119" s="1057"/>
      <c r="X1119" s="1057"/>
      <c r="Y1119" s="1057"/>
      <c r="Z1119" s="1057"/>
      <c r="AA1119" s="1057"/>
      <c r="AB1119" s="1057"/>
      <c r="AC1119" s="1057"/>
      <c r="AD1119" s="1054"/>
    </row>
    <row r="1120" spans="18:30" x14ac:dyDescent="0.25">
      <c r="R1120" s="1057"/>
      <c r="S1120" s="1057"/>
      <c r="T1120" s="1057"/>
      <c r="U1120" s="1057"/>
      <c r="V1120" s="1057"/>
      <c r="W1120" s="1057"/>
      <c r="X1120" s="1057"/>
      <c r="Y1120" s="1057"/>
      <c r="Z1120" s="1057"/>
      <c r="AA1120" s="1057"/>
      <c r="AB1120" s="1057"/>
      <c r="AC1120" s="1057"/>
      <c r="AD1120" s="1054"/>
    </row>
    <row r="1121" spans="18:30" x14ac:dyDescent="0.25">
      <c r="R1121" s="1057"/>
      <c r="S1121" s="1057"/>
      <c r="T1121" s="1057"/>
      <c r="U1121" s="1057"/>
      <c r="V1121" s="1057"/>
      <c r="W1121" s="1057"/>
      <c r="X1121" s="1057"/>
      <c r="Y1121" s="1057"/>
      <c r="Z1121" s="1057"/>
      <c r="AA1121" s="1057"/>
      <c r="AB1121" s="1057"/>
      <c r="AC1121" s="1057"/>
      <c r="AD1121" s="1054"/>
    </row>
    <row r="1122" spans="18:30" x14ac:dyDescent="0.25">
      <c r="R1122" s="1057"/>
      <c r="S1122" s="1057"/>
      <c r="T1122" s="1057"/>
      <c r="U1122" s="1057"/>
      <c r="V1122" s="1057"/>
      <c r="W1122" s="1057"/>
      <c r="X1122" s="1057"/>
      <c r="Y1122" s="1057"/>
      <c r="Z1122" s="1057"/>
      <c r="AA1122" s="1057"/>
      <c r="AB1122" s="1057"/>
      <c r="AC1122" s="1057"/>
      <c r="AD1122" s="1054"/>
    </row>
    <row r="1123" spans="18:30" x14ac:dyDescent="0.25">
      <c r="R1123" s="1057"/>
      <c r="S1123" s="1057"/>
      <c r="T1123" s="1057"/>
      <c r="U1123" s="1057"/>
      <c r="V1123" s="1057"/>
      <c r="W1123" s="1057"/>
      <c r="X1123" s="1057"/>
      <c r="Y1123" s="1057"/>
      <c r="Z1123" s="1057"/>
      <c r="AA1123" s="1057"/>
      <c r="AB1123" s="1057"/>
      <c r="AC1123" s="1057"/>
      <c r="AD1123" s="1054"/>
    </row>
    <row r="1124" spans="18:30" x14ac:dyDescent="0.25">
      <c r="R1124" s="1057"/>
      <c r="S1124" s="1057"/>
      <c r="T1124" s="1057"/>
      <c r="U1124" s="1057"/>
      <c r="V1124" s="1057"/>
      <c r="W1124" s="1057"/>
      <c r="X1124" s="1057"/>
      <c r="Y1124" s="1057"/>
      <c r="Z1124" s="1057"/>
      <c r="AA1124" s="1057"/>
      <c r="AB1124" s="1057"/>
      <c r="AC1124" s="1057"/>
      <c r="AD1124" s="1054"/>
    </row>
    <row r="1125" spans="18:30" x14ac:dyDescent="0.25">
      <c r="R1125" s="1057"/>
      <c r="S1125" s="1057"/>
      <c r="T1125" s="1057"/>
      <c r="U1125" s="1057"/>
      <c r="V1125" s="1057"/>
      <c r="W1125" s="1057"/>
      <c r="X1125" s="1057"/>
      <c r="Y1125" s="1057"/>
      <c r="Z1125" s="1057"/>
      <c r="AA1125" s="1057"/>
      <c r="AB1125" s="1057"/>
      <c r="AC1125" s="1057"/>
      <c r="AD1125" s="1054"/>
    </row>
    <row r="1126" spans="18:30" x14ac:dyDescent="0.25">
      <c r="R1126" s="1057"/>
      <c r="S1126" s="1057"/>
      <c r="T1126" s="1057"/>
      <c r="U1126" s="1057"/>
      <c r="V1126" s="1057"/>
      <c r="W1126" s="1057"/>
      <c r="X1126" s="1057"/>
      <c r="Y1126" s="1057"/>
      <c r="Z1126" s="1057"/>
      <c r="AA1126" s="1057"/>
      <c r="AB1126" s="1057"/>
      <c r="AC1126" s="1057"/>
      <c r="AD1126" s="1054"/>
    </row>
    <row r="1127" spans="18:30" x14ac:dyDescent="0.25">
      <c r="R1127" s="1057"/>
      <c r="S1127" s="1057"/>
      <c r="T1127" s="1057"/>
      <c r="U1127" s="1057"/>
      <c r="V1127" s="1057"/>
      <c r="W1127" s="1057"/>
      <c r="X1127" s="1057"/>
      <c r="Y1127" s="1057"/>
      <c r="Z1127" s="1057"/>
      <c r="AA1127" s="1057"/>
      <c r="AB1127" s="1057"/>
      <c r="AC1127" s="1057"/>
      <c r="AD1127" s="1054"/>
    </row>
    <row r="1128" spans="18:30" x14ac:dyDescent="0.25">
      <c r="R1128" s="1057"/>
      <c r="S1128" s="1057"/>
      <c r="T1128" s="1057"/>
      <c r="U1128" s="1057"/>
      <c r="V1128" s="1057"/>
      <c r="W1128" s="1057"/>
      <c r="X1128" s="1057"/>
      <c r="Y1128" s="1057"/>
      <c r="Z1128" s="1057"/>
      <c r="AA1128" s="1057"/>
      <c r="AB1128" s="1057"/>
      <c r="AC1128" s="1057"/>
      <c r="AD1128" s="1054"/>
    </row>
    <row r="1129" spans="18:30" x14ac:dyDescent="0.25">
      <c r="R1129" s="1057"/>
      <c r="S1129" s="1057"/>
      <c r="T1129" s="1057"/>
      <c r="U1129" s="1057"/>
      <c r="V1129" s="1057"/>
      <c r="W1129" s="1057"/>
      <c r="X1129" s="1057"/>
      <c r="Y1129" s="1057"/>
      <c r="Z1129" s="1057"/>
      <c r="AA1129" s="1057"/>
      <c r="AB1129" s="1057"/>
      <c r="AC1129" s="1057"/>
      <c r="AD1129" s="1054"/>
    </row>
    <row r="1130" spans="18:30" x14ac:dyDescent="0.25">
      <c r="R1130" s="1057"/>
      <c r="S1130" s="1057"/>
      <c r="T1130" s="1057"/>
      <c r="U1130" s="1057"/>
      <c r="V1130" s="1057"/>
      <c r="W1130" s="1057"/>
      <c r="X1130" s="1057"/>
      <c r="Y1130" s="1057"/>
      <c r="Z1130" s="1057"/>
      <c r="AA1130" s="1057"/>
      <c r="AB1130" s="1057"/>
      <c r="AC1130" s="1057"/>
      <c r="AD1130" s="1054"/>
    </row>
    <row r="1131" spans="18:30" x14ac:dyDescent="0.25">
      <c r="R1131" s="1057"/>
      <c r="S1131" s="1057"/>
      <c r="T1131" s="1057"/>
      <c r="U1131" s="1057"/>
      <c r="V1131" s="1057"/>
      <c r="W1131" s="1057"/>
      <c r="X1131" s="1057"/>
      <c r="Y1131" s="1057"/>
      <c r="Z1131" s="1057"/>
      <c r="AA1131" s="1057"/>
      <c r="AB1131" s="1057"/>
      <c r="AC1131" s="1057"/>
      <c r="AD1131" s="1054"/>
    </row>
    <row r="1132" spans="18:30" x14ac:dyDescent="0.25">
      <c r="R1132" s="1057"/>
      <c r="S1132" s="1057"/>
      <c r="T1132" s="1057"/>
      <c r="U1132" s="1057"/>
      <c r="V1132" s="1057"/>
      <c r="W1132" s="1057"/>
      <c r="X1132" s="1057"/>
      <c r="Y1132" s="1057"/>
      <c r="Z1132" s="1057"/>
      <c r="AA1132" s="1057"/>
      <c r="AB1132" s="1057"/>
      <c r="AC1132" s="1057"/>
      <c r="AD1132" s="1054"/>
    </row>
    <row r="1133" spans="18:30" x14ac:dyDescent="0.25">
      <c r="R1133" s="1057"/>
      <c r="S1133" s="1057"/>
      <c r="T1133" s="1057"/>
      <c r="U1133" s="1057"/>
      <c r="V1133" s="1057"/>
      <c r="W1133" s="1057"/>
      <c r="X1133" s="1057"/>
      <c r="Y1133" s="1057"/>
      <c r="Z1133" s="1057"/>
      <c r="AA1133" s="1057"/>
      <c r="AB1133" s="1057"/>
      <c r="AC1133" s="1057"/>
      <c r="AD1133" s="1054"/>
    </row>
    <row r="1134" spans="18:30" x14ac:dyDescent="0.25">
      <c r="R1134" s="1057"/>
      <c r="S1134" s="1057"/>
      <c r="T1134" s="1057"/>
      <c r="U1134" s="1057"/>
      <c r="V1134" s="1057"/>
      <c r="W1134" s="1057"/>
      <c r="X1134" s="1057"/>
      <c r="Y1134" s="1057"/>
      <c r="Z1134" s="1057"/>
      <c r="AA1134" s="1057"/>
      <c r="AB1134" s="1057"/>
      <c r="AC1134" s="1057"/>
      <c r="AD1134" s="1054"/>
    </row>
    <row r="1135" spans="18:30" x14ac:dyDescent="0.25">
      <c r="R1135" s="1057"/>
      <c r="S1135" s="1057"/>
      <c r="T1135" s="1057"/>
      <c r="U1135" s="1057"/>
      <c r="V1135" s="1057"/>
      <c r="W1135" s="1057"/>
      <c r="X1135" s="1057"/>
      <c r="Y1135" s="1057"/>
      <c r="Z1135" s="1057"/>
      <c r="AA1135" s="1057"/>
      <c r="AB1135" s="1057"/>
      <c r="AC1135" s="1057"/>
      <c r="AD1135" s="1054"/>
    </row>
    <row r="1136" spans="18:30" x14ac:dyDescent="0.25">
      <c r="R1136" s="1057"/>
      <c r="S1136" s="1057"/>
      <c r="T1136" s="1057"/>
      <c r="U1136" s="1057"/>
      <c r="V1136" s="1057"/>
      <c r="W1136" s="1057"/>
      <c r="X1136" s="1057"/>
      <c r="Y1136" s="1057"/>
      <c r="Z1136" s="1057"/>
      <c r="AA1136" s="1057"/>
      <c r="AB1136" s="1057"/>
      <c r="AC1136" s="1057"/>
      <c r="AD1136" s="1054"/>
    </row>
    <row r="1137" spans="18:30" x14ac:dyDescent="0.25">
      <c r="R1137" s="1057"/>
      <c r="S1137" s="1057"/>
      <c r="T1137" s="1057"/>
      <c r="U1137" s="1057"/>
      <c r="V1137" s="1057"/>
      <c r="W1137" s="1057"/>
      <c r="X1137" s="1057"/>
      <c r="Y1137" s="1057"/>
      <c r="Z1137" s="1057"/>
      <c r="AA1137" s="1057"/>
      <c r="AB1137" s="1057"/>
      <c r="AC1137" s="1057"/>
      <c r="AD1137" s="1054"/>
    </row>
    <row r="1138" spans="18:30" x14ac:dyDescent="0.25">
      <c r="R1138" s="1057"/>
      <c r="S1138" s="1057"/>
      <c r="T1138" s="1057"/>
      <c r="U1138" s="1057"/>
      <c r="V1138" s="1057"/>
      <c r="W1138" s="1057"/>
      <c r="X1138" s="1057"/>
      <c r="Y1138" s="1057"/>
      <c r="Z1138" s="1057"/>
      <c r="AA1138" s="1057"/>
      <c r="AB1138" s="1057"/>
      <c r="AC1138" s="1057"/>
      <c r="AD1138" s="1054"/>
    </row>
    <row r="1139" spans="18:30" x14ac:dyDescent="0.25">
      <c r="R1139" s="1057"/>
      <c r="S1139" s="1057"/>
      <c r="T1139" s="1057"/>
      <c r="U1139" s="1057"/>
      <c r="V1139" s="1057"/>
      <c r="W1139" s="1057"/>
      <c r="X1139" s="1057"/>
      <c r="Y1139" s="1057"/>
      <c r="Z1139" s="1057"/>
      <c r="AA1139" s="1057"/>
      <c r="AB1139" s="1057"/>
      <c r="AC1139" s="1057"/>
      <c r="AD1139" s="1054"/>
    </row>
    <row r="1140" spans="18:30" x14ac:dyDescent="0.25">
      <c r="R1140" s="1057"/>
      <c r="S1140" s="1057"/>
      <c r="T1140" s="1057"/>
      <c r="U1140" s="1057"/>
      <c r="V1140" s="1057"/>
      <c r="W1140" s="1057"/>
      <c r="X1140" s="1057"/>
      <c r="Y1140" s="1057"/>
      <c r="Z1140" s="1057"/>
      <c r="AA1140" s="1057"/>
      <c r="AB1140" s="1057"/>
      <c r="AC1140" s="1057"/>
      <c r="AD1140" s="1054"/>
    </row>
    <row r="1141" spans="18:30" x14ac:dyDescent="0.25">
      <c r="R1141" s="1057"/>
      <c r="S1141" s="1057"/>
      <c r="T1141" s="1057"/>
      <c r="U1141" s="1057"/>
      <c r="V1141" s="1057"/>
      <c r="W1141" s="1057"/>
      <c r="X1141" s="1057"/>
      <c r="Y1141" s="1057"/>
      <c r="Z1141" s="1057"/>
      <c r="AA1141" s="1057"/>
      <c r="AB1141" s="1057"/>
      <c r="AC1141" s="1057"/>
      <c r="AD1141" s="1054"/>
    </row>
    <row r="1142" spans="18:30" x14ac:dyDescent="0.25">
      <c r="R1142" s="1057"/>
      <c r="S1142" s="1057"/>
      <c r="T1142" s="1057"/>
      <c r="U1142" s="1057"/>
      <c r="V1142" s="1057"/>
      <c r="W1142" s="1057"/>
      <c r="X1142" s="1057"/>
      <c r="Y1142" s="1057"/>
      <c r="Z1142" s="1057"/>
      <c r="AA1142" s="1057"/>
      <c r="AB1142" s="1057"/>
      <c r="AC1142" s="1057"/>
      <c r="AD1142" s="1054"/>
    </row>
    <row r="1143" spans="18:30" x14ac:dyDescent="0.25">
      <c r="R1143" s="1057"/>
      <c r="S1143" s="1057"/>
      <c r="T1143" s="1057"/>
      <c r="U1143" s="1057"/>
      <c r="V1143" s="1057"/>
      <c r="W1143" s="1057"/>
      <c r="X1143" s="1057"/>
      <c r="Y1143" s="1057"/>
      <c r="Z1143" s="1057"/>
      <c r="AA1143" s="1057"/>
      <c r="AB1143" s="1057"/>
      <c r="AC1143" s="1057"/>
      <c r="AD1143" s="1054"/>
    </row>
    <row r="1144" spans="18:30" x14ac:dyDescent="0.25">
      <c r="R1144" s="1057"/>
      <c r="S1144" s="1057"/>
      <c r="T1144" s="1057"/>
      <c r="U1144" s="1057"/>
      <c r="V1144" s="1057"/>
      <c r="W1144" s="1057"/>
      <c r="X1144" s="1057"/>
      <c r="Y1144" s="1057"/>
      <c r="Z1144" s="1057"/>
      <c r="AA1144" s="1057"/>
      <c r="AB1144" s="1057"/>
      <c r="AC1144" s="1057"/>
      <c r="AD1144" s="1054"/>
    </row>
    <row r="1145" spans="18:30" x14ac:dyDescent="0.25">
      <c r="R1145" s="1057"/>
      <c r="S1145" s="1057"/>
      <c r="T1145" s="1057"/>
      <c r="U1145" s="1057"/>
      <c r="V1145" s="1057"/>
      <c r="W1145" s="1057"/>
      <c r="X1145" s="1057"/>
      <c r="Y1145" s="1057"/>
      <c r="Z1145" s="1057"/>
      <c r="AA1145" s="1057"/>
      <c r="AB1145" s="1057"/>
      <c r="AC1145" s="1057"/>
      <c r="AD1145" s="1054"/>
    </row>
    <row r="1146" spans="18:30" x14ac:dyDescent="0.25">
      <c r="R1146" s="1057"/>
      <c r="S1146" s="1057"/>
      <c r="T1146" s="1057"/>
      <c r="U1146" s="1057"/>
      <c r="V1146" s="1057"/>
      <c r="W1146" s="1057"/>
      <c r="X1146" s="1057"/>
      <c r="Y1146" s="1057"/>
      <c r="Z1146" s="1057"/>
      <c r="AA1146" s="1057"/>
      <c r="AB1146" s="1057"/>
      <c r="AC1146" s="1057"/>
      <c r="AD1146" s="1054"/>
    </row>
    <row r="1147" spans="18:30" x14ac:dyDescent="0.25">
      <c r="R1147" s="1057"/>
      <c r="S1147" s="1057"/>
      <c r="T1147" s="1057"/>
      <c r="U1147" s="1057"/>
      <c r="V1147" s="1057"/>
      <c r="W1147" s="1057"/>
      <c r="X1147" s="1057"/>
      <c r="Y1147" s="1057"/>
      <c r="Z1147" s="1057"/>
      <c r="AA1147" s="1057"/>
      <c r="AB1147" s="1057"/>
      <c r="AC1147" s="1057"/>
      <c r="AD1147" s="1054"/>
    </row>
    <row r="1148" spans="18:30" x14ac:dyDescent="0.25">
      <c r="R1148" s="1057"/>
      <c r="S1148" s="1057"/>
      <c r="T1148" s="1057"/>
      <c r="U1148" s="1057"/>
      <c r="V1148" s="1057"/>
      <c r="W1148" s="1057"/>
      <c r="X1148" s="1057"/>
      <c r="Y1148" s="1057"/>
      <c r="Z1148" s="1057"/>
      <c r="AA1148" s="1057"/>
      <c r="AB1148" s="1057"/>
      <c r="AC1148" s="1057"/>
      <c r="AD1148" s="1054"/>
    </row>
    <row r="1149" spans="18:30" x14ac:dyDescent="0.25">
      <c r="R1149" s="1057"/>
      <c r="S1149" s="1057"/>
      <c r="T1149" s="1057"/>
      <c r="U1149" s="1057"/>
      <c r="V1149" s="1057"/>
      <c r="W1149" s="1057"/>
      <c r="X1149" s="1057"/>
      <c r="Y1149" s="1057"/>
      <c r="Z1149" s="1057"/>
      <c r="AA1149" s="1057"/>
      <c r="AB1149" s="1057"/>
      <c r="AC1149" s="1057"/>
      <c r="AD1149" s="1054"/>
    </row>
    <row r="1150" spans="18:30" x14ac:dyDescent="0.25">
      <c r="R1150" s="1057"/>
      <c r="S1150" s="1057"/>
      <c r="T1150" s="1057"/>
      <c r="U1150" s="1057"/>
      <c r="V1150" s="1057"/>
      <c r="W1150" s="1057"/>
      <c r="X1150" s="1057"/>
      <c r="Y1150" s="1057"/>
      <c r="Z1150" s="1057"/>
      <c r="AA1150" s="1057"/>
      <c r="AB1150" s="1057"/>
      <c r="AC1150" s="1057"/>
      <c r="AD1150" s="1054"/>
    </row>
    <row r="1151" spans="18:30" x14ac:dyDescent="0.25">
      <c r="R1151" s="1057"/>
      <c r="S1151" s="1057"/>
      <c r="T1151" s="1057"/>
      <c r="U1151" s="1057"/>
      <c r="V1151" s="1057"/>
      <c r="W1151" s="1057"/>
      <c r="X1151" s="1057"/>
      <c r="Y1151" s="1057"/>
      <c r="Z1151" s="1057"/>
      <c r="AA1151" s="1057"/>
      <c r="AB1151" s="1057"/>
      <c r="AC1151" s="1057"/>
      <c r="AD1151" s="1054"/>
    </row>
    <row r="1152" spans="18:30" x14ac:dyDescent="0.25">
      <c r="R1152" s="1057"/>
      <c r="S1152" s="1057"/>
      <c r="T1152" s="1057"/>
      <c r="U1152" s="1057"/>
      <c r="V1152" s="1057"/>
      <c r="W1152" s="1057"/>
      <c r="X1152" s="1057"/>
      <c r="Y1152" s="1057"/>
      <c r="Z1152" s="1057"/>
      <c r="AA1152" s="1057"/>
      <c r="AB1152" s="1057"/>
      <c r="AC1152" s="1057"/>
      <c r="AD1152" s="1054"/>
    </row>
    <row r="1153" spans="18:30" x14ac:dyDescent="0.25">
      <c r="R1153" s="1057"/>
      <c r="S1153" s="1057"/>
      <c r="T1153" s="1057"/>
      <c r="U1153" s="1057"/>
      <c r="V1153" s="1057"/>
      <c r="W1153" s="1057"/>
      <c r="X1153" s="1057"/>
      <c r="Y1153" s="1057"/>
      <c r="Z1153" s="1057"/>
      <c r="AA1153" s="1057"/>
      <c r="AB1153" s="1057"/>
      <c r="AC1153" s="1057"/>
      <c r="AD1153" s="1054"/>
    </row>
    <row r="1154" spans="18:30" x14ac:dyDescent="0.25">
      <c r="R1154" s="1057"/>
      <c r="S1154" s="1057"/>
      <c r="T1154" s="1057"/>
      <c r="U1154" s="1057"/>
      <c r="V1154" s="1057"/>
      <c r="W1154" s="1057"/>
      <c r="X1154" s="1057"/>
      <c r="Y1154" s="1057"/>
      <c r="Z1154" s="1057"/>
      <c r="AA1154" s="1057"/>
      <c r="AB1154" s="1057"/>
      <c r="AC1154" s="1057"/>
      <c r="AD1154" s="1054"/>
    </row>
    <row r="1155" spans="18:30" x14ac:dyDescent="0.25">
      <c r="R1155" s="1057"/>
      <c r="S1155" s="1057"/>
      <c r="T1155" s="1057"/>
      <c r="U1155" s="1057"/>
      <c r="V1155" s="1057"/>
      <c r="W1155" s="1057"/>
      <c r="X1155" s="1057"/>
      <c r="Y1155" s="1057"/>
      <c r="Z1155" s="1057"/>
      <c r="AA1155" s="1057"/>
      <c r="AB1155" s="1057"/>
      <c r="AC1155" s="1057"/>
      <c r="AD1155" s="1054"/>
    </row>
    <row r="1156" spans="18:30" x14ac:dyDescent="0.25">
      <c r="R1156" s="1057"/>
      <c r="S1156" s="1057"/>
      <c r="T1156" s="1057"/>
      <c r="U1156" s="1057"/>
      <c r="V1156" s="1057"/>
      <c r="W1156" s="1057"/>
      <c r="X1156" s="1057"/>
      <c r="Y1156" s="1057"/>
      <c r="Z1156" s="1057"/>
      <c r="AA1156" s="1057"/>
      <c r="AB1156" s="1057"/>
      <c r="AC1156" s="1057"/>
      <c r="AD1156" s="1054"/>
    </row>
    <row r="1157" spans="18:30" x14ac:dyDescent="0.25">
      <c r="R1157" s="1057"/>
      <c r="S1157" s="1057"/>
      <c r="T1157" s="1057"/>
      <c r="U1157" s="1057"/>
      <c r="V1157" s="1057"/>
      <c r="W1157" s="1057"/>
      <c r="X1157" s="1057"/>
      <c r="Y1157" s="1057"/>
      <c r="Z1157" s="1057"/>
      <c r="AA1157" s="1057"/>
      <c r="AB1157" s="1057"/>
      <c r="AC1157" s="1057"/>
      <c r="AD1157" s="1054"/>
    </row>
    <row r="1158" spans="18:30" x14ac:dyDescent="0.25">
      <c r="R1158" s="1057"/>
      <c r="S1158" s="1057"/>
      <c r="T1158" s="1057"/>
      <c r="U1158" s="1057"/>
      <c r="V1158" s="1057"/>
      <c r="W1158" s="1057"/>
      <c r="X1158" s="1057"/>
      <c r="Y1158" s="1057"/>
      <c r="Z1158" s="1057"/>
      <c r="AA1158" s="1057"/>
      <c r="AB1158" s="1057"/>
      <c r="AC1158" s="1057"/>
      <c r="AD1158" s="1054"/>
    </row>
    <row r="1159" spans="18:30" x14ac:dyDescent="0.25">
      <c r="R1159" s="1057"/>
      <c r="S1159" s="1057"/>
      <c r="T1159" s="1057"/>
      <c r="U1159" s="1057"/>
      <c r="V1159" s="1057"/>
      <c r="W1159" s="1057"/>
      <c r="X1159" s="1057"/>
      <c r="Y1159" s="1057"/>
      <c r="Z1159" s="1057"/>
      <c r="AA1159" s="1057"/>
      <c r="AB1159" s="1057"/>
      <c r="AC1159" s="1057"/>
      <c r="AD1159" s="1054"/>
    </row>
    <row r="1160" spans="18:30" x14ac:dyDescent="0.25">
      <c r="R1160" s="1057"/>
      <c r="S1160" s="1057"/>
      <c r="T1160" s="1057"/>
      <c r="U1160" s="1057"/>
      <c r="V1160" s="1057"/>
      <c r="W1160" s="1057"/>
      <c r="X1160" s="1057"/>
      <c r="Y1160" s="1057"/>
      <c r="Z1160" s="1057"/>
      <c r="AA1160" s="1057"/>
      <c r="AB1160" s="1057"/>
      <c r="AC1160" s="1057"/>
      <c r="AD1160" s="1054"/>
    </row>
    <row r="1161" spans="18:30" x14ac:dyDescent="0.25">
      <c r="R1161" s="1057"/>
      <c r="S1161" s="1057"/>
      <c r="T1161" s="1057"/>
      <c r="U1161" s="1057"/>
      <c r="V1161" s="1057"/>
      <c r="W1161" s="1057"/>
      <c r="X1161" s="1057"/>
      <c r="Y1161" s="1057"/>
      <c r="Z1161" s="1057"/>
      <c r="AA1161" s="1057"/>
      <c r="AB1161" s="1057"/>
      <c r="AC1161" s="1057"/>
      <c r="AD1161" s="1054"/>
    </row>
    <row r="1162" spans="18:30" x14ac:dyDescent="0.25">
      <c r="R1162" s="1057"/>
      <c r="S1162" s="1057"/>
      <c r="T1162" s="1057"/>
      <c r="U1162" s="1057"/>
      <c r="V1162" s="1057"/>
      <c r="W1162" s="1057"/>
      <c r="X1162" s="1057"/>
      <c r="Y1162" s="1057"/>
      <c r="Z1162" s="1057"/>
      <c r="AA1162" s="1057"/>
      <c r="AB1162" s="1057"/>
      <c r="AC1162" s="1057"/>
      <c r="AD1162" s="1054"/>
    </row>
    <row r="1163" spans="18:30" x14ac:dyDescent="0.25">
      <c r="R1163" s="1057"/>
      <c r="S1163" s="1057"/>
      <c r="T1163" s="1057"/>
      <c r="U1163" s="1057"/>
      <c r="V1163" s="1057"/>
      <c r="W1163" s="1057"/>
      <c r="X1163" s="1057"/>
      <c r="Y1163" s="1057"/>
      <c r="Z1163" s="1057"/>
      <c r="AA1163" s="1057"/>
      <c r="AB1163" s="1057"/>
      <c r="AC1163" s="1057"/>
      <c r="AD1163" s="1054"/>
    </row>
    <row r="1164" spans="18:30" x14ac:dyDescent="0.25">
      <c r="R1164" s="1057"/>
      <c r="S1164" s="1057"/>
      <c r="T1164" s="1057"/>
      <c r="U1164" s="1057"/>
      <c r="V1164" s="1057"/>
      <c r="W1164" s="1057"/>
      <c r="X1164" s="1057"/>
      <c r="Y1164" s="1057"/>
      <c r="Z1164" s="1057"/>
      <c r="AA1164" s="1057"/>
      <c r="AB1164" s="1057"/>
      <c r="AC1164" s="1057"/>
      <c r="AD1164" s="1054"/>
    </row>
    <row r="1165" spans="18:30" x14ac:dyDescent="0.25">
      <c r="R1165" s="1057"/>
      <c r="S1165" s="1057"/>
      <c r="T1165" s="1057"/>
      <c r="U1165" s="1057"/>
      <c r="V1165" s="1057"/>
      <c r="W1165" s="1057"/>
      <c r="X1165" s="1057"/>
      <c r="Y1165" s="1057"/>
      <c r="Z1165" s="1057"/>
      <c r="AA1165" s="1057"/>
      <c r="AB1165" s="1057"/>
      <c r="AC1165" s="1057"/>
      <c r="AD1165" s="1054"/>
    </row>
    <row r="1166" spans="18:30" x14ac:dyDescent="0.25">
      <c r="R1166" s="1057"/>
      <c r="S1166" s="1057"/>
      <c r="T1166" s="1057"/>
      <c r="U1166" s="1057"/>
      <c r="V1166" s="1057"/>
      <c r="W1166" s="1057"/>
      <c r="X1166" s="1057"/>
      <c r="Y1166" s="1057"/>
      <c r="Z1166" s="1057"/>
      <c r="AA1166" s="1057"/>
      <c r="AB1166" s="1057"/>
      <c r="AC1166" s="1057"/>
      <c r="AD1166" s="1054"/>
    </row>
    <row r="1167" spans="18:30" x14ac:dyDescent="0.25">
      <c r="R1167" s="1057"/>
      <c r="S1167" s="1057"/>
      <c r="T1167" s="1057"/>
      <c r="U1167" s="1057"/>
      <c r="V1167" s="1057"/>
      <c r="W1167" s="1057"/>
      <c r="X1167" s="1057"/>
      <c r="Y1167" s="1057"/>
      <c r="Z1167" s="1057"/>
      <c r="AA1167" s="1057"/>
      <c r="AB1167" s="1057"/>
      <c r="AC1167" s="1057"/>
      <c r="AD1167" s="1054"/>
    </row>
    <row r="1168" spans="18:30" x14ac:dyDescent="0.25">
      <c r="R1168" s="1057"/>
      <c r="S1168" s="1057"/>
      <c r="T1168" s="1057"/>
      <c r="U1168" s="1057"/>
      <c r="V1168" s="1057"/>
      <c r="W1168" s="1057"/>
      <c r="X1168" s="1057"/>
      <c r="Y1168" s="1057"/>
      <c r="Z1168" s="1057"/>
      <c r="AA1168" s="1057"/>
      <c r="AB1168" s="1057"/>
      <c r="AC1168" s="1057"/>
      <c r="AD1168" s="1054"/>
    </row>
    <row r="1169" spans="18:30" x14ac:dyDescent="0.25">
      <c r="R1169" s="1057"/>
      <c r="S1169" s="1057"/>
      <c r="T1169" s="1057"/>
      <c r="U1169" s="1057"/>
      <c r="V1169" s="1057"/>
      <c r="W1169" s="1057"/>
      <c r="X1169" s="1057"/>
      <c r="Y1169" s="1057"/>
      <c r="Z1169" s="1057"/>
      <c r="AA1169" s="1057"/>
      <c r="AB1169" s="1057"/>
      <c r="AC1169" s="1057"/>
      <c r="AD1169" s="1054"/>
    </row>
    <row r="1170" spans="18:30" x14ac:dyDescent="0.25">
      <c r="R1170" s="1057"/>
      <c r="S1170" s="1057"/>
      <c r="T1170" s="1057"/>
      <c r="U1170" s="1057"/>
      <c r="V1170" s="1057"/>
      <c r="W1170" s="1057"/>
      <c r="X1170" s="1057"/>
      <c r="Y1170" s="1057"/>
      <c r="Z1170" s="1057"/>
      <c r="AA1170" s="1057"/>
      <c r="AB1170" s="1057"/>
      <c r="AC1170" s="1057"/>
      <c r="AD1170" s="1054"/>
    </row>
    <row r="1171" spans="18:30" x14ac:dyDescent="0.25">
      <c r="R1171" s="1057"/>
      <c r="S1171" s="1057"/>
      <c r="T1171" s="1057"/>
      <c r="U1171" s="1057"/>
      <c r="V1171" s="1057"/>
      <c r="W1171" s="1057"/>
      <c r="X1171" s="1057"/>
      <c r="Y1171" s="1057"/>
      <c r="Z1171" s="1057"/>
      <c r="AA1171" s="1057"/>
      <c r="AB1171" s="1057"/>
      <c r="AC1171" s="1057"/>
      <c r="AD1171" s="1054"/>
    </row>
    <row r="1172" spans="18:30" x14ac:dyDescent="0.25">
      <c r="R1172" s="1057"/>
      <c r="S1172" s="1057"/>
      <c r="T1172" s="1057"/>
      <c r="U1172" s="1057"/>
      <c r="V1172" s="1057"/>
      <c r="W1172" s="1057"/>
      <c r="X1172" s="1057"/>
      <c r="Y1172" s="1057"/>
      <c r="Z1172" s="1057"/>
      <c r="AA1172" s="1057"/>
      <c r="AB1172" s="1057"/>
      <c r="AC1172" s="1057"/>
      <c r="AD1172" s="1054"/>
    </row>
    <row r="1173" spans="18:30" x14ac:dyDescent="0.25">
      <c r="R1173" s="1057"/>
      <c r="S1173" s="1057"/>
      <c r="T1173" s="1057"/>
      <c r="U1173" s="1057"/>
      <c r="V1173" s="1057"/>
      <c r="W1173" s="1057"/>
      <c r="X1173" s="1057"/>
      <c r="Y1173" s="1057"/>
      <c r="Z1173" s="1057"/>
      <c r="AA1173" s="1057"/>
      <c r="AB1173" s="1057"/>
      <c r="AC1173" s="1057"/>
      <c r="AD1173" s="1054"/>
    </row>
    <row r="1174" spans="18:30" x14ac:dyDescent="0.25">
      <c r="R1174" s="1057"/>
      <c r="S1174" s="1057"/>
      <c r="T1174" s="1057"/>
      <c r="U1174" s="1057"/>
      <c r="V1174" s="1057"/>
      <c r="W1174" s="1057"/>
      <c r="X1174" s="1057"/>
      <c r="Y1174" s="1057"/>
      <c r="Z1174" s="1057"/>
      <c r="AA1174" s="1057"/>
      <c r="AB1174" s="1057"/>
      <c r="AC1174" s="1057"/>
      <c r="AD1174" s="1054"/>
    </row>
    <row r="1175" spans="18:30" x14ac:dyDescent="0.25">
      <c r="R1175" s="1057"/>
      <c r="S1175" s="1057"/>
      <c r="T1175" s="1057"/>
      <c r="U1175" s="1057"/>
      <c r="V1175" s="1057"/>
      <c r="W1175" s="1057"/>
      <c r="X1175" s="1057"/>
      <c r="Y1175" s="1057"/>
      <c r="Z1175" s="1057"/>
      <c r="AA1175" s="1057"/>
      <c r="AB1175" s="1057"/>
      <c r="AC1175" s="1057"/>
      <c r="AD1175" s="1054"/>
    </row>
    <row r="1176" spans="18:30" x14ac:dyDescent="0.25">
      <c r="R1176" s="1057"/>
      <c r="S1176" s="1057"/>
      <c r="T1176" s="1057"/>
      <c r="U1176" s="1057"/>
      <c r="V1176" s="1057"/>
      <c r="W1176" s="1057"/>
      <c r="X1176" s="1057"/>
      <c r="Y1176" s="1057"/>
      <c r="Z1176" s="1057"/>
      <c r="AA1176" s="1057"/>
      <c r="AB1176" s="1057"/>
      <c r="AC1176" s="1057"/>
      <c r="AD1176" s="1054"/>
    </row>
    <row r="1177" spans="18:30" x14ac:dyDescent="0.25">
      <c r="R1177" s="1057"/>
      <c r="S1177" s="1057"/>
      <c r="T1177" s="1057"/>
      <c r="U1177" s="1057"/>
      <c r="V1177" s="1057"/>
      <c r="W1177" s="1057"/>
      <c r="X1177" s="1057"/>
      <c r="Y1177" s="1057"/>
      <c r="Z1177" s="1057"/>
      <c r="AA1177" s="1057"/>
      <c r="AB1177" s="1057"/>
      <c r="AC1177" s="1057"/>
      <c r="AD1177" s="1054"/>
    </row>
    <row r="1178" spans="18:30" x14ac:dyDescent="0.25">
      <c r="R1178" s="1057"/>
      <c r="S1178" s="1057"/>
      <c r="T1178" s="1057"/>
      <c r="U1178" s="1057"/>
      <c r="V1178" s="1057"/>
      <c r="W1178" s="1057"/>
      <c r="X1178" s="1057"/>
      <c r="Y1178" s="1057"/>
      <c r="Z1178" s="1057"/>
      <c r="AA1178" s="1057"/>
      <c r="AB1178" s="1057"/>
      <c r="AC1178" s="1057"/>
      <c r="AD1178" s="1054"/>
    </row>
    <row r="1179" spans="18:30" x14ac:dyDescent="0.25">
      <c r="R1179" s="1057"/>
      <c r="S1179" s="1057"/>
      <c r="T1179" s="1057"/>
      <c r="U1179" s="1057"/>
      <c r="V1179" s="1057"/>
      <c r="W1179" s="1057"/>
      <c r="X1179" s="1057"/>
      <c r="Y1179" s="1057"/>
      <c r="Z1179" s="1057"/>
      <c r="AA1179" s="1057"/>
      <c r="AB1179" s="1057"/>
      <c r="AC1179" s="1057"/>
      <c r="AD1179" s="1054"/>
    </row>
    <row r="1180" spans="18:30" x14ac:dyDescent="0.25">
      <c r="R1180" s="1057"/>
      <c r="S1180" s="1057"/>
      <c r="T1180" s="1057"/>
      <c r="U1180" s="1057"/>
      <c r="V1180" s="1057"/>
      <c r="W1180" s="1057"/>
      <c r="X1180" s="1057"/>
      <c r="Y1180" s="1057"/>
      <c r="Z1180" s="1057"/>
      <c r="AA1180" s="1057"/>
      <c r="AB1180" s="1057"/>
      <c r="AC1180" s="1057"/>
      <c r="AD1180" s="1054"/>
    </row>
    <row r="1181" spans="18:30" x14ac:dyDescent="0.25">
      <c r="R1181" s="1057"/>
      <c r="S1181" s="1057"/>
      <c r="T1181" s="1057"/>
      <c r="U1181" s="1057"/>
      <c r="V1181" s="1057"/>
      <c r="W1181" s="1057"/>
      <c r="X1181" s="1057"/>
      <c r="Y1181" s="1057"/>
      <c r="Z1181" s="1057"/>
      <c r="AA1181" s="1057"/>
      <c r="AB1181" s="1057"/>
      <c r="AC1181" s="1057"/>
      <c r="AD1181" s="1054"/>
    </row>
    <row r="1182" spans="18:30" x14ac:dyDescent="0.25">
      <c r="R1182" s="1057"/>
      <c r="S1182" s="1057"/>
      <c r="T1182" s="1057"/>
      <c r="U1182" s="1057"/>
      <c r="V1182" s="1057"/>
      <c r="W1182" s="1057"/>
      <c r="X1182" s="1057"/>
      <c r="Y1182" s="1057"/>
      <c r="Z1182" s="1057"/>
      <c r="AA1182" s="1057"/>
      <c r="AB1182" s="1057"/>
      <c r="AC1182" s="1057"/>
      <c r="AD1182" s="1054"/>
    </row>
    <row r="1183" spans="18:30" x14ac:dyDescent="0.25">
      <c r="R1183" s="1057"/>
      <c r="S1183" s="1057"/>
      <c r="T1183" s="1057"/>
      <c r="U1183" s="1057"/>
      <c r="V1183" s="1057"/>
      <c r="W1183" s="1057"/>
      <c r="X1183" s="1057"/>
      <c r="Y1183" s="1057"/>
      <c r="Z1183" s="1057"/>
      <c r="AA1183" s="1057"/>
      <c r="AB1183" s="1057"/>
      <c r="AC1183" s="1057"/>
      <c r="AD1183" s="1054"/>
    </row>
    <row r="1184" spans="18:30" x14ac:dyDescent="0.25">
      <c r="R1184" s="1057"/>
      <c r="S1184" s="1057"/>
      <c r="T1184" s="1057"/>
      <c r="U1184" s="1057"/>
      <c r="V1184" s="1057"/>
      <c r="W1184" s="1057"/>
      <c r="X1184" s="1057"/>
      <c r="Y1184" s="1057"/>
      <c r="Z1184" s="1057"/>
      <c r="AA1184" s="1057"/>
      <c r="AB1184" s="1057"/>
      <c r="AC1184" s="1057"/>
      <c r="AD1184" s="1054"/>
    </row>
    <row r="1185" spans="18:30" x14ac:dyDescent="0.25">
      <c r="R1185" s="1057"/>
      <c r="S1185" s="1057"/>
      <c r="T1185" s="1057"/>
      <c r="U1185" s="1057"/>
      <c r="V1185" s="1057"/>
      <c r="W1185" s="1057"/>
      <c r="X1185" s="1057"/>
      <c r="Y1185" s="1057"/>
      <c r="Z1185" s="1057"/>
      <c r="AA1185" s="1057"/>
      <c r="AB1185" s="1057"/>
      <c r="AC1185" s="1057"/>
      <c r="AD1185" s="1054"/>
    </row>
    <row r="1186" spans="18:30" x14ac:dyDescent="0.25">
      <c r="R1186" s="1057"/>
      <c r="S1186" s="1057"/>
      <c r="T1186" s="1057"/>
      <c r="U1186" s="1057"/>
      <c r="V1186" s="1057"/>
      <c r="W1186" s="1057"/>
      <c r="X1186" s="1057"/>
      <c r="Y1186" s="1057"/>
      <c r="Z1186" s="1057"/>
      <c r="AA1186" s="1057"/>
      <c r="AB1186" s="1057"/>
      <c r="AC1186" s="1057"/>
      <c r="AD1186" s="1054"/>
    </row>
    <row r="1187" spans="18:30" x14ac:dyDescent="0.25">
      <c r="R1187" s="1057"/>
      <c r="S1187" s="1057"/>
      <c r="T1187" s="1057"/>
      <c r="U1187" s="1057"/>
      <c r="V1187" s="1057"/>
      <c r="W1187" s="1057"/>
      <c r="X1187" s="1057"/>
      <c r="Y1187" s="1057"/>
      <c r="Z1187" s="1057"/>
      <c r="AA1187" s="1057"/>
      <c r="AB1187" s="1057"/>
      <c r="AC1187" s="1057"/>
      <c r="AD1187" s="1054"/>
    </row>
    <row r="1188" spans="18:30" x14ac:dyDescent="0.25">
      <c r="R1188" s="1057"/>
      <c r="S1188" s="1057"/>
      <c r="T1188" s="1057"/>
      <c r="U1188" s="1057"/>
      <c r="V1188" s="1057"/>
      <c r="W1188" s="1057"/>
      <c r="X1188" s="1057"/>
      <c r="Y1188" s="1057"/>
      <c r="Z1188" s="1057"/>
      <c r="AA1188" s="1057"/>
      <c r="AB1188" s="1057"/>
      <c r="AC1188" s="1057"/>
      <c r="AD1188" s="1054"/>
    </row>
    <row r="1189" spans="18:30" x14ac:dyDescent="0.25">
      <c r="R1189" s="1057"/>
      <c r="S1189" s="1057"/>
      <c r="T1189" s="1057"/>
      <c r="U1189" s="1057"/>
      <c r="V1189" s="1057"/>
      <c r="W1189" s="1057"/>
      <c r="X1189" s="1057"/>
      <c r="Y1189" s="1057"/>
      <c r="Z1189" s="1057"/>
      <c r="AA1189" s="1057"/>
      <c r="AB1189" s="1057"/>
      <c r="AC1189" s="1057"/>
      <c r="AD1189" s="1054"/>
    </row>
    <row r="1190" spans="18:30" x14ac:dyDescent="0.25">
      <c r="R1190" s="1057"/>
      <c r="S1190" s="1057"/>
      <c r="T1190" s="1057"/>
      <c r="U1190" s="1057"/>
      <c r="V1190" s="1057"/>
      <c r="W1190" s="1057"/>
      <c r="X1190" s="1057"/>
      <c r="Y1190" s="1057"/>
      <c r="Z1190" s="1057"/>
      <c r="AA1190" s="1057"/>
      <c r="AB1190" s="1057"/>
      <c r="AC1190" s="1057"/>
      <c r="AD1190" s="1054"/>
    </row>
    <row r="1191" spans="18:30" x14ac:dyDescent="0.25">
      <c r="R1191" s="1057"/>
      <c r="S1191" s="1057"/>
      <c r="T1191" s="1057"/>
      <c r="U1191" s="1057"/>
      <c r="V1191" s="1057"/>
      <c r="W1191" s="1057"/>
      <c r="X1191" s="1057"/>
      <c r="Y1191" s="1057"/>
      <c r="Z1191" s="1057"/>
      <c r="AA1191" s="1057"/>
      <c r="AB1191" s="1057"/>
      <c r="AC1191" s="1057"/>
      <c r="AD1191" s="1054"/>
    </row>
    <row r="1192" spans="18:30" x14ac:dyDescent="0.25">
      <c r="R1192" s="1057"/>
      <c r="S1192" s="1057"/>
      <c r="T1192" s="1057"/>
      <c r="U1192" s="1057"/>
      <c r="V1192" s="1057"/>
      <c r="W1192" s="1057"/>
      <c r="X1192" s="1057"/>
      <c r="Y1192" s="1057"/>
      <c r="Z1192" s="1057"/>
      <c r="AA1192" s="1057"/>
      <c r="AB1192" s="1057"/>
      <c r="AC1192" s="1057"/>
      <c r="AD1192" s="1054"/>
    </row>
    <row r="1193" spans="18:30" x14ac:dyDescent="0.25">
      <c r="R1193" s="1057"/>
      <c r="S1193" s="1057"/>
      <c r="T1193" s="1057"/>
      <c r="U1193" s="1057"/>
      <c r="V1193" s="1057"/>
      <c r="W1193" s="1057"/>
      <c r="X1193" s="1057"/>
      <c r="Y1193" s="1057"/>
      <c r="Z1193" s="1057"/>
      <c r="AA1193" s="1057"/>
      <c r="AB1193" s="1057"/>
      <c r="AC1193" s="1057"/>
      <c r="AD1193" s="1054"/>
    </row>
    <row r="1194" spans="18:30" x14ac:dyDescent="0.25">
      <c r="R1194" s="1057"/>
      <c r="S1194" s="1057"/>
      <c r="T1194" s="1057"/>
      <c r="U1194" s="1057"/>
      <c r="V1194" s="1057"/>
      <c r="W1194" s="1057"/>
      <c r="X1194" s="1057"/>
      <c r="Y1194" s="1057"/>
      <c r="Z1194" s="1057"/>
      <c r="AA1194" s="1057"/>
      <c r="AB1194" s="1057"/>
      <c r="AC1194" s="1057"/>
      <c r="AD1194" s="1054"/>
    </row>
    <row r="1195" spans="18:30" x14ac:dyDescent="0.25">
      <c r="R1195" s="1057"/>
      <c r="S1195" s="1057"/>
      <c r="T1195" s="1057"/>
      <c r="U1195" s="1057"/>
      <c r="V1195" s="1057"/>
      <c r="W1195" s="1057"/>
      <c r="X1195" s="1057"/>
      <c r="Y1195" s="1057"/>
      <c r="Z1195" s="1057"/>
      <c r="AA1195" s="1057"/>
      <c r="AB1195" s="1057"/>
      <c r="AC1195" s="1057"/>
      <c r="AD1195" s="1054"/>
    </row>
    <row r="1196" spans="18:30" x14ac:dyDescent="0.25">
      <c r="R1196" s="1057"/>
      <c r="S1196" s="1057"/>
      <c r="T1196" s="1057"/>
      <c r="U1196" s="1057"/>
      <c r="V1196" s="1057"/>
      <c r="W1196" s="1057"/>
      <c r="X1196" s="1057"/>
      <c r="Y1196" s="1057"/>
      <c r="Z1196" s="1057"/>
      <c r="AA1196" s="1057"/>
      <c r="AB1196" s="1057"/>
      <c r="AC1196" s="1057"/>
      <c r="AD1196" s="1054"/>
    </row>
    <row r="1197" spans="18:30" x14ac:dyDescent="0.25">
      <c r="R1197" s="1057"/>
      <c r="S1197" s="1057"/>
      <c r="T1197" s="1057"/>
      <c r="U1197" s="1057"/>
      <c r="V1197" s="1057"/>
      <c r="W1197" s="1057"/>
      <c r="X1197" s="1057"/>
      <c r="Y1197" s="1057"/>
      <c r="Z1197" s="1057"/>
      <c r="AA1197" s="1057"/>
      <c r="AB1197" s="1057"/>
      <c r="AC1197" s="1057"/>
      <c r="AD1197" s="1054"/>
    </row>
    <row r="1198" spans="18:30" x14ac:dyDescent="0.25">
      <c r="R1198" s="1057"/>
      <c r="S1198" s="1057"/>
      <c r="T1198" s="1057"/>
      <c r="U1198" s="1057"/>
      <c r="V1198" s="1057"/>
      <c r="W1198" s="1057"/>
      <c r="X1198" s="1057"/>
      <c r="Y1198" s="1057"/>
      <c r="Z1198" s="1057"/>
      <c r="AA1198" s="1057"/>
      <c r="AB1198" s="1057"/>
      <c r="AC1198" s="1057"/>
      <c r="AD1198" s="1054"/>
    </row>
    <row r="1199" spans="18:30" x14ac:dyDescent="0.25">
      <c r="R1199" s="1057"/>
      <c r="S1199" s="1057"/>
      <c r="T1199" s="1057"/>
      <c r="U1199" s="1057"/>
      <c r="V1199" s="1057"/>
      <c r="W1199" s="1057"/>
      <c r="X1199" s="1057"/>
      <c r="Y1199" s="1057"/>
      <c r="Z1199" s="1057"/>
      <c r="AA1199" s="1057"/>
      <c r="AB1199" s="1057"/>
      <c r="AC1199" s="1057"/>
      <c r="AD1199" s="1054"/>
    </row>
    <row r="1200" spans="18:30" x14ac:dyDescent="0.25">
      <c r="R1200" s="1057"/>
      <c r="S1200" s="1057"/>
      <c r="T1200" s="1057"/>
      <c r="U1200" s="1057"/>
      <c r="V1200" s="1057"/>
      <c r="W1200" s="1057"/>
      <c r="X1200" s="1057"/>
      <c r="Y1200" s="1057"/>
      <c r="Z1200" s="1057"/>
      <c r="AA1200" s="1057"/>
      <c r="AB1200" s="1057"/>
      <c r="AC1200" s="1057"/>
      <c r="AD1200" s="1054"/>
    </row>
    <row r="1201" spans="18:30" x14ac:dyDescent="0.25">
      <c r="R1201" s="1057"/>
      <c r="S1201" s="1057"/>
      <c r="T1201" s="1057"/>
      <c r="U1201" s="1057"/>
      <c r="V1201" s="1057"/>
      <c r="W1201" s="1057"/>
      <c r="X1201" s="1057"/>
      <c r="Y1201" s="1057"/>
      <c r="Z1201" s="1057"/>
      <c r="AA1201" s="1057"/>
      <c r="AB1201" s="1057"/>
      <c r="AC1201" s="1057"/>
      <c r="AD1201" s="1054"/>
    </row>
    <row r="1202" spans="18:30" x14ac:dyDescent="0.25">
      <c r="R1202" s="1057"/>
      <c r="S1202" s="1057"/>
      <c r="T1202" s="1057"/>
      <c r="U1202" s="1057"/>
      <c r="V1202" s="1057"/>
      <c r="W1202" s="1057"/>
      <c r="X1202" s="1057"/>
      <c r="Y1202" s="1057"/>
      <c r="Z1202" s="1057"/>
      <c r="AA1202" s="1057"/>
      <c r="AB1202" s="1057"/>
      <c r="AC1202" s="1057"/>
      <c r="AD1202" s="1054"/>
    </row>
    <row r="1203" spans="18:30" x14ac:dyDescent="0.25">
      <c r="R1203" s="1057"/>
      <c r="S1203" s="1057"/>
      <c r="T1203" s="1057"/>
      <c r="U1203" s="1057"/>
      <c r="V1203" s="1057"/>
      <c r="W1203" s="1057"/>
      <c r="X1203" s="1057"/>
      <c r="Y1203" s="1057"/>
      <c r="Z1203" s="1057"/>
      <c r="AA1203" s="1057"/>
      <c r="AB1203" s="1057"/>
      <c r="AC1203" s="1057"/>
      <c r="AD1203" s="1054"/>
    </row>
    <row r="1204" spans="18:30" x14ac:dyDescent="0.25">
      <c r="R1204" s="1057"/>
      <c r="S1204" s="1057"/>
      <c r="T1204" s="1057"/>
      <c r="U1204" s="1057"/>
      <c r="V1204" s="1057"/>
      <c r="W1204" s="1057"/>
      <c r="X1204" s="1057"/>
      <c r="Y1204" s="1057"/>
      <c r="Z1204" s="1057"/>
      <c r="AA1204" s="1057"/>
      <c r="AB1204" s="1057"/>
      <c r="AC1204" s="1057"/>
      <c r="AD1204" s="1054"/>
    </row>
    <row r="1205" spans="18:30" x14ac:dyDescent="0.25">
      <c r="R1205" s="1057"/>
      <c r="S1205" s="1057"/>
      <c r="T1205" s="1057"/>
      <c r="U1205" s="1057"/>
      <c r="V1205" s="1057"/>
      <c r="W1205" s="1057"/>
      <c r="X1205" s="1057"/>
      <c r="Y1205" s="1057"/>
      <c r="Z1205" s="1057"/>
      <c r="AA1205" s="1057"/>
      <c r="AB1205" s="1057"/>
      <c r="AC1205" s="1057"/>
      <c r="AD1205" s="1054"/>
    </row>
    <row r="1206" spans="18:30" x14ac:dyDescent="0.25">
      <c r="R1206" s="1057"/>
      <c r="S1206" s="1057"/>
      <c r="T1206" s="1057"/>
      <c r="U1206" s="1057"/>
      <c r="V1206" s="1057"/>
      <c r="W1206" s="1057"/>
      <c r="X1206" s="1057"/>
      <c r="Y1206" s="1057"/>
      <c r="Z1206" s="1057"/>
      <c r="AA1206" s="1057"/>
      <c r="AB1206" s="1057"/>
      <c r="AC1206" s="1057"/>
      <c r="AD1206" s="1054"/>
    </row>
    <row r="1207" spans="18:30" x14ac:dyDescent="0.25">
      <c r="R1207" s="1057"/>
      <c r="S1207" s="1057"/>
      <c r="T1207" s="1057"/>
      <c r="U1207" s="1057"/>
      <c r="V1207" s="1057"/>
      <c r="W1207" s="1057"/>
      <c r="X1207" s="1057"/>
      <c r="Y1207" s="1057"/>
      <c r="Z1207" s="1057"/>
      <c r="AA1207" s="1057"/>
      <c r="AB1207" s="1057"/>
      <c r="AC1207" s="1057"/>
      <c r="AD1207" s="1054"/>
    </row>
    <row r="1208" spans="18:30" x14ac:dyDescent="0.25">
      <c r="R1208" s="1057"/>
      <c r="S1208" s="1057"/>
      <c r="T1208" s="1057"/>
      <c r="U1208" s="1057"/>
      <c r="V1208" s="1057"/>
      <c r="W1208" s="1057"/>
      <c r="X1208" s="1057"/>
      <c r="Y1208" s="1057"/>
      <c r="Z1208" s="1057"/>
      <c r="AA1208" s="1057"/>
      <c r="AB1208" s="1057"/>
      <c r="AC1208" s="1057"/>
      <c r="AD1208" s="1054"/>
    </row>
    <row r="1209" spans="18:30" x14ac:dyDescent="0.25">
      <c r="R1209" s="1057"/>
      <c r="S1209" s="1057"/>
      <c r="T1209" s="1057"/>
      <c r="U1209" s="1057"/>
      <c r="V1209" s="1057"/>
      <c r="W1209" s="1057"/>
      <c r="X1209" s="1057"/>
      <c r="Y1209" s="1057"/>
      <c r="Z1209" s="1057"/>
      <c r="AA1209" s="1057"/>
      <c r="AB1209" s="1057"/>
      <c r="AC1209" s="1057"/>
      <c r="AD1209" s="1054"/>
    </row>
    <row r="1210" spans="18:30" x14ac:dyDescent="0.25">
      <c r="R1210" s="1057"/>
      <c r="S1210" s="1057"/>
      <c r="T1210" s="1057"/>
      <c r="U1210" s="1057"/>
      <c r="V1210" s="1057"/>
      <c r="W1210" s="1057"/>
      <c r="X1210" s="1057"/>
      <c r="Y1210" s="1057"/>
      <c r="Z1210" s="1057"/>
      <c r="AA1210" s="1057"/>
      <c r="AB1210" s="1057"/>
      <c r="AC1210" s="1057"/>
      <c r="AD1210" s="1054"/>
    </row>
    <row r="1211" spans="18:30" x14ac:dyDescent="0.25">
      <c r="R1211" s="1057"/>
      <c r="S1211" s="1057"/>
      <c r="T1211" s="1057"/>
      <c r="U1211" s="1057"/>
      <c r="V1211" s="1057"/>
      <c r="W1211" s="1057"/>
      <c r="X1211" s="1057"/>
      <c r="Y1211" s="1057"/>
      <c r="Z1211" s="1057"/>
      <c r="AA1211" s="1057"/>
      <c r="AB1211" s="1057"/>
      <c r="AC1211" s="1057"/>
      <c r="AD1211" s="1054"/>
    </row>
    <row r="1212" spans="18:30" x14ac:dyDescent="0.25">
      <c r="R1212" s="1057"/>
      <c r="S1212" s="1057"/>
      <c r="T1212" s="1057"/>
      <c r="U1212" s="1057"/>
      <c r="V1212" s="1057"/>
      <c r="W1212" s="1057"/>
      <c r="X1212" s="1057"/>
      <c r="Y1212" s="1057"/>
      <c r="Z1212" s="1057"/>
      <c r="AA1212" s="1057"/>
      <c r="AB1212" s="1057"/>
      <c r="AC1212" s="1057"/>
      <c r="AD1212" s="1054"/>
    </row>
    <row r="1213" spans="18:30" x14ac:dyDescent="0.25">
      <c r="R1213" s="1057"/>
      <c r="S1213" s="1057"/>
      <c r="T1213" s="1057"/>
      <c r="U1213" s="1057"/>
      <c r="V1213" s="1057"/>
      <c r="W1213" s="1057"/>
      <c r="X1213" s="1057"/>
      <c r="Y1213" s="1057"/>
      <c r="Z1213" s="1057"/>
      <c r="AA1213" s="1057"/>
      <c r="AB1213" s="1057"/>
      <c r="AC1213" s="1057"/>
      <c r="AD1213" s="1054"/>
    </row>
    <row r="1214" spans="18:30" x14ac:dyDescent="0.25">
      <c r="R1214" s="1057"/>
      <c r="S1214" s="1057"/>
      <c r="T1214" s="1057"/>
      <c r="U1214" s="1057"/>
      <c r="V1214" s="1057"/>
      <c r="W1214" s="1057"/>
      <c r="X1214" s="1057"/>
      <c r="Y1214" s="1057"/>
      <c r="Z1214" s="1057"/>
      <c r="AA1214" s="1057"/>
      <c r="AB1214" s="1057"/>
      <c r="AC1214" s="1057"/>
      <c r="AD1214" s="1054"/>
    </row>
    <row r="1215" spans="18:30" x14ac:dyDescent="0.25">
      <c r="R1215" s="1057"/>
      <c r="S1215" s="1057"/>
      <c r="T1215" s="1057"/>
      <c r="U1215" s="1057"/>
      <c r="V1215" s="1057"/>
      <c r="W1215" s="1057"/>
      <c r="X1215" s="1057"/>
      <c r="Y1215" s="1057"/>
      <c r="Z1215" s="1057"/>
      <c r="AA1215" s="1057"/>
      <c r="AB1215" s="1057"/>
      <c r="AC1215" s="1057"/>
      <c r="AD1215" s="1054"/>
    </row>
    <row r="1216" spans="18:30" x14ac:dyDescent="0.25">
      <c r="R1216" s="1057"/>
      <c r="S1216" s="1057"/>
      <c r="T1216" s="1057"/>
      <c r="U1216" s="1057"/>
      <c r="V1216" s="1057"/>
      <c r="W1216" s="1057"/>
      <c r="X1216" s="1057"/>
      <c r="Y1216" s="1057"/>
      <c r="Z1216" s="1057"/>
      <c r="AA1216" s="1057"/>
      <c r="AB1216" s="1057"/>
      <c r="AC1216" s="1057"/>
      <c r="AD1216" s="1054"/>
    </row>
    <row r="1217" spans="18:30" x14ac:dyDescent="0.25">
      <c r="R1217" s="1057"/>
      <c r="S1217" s="1057"/>
      <c r="T1217" s="1057"/>
      <c r="U1217" s="1057"/>
      <c r="V1217" s="1057"/>
      <c r="W1217" s="1057"/>
      <c r="X1217" s="1057"/>
      <c r="Y1217" s="1057"/>
      <c r="Z1217" s="1057"/>
      <c r="AA1217" s="1057"/>
      <c r="AB1217" s="1057"/>
      <c r="AC1217" s="1057"/>
      <c r="AD1217" s="1054"/>
    </row>
    <row r="1218" spans="18:30" x14ac:dyDescent="0.25">
      <c r="R1218" s="1057"/>
      <c r="S1218" s="1057"/>
      <c r="T1218" s="1057"/>
      <c r="U1218" s="1057"/>
      <c r="V1218" s="1057"/>
      <c r="W1218" s="1057"/>
      <c r="X1218" s="1057"/>
      <c r="Y1218" s="1057"/>
      <c r="Z1218" s="1057"/>
      <c r="AA1218" s="1057"/>
      <c r="AB1218" s="1057"/>
      <c r="AC1218" s="1057"/>
      <c r="AD1218" s="1054"/>
    </row>
    <row r="1219" spans="18:30" x14ac:dyDescent="0.25">
      <c r="R1219" s="1057"/>
      <c r="S1219" s="1057"/>
      <c r="T1219" s="1057"/>
      <c r="U1219" s="1057"/>
      <c r="V1219" s="1057"/>
      <c r="W1219" s="1057"/>
      <c r="X1219" s="1057"/>
      <c r="Y1219" s="1057"/>
      <c r="Z1219" s="1057"/>
      <c r="AA1219" s="1057"/>
      <c r="AB1219" s="1057"/>
      <c r="AC1219" s="1057"/>
      <c r="AD1219" s="1054"/>
    </row>
    <row r="1220" spans="18:30" x14ac:dyDescent="0.25">
      <c r="R1220" s="1057"/>
      <c r="S1220" s="1057"/>
      <c r="T1220" s="1057"/>
      <c r="U1220" s="1057"/>
      <c r="V1220" s="1057"/>
      <c r="W1220" s="1057"/>
      <c r="X1220" s="1057"/>
      <c r="Y1220" s="1057"/>
      <c r="Z1220" s="1057"/>
      <c r="AA1220" s="1057"/>
      <c r="AB1220" s="1057"/>
      <c r="AC1220" s="1057"/>
      <c r="AD1220" s="1054"/>
    </row>
    <row r="1221" spans="18:30" x14ac:dyDescent="0.25">
      <c r="R1221" s="1057"/>
      <c r="S1221" s="1057"/>
      <c r="T1221" s="1057"/>
      <c r="U1221" s="1057"/>
      <c r="V1221" s="1057"/>
      <c r="W1221" s="1057"/>
      <c r="X1221" s="1057"/>
      <c r="Y1221" s="1057"/>
      <c r="Z1221" s="1057"/>
      <c r="AA1221" s="1057"/>
      <c r="AB1221" s="1057"/>
      <c r="AC1221" s="1057"/>
      <c r="AD1221" s="1054"/>
    </row>
    <row r="1222" spans="18:30" x14ac:dyDescent="0.25">
      <c r="R1222" s="1057"/>
      <c r="S1222" s="1057"/>
      <c r="T1222" s="1057"/>
      <c r="U1222" s="1057"/>
      <c r="V1222" s="1057"/>
      <c r="W1222" s="1057"/>
      <c r="X1222" s="1057"/>
      <c r="Y1222" s="1057"/>
      <c r="Z1222" s="1057"/>
      <c r="AA1222" s="1057"/>
      <c r="AB1222" s="1057"/>
      <c r="AC1222" s="1057"/>
      <c r="AD1222" s="1054"/>
    </row>
    <row r="1223" spans="18:30" x14ac:dyDescent="0.25">
      <c r="R1223" s="1057"/>
      <c r="S1223" s="1057"/>
      <c r="T1223" s="1057"/>
      <c r="U1223" s="1057"/>
      <c r="V1223" s="1057"/>
      <c r="W1223" s="1057"/>
      <c r="X1223" s="1057"/>
      <c r="Y1223" s="1057"/>
      <c r="Z1223" s="1057"/>
      <c r="AA1223" s="1057"/>
      <c r="AB1223" s="1057"/>
      <c r="AC1223" s="1057"/>
      <c r="AD1223" s="1054"/>
    </row>
    <row r="1224" spans="18:30" x14ac:dyDescent="0.25">
      <c r="R1224" s="1057"/>
      <c r="S1224" s="1057"/>
      <c r="T1224" s="1057"/>
      <c r="U1224" s="1057"/>
      <c r="V1224" s="1057"/>
      <c r="W1224" s="1057"/>
      <c r="X1224" s="1057"/>
      <c r="Y1224" s="1057"/>
      <c r="Z1224" s="1057"/>
      <c r="AA1224" s="1057"/>
      <c r="AB1224" s="1057"/>
      <c r="AC1224" s="1057"/>
      <c r="AD1224" s="1054"/>
    </row>
    <row r="1225" spans="18:30" x14ac:dyDescent="0.25">
      <c r="R1225" s="1057"/>
      <c r="S1225" s="1057"/>
      <c r="T1225" s="1057"/>
      <c r="U1225" s="1057"/>
      <c r="V1225" s="1057"/>
      <c r="W1225" s="1057"/>
      <c r="X1225" s="1057"/>
      <c r="Y1225" s="1057"/>
      <c r="Z1225" s="1057"/>
      <c r="AA1225" s="1057"/>
      <c r="AB1225" s="1057"/>
      <c r="AC1225" s="1057"/>
      <c r="AD1225" s="1054"/>
    </row>
    <row r="1226" spans="18:30" x14ac:dyDescent="0.25">
      <c r="R1226" s="1057"/>
      <c r="S1226" s="1057"/>
      <c r="T1226" s="1057"/>
      <c r="U1226" s="1057"/>
      <c r="V1226" s="1057"/>
      <c r="W1226" s="1057"/>
      <c r="X1226" s="1057"/>
      <c r="Y1226" s="1057"/>
      <c r="Z1226" s="1057"/>
      <c r="AA1226" s="1057"/>
      <c r="AB1226" s="1057"/>
      <c r="AC1226" s="1057"/>
      <c r="AD1226" s="1054"/>
    </row>
    <row r="1227" spans="18:30" x14ac:dyDescent="0.25">
      <c r="R1227" s="1057"/>
      <c r="S1227" s="1057"/>
      <c r="T1227" s="1057"/>
      <c r="U1227" s="1057"/>
      <c r="V1227" s="1057"/>
      <c r="W1227" s="1057"/>
      <c r="X1227" s="1057"/>
      <c r="Y1227" s="1057"/>
      <c r="Z1227" s="1057"/>
      <c r="AA1227" s="1057"/>
      <c r="AB1227" s="1057"/>
      <c r="AC1227" s="1057"/>
      <c r="AD1227" s="1054"/>
    </row>
    <row r="1228" spans="18:30" x14ac:dyDescent="0.25">
      <c r="R1228" s="1057"/>
      <c r="S1228" s="1057"/>
      <c r="T1228" s="1057"/>
      <c r="U1228" s="1057"/>
      <c r="V1228" s="1057"/>
      <c r="W1228" s="1057"/>
      <c r="X1228" s="1057"/>
      <c r="Y1228" s="1057"/>
      <c r="Z1228" s="1057"/>
      <c r="AA1228" s="1057"/>
      <c r="AB1228" s="1057"/>
      <c r="AC1228" s="1057"/>
      <c r="AD1228" s="1054"/>
    </row>
    <row r="1229" spans="18:30" x14ac:dyDescent="0.25">
      <c r="R1229" s="1057"/>
      <c r="S1229" s="1057"/>
      <c r="T1229" s="1057"/>
      <c r="U1229" s="1057"/>
      <c r="V1229" s="1057"/>
      <c r="W1229" s="1057"/>
      <c r="X1229" s="1057"/>
      <c r="Y1229" s="1057"/>
      <c r="Z1229" s="1057"/>
      <c r="AA1229" s="1057"/>
      <c r="AB1229" s="1057"/>
      <c r="AC1229" s="1057"/>
      <c r="AD1229" s="1054"/>
    </row>
    <row r="1230" spans="18:30" x14ac:dyDescent="0.25">
      <c r="R1230" s="1057"/>
      <c r="S1230" s="1057"/>
      <c r="T1230" s="1057"/>
      <c r="U1230" s="1057"/>
      <c r="V1230" s="1057"/>
      <c r="W1230" s="1057"/>
      <c r="X1230" s="1057"/>
      <c r="Y1230" s="1057"/>
      <c r="Z1230" s="1057"/>
      <c r="AA1230" s="1057"/>
      <c r="AB1230" s="1057"/>
      <c r="AC1230" s="1057"/>
      <c r="AD1230" s="1054"/>
    </row>
    <row r="1231" spans="18:30" x14ac:dyDescent="0.25">
      <c r="R1231" s="1057"/>
      <c r="S1231" s="1057"/>
      <c r="T1231" s="1057"/>
      <c r="U1231" s="1057"/>
      <c r="V1231" s="1057"/>
      <c r="W1231" s="1057"/>
      <c r="X1231" s="1057"/>
      <c r="Y1231" s="1057"/>
      <c r="Z1231" s="1057"/>
      <c r="AA1231" s="1057"/>
      <c r="AB1231" s="1057"/>
      <c r="AC1231" s="1057"/>
      <c r="AD1231" s="1054"/>
    </row>
    <row r="1232" spans="18:30" x14ac:dyDescent="0.25">
      <c r="R1232" s="1057"/>
      <c r="S1232" s="1057"/>
      <c r="T1232" s="1057"/>
      <c r="U1232" s="1057"/>
      <c r="V1232" s="1057"/>
      <c r="W1232" s="1057"/>
      <c r="X1232" s="1057"/>
      <c r="Y1232" s="1057"/>
      <c r="Z1232" s="1057"/>
      <c r="AA1232" s="1057"/>
      <c r="AB1232" s="1057"/>
      <c r="AC1232" s="1057"/>
      <c r="AD1232" s="1054"/>
    </row>
    <row r="1233" spans="18:30" x14ac:dyDescent="0.25">
      <c r="R1233" s="1057"/>
      <c r="S1233" s="1057"/>
      <c r="T1233" s="1057"/>
      <c r="U1233" s="1057"/>
      <c r="V1233" s="1057"/>
      <c r="W1233" s="1057"/>
      <c r="X1233" s="1057"/>
      <c r="Y1233" s="1057"/>
      <c r="Z1233" s="1057"/>
      <c r="AA1233" s="1057"/>
      <c r="AB1233" s="1057"/>
      <c r="AC1233" s="1057"/>
      <c r="AD1233" s="1054"/>
    </row>
    <row r="1234" spans="18:30" x14ac:dyDescent="0.25">
      <c r="R1234" s="1057"/>
      <c r="S1234" s="1057"/>
      <c r="T1234" s="1057"/>
      <c r="U1234" s="1057"/>
      <c r="V1234" s="1057"/>
      <c r="W1234" s="1057"/>
      <c r="X1234" s="1057"/>
      <c r="Y1234" s="1057"/>
      <c r="Z1234" s="1057"/>
      <c r="AA1234" s="1057"/>
      <c r="AB1234" s="1057"/>
      <c r="AC1234" s="1057"/>
      <c r="AD1234" s="1054"/>
    </row>
    <row r="1235" spans="18:30" x14ac:dyDescent="0.25">
      <c r="R1235" s="1057"/>
      <c r="S1235" s="1057"/>
      <c r="T1235" s="1057"/>
      <c r="U1235" s="1057"/>
      <c r="V1235" s="1057"/>
      <c r="W1235" s="1057"/>
      <c r="X1235" s="1057"/>
      <c r="Y1235" s="1057"/>
      <c r="Z1235" s="1057"/>
      <c r="AA1235" s="1057"/>
      <c r="AB1235" s="1057"/>
      <c r="AC1235" s="1057"/>
      <c r="AD1235" s="1054"/>
    </row>
    <row r="1236" spans="18:30" x14ac:dyDescent="0.25">
      <c r="R1236" s="1057"/>
      <c r="S1236" s="1057"/>
      <c r="T1236" s="1057"/>
      <c r="U1236" s="1057"/>
      <c r="V1236" s="1057"/>
      <c r="W1236" s="1057"/>
      <c r="X1236" s="1057"/>
      <c r="Y1236" s="1057"/>
      <c r="Z1236" s="1057"/>
      <c r="AA1236" s="1057"/>
      <c r="AB1236" s="1057"/>
      <c r="AC1236" s="1057"/>
      <c r="AD1236" s="1054"/>
    </row>
    <row r="1237" spans="18:30" x14ac:dyDescent="0.25">
      <c r="R1237" s="1057"/>
      <c r="S1237" s="1057"/>
      <c r="T1237" s="1057"/>
      <c r="U1237" s="1057"/>
      <c r="V1237" s="1057"/>
      <c r="W1237" s="1057"/>
      <c r="X1237" s="1057"/>
      <c r="Y1237" s="1057"/>
      <c r="Z1237" s="1057"/>
      <c r="AA1237" s="1057"/>
      <c r="AB1237" s="1057"/>
      <c r="AC1237" s="1057"/>
      <c r="AD1237" s="1054"/>
    </row>
    <row r="1238" spans="18:30" x14ac:dyDescent="0.25">
      <c r="R1238" s="1057"/>
      <c r="S1238" s="1057"/>
      <c r="T1238" s="1057"/>
      <c r="U1238" s="1057"/>
      <c r="V1238" s="1057"/>
      <c r="W1238" s="1057"/>
      <c r="X1238" s="1057"/>
      <c r="Y1238" s="1057"/>
      <c r="Z1238" s="1057"/>
      <c r="AA1238" s="1057"/>
      <c r="AB1238" s="1057"/>
      <c r="AC1238" s="1057"/>
      <c r="AD1238" s="1054"/>
    </row>
    <row r="1239" spans="18:30" x14ac:dyDescent="0.25">
      <c r="R1239" s="1057"/>
      <c r="S1239" s="1057"/>
      <c r="T1239" s="1057"/>
      <c r="U1239" s="1057"/>
      <c r="V1239" s="1057"/>
      <c r="W1239" s="1057"/>
      <c r="X1239" s="1057"/>
      <c r="Y1239" s="1057"/>
      <c r="Z1239" s="1057"/>
      <c r="AA1239" s="1057"/>
      <c r="AB1239" s="1057"/>
      <c r="AC1239" s="1057"/>
      <c r="AD1239" s="1054"/>
    </row>
    <row r="1240" spans="18:30" x14ac:dyDescent="0.25">
      <c r="R1240" s="1057"/>
      <c r="S1240" s="1057"/>
      <c r="T1240" s="1057"/>
      <c r="U1240" s="1057"/>
      <c r="V1240" s="1057"/>
      <c r="W1240" s="1057"/>
      <c r="X1240" s="1057"/>
      <c r="Y1240" s="1057"/>
      <c r="Z1240" s="1057"/>
      <c r="AA1240" s="1057"/>
      <c r="AB1240" s="1057"/>
      <c r="AC1240" s="1057"/>
      <c r="AD1240" s="1054"/>
    </row>
    <row r="1241" spans="18:30" x14ac:dyDescent="0.25">
      <c r="R1241" s="1057"/>
      <c r="S1241" s="1057"/>
      <c r="T1241" s="1057"/>
      <c r="U1241" s="1057"/>
      <c r="V1241" s="1057"/>
      <c r="W1241" s="1057"/>
      <c r="X1241" s="1057"/>
      <c r="Y1241" s="1057"/>
      <c r="Z1241" s="1057"/>
      <c r="AA1241" s="1057"/>
      <c r="AB1241" s="1057"/>
      <c r="AC1241" s="1057"/>
      <c r="AD1241" s="1054"/>
    </row>
    <row r="1242" spans="18:30" x14ac:dyDescent="0.25">
      <c r="R1242" s="1057"/>
      <c r="S1242" s="1057"/>
      <c r="T1242" s="1057"/>
      <c r="U1242" s="1057"/>
      <c r="V1242" s="1057"/>
      <c r="W1242" s="1057"/>
      <c r="X1242" s="1057"/>
      <c r="Y1242" s="1057"/>
      <c r="Z1242" s="1057"/>
      <c r="AA1242" s="1057"/>
      <c r="AB1242" s="1057"/>
      <c r="AC1242" s="1057"/>
      <c r="AD1242" s="1054"/>
    </row>
    <row r="1243" spans="18:30" x14ac:dyDescent="0.25">
      <c r="R1243" s="1057"/>
      <c r="S1243" s="1057"/>
      <c r="T1243" s="1057"/>
      <c r="U1243" s="1057"/>
      <c r="V1243" s="1057"/>
      <c r="W1243" s="1057"/>
      <c r="X1243" s="1057"/>
      <c r="Y1243" s="1057"/>
      <c r="Z1243" s="1057"/>
      <c r="AA1243" s="1057"/>
      <c r="AB1243" s="1057"/>
      <c r="AC1243" s="1057"/>
      <c r="AD1243" s="1054"/>
    </row>
    <row r="1244" spans="18:30" x14ac:dyDescent="0.25">
      <c r="R1244" s="1057"/>
      <c r="S1244" s="1057"/>
      <c r="T1244" s="1057"/>
      <c r="U1244" s="1057"/>
      <c r="V1244" s="1057"/>
      <c r="W1244" s="1057"/>
      <c r="X1244" s="1057"/>
      <c r="Y1244" s="1057"/>
      <c r="Z1244" s="1057"/>
      <c r="AA1244" s="1057"/>
      <c r="AB1244" s="1057"/>
      <c r="AC1244" s="1057"/>
      <c r="AD1244" s="1054"/>
    </row>
    <row r="1245" spans="18:30" x14ac:dyDescent="0.25">
      <c r="R1245" s="1057"/>
      <c r="S1245" s="1057"/>
      <c r="T1245" s="1057"/>
      <c r="U1245" s="1057"/>
      <c r="V1245" s="1057"/>
      <c r="W1245" s="1057"/>
      <c r="X1245" s="1057"/>
      <c r="Y1245" s="1057"/>
      <c r="Z1245" s="1057"/>
      <c r="AA1245" s="1057"/>
      <c r="AB1245" s="1057"/>
      <c r="AC1245" s="1057"/>
      <c r="AD1245" s="1054"/>
    </row>
    <row r="1246" spans="18:30" x14ac:dyDescent="0.25">
      <c r="R1246" s="1057"/>
      <c r="S1246" s="1057"/>
      <c r="T1246" s="1057"/>
      <c r="U1246" s="1057"/>
      <c r="V1246" s="1057"/>
      <c r="W1246" s="1057"/>
      <c r="X1246" s="1057"/>
      <c r="Y1246" s="1057"/>
      <c r="Z1246" s="1057"/>
      <c r="AA1246" s="1057"/>
      <c r="AB1246" s="1057"/>
      <c r="AC1246" s="1057"/>
      <c r="AD1246" s="1054"/>
    </row>
    <row r="1247" spans="18:30" x14ac:dyDescent="0.25">
      <c r="R1247" s="1057"/>
      <c r="S1247" s="1057"/>
      <c r="T1247" s="1057"/>
      <c r="U1247" s="1057"/>
      <c r="V1247" s="1057"/>
      <c r="W1247" s="1057"/>
      <c r="X1247" s="1057"/>
      <c r="Y1247" s="1057"/>
      <c r="Z1247" s="1057"/>
      <c r="AA1247" s="1057"/>
      <c r="AB1247" s="1057"/>
      <c r="AC1247" s="1057"/>
      <c r="AD1247" s="1054"/>
    </row>
    <row r="1248" spans="18:30" x14ac:dyDescent="0.25">
      <c r="R1248" s="1057"/>
      <c r="S1248" s="1057"/>
      <c r="T1248" s="1057"/>
      <c r="U1248" s="1057"/>
      <c r="V1248" s="1057"/>
      <c r="W1248" s="1057"/>
      <c r="X1248" s="1057"/>
      <c r="Y1248" s="1057"/>
      <c r="Z1248" s="1057"/>
      <c r="AA1248" s="1057"/>
      <c r="AB1248" s="1057"/>
      <c r="AC1248" s="1057"/>
      <c r="AD1248" s="1054"/>
    </row>
    <row r="1249" spans="18:30" x14ac:dyDescent="0.25">
      <c r="R1249" s="1057"/>
      <c r="S1249" s="1057"/>
      <c r="T1249" s="1057"/>
      <c r="U1249" s="1057"/>
      <c r="V1249" s="1057"/>
      <c r="W1249" s="1057"/>
      <c r="X1249" s="1057"/>
      <c r="Y1249" s="1057"/>
      <c r="Z1249" s="1057"/>
      <c r="AA1249" s="1057"/>
      <c r="AB1249" s="1057"/>
      <c r="AC1249" s="1057"/>
      <c r="AD1249" s="1054"/>
    </row>
    <row r="1250" spans="18:30" x14ac:dyDescent="0.25">
      <c r="R1250" s="1057"/>
      <c r="S1250" s="1057"/>
      <c r="T1250" s="1057"/>
      <c r="U1250" s="1057"/>
      <c r="V1250" s="1057"/>
      <c r="W1250" s="1057"/>
      <c r="X1250" s="1057"/>
      <c r="Y1250" s="1057"/>
      <c r="Z1250" s="1057"/>
      <c r="AA1250" s="1057"/>
      <c r="AB1250" s="1057"/>
      <c r="AC1250" s="1057"/>
      <c r="AD1250" s="1054"/>
    </row>
    <row r="1251" spans="18:30" x14ac:dyDescent="0.25">
      <c r="R1251" s="1057"/>
      <c r="S1251" s="1057"/>
      <c r="T1251" s="1057"/>
      <c r="U1251" s="1057"/>
      <c r="V1251" s="1057"/>
      <c r="W1251" s="1057"/>
      <c r="X1251" s="1057"/>
      <c r="Y1251" s="1057"/>
      <c r="Z1251" s="1057"/>
      <c r="AA1251" s="1057"/>
      <c r="AB1251" s="1057"/>
      <c r="AC1251" s="1057"/>
      <c r="AD1251" s="1054"/>
    </row>
    <row r="1252" spans="18:30" x14ac:dyDescent="0.25">
      <c r="R1252" s="1057"/>
      <c r="S1252" s="1057"/>
      <c r="T1252" s="1057"/>
      <c r="U1252" s="1057"/>
      <c r="V1252" s="1057"/>
      <c r="W1252" s="1057"/>
      <c r="X1252" s="1057"/>
      <c r="Y1252" s="1057"/>
      <c r="Z1252" s="1057"/>
      <c r="AA1252" s="1057"/>
      <c r="AB1252" s="1057"/>
      <c r="AC1252" s="1057"/>
      <c r="AD1252" s="1054"/>
    </row>
    <row r="1253" spans="18:30" x14ac:dyDescent="0.25">
      <c r="R1253" s="1057"/>
      <c r="S1253" s="1057"/>
      <c r="T1253" s="1057"/>
      <c r="U1253" s="1057"/>
      <c r="V1253" s="1057"/>
      <c r="W1253" s="1057"/>
      <c r="X1253" s="1057"/>
      <c r="Y1253" s="1057"/>
      <c r="Z1253" s="1057"/>
      <c r="AA1253" s="1057"/>
      <c r="AB1253" s="1057"/>
      <c r="AC1253" s="1057"/>
      <c r="AD1253" s="1054"/>
    </row>
    <row r="1254" spans="18:30" x14ac:dyDescent="0.25">
      <c r="R1254" s="1057"/>
      <c r="S1254" s="1057"/>
      <c r="T1254" s="1057"/>
      <c r="U1254" s="1057"/>
      <c r="V1254" s="1057"/>
      <c r="W1254" s="1057"/>
      <c r="X1254" s="1057"/>
      <c r="Y1254" s="1057"/>
      <c r="Z1254" s="1057"/>
      <c r="AA1254" s="1057"/>
      <c r="AB1254" s="1057"/>
      <c r="AC1254" s="1057"/>
      <c r="AD1254" s="1054"/>
    </row>
    <row r="1255" spans="18:30" x14ac:dyDescent="0.25">
      <c r="R1255" s="1057"/>
      <c r="S1255" s="1057"/>
      <c r="T1255" s="1057"/>
      <c r="U1255" s="1057"/>
      <c r="V1255" s="1057"/>
      <c r="W1255" s="1057"/>
      <c r="X1255" s="1057"/>
      <c r="Y1255" s="1057"/>
      <c r="Z1255" s="1057"/>
      <c r="AA1255" s="1057"/>
      <c r="AB1255" s="1057"/>
      <c r="AC1255" s="1057"/>
      <c r="AD1255" s="1054"/>
    </row>
    <row r="1256" spans="18:30" x14ac:dyDescent="0.25">
      <c r="R1256" s="1057"/>
      <c r="S1256" s="1057"/>
      <c r="T1256" s="1057"/>
      <c r="U1256" s="1057"/>
      <c r="V1256" s="1057"/>
      <c r="W1256" s="1057"/>
      <c r="X1256" s="1057"/>
      <c r="Y1256" s="1057"/>
      <c r="Z1256" s="1057"/>
      <c r="AA1256" s="1057"/>
      <c r="AB1256" s="1057"/>
      <c r="AC1256" s="1057"/>
      <c r="AD1256" s="1054"/>
    </row>
    <row r="1257" spans="18:30" x14ac:dyDescent="0.25">
      <c r="R1257" s="1057"/>
      <c r="S1257" s="1057"/>
      <c r="T1257" s="1057"/>
      <c r="U1257" s="1057"/>
      <c r="V1257" s="1057"/>
      <c r="W1257" s="1057"/>
      <c r="X1257" s="1057"/>
      <c r="Y1257" s="1057"/>
      <c r="Z1257" s="1057"/>
      <c r="AA1257" s="1057"/>
      <c r="AB1257" s="1057"/>
      <c r="AC1257" s="1057"/>
      <c r="AD1257" s="1054"/>
    </row>
    <row r="1258" spans="18:30" x14ac:dyDescent="0.25">
      <c r="R1258" s="1057"/>
      <c r="S1258" s="1057"/>
      <c r="T1258" s="1057"/>
      <c r="U1258" s="1057"/>
      <c r="V1258" s="1057"/>
      <c r="W1258" s="1057"/>
      <c r="X1258" s="1057"/>
      <c r="Y1258" s="1057"/>
      <c r="Z1258" s="1057"/>
      <c r="AA1258" s="1057"/>
      <c r="AB1258" s="1057"/>
      <c r="AC1258" s="1057"/>
      <c r="AD1258" s="1054"/>
    </row>
    <row r="1259" spans="18:30" x14ac:dyDescent="0.25">
      <c r="R1259" s="1057"/>
      <c r="S1259" s="1057"/>
      <c r="T1259" s="1057"/>
      <c r="U1259" s="1057"/>
      <c r="V1259" s="1057"/>
      <c r="W1259" s="1057"/>
      <c r="X1259" s="1057"/>
      <c r="Y1259" s="1057"/>
      <c r="Z1259" s="1057"/>
      <c r="AA1259" s="1057"/>
      <c r="AB1259" s="1057"/>
      <c r="AC1259" s="1057"/>
      <c r="AD1259" s="1054"/>
    </row>
    <row r="1260" spans="18:30" x14ac:dyDescent="0.25">
      <c r="R1260" s="1057"/>
      <c r="S1260" s="1057"/>
      <c r="T1260" s="1057"/>
      <c r="U1260" s="1057"/>
      <c r="V1260" s="1057"/>
      <c r="W1260" s="1057"/>
      <c r="X1260" s="1057"/>
      <c r="Y1260" s="1057"/>
      <c r="Z1260" s="1057"/>
      <c r="AA1260" s="1057"/>
      <c r="AB1260" s="1057"/>
      <c r="AC1260" s="1057"/>
      <c r="AD1260" s="1054"/>
    </row>
    <row r="1261" spans="18:30" x14ac:dyDescent="0.25">
      <c r="R1261" s="1057"/>
      <c r="S1261" s="1057"/>
      <c r="T1261" s="1057"/>
      <c r="U1261" s="1057"/>
      <c r="V1261" s="1057"/>
      <c r="W1261" s="1057"/>
      <c r="X1261" s="1057"/>
      <c r="Y1261" s="1057"/>
      <c r="Z1261" s="1057"/>
      <c r="AA1261" s="1057"/>
      <c r="AB1261" s="1057"/>
      <c r="AC1261" s="1057"/>
      <c r="AD1261" s="1054"/>
    </row>
    <row r="1262" spans="18:30" x14ac:dyDescent="0.25">
      <c r="R1262" s="1057"/>
      <c r="S1262" s="1057"/>
      <c r="T1262" s="1057"/>
      <c r="U1262" s="1057"/>
      <c r="V1262" s="1057"/>
      <c r="W1262" s="1057"/>
      <c r="X1262" s="1057"/>
      <c r="Y1262" s="1057"/>
      <c r="Z1262" s="1057"/>
      <c r="AA1262" s="1057"/>
      <c r="AB1262" s="1057"/>
      <c r="AC1262" s="1057"/>
      <c r="AD1262" s="1054"/>
    </row>
    <row r="1263" spans="18:30" x14ac:dyDescent="0.25">
      <c r="R1263" s="1057"/>
      <c r="S1263" s="1057"/>
      <c r="T1263" s="1057"/>
      <c r="U1263" s="1057"/>
      <c r="V1263" s="1057"/>
      <c r="W1263" s="1057"/>
      <c r="X1263" s="1057"/>
      <c r="Y1263" s="1057"/>
      <c r="Z1263" s="1057"/>
      <c r="AA1263" s="1057"/>
      <c r="AB1263" s="1057"/>
      <c r="AC1263" s="1057"/>
      <c r="AD1263" s="1054"/>
    </row>
    <row r="1264" spans="18:30" x14ac:dyDescent="0.25">
      <c r="R1264" s="1057"/>
      <c r="S1264" s="1057"/>
      <c r="T1264" s="1057"/>
      <c r="U1264" s="1057"/>
      <c r="V1264" s="1057"/>
      <c r="W1264" s="1057"/>
      <c r="X1264" s="1057"/>
      <c r="Y1264" s="1057"/>
      <c r="Z1264" s="1057"/>
      <c r="AA1264" s="1057"/>
      <c r="AB1264" s="1057"/>
      <c r="AC1264" s="1057"/>
      <c r="AD1264" s="1054"/>
    </row>
    <row r="1265" spans="18:30" x14ac:dyDescent="0.25">
      <c r="R1265" s="1057"/>
      <c r="S1265" s="1057"/>
      <c r="T1265" s="1057"/>
      <c r="U1265" s="1057"/>
      <c r="V1265" s="1057"/>
      <c r="W1265" s="1057"/>
      <c r="X1265" s="1057"/>
      <c r="Y1265" s="1057"/>
      <c r="Z1265" s="1057"/>
      <c r="AA1265" s="1057"/>
      <c r="AB1265" s="1057"/>
      <c r="AC1265" s="1057"/>
      <c r="AD1265" s="1054"/>
    </row>
    <row r="1266" spans="18:30" x14ac:dyDescent="0.25">
      <c r="R1266" s="1057"/>
      <c r="S1266" s="1057"/>
      <c r="T1266" s="1057"/>
      <c r="U1266" s="1057"/>
      <c r="V1266" s="1057"/>
      <c r="W1266" s="1057"/>
      <c r="X1266" s="1057"/>
      <c r="Y1266" s="1057"/>
      <c r="Z1266" s="1057"/>
      <c r="AA1266" s="1057"/>
      <c r="AB1266" s="1057"/>
      <c r="AC1266" s="1057"/>
      <c r="AD1266" s="1054"/>
    </row>
    <row r="1267" spans="18:30" x14ac:dyDescent="0.25">
      <c r="R1267" s="1057"/>
      <c r="S1267" s="1057"/>
      <c r="T1267" s="1057"/>
      <c r="U1267" s="1057"/>
      <c r="V1267" s="1057"/>
      <c r="W1267" s="1057"/>
      <c r="X1267" s="1057"/>
      <c r="Y1267" s="1057"/>
      <c r="Z1267" s="1057"/>
      <c r="AA1267" s="1057"/>
      <c r="AB1267" s="1057"/>
      <c r="AC1267" s="1057"/>
      <c r="AD1267" s="1054"/>
    </row>
    <row r="1268" spans="18:30" x14ac:dyDescent="0.25">
      <c r="R1268" s="1057"/>
      <c r="S1268" s="1057"/>
      <c r="T1268" s="1057"/>
      <c r="U1268" s="1057"/>
      <c r="V1268" s="1057"/>
      <c r="W1268" s="1057"/>
      <c r="X1268" s="1057"/>
      <c r="Y1268" s="1057"/>
      <c r="Z1268" s="1057"/>
      <c r="AA1268" s="1057"/>
      <c r="AB1268" s="1057"/>
      <c r="AC1268" s="1057"/>
      <c r="AD1268" s="1054"/>
    </row>
    <row r="1269" spans="18:30" x14ac:dyDescent="0.25">
      <c r="R1269" s="1057"/>
      <c r="S1269" s="1057"/>
      <c r="T1269" s="1057"/>
      <c r="U1269" s="1057"/>
      <c r="V1269" s="1057"/>
      <c r="W1269" s="1057"/>
      <c r="X1269" s="1057"/>
      <c r="Y1269" s="1057"/>
      <c r="Z1269" s="1057"/>
      <c r="AA1269" s="1057"/>
      <c r="AB1269" s="1057"/>
      <c r="AC1269" s="1057"/>
      <c r="AD1269" s="1054"/>
    </row>
    <row r="1270" spans="18:30" x14ac:dyDescent="0.25">
      <c r="R1270" s="1057"/>
      <c r="S1270" s="1057"/>
      <c r="T1270" s="1057"/>
      <c r="U1270" s="1057"/>
      <c r="V1270" s="1057"/>
      <c r="W1270" s="1057"/>
      <c r="X1270" s="1057"/>
      <c r="Y1270" s="1057"/>
      <c r="Z1270" s="1057"/>
      <c r="AA1270" s="1057"/>
      <c r="AB1270" s="1057"/>
      <c r="AC1270" s="1057"/>
      <c r="AD1270" s="1054"/>
    </row>
    <row r="1271" spans="18:30" x14ac:dyDescent="0.25">
      <c r="R1271" s="1057"/>
      <c r="S1271" s="1057"/>
      <c r="T1271" s="1057"/>
      <c r="U1271" s="1057"/>
      <c r="V1271" s="1057"/>
      <c r="W1271" s="1057"/>
      <c r="X1271" s="1057"/>
      <c r="Y1271" s="1057"/>
      <c r="Z1271" s="1057"/>
      <c r="AA1271" s="1057"/>
      <c r="AB1271" s="1057"/>
      <c r="AC1271" s="1057"/>
      <c r="AD1271" s="1054"/>
    </row>
    <row r="1272" spans="18:30" x14ac:dyDescent="0.25">
      <c r="R1272" s="1057"/>
      <c r="S1272" s="1057"/>
      <c r="T1272" s="1057"/>
      <c r="U1272" s="1057"/>
      <c r="V1272" s="1057"/>
      <c r="W1272" s="1057"/>
      <c r="X1272" s="1057"/>
      <c r="Y1272" s="1057"/>
      <c r="Z1272" s="1057"/>
      <c r="AA1272" s="1057"/>
      <c r="AB1272" s="1057"/>
      <c r="AC1272" s="1057"/>
      <c r="AD1272" s="1054"/>
    </row>
    <row r="1273" spans="18:30" x14ac:dyDescent="0.25">
      <c r="R1273" s="1057"/>
      <c r="S1273" s="1057"/>
      <c r="T1273" s="1057"/>
      <c r="U1273" s="1057"/>
      <c r="V1273" s="1057"/>
      <c r="W1273" s="1057"/>
      <c r="X1273" s="1057"/>
      <c r="Y1273" s="1057"/>
      <c r="Z1273" s="1057"/>
      <c r="AA1273" s="1057"/>
      <c r="AB1273" s="1057"/>
      <c r="AC1273" s="1057"/>
      <c r="AD1273" s="1054"/>
    </row>
    <row r="1274" spans="18:30" x14ac:dyDescent="0.25">
      <c r="R1274" s="1057"/>
      <c r="S1274" s="1057"/>
      <c r="T1274" s="1057"/>
      <c r="U1274" s="1057"/>
      <c r="V1274" s="1057"/>
      <c r="W1274" s="1057"/>
      <c r="X1274" s="1057"/>
      <c r="Y1274" s="1057"/>
      <c r="Z1274" s="1057"/>
      <c r="AA1274" s="1057"/>
      <c r="AB1274" s="1057"/>
      <c r="AC1274" s="1057"/>
      <c r="AD1274" s="1054"/>
    </row>
    <row r="1275" spans="18:30" x14ac:dyDescent="0.25">
      <c r="R1275" s="1057"/>
      <c r="S1275" s="1057"/>
      <c r="T1275" s="1057"/>
      <c r="U1275" s="1057"/>
      <c r="V1275" s="1057"/>
      <c r="W1275" s="1057"/>
      <c r="X1275" s="1057"/>
      <c r="Y1275" s="1057"/>
      <c r="Z1275" s="1057"/>
      <c r="AA1275" s="1057"/>
      <c r="AB1275" s="1057"/>
      <c r="AC1275" s="1057"/>
      <c r="AD1275" s="1054"/>
    </row>
    <row r="1276" spans="18:30" x14ac:dyDescent="0.25">
      <c r="R1276" s="1057"/>
      <c r="S1276" s="1057"/>
      <c r="T1276" s="1057"/>
      <c r="U1276" s="1057"/>
      <c r="V1276" s="1057"/>
      <c r="W1276" s="1057"/>
      <c r="X1276" s="1057"/>
      <c r="Y1276" s="1057"/>
      <c r="Z1276" s="1057"/>
      <c r="AA1276" s="1057"/>
      <c r="AB1276" s="1057"/>
      <c r="AC1276" s="1057"/>
      <c r="AD1276" s="1054"/>
    </row>
    <row r="1277" spans="18:30" x14ac:dyDescent="0.25">
      <c r="R1277" s="1057"/>
      <c r="S1277" s="1057"/>
      <c r="T1277" s="1057"/>
      <c r="U1277" s="1057"/>
      <c r="V1277" s="1057"/>
      <c r="W1277" s="1057"/>
      <c r="X1277" s="1057"/>
      <c r="Y1277" s="1057"/>
      <c r="Z1277" s="1057"/>
      <c r="AA1277" s="1057"/>
      <c r="AB1277" s="1057"/>
      <c r="AC1277" s="1057"/>
      <c r="AD1277" s="1054"/>
    </row>
    <row r="1278" spans="18:30" x14ac:dyDescent="0.25">
      <c r="R1278" s="1057"/>
      <c r="S1278" s="1057"/>
      <c r="T1278" s="1057"/>
      <c r="U1278" s="1057"/>
      <c r="V1278" s="1057"/>
      <c r="W1278" s="1057"/>
      <c r="X1278" s="1057"/>
      <c r="Y1278" s="1057"/>
      <c r="Z1278" s="1057"/>
      <c r="AA1278" s="1057"/>
      <c r="AB1278" s="1057"/>
      <c r="AC1278" s="1057"/>
      <c r="AD1278" s="1054"/>
    </row>
    <row r="1279" spans="18:30" x14ac:dyDescent="0.25">
      <c r="R1279" s="1057"/>
      <c r="S1279" s="1057"/>
      <c r="T1279" s="1057"/>
      <c r="U1279" s="1057"/>
      <c r="V1279" s="1057"/>
      <c r="W1279" s="1057"/>
      <c r="X1279" s="1057"/>
      <c r="Y1279" s="1057"/>
      <c r="Z1279" s="1057"/>
      <c r="AA1279" s="1057"/>
      <c r="AB1279" s="1057"/>
      <c r="AC1279" s="1057"/>
      <c r="AD1279" s="1054"/>
    </row>
    <row r="1280" spans="18:30" x14ac:dyDescent="0.25">
      <c r="R1280" s="1057"/>
      <c r="S1280" s="1057"/>
      <c r="T1280" s="1057"/>
      <c r="U1280" s="1057"/>
      <c r="V1280" s="1057"/>
      <c r="W1280" s="1057"/>
      <c r="X1280" s="1057"/>
      <c r="Y1280" s="1057"/>
      <c r="Z1280" s="1057"/>
      <c r="AA1280" s="1057"/>
      <c r="AB1280" s="1057"/>
      <c r="AC1280" s="1057"/>
      <c r="AD1280" s="1054"/>
    </row>
    <row r="1281" spans="18:30" x14ac:dyDescent="0.25">
      <c r="R1281" s="1057"/>
      <c r="S1281" s="1057"/>
      <c r="T1281" s="1057"/>
      <c r="U1281" s="1057"/>
      <c r="V1281" s="1057"/>
      <c r="W1281" s="1057"/>
      <c r="X1281" s="1057"/>
      <c r="Y1281" s="1057"/>
      <c r="Z1281" s="1057"/>
      <c r="AA1281" s="1057"/>
      <c r="AB1281" s="1057"/>
      <c r="AC1281" s="1057"/>
      <c r="AD1281" s="1054"/>
    </row>
    <row r="1282" spans="18:30" x14ac:dyDescent="0.25">
      <c r="R1282" s="1057"/>
      <c r="S1282" s="1057"/>
      <c r="T1282" s="1057"/>
      <c r="U1282" s="1057"/>
      <c r="V1282" s="1057"/>
      <c r="W1282" s="1057"/>
      <c r="X1282" s="1057"/>
      <c r="Y1282" s="1057"/>
      <c r="Z1282" s="1057"/>
      <c r="AA1282" s="1057"/>
      <c r="AB1282" s="1057"/>
      <c r="AC1282" s="1057"/>
      <c r="AD1282" s="1054"/>
    </row>
    <row r="1283" spans="18:30" x14ac:dyDescent="0.25">
      <c r="R1283" s="1057"/>
      <c r="S1283" s="1057"/>
      <c r="T1283" s="1057"/>
      <c r="U1283" s="1057"/>
      <c r="V1283" s="1057"/>
      <c r="W1283" s="1057"/>
      <c r="X1283" s="1057"/>
      <c r="Y1283" s="1057"/>
      <c r="Z1283" s="1057"/>
      <c r="AA1283" s="1057"/>
      <c r="AB1283" s="1057"/>
      <c r="AC1283" s="1057"/>
      <c r="AD1283" s="1054"/>
    </row>
    <row r="1284" spans="18:30" x14ac:dyDescent="0.25">
      <c r="R1284" s="1057"/>
      <c r="S1284" s="1057"/>
      <c r="T1284" s="1057"/>
      <c r="U1284" s="1057"/>
      <c r="V1284" s="1057"/>
      <c r="W1284" s="1057"/>
      <c r="X1284" s="1057"/>
      <c r="Y1284" s="1057"/>
      <c r="Z1284" s="1057"/>
      <c r="AA1284" s="1057"/>
      <c r="AB1284" s="1057"/>
      <c r="AC1284" s="1057"/>
      <c r="AD1284" s="1054"/>
    </row>
    <row r="1285" spans="18:30" x14ac:dyDescent="0.25">
      <c r="R1285" s="1057"/>
      <c r="S1285" s="1057"/>
      <c r="T1285" s="1057"/>
      <c r="U1285" s="1057"/>
      <c r="V1285" s="1057"/>
      <c r="W1285" s="1057"/>
      <c r="X1285" s="1057"/>
      <c r="Y1285" s="1057"/>
      <c r="Z1285" s="1057"/>
      <c r="AA1285" s="1057"/>
      <c r="AB1285" s="1057"/>
      <c r="AC1285" s="1057"/>
      <c r="AD1285" s="1054"/>
    </row>
    <row r="1286" spans="18:30" x14ac:dyDescent="0.25">
      <c r="R1286" s="1057"/>
      <c r="S1286" s="1057"/>
      <c r="T1286" s="1057"/>
      <c r="U1286" s="1057"/>
      <c r="V1286" s="1057"/>
      <c r="W1286" s="1057"/>
      <c r="X1286" s="1057"/>
      <c r="Y1286" s="1057"/>
      <c r="Z1286" s="1057"/>
      <c r="AA1286" s="1057"/>
      <c r="AB1286" s="1057"/>
      <c r="AC1286" s="1057"/>
      <c r="AD1286" s="1054"/>
    </row>
    <row r="1287" spans="18:30" x14ac:dyDescent="0.25">
      <c r="R1287" s="1057"/>
      <c r="S1287" s="1057"/>
      <c r="T1287" s="1057"/>
      <c r="U1287" s="1057"/>
      <c r="V1287" s="1057"/>
      <c r="W1287" s="1057"/>
      <c r="X1287" s="1057"/>
      <c r="Y1287" s="1057"/>
      <c r="Z1287" s="1057"/>
      <c r="AA1287" s="1057"/>
      <c r="AB1287" s="1057"/>
      <c r="AC1287" s="1057"/>
      <c r="AD1287" s="1054"/>
    </row>
    <row r="1288" spans="18:30" x14ac:dyDescent="0.25">
      <c r="R1288" s="1057"/>
      <c r="S1288" s="1057"/>
      <c r="T1288" s="1057"/>
      <c r="U1288" s="1057"/>
      <c r="V1288" s="1057"/>
      <c r="W1288" s="1057"/>
      <c r="X1288" s="1057"/>
      <c r="Y1288" s="1057"/>
      <c r="Z1288" s="1057"/>
      <c r="AA1288" s="1057"/>
      <c r="AB1288" s="1057"/>
      <c r="AC1288" s="1057"/>
      <c r="AD1288" s="1054"/>
    </row>
    <row r="1289" spans="18:30" x14ac:dyDescent="0.25">
      <c r="R1289" s="1057"/>
      <c r="S1289" s="1057"/>
      <c r="T1289" s="1057"/>
      <c r="U1289" s="1057"/>
      <c r="V1289" s="1057"/>
      <c r="W1289" s="1057"/>
      <c r="X1289" s="1057"/>
      <c r="Y1289" s="1057"/>
      <c r="Z1289" s="1057"/>
      <c r="AA1289" s="1057"/>
      <c r="AB1289" s="1057"/>
      <c r="AC1289" s="1057"/>
      <c r="AD1289" s="1054"/>
    </row>
    <row r="1290" spans="18:30" x14ac:dyDescent="0.25">
      <c r="R1290" s="1057"/>
      <c r="S1290" s="1057"/>
      <c r="T1290" s="1057"/>
      <c r="U1290" s="1057"/>
      <c r="V1290" s="1057"/>
      <c r="W1290" s="1057"/>
      <c r="X1290" s="1057"/>
      <c r="Y1290" s="1057"/>
      <c r="Z1290" s="1057"/>
      <c r="AA1290" s="1057"/>
      <c r="AB1290" s="1057"/>
      <c r="AC1290" s="1057"/>
      <c r="AD1290" s="1054"/>
    </row>
    <row r="1291" spans="18:30" x14ac:dyDescent="0.25">
      <c r="R1291" s="1057"/>
      <c r="S1291" s="1057"/>
      <c r="T1291" s="1057"/>
      <c r="U1291" s="1057"/>
      <c r="V1291" s="1057"/>
      <c r="W1291" s="1057"/>
      <c r="X1291" s="1057"/>
      <c r="Y1291" s="1057"/>
      <c r="Z1291" s="1057"/>
      <c r="AA1291" s="1057"/>
      <c r="AB1291" s="1057"/>
      <c r="AC1291" s="1057"/>
      <c r="AD1291" s="1054"/>
    </row>
    <row r="1292" spans="18:30" x14ac:dyDescent="0.25">
      <c r="R1292" s="1057"/>
      <c r="S1292" s="1057"/>
      <c r="T1292" s="1057"/>
      <c r="U1292" s="1057"/>
      <c r="V1292" s="1057"/>
      <c r="W1292" s="1057"/>
      <c r="X1292" s="1057"/>
      <c r="Y1292" s="1057"/>
      <c r="Z1292" s="1057"/>
      <c r="AA1292" s="1057"/>
      <c r="AB1292" s="1057"/>
      <c r="AC1292" s="1057"/>
      <c r="AD1292" s="1054"/>
    </row>
    <row r="1293" spans="18:30" x14ac:dyDescent="0.25">
      <c r="R1293" s="1057"/>
      <c r="S1293" s="1057"/>
      <c r="T1293" s="1057"/>
      <c r="U1293" s="1057"/>
      <c r="V1293" s="1057"/>
      <c r="W1293" s="1057"/>
      <c r="X1293" s="1057"/>
      <c r="Y1293" s="1057"/>
      <c r="Z1293" s="1057"/>
      <c r="AA1293" s="1057"/>
      <c r="AB1293" s="1057"/>
      <c r="AC1293" s="1057"/>
      <c r="AD1293" s="1054"/>
    </row>
    <row r="1294" spans="18:30" x14ac:dyDescent="0.25">
      <c r="R1294" s="1057"/>
      <c r="S1294" s="1057"/>
      <c r="T1294" s="1057"/>
      <c r="U1294" s="1057"/>
      <c r="V1294" s="1057"/>
      <c r="W1294" s="1057"/>
      <c r="X1294" s="1057"/>
      <c r="Y1294" s="1057"/>
      <c r="Z1294" s="1057"/>
      <c r="AA1294" s="1057"/>
      <c r="AB1294" s="1057"/>
      <c r="AC1294" s="1057"/>
      <c r="AD1294" s="1054"/>
    </row>
    <row r="1295" spans="18:30" x14ac:dyDescent="0.25">
      <c r="R1295" s="1057"/>
      <c r="S1295" s="1057"/>
      <c r="T1295" s="1057"/>
      <c r="U1295" s="1057"/>
      <c r="V1295" s="1057"/>
      <c r="W1295" s="1057"/>
      <c r="X1295" s="1057"/>
      <c r="Y1295" s="1057"/>
      <c r="Z1295" s="1057"/>
      <c r="AA1295" s="1057"/>
      <c r="AB1295" s="1057"/>
      <c r="AC1295" s="1057"/>
      <c r="AD1295" s="1054"/>
    </row>
    <row r="1296" spans="18:30" x14ac:dyDescent="0.25">
      <c r="R1296" s="1057"/>
      <c r="S1296" s="1057"/>
      <c r="T1296" s="1057"/>
      <c r="U1296" s="1057"/>
      <c r="V1296" s="1057"/>
      <c r="W1296" s="1057"/>
      <c r="X1296" s="1057"/>
      <c r="Y1296" s="1057"/>
      <c r="Z1296" s="1057"/>
      <c r="AA1296" s="1057"/>
      <c r="AB1296" s="1057"/>
      <c r="AC1296" s="1057"/>
      <c r="AD1296" s="1054"/>
    </row>
    <row r="1297" spans="18:30" x14ac:dyDescent="0.25">
      <c r="R1297" s="1057"/>
      <c r="S1297" s="1057"/>
      <c r="T1297" s="1057"/>
      <c r="U1297" s="1057"/>
      <c r="V1297" s="1057"/>
      <c r="W1297" s="1057"/>
      <c r="X1297" s="1057"/>
      <c r="Y1297" s="1057"/>
      <c r="Z1297" s="1057"/>
      <c r="AA1297" s="1057"/>
      <c r="AB1297" s="1057"/>
      <c r="AC1297" s="1057"/>
      <c r="AD1297" s="1054"/>
    </row>
    <row r="1298" spans="18:30" x14ac:dyDescent="0.25">
      <c r="R1298" s="1057"/>
      <c r="S1298" s="1057"/>
      <c r="T1298" s="1057"/>
      <c r="U1298" s="1057"/>
      <c r="V1298" s="1057"/>
      <c r="W1298" s="1057"/>
      <c r="X1298" s="1057"/>
      <c r="Y1298" s="1057"/>
      <c r="Z1298" s="1057"/>
      <c r="AA1298" s="1057"/>
      <c r="AB1298" s="1057"/>
      <c r="AC1298" s="1057"/>
      <c r="AD1298" s="1054"/>
    </row>
    <row r="1299" spans="18:30" x14ac:dyDescent="0.25">
      <c r="R1299" s="1057"/>
      <c r="S1299" s="1057"/>
      <c r="T1299" s="1057"/>
      <c r="U1299" s="1057"/>
      <c r="V1299" s="1057"/>
      <c r="W1299" s="1057"/>
      <c r="X1299" s="1057"/>
      <c r="Y1299" s="1057"/>
      <c r="Z1299" s="1057"/>
      <c r="AA1299" s="1057"/>
      <c r="AB1299" s="1057"/>
      <c r="AC1299" s="1057"/>
      <c r="AD1299" s="1054"/>
    </row>
    <row r="1300" spans="18:30" x14ac:dyDescent="0.25">
      <c r="R1300" s="1057"/>
      <c r="S1300" s="1057"/>
      <c r="T1300" s="1057"/>
      <c r="U1300" s="1057"/>
      <c r="V1300" s="1057"/>
      <c r="W1300" s="1057"/>
      <c r="X1300" s="1057"/>
      <c r="Y1300" s="1057"/>
      <c r="Z1300" s="1057"/>
      <c r="AA1300" s="1057"/>
      <c r="AB1300" s="1057"/>
      <c r="AC1300" s="1057"/>
      <c r="AD1300" s="1054"/>
    </row>
    <row r="1301" spans="18:30" x14ac:dyDescent="0.25">
      <c r="R1301" s="1057"/>
      <c r="S1301" s="1057"/>
      <c r="T1301" s="1057"/>
      <c r="U1301" s="1057"/>
      <c r="V1301" s="1057"/>
      <c r="W1301" s="1057"/>
      <c r="X1301" s="1057"/>
      <c r="Y1301" s="1057"/>
      <c r="Z1301" s="1057"/>
      <c r="AA1301" s="1057"/>
      <c r="AB1301" s="1057"/>
      <c r="AC1301" s="1057"/>
      <c r="AD1301" s="1054"/>
    </row>
    <row r="1302" spans="18:30" x14ac:dyDescent="0.25">
      <c r="R1302" s="1057"/>
      <c r="S1302" s="1057"/>
      <c r="T1302" s="1057"/>
      <c r="U1302" s="1057"/>
      <c r="V1302" s="1057"/>
      <c r="W1302" s="1057"/>
      <c r="X1302" s="1057"/>
      <c r="Y1302" s="1057"/>
      <c r="Z1302" s="1057"/>
      <c r="AA1302" s="1057"/>
      <c r="AB1302" s="1057"/>
      <c r="AC1302" s="1057"/>
      <c r="AD1302" s="1054"/>
    </row>
    <row r="1303" spans="18:30" x14ac:dyDescent="0.25">
      <c r="R1303" s="1057"/>
      <c r="S1303" s="1057"/>
      <c r="T1303" s="1057"/>
      <c r="U1303" s="1057"/>
      <c r="V1303" s="1057"/>
      <c r="W1303" s="1057"/>
      <c r="X1303" s="1057"/>
      <c r="Y1303" s="1057"/>
      <c r="Z1303" s="1057"/>
      <c r="AA1303" s="1057"/>
      <c r="AB1303" s="1057"/>
      <c r="AC1303" s="1057"/>
      <c r="AD1303" s="1054"/>
    </row>
    <row r="1304" spans="18:30" x14ac:dyDescent="0.25">
      <c r="R1304" s="1057"/>
      <c r="S1304" s="1057"/>
      <c r="T1304" s="1057"/>
      <c r="U1304" s="1057"/>
      <c r="V1304" s="1057"/>
      <c r="W1304" s="1057"/>
      <c r="X1304" s="1057"/>
      <c r="Y1304" s="1057"/>
      <c r="Z1304" s="1057"/>
      <c r="AA1304" s="1057"/>
      <c r="AB1304" s="1057"/>
      <c r="AC1304" s="1057"/>
      <c r="AD1304" s="1054"/>
    </row>
    <row r="1305" spans="18:30" x14ac:dyDescent="0.25">
      <c r="R1305" s="1057"/>
      <c r="S1305" s="1057"/>
      <c r="T1305" s="1057"/>
      <c r="U1305" s="1057"/>
      <c r="V1305" s="1057"/>
      <c r="W1305" s="1057"/>
      <c r="X1305" s="1057"/>
      <c r="Y1305" s="1057"/>
      <c r="Z1305" s="1057"/>
      <c r="AA1305" s="1057"/>
      <c r="AB1305" s="1057"/>
      <c r="AC1305" s="1057"/>
      <c r="AD1305" s="1054"/>
    </row>
    <row r="1306" spans="18:30" x14ac:dyDescent="0.25">
      <c r="R1306" s="1057"/>
      <c r="S1306" s="1057"/>
      <c r="T1306" s="1057"/>
      <c r="U1306" s="1057"/>
      <c r="V1306" s="1057"/>
      <c r="W1306" s="1057"/>
      <c r="X1306" s="1057"/>
      <c r="Y1306" s="1057"/>
      <c r="Z1306" s="1057"/>
      <c r="AA1306" s="1057"/>
      <c r="AB1306" s="1057"/>
      <c r="AC1306" s="1057"/>
      <c r="AD1306" s="1054"/>
    </row>
    <row r="1307" spans="18:30" x14ac:dyDescent="0.25">
      <c r="R1307" s="1057"/>
      <c r="S1307" s="1057"/>
      <c r="T1307" s="1057"/>
      <c r="U1307" s="1057"/>
      <c r="V1307" s="1057"/>
      <c r="W1307" s="1057"/>
      <c r="X1307" s="1057"/>
      <c r="Y1307" s="1057"/>
      <c r="Z1307" s="1057"/>
      <c r="AA1307" s="1057"/>
      <c r="AB1307" s="1057"/>
      <c r="AC1307" s="1057"/>
      <c r="AD1307" s="1054"/>
    </row>
    <row r="1308" spans="18:30" x14ac:dyDescent="0.25">
      <c r="R1308" s="1057"/>
      <c r="S1308" s="1057"/>
      <c r="T1308" s="1057"/>
      <c r="U1308" s="1057"/>
      <c r="V1308" s="1057"/>
      <c r="W1308" s="1057"/>
      <c r="X1308" s="1057"/>
      <c r="Y1308" s="1057"/>
      <c r="Z1308" s="1057"/>
      <c r="AA1308" s="1057"/>
      <c r="AB1308" s="1057"/>
      <c r="AC1308" s="1057"/>
      <c r="AD1308" s="1054"/>
    </row>
    <row r="1309" spans="18:30" x14ac:dyDescent="0.25">
      <c r="R1309" s="1057"/>
      <c r="S1309" s="1057"/>
      <c r="T1309" s="1057"/>
      <c r="U1309" s="1057"/>
      <c r="V1309" s="1057"/>
      <c r="W1309" s="1057"/>
      <c r="X1309" s="1057"/>
      <c r="Y1309" s="1057"/>
      <c r="Z1309" s="1057"/>
      <c r="AA1309" s="1057"/>
      <c r="AB1309" s="1057"/>
      <c r="AC1309" s="1057"/>
      <c r="AD1309" s="1054"/>
    </row>
    <row r="1310" spans="18:30" x14ac:dyDescent="0.25">
      <c r="R1310" s="1057"/>
      <c r="S1310" s="1057"/>
      <c r="T1310" s="1057"/>
      <c r="U1310" s="1057"/>
      <c r="V1310" s="1057"/>
      <c r="W1310" s="1057"/>
      <c r="X1310" s="1057"/>
      <c r="Y1310" s="1057"/>
      <c r="Z1310" s="1057"/>
      <c r="AA1310" s="1057"/>
      <c r="AB1310" s="1057"/>
      <c r="AC1310" s="1057"/>
      <c r="AD1310" s="1054"/>
    </row>
    <row r="1311" spans="18:30" x14ac:dyDescent="0.25">
      <c r="R1311" s="1057"/>
      <c r="S1311" s="1057"/>
      <c r="T1311" s="1057"/>
      <c r="U1311" s="1057"/>
      <c r="V1311" s="1057"/>
      <c r="W1311" s="1057"/>
      <c r="X1311" s="1057"/>
      <c r="Y1311" s="1057"/>
      <c r="Z1311" s="1057"/>
      <c r="AA1311" s="1057"/>
      <c r="AB1311" s="1057"/>
      <c r="AC1311" s="1057"/>
      <c r="AD1311" s="1054"/>
    </row>
    <row r="1312" spans="18:30" x14ac:dyDescent="0.25">
      <c r="R1312" s="1057"/>
      <c r="S1312" s="1057"/>
      <c r="T1312" s="1057"/>
      <c r="U1312" s="1057"/>
      <c r="V1312" s="1057"/>
      <c r="W1312" s="1057"/>
      <c r="X1312" s="1057"/>
      <c r="Y1312" s="1057"/>
      <c r="Z1312" s="1057"/>
      <c r="AA1312" s="1057"/>
      <c r="AB1312" s="1057"/>
      <c r="AC1312" s="1057"/>
      <c r="AD1312" s="1054"/>
    </row>
    <row r="1313" spans="18:30" x14ac:dyDescent="0.25">
      <c r="R1313" s="1057"/>
      <c r="S1313" s="1057"/>
      <c r="T1313" s="1057"/>
      <c r="U1313" s="1057"/>
      <c r="V1313" s="1057"/>
      <c r="W1313" s="1057"/>
      <c r="X1313" s="1057"/>
      <c r="Y1313" s="1057"/>
      <c r="Z1313" s="1057"/>
      <c r="AA1313" s="1057"/>
      <c r="AB1313" s="1057"/>
      <c r="AC1313" s="1057"/>
      <c r="AD1313" s="1054"/>
    </row>
    <row r="1314" spans="18:30" x14ac:dyDescent="0.25">
      <c r="R1314" s="1057"/>
      <c r="S1314" s="1057"/>
      <c r="T1314" s="1057"/>
      <c r="U1314" s="1057"/>
      <c r="V1314" s="1057"/>
      <c r="W1314" s="1057"/>
      <c r="X1314" s="1057"/>
      <c r="Y1314" s="1057"/>
      <c r="Z1314" s="1057"/>
      <c r="AA1314" s="1057"/>
      <c r="AB1314" s="1057"/>
      <c r="AC1314" s="1057"/>
      <c r="AD1314" s="1054"/>
    </row>
    <row r="1315" spans="18:30" x14ac:dyDescent="0.25">
      <c r="R1315" s="1057"/>
      <c r="S1315" s="1057"/>
      <c r="T1315" s="1057"/>
      <c r="U1315" s="1057"/>
      <c r="V1315" s="1057"/>
      <c r="W1315" s="1057"/>
      <c r="X1315" s="1057"/>
      <c r="Y1315" s="1057"/>
      <c r="Z1315" s="1057"/>
      <c r="AA1315" s="1057"/>
      <c r="AB1315" s="1057"/>
      <c r="AC1315" s="1057"/>
      <c r="AD1315" s="1054"/>
    </row>
    <row r="1316" spans="18:30" x14ac:dyDescent="0.25">
      <c r="R1316" s="1057"/>
      <c r="S1316" s="1057"/>
      <c r="T1316" s="1057"/>
      <c r="U1316" s="1057"/>
      <c r="V1316" s="1057"/>
      <c r="W1316" s="1057"/>
      <c r="X1316" s="1057"/>
      <c r="Y1316" s="1057"/>
      <c r="Z1316" s="1057"/>
      <c r="AA1316" s="1057"/>
      <c r="AB1316" s="1057"/>
      <c r="AC1316" s="1057"/>
      <c r="AD1316" s="1054"/>
    </row>
    <row r="1317" spans="18:30" x14ac:dyDescent="0.25">
      <c r="R1317" s="1057"/>
      <c r="S1317" s="1057"/>
      <c r="T1317" s="1057"/>
      <c r="U1317" s="1057"/>
      <c r="V1317" s="1057"/>
      <c r="W1317" s="1057"/>
      <c r="X1317" s="1057"/>
      <c r="Y1317" s="1057"/>
      <c r="Z1317" s="1057"/>
      <c r="AA1317" s="1057"/>
      <c r="AB1317" s="1057"/>
      <c r="AC1317" s="1057"/>
      <c r="AD1317" s="1054"/>
    </row>
    <row r="1318" spans="18:30" x14ac:dyDescent="0.25">
      <c r="R1318" s="1057"/>
      <c r="S1318" s="1057"/>
      <c r="T1318" s="1057"/>
      <c r="U1318" s="1057"/>
      <c r="V1318" s="1057"/>
      <c r="W1318" s="1057"/>
      <c r="X1318" s="1057"/>
      <c r="Y1318" s="1057"/>
      <c r="Z1318" s="1057"/>
      <c r="AA1318" s="1057"/>
      <c r="AB1318" s="1057"/>
      <c r="AC1318" s="1057"/>
      <c r="AD1318" s="1054"/>
    </row>
    <row r="1319" spans="18:30" x14ac:dyDescent="0.25">
      <c r="R1319" s="1057"/>
      <c r="S1319" s="1057"/>
      <c r="T1319" s="1057"/>
      <c r="U1319" s="1057"/>
      <c r="V1319" s="1057"/>
      <c r="W1319" s="1057"/>
      <c r="X1319" s="1057"/>
      <c r="Y1319" s="1057"/>
      <c r="Z1319" s="1057"/>
      <c r="AA1319" s="1057"/>
      <c r="AB1319" s="1057"/>
      <c r="AC1319" s="1057"/>
      <c r="AD1319" s="1054"/>
    </row>
    <row r="1320" spans="18:30" x14ac:dyDescent="0.25">
      <c r="R1320" s="1057"/>
      <c r="S1320" s="1057"/>
      <c r="T1320" s="1057"/>
      <c r="U1320" s="1057"/>
      <c r="V1320" s="1057"/>
      <c r="W1320" s="1057"/>
      <c r="X1320" s="1057"/>
      <c r="Y1320" s="1057"/>
      <c r="Z1320" s="1057"/>
      <c r="AA1320" s="1057"/>
      <c r="AB1320" s="1057"/>
      <c r="AC1320" s="1057"/>
      <c r="AD1320" s="1054"/>
    </row>
    <row r="1321" spans="18:30" x14ac:dyDescent="0.25">
      <c r="R1321" s="1057"/>
      <c r="S1321" s="1057"/>
      <c r="T1321" s="1057"/>
      <c r="U1321" s="1057"/>
      <c r="V1321" s="1057"/>
      <c r="W1321" s="1057"/>
      <c r="X1321" s="1057"/>
      <c r="Y1321" s="1057"/>
      <c r="Z1321" s="1057"/>
      <c r="AA1321" s="1057"/>
      <c r="AB1321" s="1057"/>
      <c r="AC1321" s="1057"/>
      <c r="AD1321" s="1054"/>
    </row>
    <row r="1322" spans="18:30" x14ac:dyDescent="0.25">
      <c r="R1322" s="1057"/>
      <c r="S1322" s="1057"/>
      <c r="T1322" s="1057"/>
      <c r="U1322" s="1057"/>
      <c r="V1322" s="1057"/>
      <c r="W1322" s="1057"/>
      <c r="X1322" s="1057"/>
      <c r="Y1322" s="1057"/>
      <c r="Z1322" s="1057"/>
      <c r="AA1322" s="1057"/>
      <c r="AB1322" s="1057"/>
      <c r="AC1322" s="1057"/>
      <c r="AD1322" s="1054"/>
    </row>
    <row r="1323" spans="18:30" x14ac:dyDescent="0.25">
      <c r="R1323" s="1057"/>
      <c r="S1323" s="1057"/>
      <c r="T1323" s="1057"/>
      <c r="U1323" s="1057"/>
      <c r="V1323" s="1057"/>
      <c r="W1323" s="1057"/>
      <c r="X1323" s="1057"/>
      <c r="Y1323" s="1057"/>
      <c r="Z1323" s="1057"/>
      <c r="AA1323" s="1057"/>
      <c r="AB1323" s="1057"/>
      <c r="AC1323" s="1057"/>
      <c r="AD1323" s="1054"/>
    </row>
    <row r="1324" spans="18:30" x14ac:dyDescent="0.25">
      <c r="R1324" s="1057"/>
      <c r="S1324" s="1057"/>
      <c r="T1324" s="1057"/>
      <c r="U1324" s="1057"/>
      <c r="V1324" s="1057"/>
      <c r="W1324" s="1057"/>
      <c r="X1324" s="1057"/>
      <c r="Y1324" s="1057"/>
      <c r="Z1324" s="1057"/>
      <c r="AA1324" s="1057"/>
      <c r="AB1324" s="1057"/>
      <c r="AC1324" s="1057"/>
      <c r="AD1324" s="1054"/>
    </row>
    <row r="1325" spans="18:30" x14ac:dyDescent="0.25">
      <c r="R1325" s="1057"/>
      <c r="S1325" s="1057"/>
      <c r="T1325" s="1057"/>
      <c r="U1325" s="1057"/>
      <c r="V1325" s="1057"/>
      <c r="W1325" s="1057"/>
      <c r="X1325" s="1057"/>
      <c r="Y1325" s="1057"/>
      <c r="Z1325" s="1057"/>
      <c r="AA1325" s="1057"/>
      <c r="AB1325" s="1057"/>
      <c r="AC1325" s="1057"/>
      <c r="AD1325" s="1054"/>
    </row>
    <row r="1326" spans="18:30" x14ac:dyDescent="0.25">
      <c r="R1326" s="1057"/>
      <c r="S1326" s="1057"/>
      <c r="T1326" s="1057"/>
      <c r="U1326" s="1057"/>
      <c r="V1326" s="1057"/>
      <c r="W1326" s="1057"/>
      <c r="X1326" s="1057"/>
      <c r="Y1326" s="1057"/>
      <c r="Z1326" s="1057"/>
      <c r="AA1326" s="1057"/>
      <c r="AB1326" s="1057"/>
      <c r="AC1326" s="1057"/>
      <c r="AD1326" s="1054"/>
    </row>
    <row r="1327" spans="18:30" x14ac:dyDescent="0.25">
      <c r="R1327" s="1057"/>
      <c r="S1327" s="1057"/>
      <c r="T1327" s="1057"/>
      <c r="U1327" s="1057"/>
      <c r="V1327" s="1057"/>
      <c r="W1327" s="1057"/>
      <c r="X1327" s="1057"/>
      <c r="Y1327" s="1057"/>
      <c r="Z1327" s="1057"/>
      <c r="AA1327" s="1057"/>
      <c r="AB1327" s="1057"/>
      <c r="AC1327" s="1057"/>
      <c r="AD1327" s="1054"/>
    </row>
    <row r="1328" spans="18:30" x14ac:dyDescent="0.25">
      <c r="R1328" s="1057"/>
      <c r="S1328" s="1057"/>
      <c r="T1328" s="1057"/>
      <c r="U1328" s="1057"/>
      <c r="V1328" s="1057"/>
      <c r="W1328" s="1057"/>
      <c r="X1328" s="1057"/>
      <c r="Y1328" s="1057"/>
      <c r="Z1328" s="1057"/>
      <c r="AA1328" s="1057"/>
      <c r="AB1328" s="1057"/>
      <c r="AC1328" s="1057"/>
      <c r="AD1328" s="1054"/>
    </row>
    <row r="1329" spans="18:30" x14ac:dyDescent="0.25">
      <c r="R1329" s="1057"/>
      <c r="S1329" s="1057"/>
      <c r="T1329" s="1057"/>
      <c r="U1329" s="1057"/>
      <c r="V1329" s="1057"/>
      <c r="W1329" s="1057"/>
      <c r="X1329" s="1057"/>
      <c r="Y1329" s="1057"/>
      <c r="Z1329" s="1057"/>
      <c r="AA1329" s="1057"/>
      <c r="AB1329" s="1057"/>
      <c r="AC1329" s="1057"/>
      <c r="AD1329" s="1054"/>
    </row>
    <row r="1330" spans="18:30" x14ac:dyDescent="0.25">
      <c r="R1330" s="1057"/>
      <c r="S1330" s="1057"/>
      <c r="T1330" s="1057"/>
      <c r="U1330" s="1057"/>
      <c r="V1330" s="1057"/>
      <c r="W1330" s="1057"/>
      <c r="X1330" s="1057"/>
      <c r="Y1330" s="1057"/>
      <c r="Z1330" s="1057"/>
      <c r="AA1330" s="1057"/>
      <c r="AB1330" s="1057"/>
      <c r="AC1330" s="1057"/>
      <c r="AD1330" s="1054"/>
    </row>
    <row r="1331" spans="18:30" x14ac:dyDescent="0.25">
      <c r="R1331" s="1057"/>
      <c r="S1331" s="1057"/>
      <c r="T1331" s="1057"/>
      <c r="U1331" s="1057"/>
      <c r="V1331" s="1057"/>
      <c r="W1331" s="1057"/>
      <c r="X1331" s="1057"/>
      <c r="Y1331" s="1057"/>
      <c r="Z1331" s="1057"/>
      <c r="AA1331" s="1057"/>
      <c r="AB1331" s="1057"/>
      <c r="AC1331" s="1057"/>
      <c r="AD1331" s="1054"/>
    </row>
    <row r="1332" spans="18:30" x14ac:dyDescent="0.25">
      <c r="R1332" s="1057"/>
      <c r="S1332" s="1057"/>
      <c r="T1332" s="1057"/>
      <c r="U1332" s="1057"/>
      <c r="V1332" s="1057"/>
      <c r="W1332" s="1057"/>
      <c r="X1332" s="1057"/>
      <c r="Y1332" s="1057"/>
      <c r="Z1332" s="1057"/>
      <c r="AA1332" s="1057"/>
      <c r="AB1332" s="1057"/>
      <c r="AC1332" s="1057"/>
      <c r="AD1332" s="1054"/>
    </row>
    <row r="1333" spans="18:30" x14ac:dyDescent="0.25">
      <c r="R1333" s="1057"/>
      <c r="S1333" s="1057"/>
      <c r="T1333" s="1057"/>
      <c r="U1333" s="1057"/>
      <c r="V1333" s="1057"/>
      <c r="W1333" s="1057"/>
      <c r="X1333" s="1057"/>
      <c r="Y1333" s="1057"/>
      <c r="Z1333" s="1057"/>
      <c r="AA1333" s="1057"/>
      <c r="AB1333" s="1057"/>
      <c r="AC1333" s="1057"/>
      <c r="AD1333" s="1054"/>
    </row>
    <row r="1334" spans="18:30" x14ac:dyDescent="0.25">
      <c r="R1334" s="1057"/>
      <c r="S1334" s="1057"/>
      <c r="T1334" s="1057"/>
      <c r="U1334" s="1057"/>
      <c r="V1334" s="1057"/>
      <c r="W1334" s="1057"/>
      <c r="X1334" s="1057"/>
      <c r="Y1334" s="1057"/>
      <c r="Z1334" s="1057"/>
      <c r="AA1334" s="1057"/>
      <c r="AB1334" s="1057"/>
      <c r="AC1334" s="1057"/>
      <c r="AD1334" s="1054"/>
    </row>
    <row r="1335" spans="18:30" x14ac:dyDescent="0.25">
      <c r="R1335" s="1057"/>
      <c r="S1335" s="1057"/>
      <c r="T1335" s="1057"/>
      <c r="U1335" s="1057"/>
      <c r="V1335" s="1057"/>
      <c r="W1335" s="1057"/>
      <c r="X1335" s="1057"/>
      <c r="Y1335" s="1057"/>
      <c r="Z1335" s="1057"/>
      <c r="AA1335" s="1057"/>
      <c r="AB1335" s="1057"/>
      <c r="AC1335" s="1057"/>
      <c r="AD1335" s="1054"/>
    </row>
    <row r="1336" spans="18:30" x14ac:dyDescent="0.25">
      <c r="R1336" s="1057"/>
      <c r="S1336" s="1057"/>
      <c r="T1336" s="1057"/>
      <c r="U1336" s="1057"/>
      <c r="V1336" s="1057"/>
      <c r="W1336" s="1057"/>
      <c r="X1336" s="1057"/>
      <c r="Y1336" s="1057"/>
      <c r="Z1336" s="1057"/>
      <c r="AA1336" s="1057"/>
      <c r="AB1336" s="1057"/>
      <c r="AC1336" s="1057"/>
      <c r="AD1336" s="1054"/>
    </row>
    <row r="1337" spans="18:30" x14ac:dyDescent="0.25">
      <c r="R1337" s="1057"/>
      <c r="S1337" s="1057"/>
      <c r="T1337" s="1057"/>
      <c r="U1337" s="1057"/>
      <c r="V1337" s="1057"/>
      <c r="W1337" s="1057"/>
      <c r="X1337" s="1057"/>
      <c r="Y1337" s="1057"/>
      <c r="Z1337" s="1057"/>
      <c r="AA1337" s="1057"/>
      <c r="AB1337" s="1057"/>
      <c r="AC1337" s="1057"/>
      <c r="AD1337" s="1054"/>
    </row>
    <row r="1338" spans="18:30" x14ac:dyDescent="0.25">
      <c r="R1338" s="1057"/>
      <c r="S1338" s="1057"/>
      <c r="T1338" s="1057"/>
      <c r="U1338" s="1057"/>
      <c r="V1338" s="1057"/>
      <c r="W1338" s="1057"/>
      <c r="X1338" s="1057"/>
      <c r="Y1338" s="1057"/>
      <c r="Z1338" s="1057"/>
      <c r="AA1338" s="1057"/>
      <c r="AB1338" s="1057"/>
      <c r="AC1338" s="1057"/>
      <c r="AD1338" s="1054"/>
    </row>
    <row r="1339" spans="18:30" x14ac:dyDescent="0.25">
      <c r="R1339" s="1057"/>
      <c r="S1339" s="1057"/>
      <c r="T1339" s="1057"/>
      <c r="U1339" s="1057"/>
      <c r="V1339" s="1057"/>
      <c r="W1339" s="1057"/>
      <c r="X1339" s="1057"/>
      <c r="Y1339" s="1057"/>
      <c r="Z1339" s="1057"/>
      <c r="AA1339" s="1057"/>
      <c r="AB1339" s="1057"/>
      <c r="AC1339" s="1057"/>
      <c r="AD1339" s="1054"/>
    </row>
    <row r="1340" spans="18:30" x14ac:dyDescent="0.25">
      <c r="R1340" s="1057"/>
      <c r="S1340" s="1057"/>
      <c r="T1340" s="1057"/>
      <c r="U1340" s="1057"/>
      <c r="V1340" s="1057"/>
      <c r="W1340" s="1057"/>
      <c r="X1340" s="1057"/>
      <c r="Y1340" s="1057"/>
      <c r="Z1340" s="1057"/>
      <c r="AA1340" s="1057"/>
      <c r="AB1340" s="1057"/>
      <c r="AC1340" s="1057"/>
      <c r="AD1340" s="1054"/>
    </row>
    <row r="1341" spans="18:30" x14ac:dyDescent="0.25">
      <c r="R1341" s="1057"/>
      <c r="S1341" s="1057"/>
      <c r="T1341" s="1057"/>
      <c r="U1341" s="1057"/>
      <c r="V1341" s="1057"/>
      <c r="W1341" s="1057"/>
      <c r="X1341" s="1057"/>
      <c r="Y1341" s="1057"/>
      <c r="Z1341" s="1057"/>
      <c r="AA1341" s="1057"/>
      <c r="AB1341" s="1057"/>
      <c r="AC1341" s="1057"/>
      <c r="AD1341" s="1054"/>
    </row>
    <row r="1342" spans="18:30" x14ac:dyDescent="0.25">
      <c r="R1342" s="1057"/>
      <c r="S1342" s="1057"/>
      <c r="T1342" s="1057"/>
      <c r="U1342" s="1057"/>
      <c r="V1342" s="1057"/>
      <c r="W1342" s="1057"/>
      <c r="X1342" s="1057"/>
      <c r="Y1342" s="1057"/>
      <c r="Z1342" s="1057"/>
      <c r="AA1342" s="1057"/>
      <c r="AB1342" s="1057"/>
      <c r="AC1342" s="1057"/>
      <c r="AD1342" s="1054"/>
    </row>
    <row r="1343" spans="18:30" x14ac:dyDescent="0.25">
      <c r="R1343" s="1057"/>
      <c r="S1343" s="1057"/>
      <c r="T1343" s="1057"/>
      <c r="U1343" s="1057"/>
      <c r="V1343" s="1057"/>
      <c r="W1343" s="1057"/>
      <c r="X1343" s="1057"/>
      <c r="Y1343" s="1057"/>
      <c r="Z1343" s="1057"/>
      <c r="AA1343" s="1057"/>
      <c r="AB1343" s="1057"/>
      <c r="AC1343" s="1057"/>
      <c r="AD1343" s="1054"/>
    </row>
    <row r="1344" spans="18:30" x14ac:dyDescent="0.25">
      <c r="R1344" s="1057"/>
      <c r="S1344" s="1057"/>
      <c r="T1344" s="1057"/>
      <c r="U1344" s="1057"/>
      <c r="V1344" s="1057"/>
      <c r="W1344" s="1057"/>
      <c r="X1344" s="1057"/>
      <c r="Y1344" s="1057"/>
      <c r="Z1344" s="1057"/>
      <c r="AA1344" s="1057"/>
      <c r="AB1344" s="1057"/>
      <c r="AC1344" s="1057"/>
      <c r="AD1344" s="1054"/>
    </row>
    <row r="1345" spans="18:30" x14ac:dyDescent="0.25">
      <c r="R1345" s="1057"/>
      <c r="S1345" s="1057"/>
      <c r="T1345" s="1057"/>
      <c r="U1345" s="1057"/>
      <c r="V1345" s="1057"/>
      <c r="W1345" s="1057"/>
      <c r="X1345" s="1057"/>
      <c r="Y1345" s="1057"/>
      <c r="Z1345" s="1057"/>
      <c r="AA1345" s="1057"/>
      <c r="AB1345" s="1057"/>
      <c r="AC1345" s="1057"/>
      <c r="AD1345" s="1054"/>
    </row>
    <row r="1346" spans="18:30" x14ac:dyDescent="0.25">
      <c r="R1346" s="1057"/>
      <c r="S1346" s="1057"/>
      <c r="T1346" s="1057"/>
      <c r="U1346" s="1057"/>
      <c r="V1346" s="1057"/>
      <c r="W1346" s="1057"/>
      <c r="X1346" s="1057"/>
      <c r="Y1346" s="1057"/>
      <c r="Z1346" s="1057"/>
      <c r="AA1346" s="1057"/>
      <c r="AB1346" s="1057"/>
      <c r="AC1346" s="1057"/>
      <c r="AD1346" s="1054"/>
    </row>
    <row r="1347" spans="18:30" x14ac:dyDescent="0.25">
      <c r="R1347" s="1057"/>
      <c r="S1347" s="1057"/>
      <c r="T1347" s="1057"/>
      <c r="U1347" s="1057"/>
      <c r="V1347" s="1057"/>
      <c r="W1347" s="1057"/>
      <c r="X1347" s="1057"/>
      <c r="Y1347" s="1057"/>
      <c r="Z1347" s="1057"/>
      <c r="AA1347" s="1057"/>
      <c r="AB1347" s="1057"/>
      <c r="AC1347" s="1057"/>
      <c r="AD1347" s="1054"/>
    </row>
    <row r="1348" spans="18:30" x14ac:dyDescent="0.25">
      <c r="R1348" s="1057"/>
      <c r="S1348" s="1057"/>
      <c r="T1348" s="1057"/>
      <c r="U1348" s="1057"/>
      <c r="V1348" s="1057"/>
      <c r="W1348" s="1057"/>
      <c r="X1348" s="1057"/>
      <c r="Y1348" s="1057"/>
      <c r="Z1348" s="1057"/>
      <c r="AA1348" s="1057"/>
      <c r="AB1348" s="1057"/>
      <c r="AC1348" s="1057"/>
      <c r="AD1348" s="1054"/>
    </row>
    <row r="1349" spans="18:30" x14ac:dyDescent="0.25">
      <c r="R1349" s="1057"/>
      <c r="S1349" s="1057"/>
      <c r="T1349" s="1057"/>
      <c r="U1349" s="1057"/>
      <c r="V1349" s="1057"/>
      <c r="W1349" s="1057"/>
      <c r="X1349" s="1057"/>
      <c r="Y1349" s="1057"/>
      <c r="Z1349" s="1057"/>
      <c r="AA1349" s="1057"/>
      <c r="AB1349" s="1057"/>
      <c r="AC1349" s="1057"/>
      <c r="AD1349" s="1054"/>
    </row>
    <row r="1350" spans="18:30" x14ac:dyDescent="0.25">
      <c r="R1350" s="1057"/>
      <c r="S1350" s="1057"/>
      <c r="T1350" s="1057"/>
      <c r="U1350" s="1057"/>
      <c r="V1350" s="1057"/>
      <c r="W1350" s="1057"/>
      <c r="X1350" s="1057"/>
      <c r="Y1350" s="1057"/>
      <c r="Z1350" s="1057"/>
      <c r="AA1350" s="1057"/>
      <c r="AB1350" s="1057"/>
      <c r="AC1350" s="1057"/>
      <c r="AD1350" s="1054"/>
    </row>
    <row r="1351" spans="18:30" x14ac:dyDescent="0.25">
      <c r="R1351" s="1057"/>
      <c r="S1351" s="1057"/>
      <c r="T1351" s="1057"/>
      <c r="U1351" s="1057"/>
      <c r="V1351" s="1057"/>
      <c r="W1351" s="1057"/>
      <c r="X1351" s="1057"/>
      <c r="Y1351" s="1057"/>
      <c r="Z1351" s="1057"/>
      <c r="AA1351" s="1057"/>
      <c r="AB1351" s="1057"/>
      <c r="AC1351" s="1057"/>
      <c r="AD1351" s="1054"/>
    </row>
    <row r="1352" spans="18:30" x14ac:dyDescent="0.25">
      <c r="R1352" s="1057"/>
      <c r="S1352" s="1057"/>
      <c r="T1352" s="1057"/>
      <c r="U1352" s="1057"/>
      <c r="V1352" s="1057"/>
      <c r="W1352" s="1057"/>
      <c r="X1352" s="1057"/>
      <c r="Y1352" s="1057"/>
      <c r="Z1352" s="1057"/>
      <c r="AA1352" s="1057"/>
      <c r="AB1352" s="1057"/>
      <c r="AC1352" s="1057"/>
      <c r="AD1352" s="1054"/>
    </row>
    <row r="1353" spans="18:30" x14ac:dyDescent="0.25">
      <c r="R1353" s="1057"/>
      <c r="S1353" s="1057"/>
      <c r="T1353" s="1057"/>
      <c r="U1353" s="1057"/>
      <c r="V1353" s="1057"/>
      <c r="W1353" s="1057"/>
      <c r="X1353" s="1057"/>
      <c r="Y1353" s="1057"/>
      <c r="Z1353" s="1057"/>
      <c r="AA1353" s="1057"/>
      <c r="AB1353" s="1057"/>
      <c r="AC1353" s="1057"/>
      <c r="AD1353" s="1054"/>
    </row>
    <row r="1354" spans="18:30" x14ac:dyDescent="0.25">
      <c r="R1354" s="1057"/>
      <c r="S1354" s="1057"/>
      <c r="T1354" s="1057"/>
      <c r="U1354" s="1057"/>
      <c r="V1354" s="1057"/>
      <c r="W1354" s="1057"/>
      <c r="X1354" s="1057"/>
      <c r="Y1354" s="1057"/>
      <c r="Z1354" s="1057"/>
      <c r="AA1354" s="1057"/>
      <c r="AB1354" s="1057"/>
      <c r="AC1354" s="1057"/>
      <c r="AD1354" s="1054"/>
    </row>
    <row r="1355" spans="18:30" x14ac:dyDescent="0.25">
      <c r="R1355" s="1057"/>
      <c r="S1355" s="1057"/>
      <c r="T1355" s="1057"/>
      <c r="U1355" s="1057"/>
      <c r="V1355" s="1057"/>
      <c r="W1355" s="1057"/>
      <c r="X1355" s="1057"/>
      <c r="Y1355" s="1057"/>
      <c r="Z1355" s="1057"/>
      <c r="AA1355" s="1057"/>
      <c r="AB1355" s="1057"/>
      <c r="AC1355" s="1057"/>
      <c r="AD1355" s="1054"/>
    </row>
    <row r="1356" spans="18:30" x14ac:dyDescent="0.25">
      <c r="R1356" s="1057"/>
      <c r="S1356" s="1057"/>
      <c r="T1356" s="1057"/>
      <c r="U1356" s="1057"/>
      <c r="V1356" s="1057"/>
      <c r="W1356" s="1057"/>
      <c r="X1356" s="1057"/>
      <c r="Y1356" s="1057"/>
      <c r="Z1356" s="1057"/>
      <c r="AA1356" s="1057"/>
      <c r="AB1356" s="1057"/>
      <c r="AC1356" s="1057"/>
      <c r="AD1356" s="1054"/>
    </row>
    <row r="1357" spans="18:30" x14ac:dyDescent="0.25">
      <c r="R1357" s="1057"/>
      <c r="S1357" s="1057"/>
      <c r="T1357" s="1057"/>
      <c r="U1357" s="1057"/>
      <c r="V1357" s="1057"/>
      <c r="W1357" s="1057"/>
      <c r="X1357" s="1057"/>
      <c r="Y1357" s="1057"/>
      <c r="Z1357" s="1057"/>
      <c r="AA1357" s="1057"/>
      <c r="AB1357" s="1057"/>
      <c r="AC1357" s="1057"/>
      <c r="AD1357" s="1054"/>
    </row>
    <row r="1358" spans="18:30" x14ac:dyDescent="0.25">
      <c r="R1358" s="1057"/>
      <c r="S1358" s="1057"/>
      <c r="T1358" s="1057"/>
      <c r="U1358" s="1057"/>
      <c r="V1358" s="1057"/>
      <c r="W1358" s="1057"/>
      <c r="X1358" s="1057"/>
      <c r="Y1358" s="1057"/>
      <c r="Z1358" s="1057"/>
      <c r="AA1358" s="1057"/>
      <c r="AB1358" s="1057"/>
      <c r="AC1358" s="1057"/>
      <c r="AD1358" s="1054"/>
    </row>
    <row r="1359" spans="18:30" x14ac:dyDescent="0.25">
      <c r="R1359" s="1057"/>
      <c r="S1359" s="1057"/>
      <c r="T1359" s="1057"/>
      <c r="U1359" s="1057"/>
      <c r="V1359" s="1057"/>
      <c r="W1359" s="1057"/>
      <c r="X1359" s="1057"/>
      <c r="Y1359" s="1057"/>
      <c r="Z1359" s="1057"/>
      <c r="AA1359" s="1057"/>
      <c r="AB1359" s="1057"/>
      <c r="AC1359" s="1057"/>
      <c r="AD1359" s="1054"/>
    </row>
    <row r="1360" spans="18:30" x14ac:dyDescent="0.25">
      <c r="R1360" s="1057"/>
      <c r="S1360" s="1057"/>
      <c r="T1360" s="1057"/>
      <c r="U1360" s="1057"/>
      <c r="V1360" s="1057"/>
      <c r="W1360" s="1057"/>
      <c r="X1360" s="1057"/>
      <c r="Y1360" s="1057"/>
      <c r="Z1360" s="1057"/>
      <c r="AA1360" s="1057"/>
      <c r="AB1360" s="1057"/>
      <c r="AC1360" s="1057"/>
      <c r="AD1360" s="1054"/>
    </row>
    <row r="1361" spans="18:30" x14ac:dyDescent="0.25">
      <c r="R1361" s="1057"/>
      <c r="S1361" s="1057"/>
      <c r="T1361" s="1057"/>
      <c r="U1361" s="1057"/>
      <c r="V1361" s="1057"/>
      <c r="W1361" s="1057"/>
      <c r="X1361" s="1057"/>
      <c r="Y1361" s="1057"/>
      <c r="Z1361" s="1057"/>
      <c r="AA1361" s="1057"/>
      <c r="AB1361" s="1057"/>
      <c r="AC1361" s="1057"/>
      <c r="AD1361" s="1054"/>
    </row>
    <row r="1362" spans="18:30" x14ac:dyDescent="0.25">
      <c r="R1362" s="1057"/>
      <c r="S1362" s="1057"/>
      <c r="T1362" s="1057"/>
      <c r="U1362" s="1057"/>
      <c r="V1362" s="1057"/>
      <c r="W1362" s="1057"/>
      <c r="X1362" s="1057"/>
      <c r="Y1362" s="1057"/>
      <c r="Z1362" s="1057"/>
      <c r="AA1362" s="1057"/>
      <c r="AB1362" s="1057"/>
      <c r="AC1362" s="1057"/>
      <c r="AD1362" s="1054"/>
    </row>
    <row r="1363" spans="18:30" x14ac:dyDescent="0.25">
      <c r="R1363" s="1057"/>
      <c r="S1363" s="1057"/>
      <c r="T1363" s="1057"/>
      <c r="U1363" s="1057"/>
      <c r="V1363" s="1057"/>
      <c r="W1363" s="1057"/>
      <c r="X1363" s="1057"/>
      <c r="Y1363" s="1057"/>
      <c r="Z1363" s="1057"/>
      <c r="AA1363" s="1057"/>
      <c r="AB1363" s="1057"/>
      <c r="AC1363" s="1057"/>
      <c r="AD1363" s="1054"/>
    </row>
    <row r="1364" spans="18:30" x14ac:dyDescent="0.25">
      <c r="R1364" s="1057"/>
      <c r="S1364" s="1057"/>
      <c r="T1364" s="1057"/>
      <c r="U1364" s="1057"/>
      <c r="V1364" s="1057"/>
      <c r="W1364" s="1057"/>
      <c r="X1364" s="1057"/>
      <c r="Y1364" s="1057"/>
      <c r="Z1364" s="1057"/>
      <c r="AA1364" s="1057"/>
      <c r="AB1364" s="1057"/>
      <c r="AC1364" s="1057"/>
      <c r="AD1364" s="1054"/>
    </row>
    <row r="1365" spans="18:30" x14ac:dyDescent="0.25">
      <c r="R1365" s="1057"/>
      <c r="S1365" s="1057"/>
      <c r="T1365" s="1057"/>
      <c r="U1365" s="1057"/>
      <c r="V1365" s="1057"/>
      <c r="W1365" s="1057"/>
      <c r="X1365" s="1057"/>
      <c r="Y1365" s="1057"/>
      <c r="Z1365" s="1057"/>
      <c r="AA1365" s="1057"/>
      <c r="AB1365" s="1057"/>
      <c r="AC1365" s="1057"/>
      <c r="AD1365" s="1054"/>
    </row>
    <row r="1366" spans="18:30" x14ac:dyDescent="0.25">
      <c r="R1366" s="1057"/>
      <c r="S1366" s="1057"/>
      <c r="T1366" s="1057"/>
      <c r="U1366" s="1057"/>
      <c r="V1366" s="1057"/>
      <c r="W1366" s="1057"/>
      <c r="X1366" s="1057"/>
      <c r="Y1366" s="1057"/>
      <c r="Z1366" s="1057"/>
      <c r="AA1366" s="1057"/>
      <c r="AB1366" s="1057"/>
      <c r="AC1366" s="1057"/>
      <c r="AD1366" s="1054"/>
    </row>
    <row r="1367" spans="18:30" x14ac:dyDescent="0.25">
      <c r="R1367" s="1057"/>
      <c r="S1367" s="1057"/>
      <c r="T1367" s="1057"/>
      <c r="U1367" s="1057"/>
      <c r="V1367" s="1057"/>
      <c r="W1367" s="1057"/>
      <c r="X1367" s="1057"/>
      <c r="Y1367" s="1057"/>
      <c r="Z1367" s="1057"/>
      <c r="AA1367" s="1057"/>
      <c r="AB1367" s="1057"/>
      <c r="AC1367" s="1057"/>
      <c r="AD1367" s="1054"/>
    </row>
    <row r="1368" spans="18:30" x14ac:dyDescent="0.25">
      <c r="R1368" s="1057"/>
      <c r="S1368" s="1057"/>
      <c r="T1368" s="1057"/>
      <c r="U1368" s="1057"/>
      <c r="V1368" s="1057"/>
      <c r="W1368" s="1057"/>
      <c r="X1368" s="1057"/>
      <c r="Y1368" s="1057"/>
      <c r="Z1368" s="1057"/>
      <c r="AA1368" s="1057"/>
      <c r="AB1368" s="1057"/>
      <c r="AC1368" s="1057"/>
      <c r="AD1368" s="1054"/>
    </row>
    <row r="1369" spans="18:30" x14ac:dyDescent="0.25">
      <c r="R1369" s="1057"/>
      <c r="S1369" s="1057"/>
      <c r="T1369" s="1057"/>
      <c r="U1369" s="1057"/>
      <c r="V1369" s="1057"/>
      <c r="W1369" s="1057"/>
      <c r="X1369" s="1057"/>
      <c r="Y1369" s="1057"/>
      <c r="Z1369" s="1057"/>
      <c r="AA1369" s="1057"/>
      <c r="AB1369" s="1057"/>
      <c r="AC1369" s="1057"/>
      <c r="AD1369" s="1054"/>
    </row>
    <row r="1370" spans="18:30" x14ac:dyDescent="0.25">
      <c r="R1370" s="1057"/>
      <c r="S1370" s="1057"/>
      <c r="T1370" s="1057"/>
      <c r="U1370" s="1057"/>
      <c r="V1370" s="1057"/>
      <c r="W1370" s="1057"/>
      <c r="X1370" s="1057"/>
      <c r="Y1370" s="1057"/>
      <c r="Z1370" s="1057"/>
      <c r="AA1370" s="1057"/>
      <c r="AB1370" s="1057"/>
      <c r="AC1370" s="1057"/>
      <c r="AD1370" s="1054"/>
    </row>
    <row r="1371" spans="18:30" x14ac:dyDescent="0.25">
      <c r="R1371" s="1057"/>
      <c r="S1371" s="1057"/>
      <c r="T1371" s="1057"/>
      <c r="U1371" s="1057"/>
      <c r="V1371" s="1057"/>
      <c r="W1371" s="1057"/>
      <c r="X1371" s="1057"/>
      <c r="Y1371" s="1057"/>
      <c r="Z1371" s="1057"/>
      <c r="AA1371" s="1057"/>
      <c r="AB1371" s="1057"/>
      <c r="AC1371" s="1057"/>
      <c r="AD1371" s="1054"/>
    </row>
    <row r="1372" spans="18:30" x14ac:dyDescent="0.25">
      <c r="R1372" s="1057"/>
      <c r="S1372" s="1057"/>
      <c r="T1372" s="1057"/>
      <c r="U1372" s="1057"/>
      <c r="V1372" s="1057"/>
      <c r="W1372" s="1057"/>
      <c r="X1372" s="1057"/>
      <c r="Y1372" s="1057"/>
      <c r="Z1372" s="1057"/>
      <c r="AA1372" s="1057"/>
      <c r="AB1372" s="1057"/>
      <c r="AC1372" s="1057"/>
      <c r="AD1372" s="1054"/>
    </row>
    <row r="1373" spans="18:30" x14ac:dyDescent="0.25">
      <c r="R1373" s="1057"/>
      <c r="S1373" s="1057"/>
      <c r="T1373" s="1057"/>
      <c r="U1373" s="1057"/>
      <c r="V1373" s="1057"/>
      <c r="W1373" s="1057"/>
      <c r="X1373" s="1057"/>
      <c r="Y1373" s="1057"/>
      <c r="Z1373" s="1057"/>
      <c r="AA1373" s="1057"/>
      <c r="AB1373" s="1057"/>
      <c r="AC1373" s="1057"/>
      <c r="AD1373" s="1054"/>
    </row>
    <row r="1374" spans="18:30" x14ac:dyDescent="0.25">
      <c r="R1374" s="1057"/>
      <c r="S1374" s="1057"/>
      <c r="T1374" s="1057"/>
      <c r="U1374" s="1057"/>
      <c r="V1374" s="1057"/>
      <c r="W1374" s="1057"/>
      <c r="X1374" s="1057"/>
      <c r="Y1374" s="1057"/>
      <c r="Z1374" s="1057"/>
      <c r="AA1374" s="1057"/>
      <c r="AB1374" s="1057"/>
      <c r="AC1374" s="1057"/>
      <c r="AD1374" s="1054"/>
    </row>
    <row r="1375" spans="18:30" x14ac:dyDescent="0.25">
      <c r="R1375" s="1057"/>
      <c r="S1375" s="1057"/>
      <c r="T1375" s="1057"/>
      <c r="U1375" s="1057"/>
      <c r="V1375" s="1057"/>
      <c r="W1375" s="1057"/>
      <c r="X1375" s="1057"/>
      <c r="Y1375" s="1057"/>
      <c r="Z1375" s="1057"/>
      <c r="AA1375" s="1057"/>
      <c r="AB1375" s="1057"/>
      <c r="AC1375" s="1057"/>
      <c r="AD1375" s="1054"/>
    </row>
    <row r="1376" spans="18:30" x14ac:dyDescent="0.25">
      <c r="R1376" s="1057"/>
      <c r="S1376" s="1057"/>
      <c r="T1376" s="1057"/>
      <c r="U1376" s="1057"/>
      <c r="V1376" s="1057"/>
      <c r="W1376" s="1057"/>
      <c r="X1376" s="1057"/>
      <c r="Y1376" s="1057"/>
      <c r="Z1376" s="1057"/>
      <c r="AA1376" s="1057"/>
      <c r="AB1376" s="1057"/>
      <c r="AC1376" s="1057"/>
      <c r="AD1376" s="1054"/>
    </row>
    <row r="1377" spans="18:30" x14ac:dyDescent="0.25">
      <c r="R1377" s="1057"/>
      <c r="S1377" s="1057"/>
      <c r="T1377" s="1057"/>
      <c r="U1377" s="1057"/>
      <c r="V1377" s="1057"/>
      <c r="W1377" s="1057"/>
      <c r="X1377" s="1057"/>
      <c r="Y1377" s="1057"/>
      <c r="Z1377" s="1057"/>
      <c r="AA1377" s="1057"/>
      <c r="AB1377" s="1057"/>
      <c r="AC1377" s="1057"/>
      <c r="AD1377" s="1054"/>
    </row>
    <row r="1378" spans="18:30" x14ac:dyDescent="0.25">
      <c r="R1378" s="1057"/>
      <c r="S1378" s="1057"/>
      <c r="T1378" s="1057"/>
      <c r="U1378" s="1057"/>
      <c r="V1378" s="1057"/>
      <c r="W1378" s="1057"/>
      <c r="X1378" s="1057"/>
      <c r="Y1378" s="1057"/>
      <c r="Z1378" s="1057"/>
      <c r="AA1378" s="1057"/>
      <c r="AB1378" s="1057"/>
      <c r="AC1378" s="1057"/>
      <c r="AD1378" s="1054"/>
    </row>
    <row r="1379" spans="18:30" x14ac:dyDescent="0.25">
      <c r="R1379" s="1057"/>
      <c r="S1379" s="1057"/>
      <c r="T1379" s="1057"/>
      <c r="U1379" s="1057"/>
      <c r="V1379" s="1057"/>
      <c r="W1379" s="1057"/>
      <c r="X1379" s="1057"/>
      <c r="Y1379" s="1057"/>
      <c r="Z1379" s="1057"/>
      <c r="AA1379" s="1057"/>
      <c r="AB1379" s="1057"/>
      <c r="AC1379" s="1057"/>
      <c r="AD1379" s="1054"/>
    </row>
    <row r="1380" spans="18:30" x14ac:dyDescent="0.25">
      <c r="R1380" s="1057"/>
      <c r="S1380" s="1057"/>
      <c r="T1380" s="1057"/>
      <c r="U1380" s="1057"/>
      <c r="V1380" s="1057"/>
      <c r="W1380" s="1057"/>
      <c r="X1380" s="1057"/>
      <c r="Y1380" s="1057"/>
      <c r="Z1380" s="1057"/>
      <c r="AA1380" s="1057"/>
      <c r="AB1380" s="1057"/>
      <c r="AC1380" s="1057"/>
      <c r="AD1380" s="1054"/>
    </row>
    <row r="1381" spans="18:30" x14ac:dyDescent="0.25">
      <c r="R1381" s="1057"/>
      <c r="S1381" s="1057"/>
      <c r="T1381" s="1057"/>
      <c r="U1381" s="1057"/>
      <c r="V1381" s="1057"/>
      <c r="W1381" s="1057"/>
      <c r="X1381" s="1057"/>
      <c r="Y1381" s="1057"/>
      <c r="Z1381" s="1057"/>
      <c r="AA1381" s="1057"/>
      <c r="AB1381" s="1057"/>
      <c r="AC1381" s="1057"/>
      <c r="AD1381" s="1054"/>
    </row>
    <row r="1382" spans="18:30" x14ac:dyDescent="0.25">
      <c r="R1382" s="1057"/>
      <c r="S1382" s="1057"/>
      <c r="T1382" s="1057"/>
      <c r="U1382" s="1057"/>
      <c r="V1382" s="1057"/>
      <c r="W1382" s="1057"/>
      <c r="X1382" s="1057"/>
      <c r="Y1382" s="1057"/>
      <c r="Z1382" s="1057"/>
      <c r="AA1382" s="1057"/>
      <c r="AB1382" s="1057"/>
      <c r="AC1382" s="1057"/>
      <c r="AD1382" s="1054"/>
    </row>
    <row r="1383" spans="18:30" x14ac:dyDescent="0.25">
      <c r="R1383" s="1057"/>
      <c r="S1383" s="1057"/>
      <c r="T1383" s="1057"/>
      <c r="U1383" s="1057"/>
      <c r="V1383" s="1057"/>
      <c r="W1383" s="1057"/>
      <c r="X1383" s="1057"/>
      <c r="Y1383" s="1057"/>
      <c r="Z1383" s="1057"/>
      <c r="AA1383" s="1057"/>
      <c r="AB1383" s="1057"/>
      <c r="AC1383" s="1057"/>
      <c r="AD1383" s="1054"/>
    </row>
    <row r="1384" spans="18:30" x14ac:dyDescent="0.25">
      <c r="R1384" s="1057"/>
      <c r="S1384" s="1057"/>
      <c r="T1384" s="1057"/>
      <c r="U1384" s="1057"/>
      <c r="V1384" s="1057"/>
      <c r="W1384" s="1057"/>
      <c r="X1384" s="1057"/>
      <c r="Y1384" s="1057"/>
      <c r="Z1384" s="1057"/>
      <c r="AA1384" s="1057"/>
      <c r="AB1384" s="1057"/>
      <c r="AC1384" s="1057"/>
      <c r="AD1384" s="1054"/>
    </row>
    <row r="1385" spans="18:30" x14ac:dyDescent="0.25">
      <c r="R1385" s="1057"/>
      <c r="S1385" s="1057"/>
      <c r="T1385" s="1057"/>
      <c r="U1385" s="1057"/>
      <c r="V1385" s="1057"/>
      <c r="W1385" s="1057"/>
      <c r="X1385" s="1057"/>
      <c r="Y1385" s="1057"/>
      <c r="Z1385" s="1057"/>
      <c r="AA1385" s="1057"/>
      <c r="AB1385" s="1057"/>
      <c r="AC1385" s="1057"/>
      <c r="AD1385" s="1054"/>
    </row>
    <row r="1386" spans="18:30" x14ac:dyDescent="0.25">
      <c r="R1386" s="1057"/>
      <c r="S1386" s="1057"/>
      <c r="T1386" s="1057"/>
      <c r="U1386" s="1057"/>
      <c r="V1386" s="1057"/>
      <c r="W1386" s="1057"/>
      <c r="X1386" s="1057"/>
      <c r="Y1386" s="1057"/>
      <c r="Z1386" s="1057"/>
      <c r="AA1386" s="1057"/>
      <c r="AB1386" s="1057"/>
      <c r="AC1386" s="1057"/>
      <c r="AD1386" s="1054"/>
    </row>
    <row r="1387" spans="18:30" x14ac:dyDescent="0.25">
      <c r="R1387" s="1057"/>
      <c r="S1387" s="1057"/>
      <c r="T1387" s="1057"/>
      <c r="U1387" s="1057"/>
      <c r="V1387" s="1057"/>
      <c r="W1387" s="1057"/>
      <c r="X1387" s="1057"/>
      <c r="Y1387" s="1057"/>
      <c r="Z1387" s="1057"/>
      <c r="AA1387" s="1057"/>
      <c r="AB1387" s="1057"/>
      <c r="AC1387" s="1057"/>
      <c r="AD1387" s="1054"/>
    </row>
    <row r="1388" spans="18:30" x14ac:dyDescent="0.25">
      <c r="R1388" s="1057"/>
      <c r="S1388" s="1057"/>
      <c r="T1388" s="1057"/>
      <c r="U1388" s="1057"/>
      <c r="V1388" s="1057"/>
      <c r="W1388" s="1057"/>
      <c r="X1388" s="1057"/>
      <c r="Y1388" s="1057"/>
      <c r="Z1388" s="1057"/>
      <c r="AA1388" s="1057"/>
      <c r="AB1388" s="1057"/>
      <c r="AC1388" s="1057"/>
      <c r="AD1388" s="1054"/>
    </row>
    <row r="1389" spans="18:30" x14ac:dyDescent="0.25">
      <c r="R1389" s="1057"/>
      <c r="S1389" s="1057"/>
      <c r="T1389" s="1057"/>
      <c r="U1389" s="1057"/>
      <c r="V1389" s="1057"/>
      <c r="W1389" s="1057"/>
      <c r="X1389" s="1057"/>
      <c r="Y1389" s="1057"/>
      <c r="Z1389" s="1057"/>
      <c r="AA1389" s="1057"/>
      <c r="AB1389" s="1057"/>
      <c r="AC1389" s="1057"/>
      <c r="AD1389" s="1054"/>
    </row>
    <row r="1390" spans="18:30" x14ac:dyDescent="0.25">
      <c r="R1390" s="1057"/>
      <c r="S1390" s="1057"/>
      <c r="T1390" s="1057"/>
      <c r="U1390" s="1057"/>
      <c r="V1390" s="1057"/>
      <c r="W1390" s="1057"/>
      <c r="X1390" s="1057"/>
      <c r="Y1390" s="1057"/>
      <c r="Z1390" s="1057"/>
      <c r="AA1390" s="1057"/>
      <c r="AB1390" s="1057"/>
      <c r="AC1390" s="1057"/>
      <c r="AD1390" s="1054"/>
    </row>
    <row r="1391" spans="18:30" x14ac:dyDescent="0.25">
      <c r="R1391" s="1057"/>
      <c r="S1391" s="1057"/>
      <c r="T1391" s="1057"/>
      <c r="U1391" s="1057"/>
      <c r="V1391" s="1057"/>
      <c r="W1391" s="1057"/>
      <c r="X1391" s="1057"/>
      <c r="Y1391" s="1057"/>
      <c r="Z1391" s="1057"/>
      <c r="AA1391" s="1057"/>
      <c r="AB1391" s="1057"/>
      <c r="AC1391" s="1057"/>
      <c r="AD1391" s="1054"/>
    </row>
    <row r="1392" spans="18:30" x14ac:dyDescent="0.25">
      <c r="R1392" s="1057"/>
      <c r="S1392" s="1057"/>
      <c r="T1392" s="1057"/>
      <c r="U1392" s="1057"/>
      <c r="V1392" s="1057"/>
      <c r="W1392" s="1057"/>
      <c r="X1392" s="1057"/>
      <c r="Y1392" s="1057"/>
      <c r="Z1392" s="1057"/>
      <c r="AA1392" s="1057"/>
      <c r="AB1392" s="1057"/>
      <c r="AC1392" s="1057"/>
      <c r="AD1392" s="1054"/>
    </row>
    <row r="1393" spans="18:30" x14ac:dyDescent="0.25">
      <c r="R1393" s="1057"/>
      <c r="S1393" s="1057"/>
      <c r="T1393" s="1057"/>
      <c r="U1393" s="1057"/>
      <c r="V1393" s="1057"/>
      <c r="W1393" s="1057"/>
      <c r="X1393" s="1057"/>
      <c r="Y1393" s="1057"/>
      <c r="Z1393" s="1057"/>
      <c r="AA1393" s="1057"/>
      <c r="AB1393" s="1057"/>
      <c r="AC1393" s="1057"/>
      <c r="AD1393" s="1054"/>
    </row>
    <row r="1394" spans="18:30" x14ac:dyDescent="0.25">
      <c r="R1394" s="1057"/>
      <c r="S1394" s="1057"/>
      <c r="T1394" s="1057"/>
      <c r="U1394" s="1057"/>
      <c r="V1394" s="1057"/>
      <c r="W1394" s="1057"/>
      <c r="X1394" s="1057"/>
      <c r="Y1394" s="1057"/>
      <c r="Z1394" s="1057"/>
      <c r="AA1394" s="1057"/>
      <c r="AB1394" s="1057"/>
      <c r="AC1394" s="1057"/>
      <c r="AD1394" s="1054"/>
    </row>
    <row r="1395" spans="18:30" x14ac:dyDescent="0.25">
      <c r="R1395" s="1057"/>
      <c r="S1395" s="1057"/>
      <c r="T1395" s="1057"/>
      <c r="U1395" s="1057"/>
      <c r="V1395" s="1057"/>
      <c r="W1395" s="1057"/>
      <c r="X1395" s="1057"/>
      <c r="Y1395" s="1057"/>
      <c r="Z1395" s="1057"/>
      <c r="AA1395" s="1057"/>
      <c r="AB1395" s="1057"/>
      <c r="AC1395" s="1057"/>
      <c r="AD1395" s="1054"/>
    </row>
    <row r="1396" spans="18:30" x14ac:dyDescent="0.25">
      <c r="R1396" s="1057"/>
      <c r="S1396" s="1057"/>
      <c r="T1396" s="1057"/>
      <c r="U1396" s="1057"/>
      <c r="V1396" s="1057"/>
      <c r="W1396" s="1057"/>
      <c r="X1396" s="1057"/>
      <c r="Y1396" s="1057"/>
      <c r="Z1396" s="1057"/>
      <c r="AA1396" s="1057"/>
      <c r="AB1396" s="1057"/>
      <c r="AC1396" s="1057"/>
      <c r="AD1396" s="1054"/>
    </row>
    <row r="1397" spans="18:30" x14ac:dyDescent="0.25">
      <c r="R1397" s="1057"/>
      <c r="S1397" s="1057"/>
      <c r="T1397" s="1057"/>
      <c r="U1397" s="1057"/>
      <c r="V1397" s="1057"/>
      <c r="W1397" s="1057"/>
      <c r="X1397" s="1057"/>
      <c r="Y1397" s="1057"/>
      <c r="Z1397" s="1057"/>
      <c r="AA1397" s="1057"/>
      <c r="AB1397" s="1057"/>
      <c r="AC1397" s="1057"/>
      <c r="AD1397" s="1054"/>
    </row>
    <row r="1398" spans="18:30" x14ac:dyDescent="0.25">
      <c r="R1398" s="1057"/>
      <c r="S1398" s="1057"/>
      <c r="T1398" s="1057"/>
      <c r="U1398" s="1057"/>
      <c r="V1398" s="1057"/>
      <c r="W1398" s="1057"/>
      <c r="X1398" s="1057"/>
      <c r="Y1398" s="1057"/>
      <c r="Z1398" s="1057"/>
      <c r="AA1398" s="1057"/>
      <c r="AB1398" s="1057"/>
      <c r="AC1398" s="1057"/>
      <c r="AD1398" s="1054"/>
    </row>
    <row r="1399" spans="18:30" x14ac:dyDescent="0.25">
      <c r="R1399" s="1057"/>
      <c r="S1399" s="1057"/>
      <c r="T1399" s="1057"/>
      <c r="U1399" s="1057"/>
      <c r="V1399" s="1057"/>
      <c r="W1399" s="1057"/>
      <c r="X1399" s="1057"/>
      <c r="Y1399" s="1057"/>
      <c r="Z1399" s="1057"/>
      <c r="AA1399" s="1057"/>
      <c r="AB1399" s="1057"/>
      <c r="AC1399" s="1057"/>
      <c r="AD1399" s="1054"/>
    </row>
    <row r="1400" spans="18:30" x14ac:dyDescent="0.25">
      <c r="R1400" s="1057"/>
      <c r="S1400" s="1057"/>
      <c r="T1400" s="1057"/>
      <c r="U1400" s="1057"/>
      <c r="V1400" s="1057"/>
      <c r="W1400" s="1057"/>
      <c r="X1400" s="1057"/>
      <c r="Y1400" s="1057"/>
      <c r="Z1400" s="1057"/>
      <c r="AA1400" s="1057"/>
      <c r="AB1400" s="1057"/>
      <c r="AC1400" s="1057"/>
      <c r="AD1400" s="1054"/>
    </row>
    <row r="1401" spans="18:30" x14ac:dyDescent="0.25">
      <c r="R1401" s="1057"/>
      <c r="S1401" s="1057"/>
      <c r="T1401" s="1057"/>
      <c r="U1401" s="1057"/>
      <c r="V1401" s="1057"/>
      <c r="W1401" s="1057"/>
      <c r="X1401" s="1057"/>
      <c r="Y1401" s="1057"/>
      <c r="Z1401" s="1057"/>
      <c r="AA1401" s="1057"/>
      <c r="AB1401" s="1057"/>
      <c r="AC1401" s="1057"/>
      <c r="AD1401" s="1054"/>
    </row>
    <row r="1402" spans="18:30" x14ac:dyDescent="0.25">
      <c r="R1402" s="1057"/>
      <c r="S1402" s="1057"/>
      <c r="T1402" s="1057"/>
      <c r="U1402" s="1057"/>
      <c r="V1402" s="1057"/>
      <c r="W1402" s="1057"/>
      <c r="X1402" s="1057"/>
      <c r="Y1402" s="1057"/>
      <c r="Z1402" s="1057"/>
      <c r="AA1402" s="1057"/>
      <c r="AB1402" s="1057"/>
      <c r="AC1402" s="1057"/>
      <c r="AD1402" s="1054"/>
    </row>
    <row r="1403" spans="18:30" x14ac:dyDescent="0.25">
      <c r="R1403" s="1057"/>
      <c r="S1403" s="1057"/>
      <c r="T1403" s="1057"/>
      <c r="U1403" s="1057"/>
      <c r="V1403" s="1057"/>
      <c r="W1403" s="1057"/>
      <c r="X1403" s="1057"/>
      <c r="Y1403" s="1057"/>
      <c r="Z1403" s="1057"/>
      <c r="AA1403" s="1057"/>
      <c r="AB1403" s="1057"/>
      <c r="AC1403" s="1057"/>
      <c r="AD1403" s="1054"/>
    </row>
    <row r="1404" spans="18:30" x14ac:dyDescent="0.25">
      <c r="R1404" s="1057"/>
      <c r="S1404" s="1057"/>
      <c r="T1404" s="1057"/>
      <c r="U1404" s="1057"/>
      <c r="V1404" s="1057"/>
      <c r="W1404" s="1057"/>
      <c r="X1404" s="1057"/>
      <c r="Y1404" s="1057"/>
      <c r="Z1404" s="1057"/>
      <c r="AA1404" s="1057"/>
      <c r="AB1404" s="1057"/>
      <c r="AC1404" s="1057"/>
      <c r="AD1404" s="1054"/>
    </row>
    <row r="1405" spans="18:30" x14ac:dyDescent="0.25">
      <c r="R1405" s="1057"/>
      <c r="S1405" s="1057"/>
      <c r="T1405" s="1057"/>
      <c r="U1405" s="1057"/>
      <c r="V1405" s="1057"/>
      <c r="W1405" s="1057"/>
      <c r="X1405" s="1057"/>
      <c r="Y1405" s="1057"/>
      <c r="Z1405" s="1057"/>
      <c r="AA1405" s="1057"/>
      <c r="AB1405" s="1057"/>
      <c r="AC1405" s="1057"/>
      <c r="AD1405" s="1054"/>
    </row>
    <row r="1406" spans="18:30" x14ac:dyDescent="0.25">
      <c r="R1406" s="1057"/>
      <c r="S1406" s="1057"/>
      <c r="T1406" s="1057"/>
      <c r="U1406" s="1057"/>
      <c r="V1406" s="1057"/>
      <c r="W1406" s="1057"/>
      <c r="X1406" s="1057"/>
      <c r="Y1406" s="1057"/>
      <c r="Z1406" s="1057"/>
      <c r="AA1406" s="1057"/>
      <c r="AB1406" s="1057"/>
      <c r="AC1406" s="1057"/>
      <c r="AD1406" s="1054"/>
    </row>
    <row r="1407" spans="18:30" x14ac:dyDescent="0.25">
      <c r="R1407" s="1057"/>
      <c r="S1407" s="1057"/>
      <c r="T1407" s="1057"/>
      <c r="U1407" s="1057"/>
      <c r="V1407" s="1057"/>
      <c r="W1407" s="1057"/>
      <c r="X1407" s="1057"/>
      <c r="Y1407" s="1057"/>
      <c r="Z1407" s="1057"/>
      <c r="AA1407" s="1057"/>
      <c r="AB1407" s="1057"/>
      <c r="AC1407" s="1057"/>
      <c r="AD1407" s="1054"/>
    </row>
    <row r="1408" spans="18:30" x14ac:dyDescent="0.25">
      <c r="R1408" s="1057"/>
      <c r="S1408" s="1057"/>
      <c r="T1408" s="1057"/>
      <c r="U1408" s="1057"/>
      <c r="V1408" s="1057"/>
      <c r="W1408" s="1057"/>
      <c r="X1408" s="1057"/>
      <c r="Y1408" s="1057"/>
      <c r="Z1408" s="1057"/>
      <c r="AA1408" s="1057"/>
      <c r="AB1408" s="1057"/>
      <c r="AC1408" s="1057"/>
      <c r="AD1408" s="1054"/>
    </row>
    <row r="1409" spans="18:30" x14ac:dyDescent="0.25">
      <c r="R1409" s="1057"/>
      <c r="S1409" s="1057"/>
      <c r="T1409" s="1057"/>
      <c r="U1409" s="1057"/>
      <c r="V1409" s="1057"/>
      <c r="W1409" s="1057"/>
      <c r="X1409" s="1057"/>
      <c r="Y1409" s="1057"/>
      <c r="Z1409" s="1057"/>
      <c r="AA1409" s="1057"/>
      <c r="AB1409" s="1057"/>
      <c r="AC1409" s="1057"/>
      <c r="AD1409" s="1054"/>
    </row>
    <row r="1410" spans="18:30" x14ac:dyDescent="0.25">
      <c r="R1410" s="1057"/>
      <c r="S1410" s="1057"/>
      <c r="T1410" s="1057"/>
      <c r="U1410" s="1057"/>
      <c r="V1410" s="1057"/>
      <c r="W1410" s="1057"/>
      <c r="X1410" s="1057"/>
      <c r="Y1410" s="1057"/>
      <c r="Z1410" s="1057"/>
      <c r="AA1410" s="1057"/>
      <c r="AB1410" s="1057"/>
      <c r="AC1410" s="1057"/>
      <c r="AD1410" s="1054"/>
    </row>
    <row r="1411" spans="18:30" x14ac:dyDescent="0.25">
      <c r="R1411" s="1057"/>
      <c r="S1411" s="1057"/>
      <c r="T1411" s="1057"/>
      <c r="U1411" s="1057"/>
      <c r="V1411" s="1057"/>
      <c r="W1411" s="1057"/>
      <c r="X1411" s="1057"/>
      <c r="Y1411" s="1057"/>
      <c r="Z1411" s="1057"/>
      <c r="AA1411" s="1057"/>
      <c r="AB1411" s="1057"/>
      <c r="AC1411" s="1057"/>
      <c r="AD1411" s="1054"/>
    </row>
    <row r="1412" spans="18:30" x14ac:dyDescent="0.25">
      <c r="R1412" s="1057"/>
      <c r="S1412" s="1057"/>
      <c r="T1412" s="1057"/>
      <c r="U1412" s="1057"/>
      <c r="V1412" s="1057"/>
      <c r="W1412" s="1057"/>
      <c r="X1412" s="1057"/>
      <c r="Y1412" s="1057"/>
      <c r="Z1412" s="1057"/>
      <c r="AA1412" s="1057"/>
      <c r="AB1412" s="1057"/>
      <c r="AC1412" s="1057"/>
      <c r="AD1412" s="1054"/>
    </row>
    <row r="1413" spans="18:30" x14ac:dyDescent="0.25">
      <c r="R1413" s="1057"/>
      <c r="S1413" s="1057"/>
      <c r="T1413" s="1057"/>
      <c r="U1413" s="1057"/>
      <c r="V1413" s="1057"/>
      <c r="W1413" s="1057"/>
      <c r="X1413" s="1057"/>
      <c r="Y1413" s="1057"/>
      <c r="Z1413" s="1057"/>
      <c r="AA1413" s="1057"/>
      <c r="AB1413" s="1057"/>
      <c r="AC1413" s="1057"/>
      <c r="AD1413" s="1054"/>
    </row>
    <row r="1414" spans="18:30" x14ac:dyDescent="0.25">
      <c r="R1414" s="1057"/>
      <c r="S1414" s="1057"/>
      <c r="T1414" s="1057"/>
      <c r="U1414" s="1057"/>
      <c r="V1414" s="1057"/>
      <c r="W1414" s="1057"/>
      <c r="X1414" s="1057"/>
      <c r="Y1414" s="1057"/>
      <c r="Z1414" s="1057"/>
      <c r="AA1414" s="1057"/>
      <c r="AB1414" s="1057"/>
      <c r="AC1414" s="1057"/>
      <c r="AD1414" s="1054"/>
    </row>
    <row r="1415" spans="18:30" x14ac:dyDescent="0.25">
      <c r="R1415" s="1057"/>
      <c r="S1415" s="1057"/>
      <c r="T1415" s="1057"/>
      <c r="U1415" s="1057"/>
      <c r="V1415" s="1057"/>
      <c r="W1415" s="1057"/>
      <c r="X1415" s="1057"/>
      <c r="Y1415" s="1057"/>
      <c r="Z1415" s="1057"/>
      <c r="AA1415" s="1057"/>
      <c r="AB1415" s="1057"/>
      <c r="AC1415" s="1057"/>
      <c r="AD1415" s="1054"/>
    </row>
    <row r="1416" spans="18:30" x14ac:dyDescent="0.25">
      <c r="R1416" s="1057"/>
      <c r="S1416" s="1057"/>
      <c r="T1416" s="1057"/>
      <c r="U1416" s="1057"/>
      <c r="V1416" s="1057"/>
      <c r="W1416" s="1057"/>
      <c r="X1416" s="1057"/>
      <c r="Y1416" s="1057"/>
      <c r="Z1416" s="1057"/>
      <c r="AA1416" s="1057"/>
      <c r="AB1416" s="1057"/>
      <c r="AC1416" s="1057"/>
      <c r="AD1416" s="1054"/>
    </row>
    <row r="1417" spans="18:30" x14ac:dyDescent="0.25">
      <c r="R1417" s="1057"/>
      <c r="S1417" s="1057"/>
      <c r="T1417" s="1057"/>
      <c r="U1417" s="1057"/>
      <c r="V1417" s="1057"/>
      <c r="W1417" s="1057"/>
      <c r="X1417" s="1057"/>
      <c r="Y1417" s="1057"/>
      <c r="Z1417" s="1057"/>
      <c r="AA1417" s="1057"/>
      <c r="AB1417" s="1057"/>
      <c r="AC1417" s="1057"/>
      <c r="AD1417" s="1054"/>
    </row>
    <row r="1418" spans="18:30" x14ac:dyDescent="0.25">
      <c r="R1418" s="1057"/>
      <c r="S1418" s="1057"/>
      <c r="T1418" s="1057"/>
      <c r="U1418" s="1057"/>
      <c r="V1418" s="1057"/>
      <c r="W1418" s="1057"/>
      <c r="X1418" s="1057"/>
      <c r="Y1418" s="1057"/>
      <c r="Z1418" s="1057"/>
      <c r="AA1418" s="1057"/>
      <c r="AB1418" s="1057"/>
      <c r="AC1418" s="1057"/>
      <c r="AD1418" s="1054"/>
    </row>
    <row r="1419" spans="18:30" x14ac:dyDescent="0.25">
      <c r="R1419" s="1057"/>
      <c r="S1419" s="1057"/>
      <c r="T1419" s="1057"/>
      <c r="U1419" s="1057"/>
      <c r="V1419" s="1057"/>
      <c r="W1419" s="1057"/>
      <c r="X1419" s="1057"/>
      <c r="Y1419" s="1057"/>
      <c r="Z1419" s="1057"/>
      <c r="AA1419" s="1057"/>
      <c r="AB1419" s="1057"/>
      <c r="AC1419" s="1057"/>
      <c r="AD1419" s="1054"/>
    </row>
    <row r="1420" spans="18:30" x14ac:dyDescent="0.25">
      <c r="R1420" s="1057"/>
      <c r="S1420" s="1057"/>
      <c r="T1420" s="1057"/>
      <c r="U1420" s="1057"/>
      <c r="V1420" s="1057"/>
      <c r="W1420" s="1057"/>
      <c r="X1420" s="1057"/>
      <c r="Y1420" s="1057"/>
      <c r="Z1420" s="1057"/>
      <c r="AA1420" s="1057"/>
      <c r="AB1420" s="1057"/>
      <c r="AC1420" s="1057"/>
      <c r="AD1420" s="1054"/>
    </row>
    <row r="1421" spans="18:30" x14ac:dyDescent="0.25">
      <c r="R1421" s="1057"/>
      <c r="S1421" s="1057"/>
      <c r="T1421" s="1057"/>
      <c r="U1421" s="1057"/>
      <c r="V1421" s="1057"/>
      <c r="W1421" s="1057"/>
      <c r="X1421" s="1057"/>
      <c r="Y1421" s="1057"/>
      <c r="Z1421" s="1057"/>
      <c r="AA1421" s="1057"/>
      <c r="AB1421" s="1057"/>
      <c r="AC1421" s="1057"/>
      <c r="AD1421" s="1054"/>
    </row>
    <row r="1422" spans="18:30" x14ac:dyDescent="0.25">
      <c r="R1422" s="1057"/>
      <c r="S1422" s="1057"/>
      <c r="T1422" s="1057"/>
      <c r="U1422" s="1057"/>
      <c r="V1422" s="1057"/>
      <c r="W1422" s="1057"/>
      <c r="X1422" s="1057"/>
      <c r="Y1422" s="1057"/>
      <c r="Z1422" s="1057"/>
      <c r="AA1422" s="1057"/>
      <c r="AB1422" s="1057"/>
      <c r="AC1422" s="1057"/>
      <c r="AD1422" s="1054"/>
    </row>
    <row r="1423" spans="18:30" x14ac:dyDescent="0.25">
      <c r="R1423" s="1057"/>
      <c r="S1423" s="1057"/>
      <c r="T1423" s="1057"/>
      <c r="U1423" s="1057"/>
      <c r="V1423" s="1057"/>
      <c r="W1423" s="1057"/>
      <c r="X1423" s="1057"/>
      <c r="Y1423" s="1057"/>
      <c r="Z1423" s="1057"/>
      <c r="AA1423" s="1057"/>
      <c r="AB1423" s="1057"/>
      <c r="AC1423" s="1057"/>
      <c r="AD1423" s="1054"/>
    </row>
    <row r="1424" spans="18:30" x14ac:dyDescent="0.25">
      <c r="R1424" s="1057"/>
      <c r="S1424" s="1057"/>
      <c r="T1424" s="1057"/>
      <c r="U1424" s="1057"/>
      <c r="V1424" s="1057"/>
      <c r="W1424" s="1057"/>
      <c r="X1424" s="1057"/>
      <c r="Y1424" s="1057"/>
      <c r="Z1424" s="1057"/>
      <c r="AA1424" s="1057"/>
      <c r="AB1424" s="1057"/>
      <c r="AC1424" s="1057"/>
      <c r="AD1424" s="1054"/>
    </row>
    <row r="1425" spans="18:30" x14ac:dyDescent="0.25">
      <c r="R1425" s="1057"/>
      <c r="S1425" s="1057"/>
      <c r="T1425" s="1057"/>
      <c r="U1425" s="1057"/>
      <c r="V1425" s="1057"/>
      <c r="W1425" s="1057"/>
      <c r="X1425" s="1057"/>
      <c r="Y1425" s="1057"/>
      <c r="Z1425" s="1057"/>
      <c r="AA1425" s="1057"/>
      <c r="AB1425" s="1057"/>
      <c r="AC1425" s="1057"/>
      <c r="AD1425" s="1054"/>
    </row>
    <row r="1426" spans="18:30" x14ac:dyDescent="0.25">
      <c r="R1426" s="1057"/>
      <c r="S1426" s="1057"/>
      <c r="T1426" s="1057"/>
      <c r="U1426" s="1057"/>
      <c r="V1426" s="1057"/>
      <c r="W1426" s="1057"/>
      <c r="X1426" s="1057"/>
      <c r="Y1426" s="1057"/>
      <c r="Z1426" s="1057"/>
      <c r="AA1426" s="1057"/>
      <c r="AB1426" s="1057"/>
      <c r="AC1426" s="1057"/>
      <c r="AD1426" s="1054"/>
    </row>
    <row r="1427" spans="18:30" x14ac:dyDescent="0.25">
      <c r="R1427" s="1057"/>
      <c r="S1427" s="1057"/>
      <c r="T1427" s="1057"/>
      <c r="U1427" s="1057"/>
      <c r="V1427" s="1057"/>
      <c r="W1427" s="1057"/>
      <c r="X1427" s="1057"/>
      <c r="Y1427" s="1057"/>
      <c r="Z1427" s="1057"/>
      <c r="AA1427" s="1057"/>
      <c r="AB1427" s="1057"/>
      <c r="AC1427" s="1057"/>
      <c r="AD1427" s="1054"/>
    </row>
    <row r="1428" spans="18:30" x14ac:dyDescent="0.25">
      <c r="R1428" s="1057"/>
      <c r="S1428" s="1057"/>
      <c r="T1428" s="1057"/>
      <c r="U1428" s="1057"/>
      <c r="V1428" s="1057"/>
      <c r="W1428" s="1057"/>
      <c r="X1428" s="1057"/>
      <c r="Y1428" s="1057"/>
      <c r="Z1428" s="1057"/>
      <c r="AA1428" s="1057"/>
      <c r="AB1428" s="1057"/>
      <c r="AC1428" s="1057"/>
      <c r="AD1428" s="1054"/>
    </row>
    <row r="1429" spans="18:30" x14ac:dyDescent="0.25">
      <c r="R1429" s="1057"/>
      <c r="S1429" s="1057"/>
      <c r="T1429" s="1057"/>
      <c r="U1429" s="1057"/>
      <c r="V1429" s="1057"/>
      <c r="W1429" s="1057"/>
      <c r="X1429" s="1057"/>
      <c r="Y1429" s="1057"/>
      <c r="Z1429" s="1057"/>
      <c r="AA1429" s="1057"/>
      <c r="AB1429" s="1057"/>
      <c r="AC1429" s="1057"/>
      <c r="AD1429" s="1054"/>
    </row>
    <row r="1430" spans="18:30" x14ac:dyDescent="0.25">
      <c r="R1430" s="1057"/>
      <c r="S1430" s="1057"/>
      <c r="T1430" s="1057"/>
      <c r="U1430" s="1057"/>
      <c r="V1430" s="1057"/>
      <c r="W1430" s="1057"/>
      <c r="X1430" s="1057"/>
      <c r="Y1430" s="1057"/>
      <c r="Z1430" s="1057"/>
      <c r="AA1430" s="1057"/>
      <c r="AB1430" s="1057"/>
      <c r="AC1430" s="1057"/>
      <c r="AD1430" s="1054"/>
    </row>
    <row r="1431" spans="18:30" x14ac:dyDescent="0.25">
      <c r="R1431" s="1057"/>
      <c r="S1431" s="1057"/>
      <c r="T1431" s="1057"/>
      <c r="U1431" s="1057"/>
      <c r="V1431" s="1057"/>
      <c r="W1431" s="1057"/>
      <c r="X1431" s="1057"/>
      <c r="Y1431" s="1057"/>
      <c r="Z1431" s="1057"/>
      <c r="AA1431" s="1057"/>
      <c r="AB1431" s="1057"/>
      <c r="AC1431" s="1057"/>
      <c r="AD1431" s="1054"/>
    </row>
    <row r="1432" spans="18:30" x14ac:dyDescent="0.25">
      <c r="R1432" s="1057"/>
      <c r="S1432" s="1057"/>
      <c r="T1432" s="1057"/>
      <c r="U1432" s="1057"/>
      <c r="V1432" s="1057"/>
      <c r="W1432" s="1057"/>
      <c r="X1432" s="1057"/>
      <c r="Y1432" s="1057"/>
      <c r="Z1432" s="1057"/>
      <c r="AA1432" s="1057"/>
      <c r="AB1432" s="1057"/>
      <c r="AC1432" s="1057"/>
      <c r="AD1432" s="1054"/>
    </row>
    <row r="1433" spans="18:30" x14ac:dyDescent="0.25">
      <c r="R1433" s="1057"/>
      <c r="S1433" s="1057"/>
      <c r="T1433" s="1057"/>
      <c r="U1433" s="1057"/>
      <c r="V1433" s="1057"/>
      <c r="W1433" s="1057"/>
      <c r="X1433" s="1057"/>
      <c r="Y1433" s="1057"/>
      <c r="Z1433" s="1057"/>
      <c r="AA1433" s="1057"/>
      <c r="AB1433" s="1057"/>
      <c r="AC1433" s="1057"/>
      <c r="AD1433" s="1054"/>
    </row>
    <row r="1434" spans="18:30" x14ac:dyDescent="0.25">
      <c r="R1434" s="1057"/>
      <c r="S1434" s="1057"/>
      <c r="T1434" s="1057"/>
      <c r="U1434" s="1057"/>
      <c r="V1434" s="1057"/>
      <c r="W1434" s="1057"/>
      <c r="X1434" s="1057"/>
      <c r="Y1434" s="1057"/>
      <c r="Z1434" s="1057"/>
      <c r="AA1434" s="1057"/>
      <c r="AB1434" s="1057"/>
      <c r="AC1434" s="1057"/>
      <c r="AD1434" s="1054"/>
    </row>
    <row r="1435" spans="18:30" x14ac:dyDescent="0.25">
      <c r="R1435" s="1057"/>
      <c r="S1435" s="1057"/>
      <c r="T1435" s="1057"/>
      <c r="U1435" s="1057"/>
      <c r="V1435" s="1057"/>
      <c r="W1435" s="1057"/>
      <c r="X1435" s="1057"/>
      <c r="Y1435" s="1057"/>
      <c r="Z1435" s="1057"/>
      <c r="AA1435" s="1057"/>
      <c r="AB1435" s="1057"/>
      <c r="AC1435" s="1057"/>
      <c r="AD1435" s="1054"/>
    </row>
    <row r="1436" spans="18:30" x14ac:dyDescent="0.25">
      <c r="R1436" s="1057"/>
      <c r="S1436" s="1057"/>
      <c r="T1436" s="1057"/>
      <c r="U1436" s="1057"/>
      <c r="V1436" s="1057"/>
      <c r="W1436" s="1057"/>
      <c r="X1436" s="1057"/>
      <c r="Y1436" s="1057"/>
      <c r="Z1436" s="1057"/>
      <c r="AA1436" s="1057"/>
      <c r="AB1436" s="1057"/>
      <c r="AC1436" s="1057"/>
      <c r="AD1436" s="1054"/>
    </row>
    <row r="1437" spans="18:30" x14ac:dyDescent="0.25">
      <c r="R1437" s="1057"/>
      <c r="S1437" s="1057"/>
      <c r="T1437" s="1057"/>
      <c r="U1437" s="1057"/>
      <c r="V1437" s="1057"/>
      <c r="W1437" s="1057"/>
      <c r="X1437" s="1057"/>
      <c r="Y1437" s="1057"/>
      <c r="Z1437" s="1057"/>
      <c r="AA1437" s="1057"/>
      <c r="AB1437" s="1057"/>
      <c r="AC1437" s="1057"/>
      <c r="AD1437" s="1054"/>
    </row>
    <row r="1438" spans="18:30" x14ac:dyDescent="0.25">
      <c r="R1438" s="1057"/>
      <c r="S1438" s="1057"/>
      <c r="T1438" s="1057"/>
      <c r="U1438" s="1057"/>
      <c r="V1438" s="1057"/>
      <c r="W1438" s="1057"/>
      <c r="X1438" s="1057"/>
      <c r="Y1438" s="1057"/>
      <c r="Z1438" s="1057"/>
      <c r="AA1438" s="1057"/>
      <c r="AB1438" s="1057"/>
      <c r="AC1438" s="1057"/>
      <c r="AD1438" s="1054"/>
    </row>
    <row r="1439" spans="18:30" x14ac:dyDescent="0.25">
      <c r="R1439" s="1057"/>
      <c r="S1439" s="1057"/>
      <c r="T1439" s="1057"/>
      <c r="U1439" s="1057"/>
      <c r="V1439" s="1057"/>
      <c r="W1439" s="1057"/>
      <c r="X1439" s="1057"/>
      <c r="Y1439" s="1057"/>
      <c r="Z1439" s="1057"/>
      <c r="AA1439" s="1057"/>
      <c r="AB1439" s="1057"/>
      <c r="AC1439" s="1057"/>
      <c r="AD1439" s="1054"/>
    </row>
    <row r="1440" spans="18:30" x14ac:dyDescent="0.25">
      <c r="R1440" s="1057"/>
      <c r="S1440" s="1057"/>
      <c r="T1440" s="1057"/>
      <c r="U1440" s="1057"/>
      <c r="V1440" s="1057"/>
      <c r="W1440" s="1057"/>
      <c r="X1440" s="1057"/>
      <c r="Y1440" s="1057"/>
      <c r="Z1440" s="1057"/>
      <c r="AA1440" s="1057"/>
      <c r="AB1440" s="1057"/>
      <c r="AC1440" s="1057"/>
      <c r="AD1440" s="1054"/>
    </row>
    <row r="1441" spans="18:30" x14ac:dyDescent="0.25">
      <c r="R1441" s="1057"/>
      <c r="S1441" s="1057"/>
      <c r="T1441" s="1057"/>
      <c r="U1441" s="1057"/>
      <c r="V1441" s="1057"/>
      <c r="W1441" s="1057"/>
      <c r="X1441" s="1057"/>
      <c r="Y1441" s="1057"/>
      <c r="Z1441" s="1057"/>
      <c r="AA1441" s="1057"/>
      <c r="AB1441" s="1057"/>
      <c r="AC1441" s="1057"/>
      <c r="AD1441" s="1054"/>
    </row>
    <row r="1442" spans="18:30" x14ac:dyDescent="0.25">
      <c r="R1442" s="1057"/>
      <c r="S1442" s="1057"/>
      <c r="T1442" s="1057"/>
      <c r="U1442" s="1057"/>
      <c r="V1442" s="1057"/>
      <c r="W1442" s="1057"/>
      <c r="X1442" s="1057"/>
      <c r="Y1442" s="1057"/>
      <c r="Z1442" s="1057"/>
      <c r="AA1442" s="1057"/>
      <c r="AB1442" s="1057"/>
      <c r="AC1442" s="1057"/>
      <c r="AD1442" s="1054"/>
    </row>
    <row r="1443" spans="18:30" x14ac:dyDescent="0.25">
      <c r="R1443" s="1057"/>
      <c r="S1443" s="1057"/>
      <c r="T1443" s="1057"/>
      <c r="U1443" s="1057"/>
      <c r="V1443" s="1057"/>
      <c r="W1443" s="1057"/>
      <c r="X1443" s="1057"/>
      <c r="Y1443" s="1057"/>
      <c r="Z1443" s="1057"/>
      <c r="AA1443" s="1057"/>
      <c r="AB1443" s="1057"/>
      <c r="AC1443" s="1057"/>
      <c r="AD1443" s="1054"/>
    </row>
    <row r="1444" spans="18:30" x14ac:dyDescent="0.25">
      <c r="R1444" s="1057"/>
      <c r="S1444" s="1057"/>
      <c r="T1444" s="1057"/>
      <c r="U1444" s="1057"/>
      <c r="V1444" s="1057"/>
      <c r="W1444" s="1057"/>
      <c r="X1444" s="1057"/>
      <c r="Y1444" s="1057"/>
      <c r="Z1444" s="1057"/>
      <c r="AA1444" s="1057"/>
      <c r="AB1444" s="1057"/>
      <c r="AC1444" s="1057"/>
      <c r="AD1444" s="1054"/>
    </row>
    <row r="1445" spans="18:30" x14ac:dyDescent="0.25">
      <c r="R1445" s="1057"/>
      <c r="S1445" s="1057"/>
      <c r="T1445" s="1057"/>
      <c r="U1445" s="1057"/>
      <c r="V1445" s="1057"/>
      <c r="W1445" s="1057"/>
      <c r="X1445" s="1057"/>
      <c r="Y1445" s="1057"/>
      <c r="Z1445" s="1057"/>
      <c r="AA1445" s="1057"/>
      <c r="AB1445" s="1057"/>
      <c r="AC1445" s="1057"/>
      <c r="AD1445" s="1054"/>
    </row>
    <row r="1446" spans="18:30" x14ac:dyDescent="0.25">
      <c r="R1446" s="1057"/>
      <c r="S1446" s="1057"/>
      <c r="T1446" s="1057"/>
      <c r="U1446" s="1057"/>
      <c r="V1446" s="1057"/>
      <c r="W1446" s="1057"/>
      <c r="X1446" s="1057"/>
      <c r="Y1446" s="1057"/>
      <c r="Z1446" s="1057"/>
      <c r="AA1446" s="1057"/>
      <c r="AB1446" s="1057"/>
      <c r="AC1446" s="1057"/>
      <c r="AD1446" s="1054"/>
    </row>
    <row r="1447" spans="18:30" x14ac:dyDescent="0.25">
      <c r="R1447" s="1057"/>
      <c r="S1447" s="1057"/>
      <c r="T1447" s="1057"/>
      <c r="U1447" s="1057"/>
      <c r="V1447" s="1057"/>
      <c r="W1447" s="1057"/>
      <c r="X1447" s="1057"/>
      <c r="Y1447" s="1057"/>
      <c r="Z1447" s="1057"/>
      <c r="AA1447" s="1057"/>
      <c r="AB1447" s="1057"/>
      <c r="AC1447" s="1057"/>
      <c r="AD1447" s="1054"/>
    </row>
    <row r="1448" spans="18:30" x14ac:dyDescent="0.25">
      <c r="R1448" s="1057"/>
      <c r="S1448" s="1057"/>
      <c r="T1448" s="1057"/>
      <c r="U1448" s="1057"/>
      <c r="V1448" s="1057"/>
      <c r="W1448" s="1057"/>
      <c r="X1448" s="1057"/>
      <c r="Y1448" s="1057"/>
      <c r="Z1448" s="1057"/>
      <c r="AA1448" s="1057"/>
      <c r="AB1448" s="1057"/>
      <c r="AC1448" s="1057"/>
      <c r="AD1448" s="1054"/>
    </row>
    <row r="1449" spans="18:30" x14ac:dyDescent="0.25">
      <c r="R1449" s="1057"/>
      <c r="S1449" s="1057"/>
      <c r="T1449" s="1057"/>
      <c r="U1449" s="1057"/>
      <c r="V1449" s="1057"/>
      <c r="W1449" s="1057"/>
      <c r="X1449" s="1057"/>
      <c r="Y1449" s="1057"/>
      <c r="Z1449" s="1057"/>
      <c r="AA1449" s="1057"/>
      <c r="AB1449" s="1057"/>
      <c r="AC1449" s="1057"/>
      <c r="AD1449" s="1054"/>
    </row>
    <row r="1450" spans="18:30" x14ac:dyDescent="0.25">
      <c r="R1450" s="1057"/>
      <c r="S1450" s="1057"/>
      <c r="T1450" s="1057"/>
      <c r="U1450" s="1057"/>
      <c r="V1450" s="1057"/>
      <c r="W1450" s="1057"/>
      <c r="X1450" s="1057"/>
      <c r="Y1450" s="1057"/>
      <c r="Z1450" s="1057"/>
      <c r="AA1450" s="1057"/>
      <c r="AB1450" s="1057"/>
      <c r="AC1450" s="1057"/>
      <c r="AD1450" s="1054"/>
    </row>
    <row r="1451" spans="18:30" x14ac:dyDescent="0.25">
      <c r="R1451" s="1057"/>
      <c r="S1451" s="1057"/>
      <c r="T1451" s="1057"/>
      <c r="U1451" s="1057"/>
      <c r="V1451" s="1057"/>
      <c r="W1451" s="1057"/>
      <c r="X1451" s="1057"/>
      <c r="Y1451" s="1057"/>
      <c r="Z1451" s="1057"/>
      <c r="AA1451" s="1057"/>
      <c r="AB1451" s="1057"/>
      <c r="AC1451" s="1057"/>
      <c r="AD1451" s="1054"/>
    </row>
    <row r="1452" spans="18:30" x14ac:dyDescent="0.25">
      <c r="R1452" s="1057"/>
      <c r="S1452" s="1057"/>
      <c r="T1452" s="1057"/>
      <c r="U1452" s="1057"/>
      <c r="V1452" s="1057"/>
      <c r="W1452" s="1057"/>
      <c r="X1452" s="1057"/>
      <c r="Y1452" s="1057"/>
      <c r="Z1452" s="1057"/>
      <c r="AA1452" s="1057"/>
      <c r="AB1452" s="1057"/>
      <c r="AC1452" s="1057"/>
      <c r="AD1452" s="1054"/>
    </row>
    <row r="1453" spans="18:30" x14ac:dyDescent="0.25">
      <c r="R1453" s="1057"/>
      <c r="S1453" s="1057"/>
      <c r="T1453" s="1057"/>
      <c r="U1453" s="1057"/>
      <c r="V1453" s="1057"/>
      <c r="W1453" s="1057"/>
      <c r="X1453" s="1057"/>
      <c r="Y1453" s="1057"/>
      <c r="Z1453" s="1057"/>
      <c r="AA1453" s="1057"/>
      <c r="AB1453" s="1057"/>
      <c r="AC1453" s="1057"/>
      <c r="AD1453" s="1054"/>
    </row>
    <row r="1454" spans="18:30" x14ac:dyDescent="0.25">
      <c r="R1454" s="1057"/>
      <c r="S1454" s="1057"/>
      <c r="T1454" s="1057"/>
      <c r="U1454" s="1057"/>
      <c r="V1454" s="1057"/>
      <c r="W1454" s="1057"/>
      <c r="X1454" s="1057"/>
      <c r="Y1454" s="1057"/>
      <c r="Z1454" s="1057"/>
      <c r="AA1454" s="1057"/>
      <c r="AB1454" s="1057"/>
      <c r="AC1454" s="1057"/>
      <c r="AD1454" s="1054"/>
    </row>
    <row r="1455" spans="18:30" x14ac:dyDescent="0.25">
      <c r="R1455" s="1057"/>
      <c r="S1455" s="1057"/>
      <c r="T1455" s="1057"/>
      <c r="U1455" s="1057"/>
      <c r="V1455" s="1057"/>
      <c r="W1455" s="1057"/>
      <c r="X1455" s="1057"/>
      <c r="Y1455" s="1057"/>
      <c r="Z1455" s="1057"/>
      <c r="AA1455" s="1057"/>
      <c r="AB1455" s="1057"/>
      <c r="AC1455" s="1057"/>
      <c r="AD1455" s="1054"/>
    </row>
    <row r="1456" spans="18:30" x14ac:dyDescent="0.25">
      <c r="R1456" s="1057"/>
      <c r="S1456" s="1057"/>
      <c r="T1456" s="1057"/>
      <c r="U1456" s="1057"/>
      <c r="V1456" s="1057"/>
      <c r="W1456" s="1057"/>
      <c r="X1456" s="1057"/>
      <c r="Y1456" s="1057"/>
      <c r="Z1456" s="1057"/>
      <c r="AA1456" s="1057"/>
      <c r="AB1456" s="1057"/>
      <c r="AC1456" s="1057"/>
      <c r="AD1456" s="1054"/>
    </row>
    <row r="1457" spans="18:30" x14ac:dyDescent="0.25">
      <c r="R1457" s="1057"/>
      <c r="S1457" s="1057"/>
      <c r="T1457" s="1057"/>
      <c r="U1457" s="1057"/>
      <c r="V1457" s="1057"/>
      <c r="W1457" s="1057"/>
      <c r="X1457" s="1057"/>
      <c r="Y1457" s="1057"/>
      <c r="Z1457" s="1057"/>
      <c r="AA1457" s="1057"/>
      <c r="AB1457" s="1057"/>
      <c r="AC1457" s="1057"/>
      <c r="AD1457" s="1054"/>
    </row>
    <row r="1458" spans="18:30" x14ac:dyDescent="0.25">
      <c r="R1458" s="1057"/>
      <c r="S1458" s="1057"/>
      <c r="T1458" s="1057"/>
      <c r="U1458" s="1057"/>
      <c r="V1458" s="1057"/>
      <c r="W1458" s="1057"/>
      <c r="X1458" s="1057"/>
      <c r="Y1458" s="1057"/>
      <c r="Z1458" s="1057"/>
      <c r="AA1458" s="1057"/>
      <c r="AB1458" s="1057"/>
      <c r="AC1458" s="1057"/>
      <c r="AD1458" s="1054"/>
    </row>
    <row r="1459" spans="18:30" x14ac:dyDescent="0.25">
      <c r="R1459" s="1057"/>
      <c r="S1459" s="1057"/>
      <c r="T1459" s="1057"/>
      <c r="U1459" s="1057"/>
      <c r="V1459" s="1057"/>
      <c r="W1459" s="1057"/>
      <c r="X1459" s="1057"/>
      <c r="Y1459" s="1057"/>
      <c r="Z1459" s="1057"/>
      <c r="AA1459" s="1057"/>
      <c r="AB1459" s="1057"/>
      <c r="AC1459" s="1057"/>
      <c r="AD1459" s="1054"/>
    </row>
    <row r="1460" spans="18:30" x14ac:dyDescent="0.25">
      <c r="R1460" s="1057"/>
      <c r="S1460" s="1057"/>
      <c r="T1460" s="1057"/>
      <c r="U1460" s="1057"/>
      <c r="V1460" s="1057"/>
      <c r="W1460" s="1057"/>
      <c r="X1460" s="1057"/>
      <c r="Y1460" s="1057"/>
      <c r="Z1460" s="1057"/>
      <c r="AA1460" s="1057"/>
      <c r="AB1460" s="1057"/>
      <c r="AC1460" s="1057"/>
      <c r="AD1460" s="1054"/>
    </row>
    <row r="1461" spans="18:30" x14ac:dyDescent="0.25">
      <c r="R1461" s="1057"/>
      <c r="S1461" s="1057"/>
      <c r="T1461" s="1057"/>
      <c r="U1461" s="1057"/>
      <c r="V1461" s="1057"/>
      <c r="W1461" s="1057"/>
      <c r="X1461" s="1057"/>
      <c r="Y1461" s="1057"/>
      <c r="Z1461" s="1057"/>
      <c r="AA1461" s="1057"/>
      <c r="AB1461" s="1057"/>
      <c r="AC1461" s="1057"/>
      <c r="AD1461" s="1054"/>
    </row>
    <row r="1462" spans="18:30" x14ac:dyDescent="0.25">
      <c r="R1462" s="1057"/>
      <c r="S1462" s="1057"/>
      <c r="T1462" s="1057"/>
      <c r="U1462" s="1057"/>
      <c r="V1462" s="1057"/>
      <c r="W1462" s="1057"/>
      <c r="X1462" s="1057"/>
      <c r="Y1462" s="1057"/>
      <c r="Z1462" s="1057"/>
      <c r="AA1462" s="1057"/>
      <c r="AB1462" s="1057"/>
      <c r="AC1462" s="1057"/>
      <c r="AD1462" s="1054"/>
    </row>
    <row r="1463" spans="18:30" x14ac:dyDescent="0.25">
      <c r="R1463" s="1057"/>
      <c r="S1463" s="1057"/>
      <c r="T1463" s="1057"/>
      <c r="U1463" s="1057"/>
      <c r="V1463" s="1057"/>
      <c r="W1463" s="1057"/>
      <c r="X1463" s="1057"/>
      <c r="Y1463" s="1057"/>
      <c r="Z1463" s="1057"/>
      <c r="AA1463" s="1057"/>
      <c r="AB1463" s="1057"/>
      <c r="AC1463" s="1057"/>
      <c r="AD1463" s="1054"/>
    </row>
    <row r="1464" spans="18:30" x14ac:dyDescent="0.25">
      <c r="R1464" s="1057"/>
      <c r="S1464" s="1057"/>
      <c r="T1464" s="1057"/>
      <c r="U1464" s="1057"/>
      <c r="V1464" s="1057"/>
      <c r="W1464" s="1057"/>
      <c r="X1464" s="1057"/>
      <c r="Y1464" s="1057"/>
      <c r="Z1464" s="1057"/>
      <c r="AA1464" s="1057"/>
      <c r="AB1464" s="1057"/>
      <c r="AC1464" s="1057"/>
      <c r="AD1464" s="1054"/>
    </row>
    <row r="1465" spans="18:30" x14ac:dyDescent="0.25">
      <c r="R1465" s="1057"/>
      <c r="S1465" s="1057"/>
      <c r="T1465" s="1057"/>
      <c r="U1465" s="1057"/>
      <c r="V1465" s="1057"/>
      <c r="W1465" s="1057"/>
      <c r="X1465" s="1057"/>
      <c r="Y1465" s="1057"/>
      <c r="Z1465" s="1057"/>
      <c r="AA1465" s="1057"/>
      <c r="AB1465" s="1057"/>
      <c r="AC1465" s="1057"/>
      <c r="AD1465" s="1054"/>
    </row>
    <row r="1466" spans="18:30" x14ac:dyDescent="0.25">
      <c r="R1466" s="1057"/>
      <c r="S1466" s="1057"/>
      <c r="T1466" s="1057"/>
      <c r="U1466" s="1057"/>
      <c r="V1466" s="1057"/>
      <c r="W1466" s="1057"/>
      <c r="X1466" s="1057"/>
      <c r="Y1466" s="1057"/>
      <c r="Z1466" s="1057"/>
      <c r="AA1466" s="1057"/>
      <c r="AB1466" s="1057"/>
      <c r="AC1466" s="1057"/>
      <c r="AD1466" s="1054"/>
    </row>
    <row r="1467" spans="18:30" x14ac:dyDescent="0.25">
      <c r="R1467" s="1057"/>
      <c r="S1467" s="1057"/>
      <c r="T1467" s="1057"/>
      <c r="U1467" s="1057"/>
      <c r="V1467" s="1057"/>
      <c r="W1467" s="1057"/>
      <c r="X1467" s="1057"/>
      <c r="Y1467" s="1057"/>
      <c r="Z1467" s="1057"/>
      <c r="AA1467" s="1057"/>
      <c r="AB1467" s="1057"/>
      <c r="AC1467" s="1057"/>
      <c r="AD1467" s="1054"/>
    </row>
    <row r="1468" spans="18:30" x14ac:dyDescent="0.25">
      <c r="R1468" s="1057"/>
      <c r="S1468" s="1057"/>
      <c r="T1468" s="1057"/>
      <c r="U1468" s="1057"/>
      <c r="V1468" s="1057"/>
      <c r="W1468" s="1057"/>
      <c r="X1468" s="1057"/>
      <c r="Y1468" s="1057"/>
      <c r="Z1468" s="1057"/>
      <c r="AA1468" s="1057"/>
      <c r="AB1468" s="1057"/>
      <c r="AC1468" s="1057"/>
      <c r="AD1468" s="1054"/>
    </row>
    <row r="1469" spans="18:30" x14ac:dyDescent="0.25">
      <c r="R1469" s="1057"/>
      <c r="S1469" s="1057"/>
      <c r="T1469" s="1057"/>
      <c r="U1469" s="1057"/>
      <c r="V1469" s="1057"/>
      <c r="W1469" s="1057"/>
      <c r="X1469" s="1057"/>
      <c r="Y1469" s="1057"/>
      <c r="Z1469" s="1057"/>
      <c r="AA1469" s="1057"/>
      <c r="AB1469" s="1057"/>
      <c r="AC1469" s="1057"/>
      <c r="AD1469" s="1054"/>
    </row>
    <row r="1470" spans="18:30" x14ac:dyDescent="0.25">
      <c r="R1470" s="1057"/>
      <c r="S1470" s="1057"/>
      <c r="T1470" s="1057"/>
      <c r="U1470" s="1057"/>
      <c r="V1470" s="1057"/>
      <c r="W1470" s="1057"/>
      <c r="X1470" s="1057"/>
      <c r="Y1470" s="1057"/>
      <c r="Z1470" s="1057"/>
      <c r="AA1470" s="1057"/>
      <c r="AB1470" s="1057"/>
      <c r="AC1470" s="1057"/>
      <c r="AD1470" s="1054"/>
    </row>
    <row r="1471" spans="18:30" x14ac:dyDescent="0.25">
      <c r="R1471" s="1057"/>
      <c r="S1471" s="1057"/>
      <c r="T1471" s="1057"/>
      <c r="U1471" s="1057"/>
      <c r="V1471" s="1057"/>
      <c r="W1471" s="1057"/>
      <c r="X1471" s="1057"/>
      <c r="Y1471" s="1057"/>
      <c r="Z1471" s="1057"/>
      <c r="AA1471" s="1057"/>
      <c r="AB1471" s="1057"/>
      <c r="AC1471" s="1057"/>
      <c r="AD1471" s="1054"/>
    </row>
    <row r="1472" spans="18:30" x14ac:dyDescent="0.25">
      <c r="R1472" s="1057"/>
      <c r="S1472" s="1057"/>
      <c r="T1472" s="1057"/>
      <c r="U1472" s="1057"/>
      <c r="V1472" s="1057"/>
      <c r="W1472" s="1057"/>
      <c r="X1472" s="1057"/>
      <c r="Y1472" s="1057"/>
      <c r="Z1472" s="1057"/>
      <c r="AA1472" s="1057"/>
      <c r="AB1472" s="1057"/>
      <c r="AC1472" s="1057"/>
      <c r="AD1472" s="1054"/>
    </row>
    <row r="1473" spans="18:30" x14ac:dyDescent="0.25">
      <c r="R1473" s="1057"/>
      <c r="S1473" s="1057"/>
      <c r="T1473" s="1057"/>
      <c r="U1473" s="1057"/>
      <c r="V1473" s="1057"/>
      <c r="W1473" s="1057"/>
      <c r="X1473" s="1057"/>
      <c r="Y1473" s="1057"/>
      <c r="Z1473" s="1057"/>
      <c r="AA1473" s="1057"/>
      <c r="AB1473" s="1057"/>
      <c r="AC1473" s="1057"/>
      <c r="AD1473" s="1054"/>
    </row>
    <row r="1474" spans="18:30" x14ac:dyDescent="0.25">
      <c r="R1474" s="1057"/>
      <c r="S1474" s="1057"/>
      <c r="T1474" s="1057"/>
      <c r="U1474" s="1057"/>
      <c r="V1474" s="1057"/>
      <c r="W1474" s="1057"/>
      <c r="X1474" s="1057"/>
      <c r="Y1474" s="1057"/>
      <c r="Z1474" s="1057"/>
      <c r="AA1474" s="1057"/>
      <c r="AB1474" s="1057"/>
      <c r="AC1474" s="1057"/>
      <c r="AD1474" s="1054"/>
    </row>
    <row r="1475" spans="18:30" x14ac:dyDescent="0.25">
      <c r="R1475" s="1057"/>
      <c r="S1475" s="1057"/>
      <c r="T1475" s="1057"/>
      <c r="U1475" s="1057"/>
      <c r="V1475" s="1057"/>
      <c r="W1475" s="1057"/>
      <c r="X1475" s="1057"/>
      <c r="Y1475" s="1057"/>
      <c r="Z1475" s="1057"/>
      <c r="AA1475" s="1057"/>
      <c r="AB1475" s="1057"/>
      <c r="AC1475" s="1057"/>
      <c r="AD1475" s="1054"/>
    </row>
    <row r="1476" spans="18:30" x14ac:dyDescent="0.25">
      <c r="R1476" s="1057"/>
      <c r="S1476" s="1057"/>
      <c r="T1476" s="1057"/>
      <c r="U1476" s="1057"/>
      <c r="V1476" s="1057"/>
      <c r="W1476" s="1057"/>
      <c r="X1476" s="1057"/>
      <c r="Y1476" s="1057"/>
      <c r="Z1476" s="1057"/>
      <c r="AA1476" s="1057"/>
      <c r="AB1476" s="1057"/>
      <c r="AC1476" s="1057"/>
      <c r="AD1476" s="1054"/>
    </row>
    <row r="1477" spans="18:30" x14ac:dyDescent="0.25">
      <c r="R1477" s="1057"/>
      <c r="S1477" s="1057"/>
      <c r="T1477" s="1057"/>
      <c r="U1477" s="1057"/>
      <c r="V1477" s="1057"/>
      <c r="W1477" s="1057"/>
      <c r="X1477" s="1057"/>
      <c r="Y1477" s="1057"/>
      <c r="Z1477" s="1057"/>
      <c r="AA1477" s="1057"/>
      <c r="AB1477" s="1057"/>
      <c r="AC1477" s="1057"/>
      <c r="AD1477" s="1054"/>
    </row>
    <row r="1478" spans="18:30" x14ac:dyDescent="0.25">
      <c r="R1478" s="1057"/>
      <c r="S1478" s="1057"/>
      <c r="T1478" s="1057"/>
      <c r="U1478" s="1057"/>
      <c r="V1478" s="1057"/>
      <c r="W1478" s="1057"/>
      <c r="X1478" s="1057"/>
      <c r="Y1478" s="1057"/>
      <c r="Z1478" s="1057"/>
      <c r="AA1478" s="1057"/>
      <c r="AB1478" s="1057"/>
      <c r="AC1478" s="1057"/>
      <c r="AD1478" s="1054"/>
    </row>
    <row r="1479" spans="18:30" x14ac:dyDescent="0.25">
      <c r="R1479" s="1057"/>
      <c r="S1479" s="1057"/>
      <c r="T1479" s="1057"/>
      <c r="U1479" s="1057"/>
      <c r="V1479" s="1057"/>
      <c r="W1479" s="1057"/>
      <c r="X1479" s="1057"/>
      <c r="Y1479" s="1057"/>
      <c r="Z1479" s="1057"/>
      <c r="AA1479" s="1057"/>
      <c r="AB1479" s="1057"/>
      <c r="AC1479" s="1057"/>
      <c r="AD1479" s="1054"/>
    </row>
    <row r="1480" spans="18:30" x14ac:dyDescent="0.25">
      <c r="R1480" s="1057"/>
      <c r="S1480" s="1057"/>
      <c r="T1480" s="1057"/>
      <c r="U1480" s="1057"/>
      <c r="V1480" s="1057"/>
      <c r="W1480" s="1057"/>
      <c r="X1480" s="1057"/>
      <c r="Y1480" s="1057"/>
      <c r="Z1480" s="1057"/>
      <c r="AA1480" s="1057"/>
      <c r="AB1480" s="1057"/>
      <c r="AC1480" s="1057"/>
      <c r="AD1480" s="1054"/>
    </row>
    <row r="1481" spans="18:30" x14ac:dyDescent="0.25">
      <c r="R1481" s="1057"/>
      <c r="S1481" s="1057"/>
      <c r="T1481" s="1057"/>
      <c r="U1481" s="1057"/>
      <c r="V1481" s="1057"/>
      <c r="W1481" s="1057"/>
      <c r="X1481" s="1057"/>
      <c r="Y1481" s="1057"/>
      <c r="Z1481" s="1057"/>
      <c r="AA1481" s="1057"/>
      <c r="AB1481" s="1057"/>
      <c r="AC1481" s="1057"/>
      <c r="AD1481" s="1054"/>
    </row>
    <row r="1482" spans="18:30" x14ac:dyDescent="0.25">
      <c r="R1482" s="1057"/>
      <c r="S1482" s="1057"/>
      <c r="T1482" s="1057"/>
      <c r="U1482" s="1057"/>
      <c r="V1482" s="1057"/>
      <c r="W1482" s="1057"/>
      <c r="X1482" s="1057"/>
      <c r="Y1482" s="1057"/>
      <c r="Z1482" s="1057"/>
      <c r="AA1482" s="1057"/>
      <c r="AB1482" s="1057"/>
      <c r="AC1482" s="1057"/>
      <c r="AD1482" s="1054"/>
    </row>
    <row r="1483" spans="18:30" x14ac:dyDescent="0.25">
      <c r="R1483" s="1057"/>
      <c r="S1483" s="1057"/>
      <c r="T1483" s="1057"/>
      <c r="U1483" s="1057"/>
      <c r="V1483" s="1057"/>
      <c r="W1483" s="1057"/>
      <c r="X1483" s="1057"/>
      <c r="Y1483" s="1057"/>
      <c r="Z1483" s="1057"/>
      <c r="AA1483" s="1057"/>
      <c r="AB1483" s="1057"/>
      <c r="AC1483" s="1057"/>
      <c r="AD1483" s="1054"/>
    </row>
    <row r="1484" spans="18:30" x14ac:dyDescent="0.25">
      <c r="R1484" s="1057"/>
      <c r="S1484" s="1057"/>
      <c r="T1484" s="1057"/>
      <c r="U1484" s="1057"/>
      <c r="V1484" s="1057"/>
      <c r="W1484" s="1057"/>
      <c r="X1484" s="1057"/>
      <c r="Y1484" s="1057"/>
      <c r="Z1484" s="1057"/>
      <c r="AA1484" s="1057"/>
      <c r="AB1484" s="1057"/>
      <c r="AC1484" s="1057"/>
      <c r="AD1484" s="1054"/>
    </row>
    <row r="1485" spans="18:30" x14ac:dyDescent="0.25">
      <c r="R1485" s="1057"/>
      <c r="S1485" s="1057"/>
      <c r="T1485" s="1057"/>
      <c r="U1485" s="1057"/>
      <c r="V1485" s="1057"/>
      <c r="W1485" s="1057"/>
      <c r="X1485" s="1057"/>
      <c r="Y1485" s="1057"/>
      <c r="Z1485" s="1057"/>
      <c r="AA1485" s="1057"/>
      <c r="AB1485" s="1057"/>
      <c r="AC1485" s="1057"/>
      <c r="AD1485" s="1054"/>
    </row>
    <row r="1486" spans="18:30" x14ac:dyDescent="0.25">
      <c r="R1486" s="1057"/>
      <c r="S1486" s="1057"/>
      <c r="T1486" s="1057"/>
      <c r="U1486" s="1057"/>
      <c r="V1486" s="1057"/>
      <c r="W1486" s="1057"/>
      <c r="X1486" s="1057"/>
      <c r="Y1486" s="1057"/>
      <c r="Z1486" s="1057"/>
      <c r="AA1486" s="1057"/>
      <c r="AB1486" s="1057"/>
      <c r="AC1486" s="1057"/>
      <c r="AD1486" s="1054"/>
    </row>
    <row r="1487" spans="18:30" x14ac:dyDescent="0.25">
      <c r="R1487" s="1057"/>
      <c r="S1487" s="1057"/>
      <c r="T1487" s="1057"/>
      <c r="U1487" s="1057"/>
      <c r="V1487" s="1057"/>
      <c r="W1487" s="1057"/>
      <c r="X1487" s="1057"/>
      <c r="Y1487" s="1057"/>
      <c r="Z1487" s="1057"/>
      <c r="AA1487" s="1057"/>
      <c r="AB1487" s="1057"/>
      <c r="AC1487" s="1057"/>
      <c r="AD1487" s="1054"/>
    </row>
    <row r="1488" spans="18:30" x14ac:dyDescent="0.25">
      <c r="R1488" s="1057"/>
      <c r="S1488" s="1057"/>
      <c r="T1488" s="1057"/>
      <c r="U1488" s="1057"/>
      <c r="V1488" s="1057"/>
      <c r="W1488" s="1057"/>
      <c r="X1488" s="1057"/>
      <c r="Y1488" s="1057"/>
      <c r="Z1488" s="1057"/>
      <c r="AA1488" s="1057"/>
      <c r="AB1488" s="1057"/>
      <c r="AC1488" s="1057"/>
      <c r="AD1488" s="1054"/>
    </row>
    <row r="1489" spans="18:30" x14ac:dyDescent="0.25">
      <c r="R1489" s="1057"/>
      <c r="S1489" s="1057"/>
      <c r="T1489" s="1057"/>
      <c r="U1489" s="1057"/>
      <c r="V1489" s="1057"/>
      <c r="W1489" s="1057"/>
      <c r="X1489" s="1057"/>
      <c r="Y1489" s="1057"/>
      <c r="Z1489" s="1057"/>
      <c r="AA1489" s="1057"/>
      <c r="AB1489" s="1057"/>
      <c r="AC1489" s="1057"/>
      <c r="AD1489" s="1054"/>
    </row>
    <row r="1490" spans="18:30" x14ac:dyDescent="0.25">
      <c r="R1490" s="1057"/>
      <c r="S1490" s="1057"/>
      <c r="T1490" s="1057"/>
      <c r="U1490" s="1057"/>
      <c r="V1490" s="1057"/>
      <c r="W1490" s="1057"/>
      <c r="X1490" s="1057"/>
      <c r="Y1490" s="1057"/>
      <c r="Z1490" s="1057"/>
      <c r="AA1490" s="1057"/>
      <c r="AB1490" s="1057"/>
      <c r="AC1490" s="1057"/>
      <c r="AD1490" s="1054"/>
    </row>
    <row r="1491" spans="18:30" x14ac:dyDescent="0.25">
      <c r="R1491" s="1057"/>
      <c r="S1491" s="1057"/>
      <c r="T1491" s="1057"/>
      <c r="U1491" s="1057"/>
      <c r="V1491" s="1057"/>
      <c r="W1491" s="1057"/>
      <c r="X1491" s="1057"/>
      <c r="Y1491" s="1057"/>
      <c r="Z1491" s="1057"/>
      <c r="AA1491" s="1057"/>
      <c r="AB1491" s="1057"/>
      <c r="AC1491" s="1057"/>
      <c r="AD1491" s="1054"/>
    </row>
    <row r="1492" spans="18:30" x14ac:dyDescent="0.25">
      <c r="R1492" s="1057"/>
      <c r="S1492" s="1057"/>
      <c r="T1492" s="1057"/>
      <c r="U1492" s="1057"/>
      <c r="V1492" s="1057"/>
      <c r="W1492" s="1057"/>
      <c r="X1492" s="1057"/>
      <c r="Y1492" s="1057"/>
      <c r="Z1492" s="1057"/>
      <c r="AA1492" s="1057"/>
      <c r="AB1492" s="1057"/>
      <c r="AC1492" s="1057"/>
      <c r="AD1492" s="1054"/>
    </row>
    <row r="1493" spans="18:30" x14ac:dyDescent="0.25">
      <c r="R1493" s="1057"/>
      <c r="S1493" s="1057"/>
      <c r="T1493" s="1057"/>
      <c r="U1493" s="1057"/>
      <c r="V1493" s="1057"/>
      <c r="W1493" s="1057"/>
      <c r="X1493" s="1057"/>
      <c r="Y1493" s="1057"/>
      <c r="Z1493" s="1057"/>
      <c r="AA1493" s="1057"/>
      <c r="AB1493" s="1057"/>
      <c r="AC1493" s="1057"/>
      <c r="AD1493" s="1054"/>
    </row>
    <row r="1494" spans="18:30" x14ac:dyDescent="0.25">
      <c r="R1494" s="1057"/>
      <c r="S1494" s="1057"/>
      <c r="T1494" s="1057"/>
      <c r="U1494" s="1057"/>
      <c r="V1494" s="1057"/>
      <c r="W1494" s="1057"/>
      <c r="X1494" s="1057"/>
      <c r="Y1494" s="1057"/>
      <c r="Z1494" s="1057"/>
      <c r="AA1494" s="1057"/>
      <c r="AB1494" s="1057"/>
      <c r="AC1494" s="1057"/>
      <c r="AD1494" s="1054"/>
    </row>
    <row r="1495" spans="18:30" x14ac:dyDescent="0.25">
      <c r="R1495" s="1057"/>
      <c r="S1495" s="1057"/>
      <c r="T1495" s="1057"/>
      <c r="U1495" s="1057"/>
      <c r="V1495" s="1057"/>
      <c r="W1495" s="1057"/>
      <c r="X1495" s="1057"/>
      <c r="Y1495" s="1057"/>
      <c r="Z1495" s="1057"/>
      <c r="AA1495" s="1057"/>
      <c r="AB1495" s="1057"/>
      <c r="AC1495" s="1057"/>
      <c r="AD1495" s="1054"/>
    </row>
    <row r="1496" spans="18:30" x14ac:dyDescent="0.25">
      <c r="R1496" s="1057"/>
      <c r="S1496" s="1057"/>
      <c r="T1496" s="1057"/>
      <c r="U1496" s="1057"/>
      <c r="V1496" s="1057"/>
      <c r="W1496" s="1057"/>
      <c r="X1496" s="1057"/>
      <c r="Y1496" s="1057"/>
      <c r="Z1496" s="1057"/>
      <c r="AA1496" s="1057"/>
      <c r="AB1496" s="1057"/>
      <c r="AC1496" s="1057"/>
      <c r="AD1496" s="1054"/>
    </row>
    <row r="1497" spans="18:30" x14ac:dyDescent="0.25">
      <c r="R1497" s="1057"/>
      <c r="S1497" s="1057"/>
      <c r="T1497" s="1057"/>
      <c r="U1497" s="1057"/>
      <c r="V1497" s="1057"/>
      <c r="W1497" s="1057"/>
      <c r="X1497" s="1057"/>
      <c r="Y1497" s="1057"/>
      <c r="Z1497" s="1057"/>
      <c r="AA1497" s="1057"/>
      <c r="AB1497" s="1057"/>
      <c r="AC1497" s="1057"/>
      <c r="AD1497" s="1054"/>
    </row>
    <row r="1498" spans="18:30" x14ac:dyDescent="0.25">
      <c r="R1498" s="1057"/>
      <c r="S1498" s="1057"/>
      <c r="T1498" s="1057"/>
      <c r="U1498" s="1057"/>
      <c r="V1498" s="1057"/>
      <c r="W1498" s="1057"/>
      <c r="X1498" s="1057"/>
      <c r="Y1498" s="1057"/>
      <c r="Z1498" s="1057"/>
      <c r="AA1498" s="1057"/>
      <c r="AB1498" s="1057"/>
      <c r="AC1498" s="1057"/>
      <c r="AD1498" s="1054"/>
    </row>
    <row r="1499" spans="18:30" x14ac:dyDescent="0.25">
      <c r="R1499" s="1057"/>
      <c r="S1499" s="1057"/>
      <c r="T1499" s="1057"/>
      <c r="U1499" s="1057"/>
      <c r="V1499" s="1057"/>
      <c r="W1499" s="1057"/>
      <c r="X1499" s="1057"/>
      <c r="Y1499" s="1057"/>
      <c r="Z1499" s="1057"/>
      <c r="AA1499" s="1057"/>
      <c r="AB1499" s="1057"/>
      <c r="AC1499" s="1057"/>
      <c r="AD1499" s="1054"/>
    </row>
    <row r="1500" spans="18:30" x14ac:dyDescent="0.25">
      <c r="R1500" s="1057"/>
      <c r="S1500" s="1057"/>
      <c r="T1500" s="1057"/>
      <c r="U1500" s="1057"/>
      <c r="V1500" s="1057"/>
      <c r="W1500" s="1057"/>
      <c r="X1500" s="1057"/>
      <c r="Y1500" s="1057"/>
      <c r="Z1500" s="1057"/>
      <c r="AA1500" s="1057"/>
      <c r="AB1500" s="1057"/>
      <c r="AC1500" s="1057"/>
      <c r="AD1500" s="1054"/>
    </row>
    <row r="1501" spans="18:30" x14ac:dyDescent="0.25">
      <c r="R1501" s="1057"/>
      <c r="S1501" s="1057"/>
      <c r="T1501" s="1057"/>
      <c r="U1501" s="1057"/>
      <c r="V1501" s="1057"/>
      <c r="W1501" s="1057"/>
      <c r="X1501" s="1057"/>
      <c r="Y1501" s="1057"/>
      <c r="Z1501" s="1057"/>
      <c r="AA1501" s="1057"/>
      <c r="AB1501" s="1057"/>
      <c r="AC1501" s="1057"/>
      <c r="AD1501" s="1054"/>
    </row>
    <row r="1502" spans="18:30" x14ac:dyDescent="0.25">
      <c r="R1502" s="1057"/>
      <c r="S1502" s="1057"/>
      <c r="T1502" s="1057"/>
      <c r="U1502" s="1057"/>
      <c r="V1502" s="1057"/>
      <c r="W1502" s="1057"/>
      <c r="X1502" s="1057"/>
      <c r="Y1502" s="1057"/>
      <c r="Z1502" s="1057"/>
      <c r="AA1502" s="1057"/>
      <c r="AB1502" s="1057"/>
      <c r="AC1502" s="1057"/>
      <c r="AD1502" s="1054"/>
    </row>
    <row r="1503" spans="18:30" x14ac:dyDescent="0.25">
      <c r="R1503" s="1057"/>
      <c r="S1503" s="1057"/>
      <c r="T1503" s="1057"/>
      <c r="U1503" s="1057"/>
      <c r="V1503" s="1057"/>
      <c r="W1503" s="1057"/>
      <c r="X1503" s="1057"/>
      <c r="Y1503" s="1057"/>
      <c r="Z1503" s="1057"/>
      <c r="AA1503" s="1057"/>
      <c r="AB1503" s="1057"/>
      <c r="AC1503" s="1057"/>
      <c r="AD1503" s="1054"/>
    </row>
    <row r="1504" spans="18:30" x14ac:dyDescent="0.25">
      <c r="R1504" s="1057"/>
      <c r="S1504" s="1057"/>
      <c r="T1504" s="1057"/>
      <c r="U1504" s="1057"/>
      <c r="V1504" s="1057"/>
      <c r="W1504" s="1057"/>
      <c r="X1504" s="1057"/>
      <c r="Y1504" s="1057"/>
      <c r="Z1504" s="1057"/>
      <c r="AA1504" s="1057"/>
      <c r="AB1504" s="1057"/>
      <c r="AC1504" s="1057"/>
      <c r="AD1504" s="1054"/>
    </row>
    <row r="1505" spans="18:30" x14ac:dyDescent="0.25">
      <c r="R1505" s="1057"/>
      <c r="S1505" s="1057"/>
      <c r="T1505" s="1057"/>
      <c r="U1505" s="1057"/>
      <c r="V1505" s="1057"/>
      <c r="W1505" s="1057"/>
      <c r="X1505" s="1057"/>
      <c r="Y1505" s="1057"/>
      <c r="Z1505" s="1057"/>
      <c r="AA1505" s="1057"/>
      <c r="AB1505" s="1057"/>
      <c r="AC1505" s="1057"/>
      <c r="AD1505" s="1054"/>
    </row>
    <row r="1506" spans="18:30" x14ac:dyDescent="0.25">
      <c r="R1506" s="1057"/>
      <c r="S1506" s="1057"/>
      <c r="T1506" s="1057"/>
      <c r="U1506" s="1057"/>
      <c r="V1506" s="1057"/>
      <c r="W1506" s="1057"/>
      <c r="X1506" s="1057"/>
      <c r="Y1506" s="1057"/>
      <c r="Z1506" s="1057"/>
      <c r="AA1506" s="1057"/>
      <c r="AB1506" s="1057"/>
      <c r="AC1506" s="1057"/>
      <c r="AD1506" s="1054"/>
    </row>
    <row r="1507" spans="18:30" x14ac:dyDescent="0.25">
      <c r="R1507" s="1057"/>
      <c r="S1507" s="1057"/>
      <c r="T1507" s="1057"/>
      <c r="U1507" s="1057"/>
      <c r="V1507" s="1057"/>
      <c r="W1507" s="1057"/>
      <c r="X1507" s="1057"/>
      <c r="Y1507" s="1057"/>
      <c r="Z1507" s="1057"/>
      <c r="AA1507" s="1057"/>
      <c r="AB1507" s="1057"/>
      <c r="AC1507" s="1057"/>
      <c r="AD1507" s="1054"/>
    </row>
    <row r="1508" spans="18:30" x14ac:dyDescent="0.25">
      <c r="R1508" s="1057"/>
      <c r="S1508" s="1057"/>
      <c r="T1508" s="1057"/>
      <c r="U1508" s="1057"/>
      <c r="V1508" s="1057"/>
      <c r="W1508" s="1057"/>
      <c r="X1508" s="1057"/>
      <c r="Y1508" s="1057"/>
      <c r="Z1508" s="1057"/>
      <c r="AA1508" s="1057"/>
      <c r="AB1508" s="1057"/>
      <c r="AC1508" s="1057"/>
      <c r="AD1508" s="1054"/>
    </row>
    <row r="1509" spans="18:30" x14ac:dyDescent="0.25">
      <c r="R1509" s="1057"/>
      <c r="S1509" s="1057"/>
      <c r="T1509" s="1057"/>
      <c r="U1509" s="1057"/>
      <c r="V1509" s="1057"/>
      <c r="W1509" s="1057"/>
      <c r="X1509" s="1057"/>
      <c r="Y1509" s="1057"/>
      <c r="Z1509" s="1057"/>
      <c r="AA1509" s="1057"/>
      <c r="AB1509" s="1057"/>
      <c r="AC1509" s="1057"/>
      <c r="AD1509" s="1054"/>
    </row>
    <row r="1510" spans="18:30" x14ac:dyDescent="0.25">
      <c r="R1510" s="1057"/>
      <c r="S1510" s="1057"/>
      <c r="T1510" s="1057"/>
      <c r="U1510" s="1057"/>
      <c r="V1510" s="1057"/>
      <c r="W1510" s="1057"/>
      <c r="X1510" s="1057"/>
      <c r="Y1510" s="1057"/>
      <c r="Z1510" s="1057"/>
      <c r="AA1510" s="1057"/>
      <c r="AB1510" s="1057"/>
      <c r="AC1510" s="1057"/>
      <c r="AD1510" s="1054"/>
    </row>
    <row r="1511" spans="18:30" x14ac:dyDescent="0.25">
      <c r="R1511" s="1057"/>
      <c r="S1511" s="1057"/>
      <c r="T1511" s="1057"/>
      <c r="U1511" s="1057"/>
      <c r="V1511" s="1057"/>
      <c r="W1511" s="1057"/>
      <c r="X1511" s="1057"/>
      <c r="Y1511" s="1057"/>
      <c r="Z1511" s="1057"/>
      <c r="AA1511" s="1057"/>
      <c r="AB1511" s="1057"/>
      <c r="AC1511" s="1057"/>
      <c r="AD1511" s="1054"/>
    </row>
    <row r="1512" spans="18:30" x14ac:dyDescent="0.25">
      <c r="R1512" s="1057"/>
      <c r="S1512" s="1057"/>
      <c r="T1512" s="1057"/>
      <c r="U1512" s="1057"/>
      <c r="V1512" s="1057"/>
      <c r="W1512" s="1057"/>
      <c r="X1512" s="1057"/>
      <c r="Y1512" s="1057"/>
      <c r="Z1512" s="1057"/>
      <c r="AA1512" s="1057"/>
      <c r="AB1512" s="1057"/>
      <c r="AC1512" s="1057"/>
      <c r="AD1512" s="1054"/>
    </row>
    <row r="1513" spans="18:30" x14ac:dyDescent="0.25">
      <c r="R1513" s="1057"/>
      <c r="S1513" s="1057"/>
      <c r="T1513" s="1057"/>
      <c r="U1513" s="1057"/>
      <c r="V1513" s="1057"/>
      <c r="W1513" s="1057"/>
      <c r="X1513" s="1057"/>
      <c r="Y1513" s="1057"/>
      <c r="Z1513" s="1057"/>
      <c r="AA1513" s="1057"/>
      <c r="AB1513" s="1057"/>
      <c r="AC1513" s="1057"/>
      <c r="AD1513" s="1054"/>
    </row>
    <row r="1514" spans="18:30" x14ac:dyDescent="0.25">
      <c r="R1514" s="1057"/>
      <c r="S1514" s="1057"/>
      <c r="T1514" s="1057"/>
      <c r="U1514" s="1057"/>
      <c r="V1514" s="1057"/>
      <c r="W1514" s="1057"/>
      <c r="X1514" s="1057"/>
      <c r="Y1514" s="1057"/>
      <c r="Z1514" s="1057"/>
      <c r="AA1514" s="1057"/>
      <c r="AB1514" s="1057"/>
      <c r="AC1514" s="1057"/>
      <c r="AD1514" s="1054"/>
    </row>
    <row r="1515" spans="18:30" x14ac:dyDescent="0.25">
      <c r="R1515" s="1057"/>
      <c r="S1515" s="1057"/>
      <c r="T1515" s="1057"/>
      <c r="U1515" s="1057"/>
      <c r="V1515" s="1057"/>
      <c r="W1515" s="1057"/>
      <c r="X1515" s="1057"/>
      <c r="Y1515" s="1057"/>
      <c r="Z1515" s="1057"/>
      <c r="AA1515" s="1057"/>
      <c r="AB1515" s="1057"/>
      <c r="AC1515" s="1057"/>
      <c r="AD1515" s="1054"/>
    </row>
    <row r="1516" spans="18:30" x14ac:dyDescent="0.25">
      <c r="R1516" s="1057"/>
      <c r="S1516" s="1057"/>
      <c r="T1516" s="1057"/>
      <c r="U1516" s="1057"/>
      <c r="V1516" s="1057"/>
      <c r="W1516" s="1057"/>
      <c r="X1516" s="1057"/>
      <c r="Y1516" s="1057"/>
      <c r="Z1516" s="1057"/>
      <c r="AA1516" s="1057"/>
      <c r="AB1516" s="1057"/>
      <c r="AC1516" s="1057"/>
      <c r="AD1516" s="1054"/>
    </row>
    <row r="1517" spans="18:30" x14ac:dyDescent="0.25">
      <c r="R1517" s="1057"/>
      <c r="S1517" s="1057"/>
      <c r="T1517" s="1057"/>
      <c r="U1517" s="1057"/>
      <c r="V1517" s="1057"/>
      <c r="W1517" s="1057"/>
      <c r="X1517" s="1057"/>
      <c r="Y1517" s="1057"/>
      <c r="Z1517" s="1057"/>
      <c r="AA1517" s="1057"/>
      <c r="AB1517" s="1057"/>
      <c r="AC1517" s="1057"/>
      <c r="AD1517" s="1054"/>
    </row>
    <row r="1518" spans="18:30" x14ac:dyDescent="0.25">
      <c r="R1518" s="1057"/>
      <c r="S1518" s="1057"/>
      <c r="T1518" s="1057"/>
      <c r="U1518" s="1057"/>
      <c r="V1518" s="1057"/>
      <c r="W1518" s="1057"/>
      <c r="X1518" s="1057"/>
      <c r="Y1518" s="1057"/>
      <c r="Z1518" s="1057"/>
      <c r="AA1518" s="1057"/>
      <c r="AB1518" s="1057"/>
      <c r="AC1518" s="1057"/>
      <c r="AD1518" s="1054"/>
    </row>
    <row r="1519" spans="18:30" x14ac:dyDescent="0.25">
      <c r="R1519" s="1057"/>
      <c r="S1519" s="1057"/>
      <c r="T1519" s="1057"/>
      <c r="U1519" s="1057"/>
      <c r="V1519" s="1057"/>
      <c r="W1519" s="1057"/>
      <c r="X1519" s="1057"/>
      <c r="Y1519" s="1057"/>
      <c r="Z1519" s="1057"/>
      <c r="AA1519" s="1057"/>
      <c r="AB1519" s="1057"/>
      <c r="AC1519" s="1057"/>
      <c r="AD1519" s="1054"/>
    </row>
    <row r="1520" spans="18:30" x14ac:dyDescent="0.25">
      <c r="R1520" s="1057"/>
      <c r="S1520" s="1057"/>
      <c r="T1520" s="1057"/>
      <c r="U1520" s="1057"/>
      <c r="V1520" s="1057"/>
      <c r="W1520" s="1057"/>
      <c r="X1520" s="1057"/>
      <c r="Y1520" s="1057"/>
      <c r="Z1520" s="1057"/>
      <c r="AA1520" s="1057"/>
      <c r="AB1520" s="1057"/>
      <c r="AC1520" s="1057"/>
      <c r="AD1520" s="1054"/>
    </row>
    <row r="1521" spans="18:30" x14ac:dyDescent="0.25">
      <c r="R1521" s="1057"/>
      <c r="S1521" s="1057"/>
      <c r="T1521" s="1057"/>
      <c r="U1521" s="1057"/>
      <c r="V1521" s="1057"/>
      <c r="W1521" s="1057"/>
      <c r="X1521" s="1057"/>
      <c r="Y1521" s="1057"/>
      <c r="Z1521" s="1057"/>
      <c r="AA1521" s="1057"/>
      <c r="AB1521" s="1057"/>
      <c r="AC1521" s="1057"/>
      <c r="AD1521" s="1054"/>
    </row>
    <row r="1522" spans="18:30" x14ac:dyDescent="0.25">
      <c r="R1522" s="1057"/>
      <c r="S1522" s="1057"/>
      <c r="T1522" s="1057"/>
      <c r="U1522" s="1057"/>
      <c r="V1522" s="1057"/>
      <c r="W1522" s="1057"/>
      <c r="X1522" s="1057"/>
      <c r="Y1522" s="1057"/>
      <c r="Z1522" s="1057"/>
      <c r="AA1522" s="1057"/>
      <c r="AB1522" s="1057"/>
      <c r="AC1522" s="1057"/>
      <c r="AD1522" s="1054"/>
    </row>
    <row r="1523" spans="18:30" x14ac:dyDescent="0.25">
      <c r="R1523" s="1057"/>
      <c r="S1523" s="1057"/>
      <c r="T1523" s="1057"/>
      <c r="U1523" s="1057"/>
      <c r="V1523" s="1057"/>
      <c r="W1523" s="1057"/>
      <c r="X1523" s="1057"/>
      <c r="Y1523" s="1057"/>
      <c r="Z1523" s="1057"/>
      <c r="AA1523" s="1057"/>
      <c r="AB1523" s="1057"/>
      <c r="AC1523" s="1057"/>
      <c r="AD1523" s="1054"/>
    </row>
    <row r="1524" spans="18:30" x14ac:dyDescent="0.25">
      <c r="R1524" s="1057"/>
      <c r="S1524" s="1057"/>
      <c r="T1524" s="1057"/>
      <c r="U1524" s="1057"/>
      <c r="V1524" s="1057"/>
      <c r="W1524" s="1057"/>
      <c r="X1524" s="1057"/>
      <c r="Y1524" s="1057"/>
      <c r="Z1524" s="1057"/>
      <c r="AA1524" s="1057"/>
      <c r="AB1524" s="1057"/>
      <c r="AC1524" s="1057"/>
      <c r="AD1524" s="1054"/>
    </row>
    <row r="1525" spans="18:30" x14ac:dyDescent="0.25">
      <c r="R1525" s="1057"/>
      <c r="S1525" s="1057"/>
      <c r="T1525" s="1057"/>
      <c r="U1525" s="1057"/>
      <c r="V1525" s="1057"/>
      <c r="W1525" s="1057"/>
      <c r="X1525" s="1057"/>
      <c r="Y1525" s="1057"/>
      <c r="Z1525" s="1057"/>
      <c r="AA1525" s="1057"/>
      <c r="AB1525" s="1057"/>
      <c r="AC1525" s="1057"/>
      <c r="AD1525" s="1054"/>
    </row>
    <row r="1526" spans="18:30" x14ac:dyDescent="0.25">
      <c r="R1526" s="1057"/>
      <c r="S1526" s="1057"/>
      <c r="T1526" s="1057"/>
      <c r="U1526" s="1057"/>
      <c r="V1526" s="1057"/>
      <c r="W1526" s="1057"/>
      <c r="X1526" s="1057"/>
      <c r="Y1526" s="1057"/>
      <c r="Z1526" s="1057"/>
      <c r="AA1526" s="1057"/>
      <c r="AB1526" s="1057"/>
      <c r="AC1526" s="1057"/>
      <c r="AD1526" s="1054"/>
    </row>
    <row r="1527" spans="18:30" x14ac:dyDescent="0.25">
      <c r="R1527" s="1057"/>
      <c r="S1527" s="1057"/>
      <c r="T1527" s="1057"/>
      <c r="U1527" s="1057"/>
      <c r="V1527" s="1057"/>
      <c r="W1527" s="1057"/>
      <c r="X1527" s="1057"/>
      <c r="Y1527" s="1057"/>
      <c r="Z1527" s="1057"/>
      <c r="AA1527" s="1057"/>
      <c r="AB1527" s="1057"/>
      <c r="AC1527" s="1057"/>
      <c r="AD1527" s="1054"/>
    </row>
    <row r="1528" spans="18:30" x14ac:dyDescent="0.25">
      <c r="R1528" s="1057"/>
      <c r="S1528" s="1057"/>
      <c r="T1528" s="1057"/>
      <c r="U1528" s="1057"/>
      <c r="V1528" s="1057"/>
      <c r="W1528" s="1057"/>
      <c r="X1528" s="1057"/>
      <c r="Y1528" s="1057"/>
      <c r="Z1528" s="1057"/>
      <c r="AA1528" s="1057"/>
      <c r="AB1528" s="1057"/>
      <c r="AC1528" s="1057"/>
      <c r="AD1528" s="1054"/>
    </row>
    <row r="1529" spans="18:30" x14ac:dyDescent="0.25">
      <c r="R1529" s="1057"/>
      <c r="S1529" s="1057"/>
      <c r="T1529" s="1057"/>
      <c r="U1529" s="1057"/>
      <c r="V1529" s="1057"/>
      <c r="W1529" s="1057"/>
      <c r="X1529" s="1057"/>
      <c r="Y1529" s="1057"/>
      <c r="Z1529" s="1057"/>
      <c r="AA1529" s="1057"/>
      <c r="AB1529" s="1057"/>
      <c r="AC1529" s="1057"/>
      <c r="AD1529" s="1054"/>
    </row>
    <row r="1530" spans="18:30" x14ac:dyDescent="0.25">
      <c r="R1530" s="1057"/>
      <c r="S1530" s="1057"/>
      <c r="T1530" s="1057"/>
      <c r="U1530" s="1057"/>
      <c r="V1530" s="1057"/>
      <c r="W1530" s="1057"/>
      <c r="X1530" s="1057"/>
      <c r="Y1530" s="1057"/>
      <c r="Z1530" s="1057"/>
      <c r="AA1530" s="1057"/>
      <c r="AB1530" s="1057"/>
      <c r="AC1530" s="1057"/>
      <c r="AD1530" s="1054"/>
    </row>
    <row r="1531" spans="18:30" x14ac:dyDescent="0.25">
      <c r="R1531" s="1057"/>
      <c r="S1531" s="1057"/>
      <c r="T1531" s="1057"/>
      <c r="U1531" s="1057"/>
      <c r="V1531" s="1057"/>
      <c r="W1531" s="1057"/>
      <c r="X1531" s="1057"/>
      <c r="Y1531" s="1057"/>
      <c r="Z1531" s="1057"/>
      <c r="AA1531" s="1057"/>
      <c r="AB1531" s="1057"/>
      <c r="AC1531" s="1057"/>
      <c r="AD1531" s="1054"/>
    </row>
    <row r="1532" spans="18:30" x14ac:dyDescent="0.25">
      <c r="R1532" s="1057"/>
      <c r="S1532" s="1057"/>
      <c r="T1532" s="1057"/>
      <c r="U1532" s="1057"/>
      <c r="V1532" s="1057"/>
      <c r="W1532" s="1057"/>
      <c r="X1532" s="1057"/>
      <c r="Y1532" s="1057"/>
      <c r="Z1532" s="1057"/>
      <c r="AA1532" s="1057"/>
      <c r="AB1532" s="1057"/>
      <c r="AC1532" s="1057"/>
      <c r="AD1532" s="1054"/>
    </row>
    <row r="1533" spans="18:30" x14ac:dyDescent="0.25">
      <c r="R1533" s="1057"/>
      <c r="S1533" s="1057"/>
      <c r="T1533" s="1057"/>
      <c r="U1533" s="1057"/>
      <c r="V1533" s="1057"/>
      <c r="W1533" s="1057"/>
      <c r="X1533" s="1057"/>
      <c r="Y1533" s="1057"/>
      <c r="Z1533" s="1057"/>
      <c r="AA1533" s="1057"/>
      <c r="AB1533" s="1057"/>
      <c r="AC1533" s="1057"/>
      <c r="AD1533" s="1054"/>
    </row>
    <row r="1534" spans="18:30" x14ac:dyDescent="0.25">
      <c r="R1534" s="1057"/>
      <c r="S1534" s="1057"/>
      <c r="T1534" s="1057"/>
      <c r="U1534" s="1057"/>
      <c r="V1534" s="1057"/>
      <c r="W1534" s="1057"/>
      <c r="X1534" s="1057"/>
      <c r="Y1534" s="1057"/>
      <c r="Z1534" s="1057"/>
      <c r="AA1534" s="1057"/>
      <c r="AB1534" s="1057"/>
      <c r="AC1534" s="1057"/>
      <c r="AD1534" s="1054"/>
    </row>
    <row r="1535" spans="18:30" x14ac:dyDescent="0.25">
      <c r="R1535" s="1057"/>
      <c r="S1535" s="1057"/>
      <c r="T1535" s="1057"/>
      <c r="U1535" s="1057"/>
      <c r="V1535" s="1057"/>
      <c r="W1535" s="1057"/>
      <c r="X1535" s="1057"/>
      <c r="Y1535" s="1057"/>
      <c r="Z1535" s="1057"/>
      <c r="AA1535" s="1057"/>
      <c r="AB1535" s="1057"/>
      <c r="AC1535" s="1057"/>
      <c r="AD1535" s="1054"/>
    </row>
    <row r="1536" spans="18:30" x14ac:dyDescent="0.25">
      <c r="R1536" s="1057"/>
      <c r="S1536" s="1057"/>
      <c r="T1536" s="1057"/>
      <c r="U1536" s="1057"/>
      <c r="V1536" s="1057"/>
      <c r="W1536" s="1057"/>
      <c r="X1536" s="1057"/>
      <c r="Y1536" s="1057"/>
      <c r="Z1536" s="1057"/>
      <c r="AA1536" s="1057"/>
      <c r="AB1536" s="1057"/>
      <c r="AC1536" s="1057"/>
      <c r="AD1536" s="1054"/>
    </row>
    <row r="1537" spans="18:30" x14ac:dyDescent="0.25">
      <c r="R1537" s="1057"/>
      <c r="S1537" s="1057"/>
      <c r="T1537" s="1057"/>
      <c r="U1537" s="1057"/>
      <c r="V1537" s="1057"/>
      <c r="W1537" s="1057"/>
      <c r="X1537" s="1057"/>
      <c r="Y1537" s="1057"/>
      <c r="Z1537" s="1057"/>
      <c r="AA1537" s="1057"/>
      <c r="AB1537" s="1057"/>
      <c r="AC1537" s="1057"/>
      <c r="AD1537" s="1054"/>
    </row>
    <row r="1538" spans="18:30" x14ac:dyDescent="0.25">
      <c r="R1538" s="1057"/>
      <c r="S1538" s="1057"/>
      <c r="T1538" s="1057"/>
      <c r="U1538" s="1057"/>
      <c r="V1538" s="1057"/>
      <c r="W1538" s="1057"/>
      <c r="X1538" s="1057"/>
      <c r="Y1538" s="1057"/>
      <c r="Z1538" s="1057"/>
      <c r="AA1538" s="1057"/>
      <c r="AB1538" s="1057"/>
      <c r="AC1538" s="1057"/>
      <c r="AD1538" s="1054"/>
    </row>
    <row r="1539" spans="18:30" x14ac:dyDescent="0.25">
      <c r="R1539" s="1057"/>
      <c r="S1539" s="1057"/>
      <c r="T1539" s="1057"/>
      <c r="U1539" s="1057"/>
      <c r="V1539" s="1057"/>
      <c r="W1539" s="1057"/>
      <c r="X1539" s="1057"/>
      <c r="Y1539" s="1057"/>
      <c r="Z1539" s="1057"/>
      <c r="AA1539" s="1057"/>
      <c r="AB1539" s="1057"/>
      <c r="AC1539" s="1057"/>
      <c r="AD1539" s="1054"/>
    </row>
    <row r="1540" spans="18:30" x14ac:dyDescent="0.25">
      <c r="R1540" s="1057"/>
      <c r="S1540" s="1057"/>
      <c r="T1540" s="1057"/>
      <c r="U1540" s="1057"/>
      <c r="V1540" s="1057"/>
      <c r="W1540" s="1057"/>
      <c r="X1540" s="1057"/>
      <c r="Y1540" s="1057"/>
      <c r="Z1540" s="1057"/>
      <c r="AA1540" s="1057"/>
      <c r="AB1540" s="1057"/>
      <c r="AC1540" s="1057"/>
      <c r="AD1540" s="1054"/>
    </row>
    <row r="1541" spans="18:30" x14ac:dyDescent="0.25">
      <c r="R1541" s="1057"/>
      <c r="S1541" s="1057"/>
      <c r="T1541" s="1057"/>
      <c r="U1541" s="1057"/>
      <c r="V1541" s="1057"/>
      <c r="W1541" s="1057"/>
      <c r="X1541" s="1057"/>
      <c r="Y1541" s="1057"/>
      <c r="Z1541" s="1057"/>
      <c r="AA1541" s="1057"/>
      <c r="AB1541" s="1057"/>
      <c r="AC1541" s="1057"/>
      <c r="AD1541" s="1054"/>
    </row>
    <row r="1542" spans="18:30" x14ac:dyDescent="0.25">
      <c r="R1542" s="1057"/>
      <c r="S1542" s="1057"/>
      <c r="T1542" s="1057"/>
      <c r="U1542" s="1057"/>
      <c r="V1542" s="1057"/>
      <c r="W1542" s="1057"/>
      <c r="X1542" s="1057"/>
      <c r="Y1542" s="1057"/>
      <c r="Z1542" s="1057"/>
      <c r="AA1542" s="1057"/>
      <c r="AB1542" s="1057"/>
      <c r="AC1542" s="1057"/>
      <c r="AD1542" s="1054"/>
    </row>
    <row r="1543" spans="18:30" x14ac:dyDescent="0.25">
      <c r="R1543" s="1057"/>
      <c r="S1543" s="1057"/>
      <c r="T1543" s="1057"/>
      <c r="U1543" s="1057"/>
      <c r="V1543" s="1057"/>
      <c r="W1543" s="1057"/>
      <c r="X1543" s="1057"/>
      <c r="Y1543" s="1057"/>
      <c r="Z1543" s="1057"/>
      <c r="AA1543" s="1057"/>
      <c r="AB1543" s="1057"/>
      <c r="AC1543" s="1057"/>
      <c r="AD1543" s="1054"/>
    </row>
    <row r="1544" spans="18:30" x14ac:dyDescent="0.25">
      <c r="R1544" s="1057"/>
      <c r="S1544" s="1057"/>
      <c r="T1544" s="1057"/>
      <c r="U1544" s="1057"/>
      <c r="V1544" s="1057"/>
      <c r="W1544" s="1057"/>
      <c r="X1544" s="1057"/>
      <c r="Y1544" s="1057"/>
      <c r="Z1544" s="1057"/>
      <c r="AA1544" s="1057"/>
      <c r="AB1544" s="1057"/>
      <c r="AC1544" s="1057"/>
      <c r="AD1544" s="1054"/>
    </row>
    <row r="1545" spans="18:30" x14ac:dyDescent="0.25">
      <c r="R1545" s="1057"/>
      <c r="S1545" s="1057"/>
      <c r="T1545" s="1057"/>
      <c r="U1545" s="1057"/>
      <c r="V1545" s="1057"/>
      <c r="W1545" s="1057"/>
      <c r="X1545" s="1057"/>
      <c r="Y1545" s="1057"/>
      <c r="Z1545" s="1057"/>
      <c r="AA1545" s="1057"/>
      <c r="AB1545" s="1057"/>
      <c r="AC1545" s="1057"/>
      <c r="AD1545" s="1054"/>
    </row>
    <row r="1546" spans="18:30" x14ac:dyDescent="0.25">
      <c r="R1546" s="1057"/>
      <c r="S1546" s="1057"/>
      <c r="T1546" s="1057"/>
      <c r="U1546" s="1057"/>
      <c r="V1546" s="1057"/>
      <c r="W1546" s="1057"/>
      <c r="X1546" s="1057"/>
      <c r="Y1546" s="1057"/>
      <c r="Z1546" s="1057"/>
      <c r="AA1546" s="1057"/>
      <c r="AB1546" s="1057"/>
      <c r="AC1546" s="1057"/>
      <c r="AD1546" s="1054"/>
    </row>
    <row r="1547" spans="18:30" x14ac:dyDescent="0.25">
      <c r="R1547" s="1057"/>
      <c r="S1547" s="1057"/>
      <c r="T1547" s="1057"/>
      <c r="U1547" s="1057"/>
      <c r="V1547" s="1057"/>
      <c r="W1547" s="1057"/>
      <c r="X1547" s="1057"/>
      <c r="Y1547" s="1057"/>
      <c r="Z1547" s="1057"/>
      <c r="AA1547" s="1057"/>
      <c r="AB1547" s="1057"/>
      <c r="AC1547" s="1057"/>
      <c r="AD1547" s="1054"/>
    </row>
    <row r="1548" spans="18:30" x14ac:dyDescent="0.25">
      <c r="R1548" s="1057"/>
      <c r="S1548" s="1057"/>
      <c r="T1548" s="1057"/>
      <c r="U1548" s="1057"/>
      <c r="V1548" s="1057"/>
      <c r="W1548" s="1057"/>
      <c r="X1548" s="1057"/>
      <c r="Y1548" s="1057"/>
      <c r="Z1548" s="1057"/>
      <c r="AA1548" s="1057"/>
      <c r="AB1548" s="1057"/>
      <c r="AC1548" s="1057"/>
      <c r="AD1548" s="1054"/>
    </row>
    <row r="1549" spans="18:30" x14ac:dyDescent="0.25">
      <c r="R1549" s="1057"/>
      <c r="S1549" s="1057"/>
      <c r="T1549" s="1057"/>
      <c r="U1549" s="1057"/>
      <c r="V1549" s="1057"/>
      <c r="W1549" s="1057"/>
      <c r="X1549" s="1057"/>
      <c r="Y1549" s="1057"/>
      <c r="Z1549" s="1057"/>
      <c r="AA1549" s="1057"/>
      <c r="AB1549" s="1057"/>
      <c r="AC1549" s="1057"/>
      <c r="AD1549" s="1054"/>
    </row>
    <row r="1550" spans="18:30" x14ac:dyDescent="0.25">
      <c r="R1550" s="1057"/>
      <c r="S1550" s="1057"/>
      <c r="T1550" s="1057"/>
      <c r="U1550" s="1057"/>
      <c r="V1550" s="1057"/>
      <c r="W1550" s="1057"/>
      <c r="X1550" s="1057"/>
      <c r="Y1550" s="1057"/>
      <c r="Z1550" s="1057"/>
      <c r="AA1550" s="1057"/>
      <c r="AB1550" s="1057"/>
      <c r="AC1550" s="1057"/>
      <c r="AD1550" s="1054"/>
    </row>
    <row r="1551" spans="18:30" x14ac:dyDescent="0.25">
      <c r="R1551" s="1057"/>
      <c r="S1551" s="1057"/>
      <c r="T1551" s="1057"/>
      <c r="U1551" s="1057"/>
      <c r="V1551" s="1057"/>
      <c r="W1551" s="1057"/>
      <c r="X1551" s="1057"/>
      <c r="Y1551" s="1057"/>
      <c r="Z1551" s="1057"/>
      <c r="AA1551" s="1057"/>
      <c r="AB1551" s="1057"/>
      <c r="AC1551" s="1057"/>
      <c r="AD1551" s="1054"/>
    </row>
    <row r="1552" spans="18:30" x14ac:dyDescent="0.25">
      <c r="R1552" s="1057"/>
      <c r="S1552" s="1057"/>
      <c r="T1552" s="1057"/>
      <c r="U1552" s="1057"/>
      <c r="V1552" s="1057"/>
      <c r="W1552" s="1057"/>
      <c r="X1552" s="1057"/>
      <c r="Y1552" s="1057"/>
      <c r="Z1552" s="1057"/>
      <c r="AA1552" s="1057"/>
      <c r="AB1552" s="1057"/>
      <c r="AC1552" s="1057"/>
      <c r="AD1552" s="1054"/>
    </row>
    <row r="1553" spans="18:30" x14ac:dyDescent="0.25">
      <c r="R1553" s="1057"/>
      <c r="S1553" s="1057"/>
      <c r="T1553" s="1057"/>
      <c r="U1553" s="1057"/>
      <c r="V1553" s="1057"/>
      <c r="W1553" s="1057"/>
      <c r="X1553" s="1057"/>
      <c r="Y1553" s="1057"/>
      <c r="Z1553" s="1057"/>
      <c r="AA1553" s="1057"/>
      <c r="AB1553" s="1057"/>
      <c r="AC1553" s="1057"/>
      <c r="AD1553" s="1054"/>
    </row>
    <row r="1554" spans="18:30" x14ac:dyDescent="0.25">
      <c r="R1554" s="1057"/>
      <c r="S1554" s="1057"/>
      <c r="T1554" s="1057"/>
      <c r="U1554" s="1057"/>
      <c r="V1554" s="1057"/>
      <c r="W1554" s="1057"/>
      <c r="X1554" s="1057"/>
      <c r="Y1554" s="1057"/>
      <c r="Z1554" s="1057"/>
      <c r="AA1554" s="1057"/>
      <c r="AB1554" s="1057"/>
      <c r="AC1554" s="1057"/>
      <c r="AD1554" s="1054"/>
    </row>
    <row r="1555" spans="18:30" x14ac:dyDescent="0.25">
      <c r="R1555" s="1057"/>
      <c r="S1555" s="1057"/>
      <c r="T1555" s="1057"/>
      <c r="U1555" s="1057"/>
      <c r="V1555" s="1057"/>
      <c r="W1555" s="1057"/>
      <c r="X1555" s="1057"/>
      <c r="Y1555" s="1057"/>
      <c r="Z1555" s="1057"/>
      <c r="AA1555" s="1057"/>
      <c r="AB1555" s="1057"/>
      <c r="AC1555" s="1057"/>
      <c r="AD1555" s="1054"/>
    </row>
    <row r="1556" spans="18:30" x14ac:dyDescent="0.25">
      <c r="R1556" s="1057"/>
      <c r="S1556" s="1057"/>
      <c r="T1556" s="1057"/>
      <c r="U1556" s="1057"/>
      <c r="V1556" s="1057"/>
      <c r="W1556" s="1057"/>
      <c r="X1556" s="1057"/>
      <c r="Y1556" s="1057"/>
      <c r="Z1556" s="1057"/>
      <c r="AA1556" s="1057"/>
      <c r="AB1556" s="1057"/>
      <c r="AC1556" s="1057"/>
      <c r="AD1556" s="1054"/>
    </row>
    <row r="1557" spans="18:30" x14ac:dyDescent="0.25">
      <c r="R1557" s="1057"/>
      <c r="S1557" s="1057"/>
      <c r="T1557" s="1057"/>
      <c r="U1557" s="1057"/>
      <c r="V1557" s="1057"/>
      <c r="W1557" s="1057"/>
      <c r="X1557" s="1057"/>
      <c r="Y1557" s="1057"/>
      <c r="Z1557" s="1057"/>
      <c r="AA1557" s="1057"/>
      <c r="AB1557" s="1057"/>
      <c r="AC1557" s="1057"/>
      <c r="AD1557" s="1054"/>
    </row>
    <row r="1558" spans="18:30" x14ac:dyDescent="0.25">
      <c r="R1558" s="1057"/>
      <c r="S1558" s="1057"/>
      <c r="T1558" s="1057"/>
      <c r="U1558" s="1057"/>
      <c r="V1558" s="1057"/>
      <c r="W1558" s="1057"/>
      <c r="X1558" s="1057"/>
      <c r="Y1558" s="1057"/>
      <c r="Z1558" s="1057"/>
      <c r="AA1558" s="1057"/>
      <c r="AB1558" s="1057"/>
      <c r="AC1558" s="1057"/>
      <c r="AD1558" s="1054"/>
    </row>
    <row r="1559" spans="18:30" x14ac:dyDescent="0.25">
      <c r="R1559" s="1057"/>
      <c r="S1559" s="1057"/>
      <c r="T1559" s="1057"/>
      <c r="U1559" s="1057"/>
      <c r="V1559" s="1057"/>
      <c r="W1559" s="1057"/>
      <c r="X1559" s="1057"/>
      <c r="Y1559" s="1057"/>
      <c r="Z1559" s="1057"/>
      <c r="AA1559" s="1057"/>
      <c r="AB1559" s="1057"/>
      <c r="AC1559" s="1057"/>
      <c r="AD1559" s="1054"/>
    </row>
    <row r="1560" spans="18:30" x14ac:dyDescent="0.25">
      <c r="R1560" s="1057"/>
      <c r="S1560" s="1057"/>
      <c r="T1560" s="1057"/>
      <c r="U1560" s="1057"/>
      <c r="V1560" s="1057"/>
      <c r="W1560" s="1057"/>
      <c r="X1560" s="1057"/>
      <c r="Y1560" s="1057"/>
      <c r="Z1560" s="1057"/>
      <c r="AA1560" s="1057"/>
      <c r="AB1560" s="1057"/>
      <c r="AC1560" s="1057"/>
      <c r="AD1560" s="1054"/>
    </row>
    <row r="1561" spans="18:30" x14ac:dyDescent="0.25">
      <c r="R1561" s="1057"/>
      <c r="S1561" s="1057"/>
      <c r="T1561" s="1057"/>
      <c r="U1561" s="1057"/>
      <c r="V1561" s="1057"/>
      <c r="W1561" s="1057"/>
      <c r="X1561" s="1057"/>
      <c r="Y1561" s="1057"/>
      <c r="Z1561" s="1057"/>
      <c r="AA1561" s="1057"/>
      <c r="AB1561" s="1057"/>
      <c r="AC1561" s="1057"/>
      <c r="AD1561" s="1054"/>
    </row>
    <row r="1562" spans="18:30" x14ac:dyDescent="0.25">
      <c r="R1562" s="1057"/>
      <c r="S1562" s="1057"/>
      <c r="T1562" s="1057"/>
      <c r="U1562" s="1057"/>
      <c r="V1562" s="1057"/>
      <c r="W1562" s="1057"/>
      <c r="X1562" s="1057"/>
      <c r="Y1562" s="1057"/>
      <c r="Z1562" s="1057"/>
      <c r="AA1562" s="1057"/>
      <c r="AB1562" s="1057"/>
      <c r="AC1562" s="1057"/>
      <c r="AD1562" s="1054"/>
    </row>
    <row r="1563" spans="18:30" x14ac:dyDescent="0.25">
      <c r="R1563" s="1057"/>
      <c r="S1563" s="1057"/>
      <c r="T1563" s="1057"/>
      <c r="U1563" s="1057"/>
      <c r="V1563" s="1057"/>
      <c r="W1563" s="1057"/>
      <c r="X1563" s="1057"/>
      <c r="Y1563" s="1057"/>
      <c r="Z1563" s="1057"/>
      <c r="AA1563" s="1057"/>
      <c r="AB1563" s="1057"/>
      <c r="AC1563" s="1057"/>
      <c r="AD1563" s="1054"/>
    </row>
    <row r="1564" spans="18:30" x14ac:dyDescent="0.25">
      <c r="R1564" s="1057"/>
      <c r="S1564" s="1057"/>
      <c r="T1564" s="1057"/>
      <c r="U1564" s="1057"/>
      <c r="V1564" s="1057"/>
      <c r="W1564" s="1057"/>
      <c r="X1564" s="1057"/>
      <c r="Y1564" s="1057"/>
      <c r="Z1564" s="1057"/>
      <c r="AA1564" s="1057"/>
      <c r="AB1564" s="1057"/>
      <c r="AC1564" s="1057"/>
      <c r="AD1564" s="1054"/>
    </row>
    <row r="1565" spans="18:30" x14ac:dyDescent="0.25">
      <c r="R1565" s="1057"/>
      <c r="S1565" s="1057"/>
      <c r="T1565" s="1057"/>
      <c r="U1565" s="1057"/>
      <c r="V1565" s="1057"/>
      <c r="W1565" s="1057"/>
      <c r="X1565" s="1057"/>
      <c r="Y1565" s="1057"/>
      <c r="Z1565" s="1057"/>
      <c r="AA1565" s="1057"/>
      <c r="AB1565" s="1057"/>
      <c r="AC1565" s="1057"/>
      <c r="AD1565" s="1054"/>
    </row>
    <row r="1566" spans="18:30" x14ac:dyDescent="0.25">
      <c r="R1566" s="1057"/>
      <c r="S1566" s="1057"/>
      <c r="T1566" s="1057"/>
      <c r="U1566" s="1057"/>
      <c r="V1566" s="1057"/>
      <c r="W1566" s="1057"/>
      <c r="X1566" s="1057"/>
      <c r="Y1566" s="1057"/>
      <c r="Z1566" s="1057"/>
      <c r="AA1566" s="1057"/>
      <c r="AB1566" s="1057"/>
      <c r="AC1566" s="1057"/>
      <c r="AD1566" s="1054"/>
    </row>
    <row r="1567" spans="18:30" x14ac:dyDescent="0.25">
      <c r="R1567" s="1057"/>
      <c r="S1567" s="1057"/>
      <c r="T1567" s="1057"/>
      <c r="U1567" s="1057"/>
      <c r="V1567" s="1057"/>
      <c r="W1567" s="1057"/>
      <c r="X1567" s="1057"/>
      <c r="Y1567" s="1057"/>
      <c r="Z1567" s="1057"/>
      <c r="AA1567" s="1057"/>
      <c r="AB1567" s="1057"/>
      <c r="AC1567" s="1057"/>
      <c r="AD1567" s="1054"/>
    </row>
    <row r="1568" spans="18:30" x14ac:dyDescent="0.25">
      <c r="R1568" s="1057"/>
      <c r="S1568" s="1057"/>
      <c r="T1568" s="1057"/>
      <c r="U1568" s="1057"/>
      <c r="V1568" s="1057"/>
      <c r="W1568" s="1057"/>
      <c r="X1568" s="1057"/>
      <c r="Y1568" s="1057"/>
      <c r="Z1568" s="1057"/>
      <c r="AA1568" s="1057"/>
      <c r="AB1568" s="1057"/>
      <c r="AC1568" s="1057"/>
      <c r="AD1568" s="1054"/>
    </row>
    <row r="1569" spans="18:30" x14ac:dyDescent="0.25">
      <c r="R1569" s="1057"/>
      <c r="S1569" s="1057"/>
      <c r="T1569" s="1057"/>
      <c r="U1569" s="1057"/>
      <c r="V1569" s="1057"/>
      <c r="W1569" s="1057"/>
      <c r="X1569" s="1057"/>
      <c r="Y1569" s="1057"/>
      <c r="Z1569" s="1057"/>
      <c r="AA1569" s="1057"/>
      <c r="AB1569" s="1057"/>
      <c r="AC1569" s="1057"/>
      <c r="AD1569" s="1054"/>
    </row>
    <row r="1570" spans="18:30" x14ac:dyDescent="0.25">
      <c r="R1570" s="1057"/>
      <c r="S1570" s="1057"/>
      <c r="T1570" s="1057"/>
      <c r="U1570" s="1057"/>
      <c r="V1570" s="1057"/>
      <c r="W1570" s="1057"/>
      <c r="X1570" s="1057"/>
      <c r="Y1570" s="1057"/>
      <c r="Z1570" s="1057"/>
      <c r="AA1570" s="1057"/>
      <c r="AB1570" s="1057"/>
      <c r="AC1570" s="1057"/>
      <c r="AD1570" s="1054"/>
    </row>
    <row r="1571" spans="18:30" x14ac:dyDescent="0.25">
      <c r="R1571" s="1057"/>
      <c r="S1571" s="1057"/>
      <c r="T1571" s="1057"/>
      <c r="U1571" s="1057"/>
      <c r="V1571" s="1057"/>
      <c r="W1571" s="1057"/>
      <c r="X1571" s="1057"/>
      <c r="Y1571" s="1057"/>
      <c r="Z1571" s="1057"/>
      <c r="AA1571" s="1057"/>
      <c r="AB1571" s="1057"/>
      <c r="AC1571" s="1057"/>
      <c r="AD1571" s="1054"/>
    </row>
    <row r="1572" spans="18:30" x14ac:dyDescent="0.25">
      <c r="R1572" s="1057"/>
      <c r="S1572" s="1057"/>
      <c r="T1572" s="1057"/>
      <c r="U1572" s="1057"/>
      <c r="V1572" s="1057"/>
      <c r="W1572" s="1057"/>
      <c r="X1572" s="1057"/>
      <c r="Y1572" s="1057"/>
      <c r="Z1572" s="1057"/>
      <c r="AA1572" s="1057"/>
      <c r="AB1572" s="1057"/>
      <c r="AC1572" s="1057"/>
      <c r="AD1572" s="1054"/>
    </row>
    <row r="1573" spans="18:30" x14ac:dyDescent="0.25">
      <c r="R1573" s="1057"/>
      <c r="S1573" s="1057"/>
      <c r="T1573" s="1057"/>
      <c r="U1573" s="1057"/>
      <c r="V1573" s="1057"/>
      <c r="W1573" s="1057"/>
      <c r="X1573" s="1057"/>
      <c r="Y1573" s="1057"/>
      <c r="Z1573" s="1057"/>
      <c r="AA1573" s="1057"/>
      <c r="AB1573" s="1057"/>
      <c r="AC1573" s="1057"/>
      <c r="AD1573" s="1054"/>
    </row>
    <row r="1574" spans="18:30" x14ac:dyDescent="0.25">
      <c r="R1574" s="1057"/>
      <c r="S1574" s="1057"/>
      <c r="T1574" s="1057"/>
      <c r="U1574" s="1057"/>
      <c r="V1574" s="1057"/>
      <c r="W1574" s="1057"/>
      <c r="X1574" s="1057"/>
      <c r="Y1574" s="1057"/>
      <c r="Z1574" s="1057"/>
      <c r="AA1574" s="1057"/>
      <c r="AB1574" s="1057"/>
      <c r="AC1574" s="1057"/>
      <c r="AD1574" s="1054"/>
    </row>
    <row r="1575" spans="18:30" x14ac:dyDescent="0.25">
      <c r="R1575" s="1057"/>
      <c r="S1575" s="1057"/>
      <c r="T1575" s="1057"/>
      <c r="U1575" s="1057"/>
      <c r="V1575" s="1057"/>
      <c r="W1575" s="1057"/>
      <c r="X1575" s="1057"/>
      <c r="Y1575" s="1057"/>
      <c r="Z1575" s="1057"/>
      <c r="AA1575" s="1057"/>
      <c r="AB1575" s="1057"/>
      <c r="AC1575" s="1057"/>
      <c r="AD1575" s="1054"/>
    </row>
    <row r="1576" spans="18:30" x14ac:dyDescent="0.25">
      <c r="R1576" s="1057"/>
      <c r="S1576" s="1057"/>
      <c r="T1576" s="1057"/>
      <c r="U1576" s="1057"/>
      <c r="V1576" s="1057"/>
      <c r="W1576" s="1057"/>
      <c r="X1576" s="1057"/>
      <c r="Y1576" s="1057"/>
      <c r="Z1576" s="1057"/>
      <c r="AA1576" s="1057"/>
      <c r="AB1576" s="1057"/>
      <c r="AC1576" s="1057"/>
      <c r="AD1576" s="1054"/>
    </row>
    <row r="1577" spans="18:30" x14ac:dyDescent="0.25">
      <c r="R1577" s="1057"/>
      <c r="S1577" s="1057"/>
      <c r="T1577" s="1057"/>
      <c r="U1577" s="1057"/>
      <c r="V1577" s="1057"/>
      <c r="W1577" s="1057"/>
      <c r="X1577" s="1057"/>
      <c r="Y1577" s="1057"/>
      <c r="Z1577" s="1057"/>
      <c r="AA1577" s="1057"/>
      <c r="AB1577" s="1057"/>
      <c r="AC1577" s="1057"/>
      <c r="AD1577" s="1054"/>
    </row>
    <row r="1578" spans="18:30" x14ac:dyDescent="0.25">
      <c r="R1578" s="1057"/>
      <c r="S1578" s="1057"/>
      <c r="T1578" s="1057"/>
      <c r="U1578" s="1057"/>
      <c r="V1578" s="1057"/>
      <c r="W1578" s="1057"/>
      <c r="X1578" s="1057"/>
      <c r="Y1578" s="1057"/>
      <c r="Z1578" s="1057"/>
      <c r="AA1578" s="1057"/>
      <c r="AB1578" s="1057"/>
      <c r="AC1578" s="1057"/>
      <c r="AD1578" s="1054"/>
    </row>
    <row r="1579" spans="18:30" x14ac:dyDescent="0.25">
      <c r="R1579" s="1057"/>
      <c r="S1579" s="1057"/>
      <c r="T1579" s="1057"/>
      <c r="U1579" s="1057"/>
      <c r="V1579" s="1057"/>
      <c r="W1579" s="1057"/>
      <c r="X1579" s="1057"/>
      <c r="Y1579" s="1057"/>
      <c r="Z1579" s="1057"/>
      <c r="AA1579" s="1057"/>
      <c r="AB1579" s="1057"/>
      <c r="AC1579" s="1057"/>
      <c r="AD1579" s="1054"/>
    </row>
    <row r="1580" spans="18:30" x14ac:dyDescent="0.25">
      <c r="R1580" s="1057"/>
      <c r="S1580" s="1057"/>
      <c r="T1580" s="1057"/>
      <c r="U1580" s="1057"/>
      <c r="V1580" s="1057"/>
      <c r="W1580" s="1057"/>
      <c r="X1580" s="1057"/>
      <c r="Y1580" s="1057"/>
      <c r="Z1580" s="1057"/>
      <c r="AA1580" s="1057"/>
      <c r="AB1580" s="1057"/>
      <c r="AC1580" s="1057"/>
      <c r="AD1580" s="1054"/>
    </row>
    <row r="1581" spans="18:30" x14ac:dyDescent="0.25">
      <c r="R1581" s="1057"/>
      <c r="S1581" s="1057"/>
      <c r="T1581" s="1057"/>
      <c r="U1581" s="1057"/>
      <c r="V1581" s="1057"/>
      <c r="W1581" s="1057"/>
      <c r="X1581" s="1057"/>
      <c r="Y1581" s="1057"/>
      <c r="Z1581" s="1057"/>
      <c r="AA1581" s="1057"/>
      <c r="AB1581" s="1057"/>
      <c r="AC1581" s="1057"/>
      <c r="AD1581" s="1054"/>
    </row>
    <row r="1582" spans="18:30" x14ac:dyDescent="0.25">
      <c r="R1582" s="1057"/>
      <c r="S1582" s="1057"/>
      <c r="T1582" s="1057"/>
      <c r="U1582" s="1057"/>
      <c r="V1582" s="1057"/>
      <c r="W1582" s="1057"/>
      <c r="X1582" s="1057"/>
      <c r="Y1582" s="1057"/>
      <c r="Z1582" s="1057"/>
      <c r="AA1582" s="1057"/>
      <c r="AB1582" s="1057"/>
      <c r="AC1582" s="1057"/>
      <c r="AD1582" s="1054"/>
    </row>
    <row r="1583" spans="18:30" x14ac:dyDescent="0.25">
      <c r="R1583" s="1057"/>
      <c r="S1583" s="1057"/>
      <c r="T1583" s="1057"/>
      <c r="U1583" s="1057"/>
      <c r="V1583" s="1057"/>
      <c r="W1583" s="1057"/>
      <c r="X1583" s="1057"/>
      <c r="Y1583" s="1057"/>
      <c r="Z1583" s="1057"/>
      <c r="AA1583" s="1057"/>
      <c r="AB1583" s="1057"/>
      <c r="AC1583" s="1057"/>
      <c r="AD1583" s="1054"/>
    </row>
    <row r="1584" spans="18:30" x14ac:dyDescent="0.25">
      <c r="R1584" s="1057"/>
      <c r="S1584" s="1057"/>
      <c r="T1584" s="1057"/>
      <c r="U1584" s="1057"/>
      <c r="V1584" s="1057"/>
      <c r="W1584" s="1057"/>
      <c r="X1584" s="1057"/>
      <c r="Y1584" s="1057"/>
      <c r="Z1584" s="1057"/>
      <c r="AA1584" s="1057"/>
      <c r="AB1584" s="1057"/>
      <c r="AC1584" s="1057"/>
      <c r="AD1584" s="1054"/>
    </row>
    <row r="1585" spans="18:30" x14ac:dyDescent="0.25">
      <c r="R1585" s="1057"/>
      <c r="S1585" s="1057"/>
      <c r="T1585" s="1057"/>
      <c r="U1585" s="1057"/>
      <c r="V1585" s="1057"/>
      <c r="W1585" s="1057"/>
      <c r="X1585" s="1057"/>
      <c r="Y1585" s="1057"/>
      <c r="Z1585" s="1057"/>
      <c r="AA1585" s="1057"/>
      <c r="AB1585" s="1057"/>
      <c r="AC1585" s="1057"/>
      <c r="AD1585" s="1054"/>
    </row>
    <row r="1586" spans="18:30" x14ac:dyDescent="0.25">
      <c r="R1586" s="1057"/>
      <c r="S1586" s="1057"/>
      <c r="T1586" s="1057"/>
      <c r="U1586" s="1057"/>
      <c r="V1586" s="1057"/>
      <c r="W1586" s="1057"/>
      <c r="X1586" s="1057"/>
      <c r="Y1586" s="1057"/>
      <c r="Z1586" s="1057"/>
      <c r="AA1586" s="1057"/>
      <c r="AB1586" s="1057"/>
      <c r="AC1586" s="1057"/>
      <c r="AD1586" s="1054"/>
    </row>
    <row r="1587" spans="18:30" x14ac:dyDescent="0.25">
      <c r="R1587" s="1057"/>
      <c r="S1587" s="1057"/>
      <c r="T1587" s="1057"/>
      <c r="U1587" s="1057"/>
      <c r="V1587" s="1057"/>
      <c r="W1587" s="1057"/>
      <c r="X1587" s="1057"/>
      <c r="Y1587" s="1057"/>
      <c r="Z1587" s="1057"/>
      <c r="AA1587" s="1057"/>
      <c r="AB1587" s="1057"/>
      <c r="AC1587" s="1057"/>
      <c r="AD1587" s="1054"/>
    </row>
    <row r="1588" spans="18:30" x14ac:dyDescent="0.25">
      <c r="R1588" s="1057"/>
      <c r="S1588" s="1057"/>
      <c r="T1588" s="1057"/>
      <c r="U1588" s="1057"/>
      <c r="V1588" s="1057"/>
      <c r="W1588" s="1057"/>
      <c r="X1588" s="1057"/>
      <c r="Y1588" s="1057"/>
      <c r="Z1588" s="1057"/>
      <c r="AA1588" s="1057"/>
      <c r="AB1588" s="1057"/>
      <c r="AC1588" s="1057"/>
      <c r="AD1588" s="1054"/>
    </row>
    <row r="1589" spans="18:30" x14ac:dyDescent="0.25">
      <c r="R1589" s="1057"/>
      <c r="S1589" s="1057"/>
      <c r="T1589" s="1057"/>
      <c r="U1589" s="1057"/>
      <c r="V1589" s="1057"/>
      <c r="W1589" s="1057"/>
      <c r="X1589" s="1057"/>
      <c r="Y1589" s="1057"/>
      <c r="Z1589" s="1057"/>
      <c r="AA1589" s="1057"/>
      <c r="AB1589" s="1057"/>
      <c r="AC1589" s="1057"/>
      <c r="AD1589" s="1054"/>
    </row>
    <row r="1590" spans="18:30" x14ac:dyDescent="0.25">
      <c r="R1590" s="1057"/>
      <c r="S1590" s="1057"/>
      <c r="T1590" s="1057"/>
      <c r="U1590" s="1057"/>
      <c r="V1590" s="1057"/>
      <c r="W1590" s="1057"/>
      <c r="X1590" s="1057"/>
      <c r="Y1590" s="1057"/>
      <c r="Z1590" s="1057"/>
      <c r="AA1590" s="1057"/>
      <c r="AB1590" s="1057"/>
      <c r="AC1590" s="1057"/>
      <c r="AD1590" s="1054"/>
    </row>
    <row r="1591" spans="18:30" x14ac:dyDescent="0.25">
      <c r="R1591" s="1057"/>
      <c r="S1591" s="1057"/>
      <c r="T1591" s="1057"/>
      <c r="U1591" s="1057"/>
      <c r="V1591" s="1057"/>
      <c r="W1591" s="1057"/>
      <c r="X1591" s="1057"/>
      <c r="Y1591" s="1057"/>
      <c r="Z1591" s="1057"/>
      <c r="AA1591" s="1057"/>
      <c r="AB1591" s="1057"/>
      <c r="AC1591" s="1057"/>
      <c r="AD1591" s="1054"/>
    </row>
    <row r="1592" spans="18:30" x14ac:dyDescent="0.25">
      <c r="R1592" s="1057"/>
      <c r="S1592" s="1057"/>
      <c r="T1592" s="1057"/>
      <c r="U1592" s="1057"/>
      <c r="V1592" s="1057"/>
      <c r="W1592" s="1057"/>
      <c r="X1592" s="1057"/>
      <c r="Y1592" s="1057"/>
      <c r="Z1592" s="1057"/>
      <c r="AA1592" s="1057"/>
      <c r="AB1592" s="1057"/>
      <c r="AC1592" s="1057"/>
      <c r="AD1592" s="1054"/>
    </row>
    <row r="1593" spans="18:30" x14ac:dyDescent="0.25">
      <c r="R1593" s="1057"/>
      <c r="S1593" s="1057"/>
      <c r="T1593" s="1057"/>
      <c r="U1593" s="1057"/>
      <c r="V1593" s="1057"/>
      <c r="W1593" s="1057"/>
      <c r="X1593" s="1057"/>
      <c r="Y1593" s="1057"/>
      <c r="Z1593" s="1057"/>
      <c r="AA1593" s="1057"/>
      <c r="AB1593" s="1057"/>
      <c r="AC1593" s="1057"/>
      <c r="AD1593" s="1054"/>
    </row>
    <row r="1594" spans="18:30" x14ac:dyDescent="0.25">
      <c r="R1594" s="1057"/>
      <c r="S1594" s="1057"/>
      <c r="T1594" s="1057"/>
      <c r="U1594" s="1057"/>
      <c r="V1594" s="1057"/>
      <c r="W1594" s="1057"/>
      <c r="X1594" s="1057"/>
      <c r="Y1594" s="1057"/>
      <c r="Z1594" s="1057"/>
      <c r="AA1594" s="1057"/>
      <c r="AB1594" s="1057"/>
      <c r="AC1594" s="1057"/>
      <c r="AD1594" s="1054"/>
    </row>
    <row r="1595" spans="18:30" x14ac:dyDescent="0.25">
      <c r="R1595" s="1057"/>
      <c r="S1595" s="1057"/>
      <c r="T1595" s="1057"/>
      <c r="U1595" s="1057"/>
      <c r="V1595" s="1057"/>
      <c r="W1595" s="1057"/>
      <c r="X1595" s="1057"/>
      <c r="Y1595" s="1057"/>
      <c r="Z1595" s="1057"/>
      <c r="AA1595" s="1057"/>
      <c r="AB1595" s="1057"/>
      <c r="AC1595" s="1057"/>
      <c r="AD1595" s="1054"/>
    </row>
    <row r="1596" spans="18:30" x14ac:dyDescent="0.25">
      <c r="R1596" s="1057"/>
      <c r="S1596" s="1057"/>
      <c r="T1596" s="1057"/>
      <c r="U1596" s="1057"/>
      <c r="V1596" s="1057"/>
      <c r="W1596" s="1057"/>
      <c r="X1596" s="1057"/>
      <c r="Y1596" s="1057"/>
      <c r="Z1596" s="1057"/>
      <c r="AA1596" s="1057"/>
      <c r="AB1596" s="1057"/>
      <c r="AC1596" s="1057"/>
      <c r="AD1596" s="1054"/>
    </row>
    <row r="1597" spans="18:30" x14ac:dyDescent="0.25">
      <c r="R1597" s="1057"/>
      <c r="S1597" s="1057"/>
      <c r="T1597" s="1057"/>
      <c r="U1597" s="1057"/>
      <c r="V1597" s="1057"/>
      <c r="W1597" s="1057"/>
      <c r="X1597" s="1057"/>
      <c r="Y1597" s="1057"/>
      <c r="Z1597" s="1057"/>
      <c r="AA1597" s="1057"/>
      <c r="AB1597" s="1057"/>
      <c r="AC1597" s="1057"/>
      <c r="AD1597" s="1054"/>
    </row>
    <row r="1598" spans="18:30" x14ac:dyDescent="0.25">
      <c r="R1598" s="1057"/>
      <c r="S1598" s="1057"/>
      <c r="T1598" s="1057"/>
      <c r="U1598" s="1057"/>
      <c r="V1598" s="1057"/>
      <c r="W1598" s="1057"/>
      <c r="X1598" s="1057"/>
      <c r="Y1598" s="1057"/>
      <c r="Z1598" s="1057"/>
      <c r="AA1598" s="1057"/>
      <c r="AB1598" s="1057"/>
      <c r="AC1598" s="1057"/>
      <c r="AD1598" s="1054"/>
    </row>
    <row r="1599" spans="18:30" x14ac:dyDescent="0.25">
      <c r="R1599" s="1057"/>
      <c r="S1599" s="1057"/>
      <c r="T1599" s="1057"/>
      <c r="U1599" s="1057"/>
      <c r="V1599" s="1057"/>
      <c r="W1599" s="1057"/>
      <c r="X1599" s="1057"/>
      <c r="Y1599" s="1057"/>
      <c r="Z1599" s="1057"/>
      <c r="AA1599" s="1057"/>
      <c r="AB1599" s="1057"/>
      <c r="AC1599" s="1057"/>
      <c r="AD1599" s="1054"/>
    </row>
    <row r="1600" spans="18:30" x14ac:dyDescent="0.25">
      <c r="R1600" s="1057"/>
      <c r="S1600" s="1057"/>
      <c r="T1600" s="1057"/>
      <c r="U1600" s="1057"/>
      <c r="V1600" s="1057"/>
      <c r="W1600" s="1057"/>
      <c r="X1600" s="1057"/>
      <c r="Y1600" s="1057"/>
      <c r="Z1600" s="1057"/>
      <c r="AA1600" s="1057"/>
      <c r="AB1600" s="1057"/>
      <c r="AC1600" s="1057"/>
      <c r="AD1600" s="1054"/>
    </row>
    <row r="1601" spans="18:30" x14ac:dyDescent="0.25">
      <c r="R1601" s="1057"/>
      <c r="S1601" s="1057"/>
      <c r="T1601" s="1057"/>
      <c r="U1601" s="1057"/>
      <c r="V1601" s="1057"/>
      <c r="W1601" s="1057"/>
      <c r="X1601" s="1057"/>
      <c r="Y1601" s="1057"/>
      <c r="Z1601" s="1057"/>
      <c r="AA1601" s="1057"/>
      <c r="AB1601" s="1057"/>
      <c r="AC1601" s="1057"/>
      <c r="AD1601" s="1054"/>
    </row>
    <row r="1602" spans="18:30" x14ac:dyDescent="0.25">
      <c r="R1602" s="1057"/>
      <c r="S1602" s="1057"/>
      <c r="T1602" s="1057"/>
      <c r="U1602" s="1057"/>
      <c r="V1602" s="1057"/>
      <c r="W1602" s="1057"/>
      <c r="X1602" s="1057"/>
      <c r="Y1602" s="1057"/>
      <c r="Z1602" s="1057"/>
      <c r="AA1602" s="1057"/>
      <c r="AB1602" s="1057"/>
      <c r="AC1602" s="1057"/>
      <c r="AD1602" s="1054"/>
    </row>
    <row r="1603" spans="18:30" x14ac:dyDescent="0.25">
      <c r="R1603" s="1057"/>
      <c r="S1603" s="1057"/>
      <c r="T1603" s="1057"/>
      <c r="U1603" s="1057"/>
      <c r="V1603" s="1057"/>
      <c r="W1603" s="1057"/>
      <c r="X1603" s="1057"/>
      <c r="Y1603" s="1057"/>
      <c r="Z1603" s="1057"/>
      <c r="AA1603" s="1057"/>
      <c r="AB1603" s="1057"/>
      <c r="AC1603" s="1057"/>
      <c r="AD1603" s="1054"/>
    </row>
    <row r="1604" spans="18:30" x14ac:dyDescent="0.25">
      <c r="R1604" s="1057"/>
      <c r="S1604" s="1057"/>
      <c r="T1604" s="1057"/>
      <c r="U1604" s="1057"/>
      <c r="V1604" s="1057"/>
      <c r="W1604" s="1057"/>
      <c r="X1604" s="1057"/>
      <c r="Y1604" s="1057"/>
      <c r="Z1604" s="1057"/>
      <c r="AA1604" s="1057"/>
      <c r="AB1604" s="1057"/>
      <c r="AC1604" s="1057"/>
      <c r="AD1604" s="1054"/>
    </row>
    <row r="1605" spans="18:30" x14ac:dyDescent="0.25">
      <c r="R1605" s="1057"/>
      <c r="S1605" s="1057"/>
      <c r="T1605" s="1057"/>
      <c r="U1605" s="1057"/>
      <c r="V1605" s="1057"/>
      <c r="W1605" s="1057"/>
      <c r="X1605" s="1057"/>
      <c r="Y1605" s="1057"/>
      <c r="Z1605" s="1057"/>
      <c r="AA1605" s="1057"/>
      <c r="AB1605" s="1057"/>
      <c r="AC1605" s="1057"/>
      <c r="AD1605" s="1054"/>
    </row>
    <row r="1606" spans="18:30" x14ac:dyDescent="0.25">
      <c r="R1606" s="1057"/>
      <c r="S1606" s="1057"/>
      <c r="T1606" s="1057"/>
      <c r="U1606" s="1057"/>
      <c r="V1606" s="1057"/>
      <c r="W1606" s="1057"/>
      <c r="X1606" s="1057"/>
      <c r="Y1606" s="1057"/>
      <c r="Z1606" s="1057"/>
      <c r="AA1606" s="1057"/>
      <c r="AB1606" s="1057"/>
      <c r="AC1606" s="1057"/>
      <c r="AD1606" s="1054"/>
    </row>
    <row r="1607" spans="18:30" x14ac:dyDescent="0.25">
      <c r="R1607" s="1057"/>
      <c r="S1607" s="1057"/>
      <c r="T1607" s="1057"/>
      <c r="U1607" s="1057"/>
      <c r="V1607" s="1057"/>
      <c r="W1607" s="1057"/>
      <c r="X1607" s="1057"/>
      <c r="Y1607" s="1057"/>
      <c r="Z1607" s="1057"/>
      <c r="AA1607" s="1057"/>
      <c r="AB1607" s="1057"/>
      <c r="AC1607" s="1057"/>
      <c r="AD1607" s="1054"/>
    </row>
    <row r="1608" spans="18:30" x14ac:dyDescent="0.25">
      <c r="R1608" s="1057"/>
      <c r="S1608" s="1057"/>
      <c r="T1608" s="1057"/>
      <c r="U1608" s="1057"/>
      <c r="V1608" s="1057"/>
      <c r="W1608" s="1057"/>
      <c r="X1608" s="1057"/>
      <c r="Y1608" s="1057"/>
      <c r="Z1608" s="1057"/>
      <c r="AA1608" s="1057"/>
      <c r="AB1608" s="1057"/>
      <c r="AC1608" s="1057"/>
      <c r="AD1608" s="1054"/>
    </row>
    <row r="1609" spans="18:30" x14ac:dyDescent="0.25">
      <c r="R1609" s="1057"/>
      <c r="S1609" s="1057"/>
      <c r="T1609" s="1057"/>
      <c r="U1609" s="1057"/>
      <c r="V1609" s="1057"/>
      <c r="W1609" s="1057"/>
      <c r="X1609" s="1057"/>
      <c r="Y1609" s="1057"/>
      <c r="Z1609" s="1057"/>
      <c r="AA1609" s="1057"/>
      <c r="AB1609" s="1057"/>
      <c r="AC1609" s="1057"/>
      <c r="AD1609" s="1054"/>
    </row>
    <row r="1610" spans="18:30" x14ac:dyDescent="0.25">
      <c r="R1610" s="1057"/>
      <c r="S1610" s="1057"/>
      <c r="T1610" s="1057"/>
      <c r="U1610" s="1057"/>
      <c r="V1610" s="1057"/>
      <c r="W1610" s="1057"/>
      <c r="X1610" s="1057"/>
      <c r="Y1610" s="1057"/>
      <c r="Z1610" s="1057"/>
      <c r="AA1610" s="1057"/>
      <c r="AB1610" s="1057"/>
      <c r="AC1610" s="1057"/>
      <c r="AD1610" s="1054"/>
    </row>
    <row r="1611" spans="18:30" x14ac:dyDescent="0.25">
      <c r="R1611" s="1057"/>
      <c r="S1611" s="1057"/>
      <c r="T1611" s="1057"/>
      <c r="U1611" s="1057"/>
      <c r="V1611" s="1057"/>
      <c r="W1611" s="1057"/>
      <c r="X1611" s="1057"/>
      <c r="Y1611" s="1057"/>
      <c r="Z1611" s="1057"/>
      <c r="AA1611" s="1057"/>
      <c r="AB1611" s="1057"/>
      <c r="AC1611" s="1057"/>
      <c r="AD1611" s="1054"/>
    </row>
    <row r="1612" spans="18:30" x14ac:dyDescent="0.25">
      <c r="R1612" s="1057"/>
      <c r="S1612" s="1057"/>
      <c r="T1612" s="1057"/>
      <c r="U1612" s="1057"/>
      <c r="V1612" s="1057"/>
      <c r="W1612" s="1057"/>
      <c r="X1612" s="1057"/>
      <c r="Y1612" s="1057"/>
      <c r="Z1612" s="1057"/>
      <c r="AA1612" s="1057"/>
      <c r="AB1612" s="1057"/>
      <c r="AC1612" s="1057"/>
      <c r="AD1612" s="1054"/>
    </row>
    <row r="1613" spans="18:30" x14ac:dyDescent="0.25">
      <c r="R1613" s="1057"/>
      <c r="S1613" s="1057"/>
      <c r="T1613" s="1057"/>
      <c r="U1613" s="1057"/>
      <c r="V1613" s="1057"/>
      <c r="W1613" s="1057"/>
      <c r="X1613" s="1057"/>
      <c r="Y1613" s="1057"/>
      <c r="Z1613" s="1057"/>
      <c r="AA1613" s="1057"/>
      <c r="AB1613" s="1057"/>
      <c r="AC1613" s="1057"/>
      <c r="AD1613" s="1054"/>
    </row>
    <row r="1614" spans="18:30" x14ac:dyDescent="0.25">
      <c r="R1614" s="1057"/>
      <c r="S1614" s="1057"/>
      <c r="T1614" s="1057"/>
      <c r="U1614" s="1057"/>
      <c r="V1614" s="1057"/>
      <c r="W1614" s="1057"/>
      <c r="X1614" s="1057"/>
      <c r="Y1614" s="1057"/>
      <c r="Z1614" s="1057"/>
      <c r="AA1614" s="1057"/>
      <c r="AB1614" s="1057"/>
      <c r="AC1614" s="1057"/>
      <c r="AD1614" s="1054"/>
    </row>
    <row r="1615" spans="18:30" x14ac:dyDescent="0.25">
      <c r="R1615" s="1057"/>
      <c r="S1615" s="1057"/>
      <c r="T1615" s="1057"/>
      <c r="U1615" s="1057"/>
      <c r="V1615" s="1057"/>
      <c r="W1615" s="1057"/>
      <c r="X1615" s="1057"/>
      <c r="Y1615" s="1057"/>
      <c r="Z1615" s="1057"/>
      <c r="AA1615" s="1057"/>
      <c r="AB1615" s="1057"/>
      <c r="AC1615" s="1057"/>
      <c r="AD1615" s="1054"/>
    </row>
  </sheetData>
  <mergeCells count="205">
    <mergeCell ref="AY16:AY21"/>
    <mergeCell ref="AY28:AY33"/>
    <mergeCell ref="AY22:AY27"/>
    <mergeCell ref="AY34:AY39"/>
    <mergeCell ref="AY40:AY45"/>
    <mergeCell ref="AV56:AV61"/>
    <mergeCell ref="AS50:AS55"/>
    <mergeCell ref="AU50:AU55"/>
    <mergeCell ref="AW50:AW55"/>
    <mergeCell ref="AX50:AX55"/>
    <mergeCell ref="AX56:AX61"/>
    <mergeCell ref="AT22:AT27"/>
    <mergeCell ref="AV22:AV27"/>
    <mergeCell ref="AX22:AX27"/>
    <mergeCell ref="AT28:AT33"/>
    <mergeCell ref="AV28:AV33"/>
    <mergeCell ref="AX28:AX33"/>
    <mergeCell ref="AW34:AW39"/>
    <mergeCell ref="AU22:AU27"/>
    <mergeCell ref="AU28:AU33"/>
    <mergeCell ref="AX40:AX45"/>
    <mergeCell ref="AS40:AS45"/>
    <mergeCell ref="AW40:AW45"/>
    <mergeCell ref="AV50:AV55"/>
    <mergeCell ref="AO50:AO55"/>
    <mergeCell ref="AP50:AP55"/>
    <mergeCell ref="AQ50:AQ55"/>
    <mergeCell ref="AR50:AR55"/>
    <mergeCell ref="AT50:AT55"/>
    <mergeCell ref="AO22:AO27"/>
    <mergeCell ref="AJ16:AJ21"/>
    <mergeCell ref="AK16:AK21"/>
    <mergeCell ref="AH16:AH21"/>
    <mergeCell ref="AK40:AK45"/>
    <mergeCell ref="AL40:AL45"/>
    <mergeCell ref="AM40:AM45"/>
    <mergeCell ref="AK34:AK39"/>
    <mergeCell ref="AN50:AN55"/>
    <mergeCell ref="AO34:AO39"/>
    <mergeCell ref="AN22:AN27"/>
    <mergeCell ref="AP34:AP39"/>
    <mergeCell ref="AQ34:AQ39"/>
    <mergeCell ref="AR34:AR39"/>
    <mergeCell ref="AO28:AO33"/>
    <mergeCell ref="AO40:AO45"/>
    <mergeCell ref="AP40:AP45"/>
    <mergeCell ref="AQ40:AQ45"/>
    <mergeCell ref="AR40:AR45"/>
    <mergeCell ref="B68:D68"/>
    <mergeCell ref="E68:R68"/>
    <mergeCell ref="AI28:AI33"/>
    <mergeCell ref="AJ50:AJ55"/>
    <mergeCell ref="AK50:AK55"/>
    <mergeCell ref="AM50:AM55"/>
    <mergeCell ref="B67:D67"/>
    <mergeCell ref="E67:R67"/>
    <mergeCell ref="AJ40:AJ45"/>
    <mergeCell ref="AJ34:AJ39"/>
    <mergeCell ref="AF46:AF49"/>
    <mergeCell ref="B16:B49"/>
    <mergeCell ref="C46:C49"/>
    <mergeCell ref="AJ28:AJ33"/>
    <mergeCell ref="AI16:AI21"/>
    <mergeCell ref="AG16:AG21"/>
    <mergeCell ref="B69:D69"/>
    <mergeCell ref="E69:R69"/>
    <mergeCell ref="AF28:AF33"/>
    <mergeCell ref="C16:C21"/>
    <mergeCell ref="C40:C45"/>
    <mergeCell ref="AG40:AG45"/>
    <mergeCell ref="AH40:AH45"/>
    <mergeCell ref="AI40:AI45"/>
    <mergeCell ref="C22:C27"/>
    <mergeCell ref="AF34:AF39"/>
    <mergeCell ref="AF40:AF45"/>
    <mergeCell ref="C28:C33"/>
    <mergeCell ref="AG28:AG33"/>
    <mergeCell ref="AH28:AH33"/>
    <mergeCell ref="AF22:AF27"/>
    <mergeCell ref="C34:C39"/>
    <mergeCell ref="AG34:AG39"/>
    <mergeCell ref="AH34:AH39"/>
    <mergeCell ref="A62:C64"/>
    <mergeCell ref="AF50:AF55"/>
    <mergeCell ref="AG50:AG55"/>
    <mergeCell ref="AH50:AH55"/>
    <mergeCell ref="AI50:AI55"/>
    <mergeCell ref="AI34:AI39"/>
    <mergeCell ref="AN10:AN15"/>
    <mergeCell ref="A10:A15"/>
    <mergeCell ref="B10:B15"/>
    <mergeCell ref="C10:C15"/>
    <mergeCell ref="AF10:AF15"/>
    <mergeCell ref="AI10:AI15"/>
    <mergeCell ref="AG10:AG15"/>
    <mergeCell ref="AH10:AH15"/>
    <mergeCell ref="AL16:AL21"/>
    <mergeCell ref="AN16:AN21"/>
    <mergeCell ref="A16:A49"/>
    <mergeCell ref="A1:D3"/>
    <mergeCell ref="E1:AY1"/>
    <mergeCell ref="E2:AY2"/>
    <mergeCell ref="E3:AD3"/>
    <mergeCell ref="AE3:AY3"/>
    <mergeCell ref="AL8:AM8"/>
    <mergeCell ref="AO8:AX8"/>
    <mergeCell ref="AY8:AY9"/>
    <mergeCell ref="A5:D5"/>
    <mergeCell ref="E5:AY5"/>
    <mergeCell ref="A6:D6"/>
    <mergeCell ref="E6:AY6"/>
    <mergeCell ref="A7:AY7"/>
    <mergeCell ref="G8:S8"/>
    <mergeCell ref="T8:AF8"/>
    <mergeCell ref="AG8:AK8"/>
    <mergeCell ref="A4:D4"/>
    <mergeCell ref="E4:AY4"/>
    <mergeCell ref="A8:F8"/>
    <mergeCell ref="AS10:AS15"/>
    <mergeCell ref="AU10:AU15"/>
    <mergeCell ref="AX16:AX21"/>
    <mergeCell ref="AS16:AS21"/>
    <mergeCell ref="AP28:AP33"/>
    <mergeCell ref="AQ28:AQ33"/>
    <mergeCell ref="AR28:AR33"/>
    <mergeCell ref="AN28:AN33"/>
    <mergeCell ref="A50:A55"/>
    <mergeCell ref="B50:B55"/>
    <mergeCell ref="C50:C55"/>
    <mergeCell ref="AP10:AP15"/>
    <mergeCell ref="AP22:AP27"/>
    <mergeCell ref="AN34:AN39"/>
    <mergeCell ref="AN40:AN45"/>
    <mergeCell ref="AF16:AF21"/>
    <mergeCell ref="AG22:AG27"/>
    <mergeCell ref="AH22:AH27"/>
    <mergeCell ref="AI22:AI27"/>
    <mergeCell ref="AJ22:AJ27"/>
    <mergeCell ref="AK22:AK27"/>
    <mergeCell ref="AL22:AL27"/>
    <mergeCell ref="AM22:AM27"/>
    <mergeCell ref="AK28:AK33"/>
    <mergeCell ref="AY10:AY15"/>
    <mergeCell ref="AJ10:AJ15"/>
    <mergeCell ref="AK10:AK15"/>
    <mergeCell ref="AL10:AL15"/>
    <mergeCell ref="AL28:AL33"/>
    <mergeCell ref="AM28:AM33"/>
    <mergeCell ref="AL34:AL39"/>
    <mergeCell ref="AM34:AM39"/>
    <mergeCell ref="AT34:AT39"/>
    <mergeCell ref="AV34:AV39"/>
    <mergeCell ref="AX34:AX39"/>
    <mergeCell ref="AM16:AM21"/>
    <mergeCell ref="AO16:AO21"/>
    <mergeCell ref="AP16:AP21"/>
    <mergeCell ref="AM10:AM15"/>
    <mergeCell ref="AO10:AO15"/>
    <mergeCell ref="AQ10:AQ15"/>
    <mergeCell ref="AR10:AR15"/>
    <mergeCell ref="AT10:AT15"/>
    <mergeCell ref="AV10:AV15"/>
    <mergeCell ref="AV16:AV21"/>
    <mergeCell ref="AW10:AW15"/>
    <mergeCell ref="AU16:AU21"/>
    <mergeCell ref="AX10:AX15"/>
    <mergeCell ref="AW16:AW21"/>
    <mergeCell ref="AW22:AW27"/>
    <mergeCell ref="AW28:AW33"/>
    <mergeCell ref="AQ16:AQ21"/>
    <mergeCell ref="AR16:AR21"/>
    <mergeCell ref="AT16:AT21"/>
    <mergeCell ref="AQ22:AQ27"/>
    <mergeCell ref="AR22:AR27"/>
    <mergeCell ref="AV40:AV45"/>
    <mergeCell ref="AU34:AU39"/>
    <mergeCell ref="AU40:AU45"/>
    <mergeCell ref="AS34:AS39"/>
    <mergeCell ref="AT40:AT45"/>
    <mergeCell ref="AS22:AS27"/>
    <mergeCell ref="AS28:AS33"/>
    <mergeCell ref="AN56:AN61"/>
    <mergeCell ref="AS56:AS61"/>
    <mergeCell ref="AU56:AU61"/>
    <mergeCell ref="AW56:AW61"/>
    <mergeCell ref="AL56:AL61"/>
    <mergeCell ref="AM56:AM61"/>
    <mergeCell ref="AX46:AX49"/>
    <mergeCell ref="AL50:AL55"/>
    <mergeCell ref="A56:A61"/>
    <mergeCell ref="B56:B61"/>
    <mergeCell ref="C56:C61"/>
    <mergeCell ref="AF56:AF61"/>
    <mergeCell ref="AG56:AG61"/>
    <mergeCell ref="AH56:AH61"/>
    <mergeCell ref="AI56:AI61"/>
    <mergeCell ref="AJ56:AJ61"/>
    <mergeCell ref="AK56:AK61"/>
    <mergeCell ref="AO56:AO61"/>
    <mergeCell ref="AP56:AP61"/>
    <mergeCell ref="AQ56:AQ61"/>
    <mergeCell ref="AR56:AR61"/>
    <mergeCell ref="AT56:AT61"/>
    <mergeCell ref="AO46:AO49"/>
    <mergeCell ref="AP46:AP49"/>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R473"/>
  <sheetViews>
    <sheetView zoomScale="64" zoomScaleNormal="64" zoomScalePageLayoutView="69" workbookViewId="0">
      <selection activeCell="E470" sqref="E470"/>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2" max="12" width="14.42578125" customWidth="1"/>
    <col min="13" max="13" width="14.140625" customWidth="1"/>
    <col min="14" max="14" width="34.28515625" customWidth="1"/>
  </cols>
  <sheetData>
    <row r="1" spans="1:14" ht="29.25" customHeight="1" x14ac:dyDescent="0.25">
      <c r="A1" s="622"/>
      <c r="B1" s="624"/>
      <c r="C1" s="884" t="s">
        <v>39</v>
      </c>
      <c r="D1" s="885"/>
      <c r="E1" s="885"/>
      <c r="F1" s="885"/>
      <c r="G1" s="885"/>
      <c r="H1" s="885"/>
      <c r="I1" s="885"/>
      <c r="J1" s="885"/>
      <c r="K1" s="885"/>
      <c r="L1" s="885"/>
      <c r="M1" s="885"/>
      <c r="N1" s="886"/>
    </row>
    <row r="2" spans="1:14" ht="33.75" customHeight="1" thickBot="1" x14ac:dyDescent="0.3">
      <c r="A2" s="625"/>
      <c r="B2" s="626"/>
      <c r="C2" s="887" t="s">
        <v>121</v>
      </c>
      <c r="D2" s="888"/>
      <c r="E2" s="888"/>
      <c r="F2" s="888"/>
      <c r="G2" s="888"/>
      <c r="H2" s="889"/>
      <c r="I2" s="889"/>
      <c r="J2" s="889"/>
      <c r="K2" s="889"/>
      <c r="L2" s="889"/>
      <c r="M2" s="889"/>
      <c r="N2" s="890"/>
    </row>
    <row r="3" spans="1:14" ht="27" thickBot="1" x14ac:dyDescent="0.45">
      <c r="A3" s="627"/>
      <c r="B3" s="629"/>
      <c r="C3" s="891" t="s">
        <v>40</v>
      </c>
      <c r="D3" s="892"/>
      <c r="E3" s="892"/>
      <c r="F3" s="892"/>
      <c r="G3" s="892"/>
      <c r="H3" s="893" t="s">
        <v>302</v>
      </c>
      <c r="I3" s="894"/>
      <c r="J3" s="894"/>
      <c r="K3" s="894"/>
      <c r="L3" s="894"/>
      <c r="M3" s="894"/>
      <c r="N3" s="895"/>
    </row>
    <row r="4" spans="1:14" ht="26.25" customHeight="1" thickBot="1" x14ac:dyDescent="0.3">
      <c r="A4" s="896" t="s">
        <v>0</v>
      </c>
      <c r="B4" s="897"/>
      <c r="C4" s="853" t="s">
        <v>308</v>
      </c>
      <c r="D4" s="854"/>
      <c r="E4" s="854"/>
      <c r="F4" s="854"/>
      <c r="G4" s="854"/>
      <c r="H4" s="854"/>
      <c r="I4" s="854"/>
      <c r="J4" s="854"/>
      <c r="K4" s="854"/>
      <c r="L4" s="854"/>
      <c r="M4" s="854"/>
      <c r="N4" s="855"/>
    </row>
    <row r="5" spans="1:14" ht="47.25" customHeight="1" thickBot="1" x14ac:dyDescent="0.3">
      <c r="A5" s="901" t="s">
        <v>2</v>
      </c>
      <c r="B5" s="902"/>
      <c r="C5" s="856" t="s">
        <v>309</v>
      </c>
      <c r="D5" s="857"/>
      <c r="E5" s="857"/>
      <c r="F5" s="857"/>
      <c r="G5" s="857"/>
      <c r="H5" s="857"/>
      <c r="I5" s="857"/>
      <c r="J5" s="857"/>
      <c r="K5" s="857"/>
      <c r="L5" s="857"/>
      <c r="M5" s="857"/>
      <c r="N5" s="858"/>
    </row>
    <row r="6" spans="1:14" ht="15.75" thickBot="1" x14ac:dyDescent="0.3"/>
    <row r="7" spans="1:14" ht="28.5" customHeight="1" x14ac:dyDescent="0.25">
      <c r="A7" s="898" t="s">
        <v>122</v>
      </c>
      <c r="B7" s="899"/>
      <c r="C7" s="899"/>
      <c r="D7" s="899"/>
      <c r="E7" s="899"/>
      <c r="F7" s="899"/>
      <c r="G7" s="899"/>
      <c r="H7" s="900"/>
    </row>
    <row r="8" spans="1:14" ht="33.75" customHeight="1" x14ac:dyDescent="0.25">
      <c r="A8" s="65" t="s">
        <v>49</v>
      </c>
      <c r="B8" s="66" t="s">
        <v>123</v>
      </c>
      <c r="C8" s="66" t="s">
        <v>124</v>
      </c>
      <c r="D8" s="66" t="s">
        <v>125</v>
      </c>
      <c r="E8" s="66" t="s">
        <v>126</v>
      </c>
      <c r="F8" s="66" t="s">
        <v>127</v>
      </c>
      <c r="G8" s="66" t="s">
        <v>128</v>
      </c>
      <c r="H8" s="67" t="s">
        <v>129</v>
      </c>
    </row>
    <row r="9" spans="1:14" ht="16.5" hidden="1" customHeight="1" x14ac:dyDescent="0.25">
      <c r="A9" s="68" t="s">
        <v>130</v>
      </c>
      <c r="B9" s="155" t="s">
        <v>368</v>
      </c>
      <c r="C9" s="156">
        <v>0</v>
      </c>
      <c r="D9" s="157">
        <v>1670000000</v>
      </c>
      <c r="E9" s="157">
        <v>212240000</v>
      </c>
      <c r="F9" s="157">
        <v>212240000</v>
      </c>
      <c r="G9" s="155">
        <v>0</v>
      </c>
      <c r="H9" s="158">
        <f t="shared" ref="H9:H14" si="0">G9/E9</f>
        <v>0</v>
      </c>
    </row>
    <row r="10" spans="1:14" ht="16.5" hidden="1" customHeight="1" x14ac:dyDescent="0.25">
      <c r="A10" s="45" t="s">
        <v>131</v>
      </c>
      <c r="B10" s="46" t="s">
        <v>368</v>
      </c>
      <c r="C10" s="159">
        <v>0</v>
      </c>
      <c r="D10" s="160">
        <v>1670000000</v>
      </c>
      <c r="E10" s="160">
        <v>1032117949</v>
      </c>
      <c r="F10" s="160">
        <v>212240000</v>
      </c>
      <c r="G10" s="160">
        <v>124867</v>
      </c>
      <c r="H10" s="161">
        <f t="shared" si="0"/>
        <v>1.209813278811606E-4</v>
      </c>
    </row>
    <row r="11" spans="1:14" ht="16.5" hidden="1" customHeight="1" x14ac:dyDescent="0.25">
      <c r="A11" s="45" t="s">
        <v>132</v>
      </c>
      <c r="B11" s="46" t="s">
        <v>368</v>
      </c>
      <c r="C11" s="159">
        <v>0</v>
      </c>
      <c r="D11" s="160">
        <v>1670000000</v>
      </c>
      <c r="E11" s="160">
        <v>1071288949</v>
      </c>
      <c r="F11" s="160">
        <v>1071288949</v>
      </c>
      <c r="G11" s="160">
        <v>91853665</v>
      </c>
      <c r="H11" s="161">
        <f t="shared" si="0"/>
        <v>8.5741260642837075E-2</v>
      </c>
    </row>
    <row r="12" spans="1:14" ht="16.5" hidden="1" customHeight="1" x14ac:dyDescent="0.25">
      <c r="A12" s="45" t="s">
        <v>133</v>
      </c>
      <c r="B12" s="46" t="s">
        <v>368</v>
      </c>
      <c r="C12" s="159">
        <v>0</v>
      </c>
      <c r="D12" s="160">
        <v>1670000000</v>
      </c>
      <c r="E12" s="160">
        <v>1071288949</v>
      </c>
      <c r="F12" s="160">
        <v>1071288949</v>
      </c>
      <c r="G12" s="160">
        <v>372535630</v>
      </c>
      <c r="H12" s="161">
        <f t="shared" si="0"/>
        <v>0.34774523749894481</v>
      </c>
    </row>
    <row r="13" spans="1:14" ht="16.5" hidden="1" customHeight="1" x14ac:dyDescent="0.25">
      <c r="A13" s="45" t="s">
        <v>134</v>
      </c>
      <c r="B13" s="46" t="s">
        <v>368</v>
      </c>
      <c r="C13" s="159">
        <v>0</v>
      </c>
      <c r="D13" s="160">
        <v>1670000000</v>
      </c>
      <c r="E13" s="160">
        <v>1105656350</v>
      </c>
      <c r="F13" s="160">
        <v>1105656350</v>
      </c>
      <c r="G13" s="160">
        <v>532419409</v>
      </c>
      <c r="H13" s="161">
        <f t="shared" si="0"/>
        <v>0.48154149252613615</v>
      </c>
    </row>
    <row r="14" spans="1:14" ht="16.5" customHeight="1" thickBot="1" x14ac:dyDescent="0.3">
      <c r="A14" s="162" t="s">
        <v>135</v>
      </c>
      <c r="B14" s="163" t="s">
        <v>368</v>
      </c>
      <c r="C14" s="164">
        <v>1670000000</v>
      </c>
      <c r="D14" s="164">
        <v>1670000000</v>
      </c>
      <c r="E14" s="164">
        <v>1595564433</v>
      </c>
      <c r="F14" s="164">
        <v>967082009</v>
      </c>
      <c r="G14" s="164">
        <v>967082009</v>
      </c>
      <c r="H14" s="165">
        <f t="shared" si="0"/>
        <v>0.60610652192947201</v>
      </c>
    </row>
    <row r="15" spans="1:14" ht="16.5" customHeight="1" thickBot="1" x14ac:dyDescent="0.3"/>
    <row r="16" spans="1:14" ht="26.25" customHeight="1" x14ac:dyDescent="0.25">
      <c r="A16" s="898" t="s">
        <v>136</v>
      </c>
      <c r="B16" s="899"/>
      <c r="C16" s="899"/>
      <c r="D16" s="899"/>
      <c r="E16" s="899"/>
      <c r="F16" s="899"/>
      <c r="G16" s="899"/>
      <c r="H16" s="900"/>
    </row>
    <row r="17" spans="1:8" ht="25.5" customHeight="1" thickBot="1" x14ac:dyDescent="0.3">
      <c r="A17" s="42" t="s">
        <v>50</v>
      </c>
      <c r="B17" s="43" t="s">
        <v>123</v>
      </c>
      <c r="C17" s="43" t="s">
        <v>124</v>
      </c>
      <c r="D17" s="43" t="s">
        <v>125</v>
      </c>
      <c r="E17" s="43" t="s">
        <v>126</v>
      </c>
      <c r="F17" s="43" t="s">
        <v>127</v>
      </c>
      <c r="G17" s="43" t="s">
        <v>128</v>
      </c>
      <c r="H17" s="44" t="s">
        <v>129</v>
      </c>
    </row>
    <row r="18" spans="1:8" ht="16.5" hidden="1" customHeight="1" thickBot="1" x14ac:dyDescent="0.3">
      <c r="A18" s="49" t="s">
        <v>137</v>
      </c>
      <c r="B18" s="155" t="s">
        <v>368</v>
      </c>
      <c r="C18" s="156">
        <v>2481000000</v>
      </c>
      <c r="D18" s="156">
        <v>2481000000</v>
      </c>
      <c r="E18" s="46">
        <v>0</v>
      </c>
      <c r="F18" s="46">
        <v>0</v>
      </c>
      <c r="G18" s="46">
        <v>0</v>
      </c>
      <c r="H18" s="47" t="e">
        <f>G18/E18</f>
        <v>#DIV/0!</v>
      </c>
    </row>
    <row r="19" spans="1:8" ht="16.5" hidden="1" customHeight="1" thickBot="1" x14ac:dyDescent="0.3">
      <c r="A19" s="49" t="s">
        <v>138</v>
      </c>
      <c r="B19" s="155" t="s">
        <v>368</v>
      </c>
      <c r="C19" s="156">
        <v>2481000000</v>
      </c>
      <c r="D19" s="156">
        <v>2481000000</v>
      </c>
      <c r="E19" s="160">
        <v>342173447</v>
      </c>
      <c r="F19" s="46">
        <v>0</v>
      </c>
      <c r="G19" s="46">
        <v>0</v>
      </c>
      <c r="H19" s="47">
        <f t="shared" ref="H19:H29" si="1">G19/E19</f>
        <v>0</v>
      </c>
    </row>
    <row r="20" spans="1:8" ht="16.5" hidden="1" customHeight="1" thickBot="1" x14ac:dyDescent="0.3">
      <c r="A20" s="49" t="s">
        <v>139</v>
      </c>
      <c r="B20" s="155" t="s">
        <v>368</v>
      </c>
      <c r="C20" s="156">
        <v>2481000000</v>
      </c>
      <c r="D20" s="156">
        <v>2481000000</v>
      </c>
      <c r="E20" s="160">
        <v>1363321447</v>
      </c>
      <c r="F20" s="46">
        <v>0</v>
      </c>
      <c r="G20" s="46">
        <v>0</v>
      </c>
      <c r="H20" s="47">
        <f t="shared" si="1"/>
        <v>0</v>
      </c>
    </row>
    <row r="21" spans="1:8" ht="16.5" hidden="1" customHeight="1" thickBot="1" x14ac:dyDescent="0.3">
      <c r="A21" s="49" t="s">
        <v>140</v>
      </c>
      <c r="B21" s="155" t="s">
        <v>368</v>
      </c>
      <c r="C21" s="156">
        <v>2481000000</v>
      </c>
      <c r="D21" s="156">
        <v>2481000000</v>
      </c>
      <c r="E21" s="160">
        <v>1549610278</v>
      </c>
      <c r="F21" s="160">
        <v>125724310</v>
      </c>
      <c r="G21" s="160">
        <v>125724310</v>
      </c>
      <c r="H21" s="47">
        <f t="shared" si="1"/>
        <v>8.1132857586789967E-2</v>
      </c>
    </row>
    <row r="22" spans="1:8" ht="16.5" hidden="1" customHeight="1" thickBot="1" x14ac:dyDescent="0.3">
      <c r="A22" s="49" t="s">
        <v>141</v>
      </c>
      <c r="B22" s="155" t="s">
        <v>368</v>
      </c>
      <c r="C22" s="156">
        <v>2481000000</v>
      </c>
      <c r="D22" s="156">
        <v>2481000000</v>
      </c>
      <c r="E22" s="160">
        <v>1561690360</v>
      </c>
      <c r="F22" s="160">
        <v>305406360</v>
      </c>
      <c r="G22" s="160">
        <v>305406360</v>
      </c>
      <c r="H22" s="47">
        <f t="shared" si="1"/>
        <v>0.19556140437468025</v>
      </c>
    </row>
    <row r="23" spans="1:8" ht="16.5" hidden="1" customHeight="1" thickBot="1" x14ac:dyDescent="0.3">
      <c r="A23" s="49" t="s">
        <v>142</v>
      </c>
      <c r="B23" s="155" t="s">
        <v>368</v>
      </c>
      <c r="C23" s="156">
        <v>2481000000</v>
      </c>
      <c r="D23" s="156">
        <v>2481000000</v>
      </c>
      <c r="E23" s="160">
        <v>1598804329</v>
      </c>
      <c r="F23" s="160">
        <v>497461078</v>
      </c>
      <c r="G23" s="160">
        <v>497461078</v>
      </c>
      <c r="H23" s="47">
        <f t="shared" si="1"/>
        <v>0.31114569117482044</v>
      </c>
    </row>
    <row r="24" spans="1:8" ht="16.5" hidden="1" customHeight="1" thickBot="1" x14ac:dyDescent="0.3">
      <c r="A24" s="49" t="s">
        <v>130</v>
      </c>
      <c r="B24" s="155" t="s">
        <v>368</v>
      </c>
      <c r="C24" s="156">
        <v>2481000000</v>
      </c>
      <c r="D24" s="156">
        <v>2481000000</v>
      </c>
      <c r="E24" s="46"/>
      <c r="F24" s="46"/>
      <c r="G24" s="46"/>
      <c r="H24" s="47" t="e">
        <f t="shared" si="1"/>
        <v>#DIV/0!</v>
      </c>
    </row>
    <row r="25" spans="1:8" ht="16.5" hidden="1" customHeight="1" thickBot="1" x14ac:dyDescent="0.3">
      <c r="A25" s="49" t="s">
        <v>131</v>
      </c>
      <c r="B25" s="155" t="s">
        <v>368</v>
      </c>
      <c r="C25" s="156">
        <v>2481000000</v>
      </c>
      <c r="D25" s="156">
        <v>2481000000</v>
      </c>
      <c r="E25" s="46"/>
      <c r="F25" s="46"/>
      <c r="G25" s="46"/>
      <c r="H25" s="47" t="e">
        <f t="shared" si="1"/>
        <v>#DIV/0!</v>
      </c>
    </row>
    <row r="26" spans="1:8" ht="16.5" hidden="1" customHeight="1" thickBot="1" x14ac:dyDescent="0.3">
      <c r="A26" s="49" t="s">
        <v>132</v>
      </c>
      <c r="B26" s="155" t="s">
        <v>368</v>
      </c>
      <c r="C26" s="156">
        <v>2481000000</v>
      </c>
      <c r="D26" s="156">
        <v>2481000000</v>
      </c>
      <c r="E26" s="160">
        <v>1757130653</v>
      </c>
      <c r="F26" s="160">
        <v>1093186011</v>
      </c>
      <c r="G26" s="160">
        <v>1093186011</v>
      </c>
      <c r="H26" s="47">
        <f t="shared" si="1"/>
        <v>0.62214270130315685</v>
      </c>
    </row>
    <row r="27" spans="1:8" ht="16.5" hidden="1" customHeight="1" thickBot="1" x14ac:dyDescent="0.3">
      <c r="A27" s="49" t="s">
        <v>133</v>
      </c>
      <c r="B27" s="155" t="s">
        <v>368</v>
      </c>
      <c r="C27" s="156">
        <v>2481000000</v>
      </c>
      <c r="D27" s="156">
        <v>2481000000</v>
      </c>
      <c r="E27" s="160">
        <v>1889218864</v>
      </c>
      <c r="F27" s="160">
        <v>1292053011</v>
      </c>
      <c r="G27" s="160">
        <v>1292053011</v>
      </c>
      <c r="H27" s="47">
        <f t="shared" si="1"/>
        <v>0.68390859080475497</v>
      </c>
    </row>
    <row r="28" spans="1:8" ht="16.5" hidden="1" customHeight="1" thickBot="1" x14ac:dyDescent="0.3">
      <c r="A28" s="49" t="s">
        <v>134</v>
      </c>
      <c r="B28" s="155" t="s">
        <v>368</v>
      </c>
      <c r="C28" s="156">
        <v>2481000000</v>
      </c>
      <c r="D28" s="156">
        <v>2481000000</v>
      </c>
      <c r="E28" s="160">
        <v>2109236997</v>
      </c>
      <c r="F28" s="160">
        <v>1495436254</v>
      </c>
      <c r="G28" s="160">
        <v>1495436254</v>
      </c>
      <c r="H28" s="47">
        <f t="shared" si="1"/>
        <v>0.70899394241945402</v>
      </c>
    </row>
    <row r="29" spans="1:8" ht="16.5" customHeight="1" thickBot="1" x14ac:dyDescent="0.3">
      <c r="A29" s="50" t="s">
        <v>135</v>
      </c>
      <c r="B29" s="155" t="s">
        <v>368</v>
      </c>
      <c r="C29" s="156">
        <v>2257534457</v>
      </c>
      <c r="D29" s="156">
        <v>2257534457</v>
      </c>
      <c r="E29" s="160">
        <v>2195547343</v>
      </c>
      <c r="F29" s="160">
        <v>1831570948</v>
      </c>
      <c r="G29" s="160">
        <v>1831570948</v>
      </c>
      <c r="H29" s="47">
        <f t="shared" si="1"/>
        <v>0.83422065747730045</v>
      </c>
    </row>
    <row r="30" spans="1:8" ht="16.5" customHeight="1" thickBot="1" x14ac:dyDescent="0.3"/>
    <row r="31" spans="1:8" ht="24.75" customHeight="1" x14ac:dyDescent="0.25">
      <c r="A31" s="898" t="s">
        <v>143</v>
      </c>
      <c r="B31" s="899"/>
      <c r="C31" s="899"/>
      <c r="D31" s="899"/>
      <c r="E31" s="899"/>
      <c r="F31" s="899"/>
      <c r="G31" s="899"/>
      <c r="H31" s="900"/>
    </row>
    <row r="32" spans="1:8" ht="25.5" customHeight="1" thickBot="1" x14ac:dyDescent="0.3">
      <c r="A32" s="42" t="s">
        <v>62</v>
      </c>
      <c r="B32" s="43" t="s">
        <v>123</v>
      </c>
      <c r="C32" s="43" t="s">
        <v>124</v>
      </c>
      <c r="D32" s="43" t="s">
        <v>125</v>
      </c>
      <c r="E32" s="43" t="s">
        <v>126</v>
      </c>
      <c r="F32" s="43" t="s">
        <v>127</v>
      </c>
      <c r="G32" s="43" t="s">
        <v>128</v>
      </c>
      <c r="H32" s="44" t="s">
        <v>129</v>
      </c>
    </row>
    <row r="33" spans="1:8" ht="16.5" customHeight="1" x14ac:dyDescent="0.25">
      <c r="A33" s="49" t="s">
        <v>137</v>
      </c>
      <c r="B33" s="155" t="s">
        <v>368</v>
      </c>
      <c r="C33" s="156">
        <v>3246551000</v>
      </c>
      <c r="D33" s="156">
        <v>3246551000</v>
      </c>
      <c r="E33" s="160">
        <v>2262659425</v>
      </c>
      <c r="F33" s="46">
        <v>0</v>
      </c>
      <c r="G33" s="46">
        <v>0</v>
      </c>
      <c r="H33" s="223">
        <f>G33/E33</f>
        <v>0</v>
      </c>
    </row>
    <row r="34" spans="1:8" ht="16.5" customHeight="1" x14ac:dyDescent="0.25">
      <c r="A34" s="49" t="s">
        <v>138</v>
      </c>
      <c r="B34" s="46" t="s">
        <v>368</v>
      </c>
      <c r="C34" s="159">
        <v>3246551000</v>
      </c>
      <c r="D34" s="159">
        <v>3246551000</v>
      </c>
      <c r="E34" s="160">
        <v>2262659425</v>
      </c>
      <c r="F34" s="160">
        <v>58515937</v>
      </c>
      <c r="G34" s="160">
        <v>58515937</v>
      </c>
      <c r="H34" s="224">
        <f t="shared" ref="H34:H44" si="2">G34/E34</f>
        <v>2.5861575256735776E-2</v>
      </c>
    </row>
    <row r="35" spans="1:8" ht="16.5" customHeight="1" x14ac:dyDescent="0.25">
      <c r="A35" s="49" t="s">
        <v>139</v>
      </c>
      <c r="B35" s="59" t="s">
        <v>368</v>
      </c>
      <c r="C35" s="225">
        <v>3246551000</v>
      </c>
      <c r="D35" s="225">
        <v>3246551000</v>
      </c>
      <c r="E35" s="160">
        <v>2262659425</v>
      </c>
      <c r="F35" s="160">
        <v>321736737</v>
      </c>
      <c r="G35" s="160">
        <v>321736737</v>
      </c>
      <c r="H35" s="224">
        <f t="shared" si="2"/>
        <v>0.14219406307690341</v>
      </c>
    </row>
    <row r="36" spans="1:8" ht="16.5" customHeight="1" x14ac:dyDescent="0.25">
      <c r="A36" s="49" t="s">
        <v>140</v>
      </c>
      <c r="B36" s="59" t="s">
        <v>368</v>
      </c>
      <c r="C36" s="225">
        <v>3246551000</v>
      </c>
      <c r="D36" s="225">
        <v>3246551000</v>
      </c>
      <c r="E36" s="160">
        <v>2262659425</v>
      </c>
      <c r="F36" s="160">
        <v>568781070</v>
      </c>
      <c r="G36" s="160">
        <v>568781070</v>
      </c>
      <c r="H36" s="224">
        <f t="shared" si="2"/>
        <v>0.25137723499859022</v>
      </c>
    </row>
    <row r="37" spans="1:8" ht="16.5" customHeight="1" x14ac:dyDescent="0.25">
      <c r="A37" s="49" t="s">
        <v>141</v>
      </c>
      <c r="B37" s="59" t="s">
        <v>368</v>
      </c>
      <c r="C37" s="225">
        <v>3246551000</v>
      </c>
      <c r="D37" s="225">
        <v>3246551000</v>
      </c>
      <c r="E37" s="160">
        <v>2262659425</v>
      </c>
      <c r="F37" s="160">
        <v>862552241</v>
      </c>
      <c r="G37" s="160">
        <v>862552241</v>
      </c>
      <c r="H37" s="224">
        <f t="shared" si="2"/>
        <v>0.38121169782323738</v>
      </c>
    </row>
    <row r="38" spans="1:8" ht="16.5" customHeight="1" x14ac:dyDescent="0.25">
      <c r="A38" s="49" t="s">
        <v>142</v>
      </c>
      <c r="B38" s="59" t="s">
        <v>368</v>
      </c>
      <c r="C38" s="225">
        <v>3246551000</v>
      </c>
      <c r="D38" s="225">
        <v>3246551000</v>
      </c>
      <c r="E38" s="160">
        <v>2362659425</v>
      </c>
      <c r="F38" s="160">
        <v>1146717972</v>
      </c>
      <c r="G38" s="160">
        <v>1146717972</v>
      </c>
      <c r="H38" s="224">
        <f t="shared" si="2"/>
        <v>0.48535051639954413</v>
      </c>
    </row>
    <row r="39" spans="1:8" ht="16.5" customHeight="1" x14ac:dyDescent="0.25">
      <c r="A39" s="49" t="s">
        <v>130</v>
      </c>
      <c r="B39" s="59" t="s">
        <v>368</v>
      </c>
      <c r="C39" s="225">
        <v>3246551000</v>
      </c>
      <c r="D39" s="225">
        <v>3246551000</v>
      </c>
      <c r="E39" s="160">
        <v>2417118925</v>
      </c>
      <c r="F39" s="160">
        <v>1431884541</v>
      </c>
      <c r="G39" s="160">
        <v>1431884541</v>
      </c>
      <c r="H39" s="224">
        <f t="shared" si="2"/>
        <v>0.5923930867406535</v>
      </c>
    </row>
    <row r="40" spans="1:8" ht="16.5" customHeight="1" x14ac:dyDescent="0.25">
      <c r="A40" s="49" t="s">
        <v>131</v>
      </c>
      <c r="B40" s="59" t="s">
        <v>368</v>
      </c>
      <c r="C40" s="225">
        <v>3246551000</v>
      </c>
      <c r="D40" s="225">
        <v>3246551000</v>
      </c>
      <c r="E40" s="160">
        <v>2377805058</v>
      </c>
      <c r="F40" s="160">
        <v>1737738741</v>
      </c>
      <c r="G40" s="160">
        <v>1737738741</v>
      </c>
      <c r="H40" s="224">
        <f t="shared" si="2"/>
        <v>0.73081631951007486</v>
      </c>
    </row>
    <row r="41" spans="1:8" ht="16.5" customHeight="1" x14ac:dyDescent="0.25">
      <c r="A41" s="49" t="s">
        <v>132</v>
      </c>
      <c r="B41" s="59" t="s">
        <v>368</v>
      </c>
      <c r="C41" s="225">
        <v>3246551000</v>
      </c>
      <c r="D41" s="225">
        <v>3246551000</v>
      </c>
      <c r="E41" s="160">
        <v>3075127892</v>
      </c>
      <c r="F41" s="160">
        <v>2000653068</v>
      </c>
      <c r="G41" s="160">
        <v>2000653068</v>
      </c>
      <c r="H41" s="224">
        <f t="shared" si="2"/>
        <v>0.65059182520659864</v>
      </c>
    </row>
    <row r="42" spans="1:8" ht="16.5" customHeight="1" x14ac:dyDescent="0.25">
      <c r="A42" s="49" t="s">
        <v>133</v>
      </c>
      <c r="B42" s="59" t="s">
        <v>368</v>
      </c>
      <c r="C42" s="225">
        <v>3246551000</v>
      </c>
      <c r="D42" s="225">
        <v>3396551000</v>
      </c>
      <c r="E42" s="160">
        <v>3116253992</v>
      </c>
      <c r="F42" s="160">
        <v>2247670232</v>
      </c>
      <c r="G42" s="160">
        <v>2247670232</v>
      </c>
      <c r="H42" s="224">
        <f t="shared" si="2"/>
        <v>0.72127311758610979</v>
      </c>
    </row>
    <row r="43" spans="1:8" ht="16.5" customHeight="1" x14ac:dyDescent="0.25">
      <c r="A43" s="49" t="s">
        <v>134</v>
      </c>
      <c r="B43" s="59" t="s">
        <v>368</v>
      </c>
      <c r="C43" s="225">
        <v>3246551000</v>
      </c>
      <c r="D43" s="225">
        <v>3396551000</v>
      </c>
      <c r="E43" s="160">
        <v>3116253992</v>
      </c>
      <c r="F43" s="160">
        <v>3137229225</v>
      </c>
      <c r="G43" s="160">
        <v>2526712131</v>
      </c>
      <c r="H43" s="224">
        <f t="shared" si="2"/>
        <v>0.81081713412531109</v>
      </c>
    </row>
    <row r="44" spans="1:8" ht="16.5" customHeight="1" thickBot="1" x14ac:dyDescent="0.3">
      <c r="A44" s="50" t="s">
        <v>135</v>
      </c>
      <c r="B44" s="59" t="s">
        <v>368</v>
      </c>
      <c r="C44" s="225">
        <v>3246551000</v>
      </c>
      <c r="D44" s="225">
        <v>3289807952</v>
      </c>
      <c r="E44" s="160">
        <v>3251414925</v>
      </c>
      <c r="F44" s="160">
        <v>2951912130</v>
      </c>
      <c r="G44" s="160">
        <v>2951912130</v>
      </c>
      <c r="H44" s="224">
        <f t="shared" si="2"/>
        <v>0.90788539700143012</v>
      </c>
    </row>
    <row r="45" spans="1:8" ht="16.5" hidden="1" customHeight="1" thickBot="1" x14ac:dyDescent="0.3"/>
    <row r="46" spans="1:8" ht="27.75" hidden="1" customHeight="1" x14ac:dyDescent="0.25">
      <c r="A46" s="898" t="s">
        <v>144</v>
      </c>
      <c r="B46" s="899"/>
      <c r="C46" s="899"/>
      <c r="D46" s="899"/>
      <c r="E46" s="899"/>
      <c r="F46" s="899"/>
      <c r="G46" s="899"/>
      <c r="H46" s="900"/>
    </row>
    <row r="47" spans="1:8" ht="25.5" hidden="1" customHeight="1" x14ac:dyDescent="0.25">
      <c r="A47" s="42" t="s">
        <v>63</v>
      </c>
      <c r="B47" s="43" t="s">
        <v>123</v>
      </c>
      <c r="C47" s="43" t="s">
        <v>124</v>
      </c>
      <c r="D47" s="43" t="s">
        <v>125</v>
      </c>
      <c r="E47" s="43" t="s">
        <v>126</v>
      </c>
      <c r="F47" s="43" t="s">
        <v>127</v>
      </c>
      <c r="G47" s="43" t="s">
        <v>128</v>
      </c>
      <c r="H47" s="44" t="s">
        <v>129</v>
      </c>
    </row>
    <row r="48" spans="1:8" ht="16.5" hidden="1" customHeight="1" x14ac:dyDescent="0.25">
      <c r="A48" s="49" t="s">
        <v>137</v>
      </c>
      <c r="B48" s="46"/>
      <c r="C48" s="46"/>
      <c r="D48" s="46"/>
      <c r="E48" s="46"/>
      <c r="F48" s="46"/>
      <c r="G48" s="46"/>
      <c r="H48" s="47" t="e">
        <f>G48/E48</f>
        <v>#DIV/0!</v>
      </c>
    </row>
    <row r="49" spans="1:8" ht="16.5" hidden="1" customHeight="1" x14ac:dyDescent="0.25">
      <c r="A49" s="49" t="s">
        <v>138</v>
      </c>
      <c r="B49" s="46"/>
      <c r="C49" s="46"/>
      <c r="D49" s="46"/>
      <c r="E49" s="46"/>
      <c r="F49" s="46"/>
      <c r="G49" s="46"/>
      <c r="H49" s="47" t="e">
        <f t="shared" ref="H49:H59" si="3">G49/E49</f>
        <v>#DIV/0!</v>
      </c>
    </row>
    <row r="50" spans="1:8" ht="16.5" hidden="1" customHeight="1" x14ac:dyDescent="0.25">
      <c r="A50" s="49" t="s">
        <v>139</v>
      </c>
      <c r="B50" s="46"/>
      <c r="C50" s="46"/>
      <c r="D50" s="46"/>
      <c r="E50" s="46"/>
      <c r="F50" s="46"/>
      <c r="G50" s="46"/>
      <c r="H50" s="47" t="e">
        <f t="shared" si="3"/>
        <v>#DIV/0!</v>
      </c>
    </row>
    <row r="51" spans="1:8" ht="16.5" hidden="1" customHeight="1" x14ac:dyDescent="0.25">
      <c r="A51" s="49" t="s">
        <v>140</v>
      </c>
      <c r="B51" s="46"/>
      <c r="C51" s="46"/>
      <c r="D51" s="46"/>
      <c r="E51" s="46"/>
      <c r="F51" s="46"/>
      <c r="G51" s="46"/>
      <c r="H51" s="47" t="e">
        <f t="shared" si="3"/>
        <v>#DIV/0!</v>
      </c>
    </row>
    <row r="52" spans="1:8" ht="16.5" hidden="1" customHeight="1" x14ac:dyDescent="0.25">
      <c r="A52" s="49" t="s">
        <v>141</v>
      </c>
      <c r="B52" s="46"/>
      <c r="C52" s="46"/>
      <c r="D52" s="46"/>
      <c r="E52" s="46"/>
      <c r="F52" s="46"/>
      <c r="G52" s="46"/>
      <c r="H52" s="47" t="e">
        <f t="shared" si="3"/>
        <v>#DIV/0!</v>
      </c>
    </row>
    <row r="53" spans="1:8" ht="16.5" hidden="1" customHeight="1" x14ac:dyDescent="0.25">
      <c r="A53" s="49" t="s">
        <v>142</v>
      </c>
      <c r="B53" s="46"/>
      <c r="C53" s="46"/>
      <c r="D53" s="46"/>
      <c r="E53" s="46"/>
      <c r="F53" s="46"/>
      <c r="G53" s="46"/>
      <c r="H53" s="47" t="e">
        <f t="shared" si="3"/>
        <v>#DIV/0!</v>
      </c>
    </row>
    <row r="54" spans="1:8" ht="16.5" hidden="1" customHeight="1" x14ac:dyDescent="0.25">
      <c r="A54" s="49" t="s">
        <v>130</v>
      </c>
      <c r="B54" s="46"/>
      <c r="C54" s="46"/>
      <c r="D54" s="46"/>
      <c r="E54" s="46"/>
      <c r="F54" s="46"/>
      <c r="G54" s="46"/>
      <c r="H54" s="47" t="e">
        <f t="shared" si="3"/>
        <v>#DIV/0!</v>
      </c>
    </row>
    <row r="55" spans="1:8" ht="16.5" hidden="1" customHeight="1" x14ac:dyDescent="0.25">
      <c r="A55" s="49" t="s">
        <v>131</v>
      </c>
      <c r="B55" s="46"/>
      <c r="C55" s="46"/>
      <c r="D55" s="46"/>
      <c r="E55" s="46"/>
      <c r="F55" s="46"/>
      <c r="G55" s="46"/>
      <c r="H55" s="47" t="e">
        <f t="shared" si="3"/>
        <v>#DIV/0!</v>
      </c>
    </row>
    <row r="56" spans="1:8" ht="16.5" hidden="1" customHeight="1" x14ac:dyDescent="0.25">
      <c r="A56" s="49" t="s">
        <v>132</v>
      </c>
      <c r="B56" s="46"/>
      <c r="C56" s="46"/>
      <c r="D56" s="46"/>
      <c r="E56" s="46"/>
      <c r="F56" s="46"/>
      <c r="G56" s="46"/>
      <c r="H56" s="47" t="e">
        <f t="shared" si="3"/>
        <v>#DIV/0!</v>
      </c>
    </row>
    <row r="57" spans="1:8" ht="16.5" hidden="1" customHeight="1" x14ac:dyDescent="0.25">
      <c r="A57" s="49" t="s">
        <v>133</v>
      </c>
      <c r="B57" s="46"/>
      <c r="C57" s="46"/>
      <c r="D57" s="46"/>
      <c r="E57" s="46"/>
      <c r="F57" s="46"/>
      <c r="G57" s="46"/>
      <c r="H57" s="47" t="e">
        <f t="shared" si="3"/>
        <v>#DIV/0!</v>
      </c>
    </row>
    <row r="58" spans="1:8" ht="16.5" hidden="1" customHeight="1" x14ac:dyDescent="0.25">
      <c r="A58" s="49" t="s">
        <v>134</v>
      </c>
      <c r="B58" s="46"/>
      <c r="C58" s="46"/>
      <c r="D58" s="46"/>
      <c r="E58" s="46"/>
      <c r="F58" s="46"/>
      <c r="G58" s="46"/>
      <c r="H58" s="47" t="e">
        <f t="shared" si="3"/>
        <v>#DIV/0!</v>
      </c>
    </row>
    <row r="59" spans="1:8" ht="16.5" hidden="1" customHeight="1" thickBot="1" x14ac:dyDescent="0.3">
      <c r="A59" s="50" t="s">
        <v>135</v>
      </c>
      <c r="B59" s="48"/>
      <c r="C59" s="48"/>
      <c r="D59" s="48"/>
      <c r="E59" s="48"/>
      <c r="F59" s="48"/>
      <c r="G59" s="48"/>
      <c r="H59" s="47" t="e">
        <f t="shared" si="3"/>
        <v>#DIV/0!</v>
      </c>
    </row>
    <row r="60" spans="1:8" ht="16.5" hidden="1" customHeight="1" thickBot="1" x14ac:dyDescent="0.3"/>
    <row r="61" spans="1:8" ht="23.25" hidden="1" customHeight="1" x14ac:dyDescent="0.25">
      <c r="A61" s="898" t="s">
        <v>145</v>
      </c>
      <c r="B61" s="899"/>
      <c r="C61" s="899"/>
      <c r="D61" s="899"/>
      <c r="E61" s="899"/>
      <c r="F61" s="899"/>
      <c r="G61" s="899"/>
      <c r="H61" s="900"/>
    </row>
    <row r="62" spans="1:8" ht="25.5" hidden="1" customHeight="1" x14ac:dyDescent="0.25">
      <c r="A62" s="42" t="s">
        <v>64</v>
      </c>
      <c r="B62" s="43" t="s">
        <v>123</v>
      </c>
      <c r="C62" s="43" t="s">
        <v>124</v>
      </c>
      <c r="D62" s="43" t="s">
        <v>125</v>
      </c>
      <c r="E62" s="43" t="s">
        <v>126</v>
      </c>
      <c r="F62" s="43" t="s">
        <v>127</v>
      </c>
      <c r="G62" s="43" t="s">
        <v>128</v>
      </c>
      <c r="H62" s="44" t="s">
        <v>129</v>
      </c>
    </row>
    <row r="63" spans="1:8" ht="16.5" hidden="1" customHeight="1" x14ac:dyDescent="0.25">
      <c r="A63" s="49" t="s">
        <v>137</v>
      </c>
      <c r="B63" s="46"/>
      <c r="C63" s="46"/>
      <c r="D63" s="46"/>
      <c r="E63" s="46"/>
      <c r="F63" s="46"/>
      <c r="G63" s="46"/>
      <c r="H63" s="47" t="e">
        <f>G63/E63</f>
        <v>#DIV/0!</v>
      </c>
    </row>
    <row r="64" spans="1:8" ht="16.5" hidden="1" customHeight="1" x14ac:dyDescent="0.25">
      <c r="A64" s="49" t="s">
        <v>138</v>
      </c>
      <c r="B64" s="46"/>
      <c r="C64" s="46"/>
      <c r="D64" s="46"/>
      <c r="E64" s="46"/>
      <c r="F64" s="46"/>
      <c r="G64" s="46"/>
      <c r="H64" s="47" t="e">
        <f t="shared" ref="H64:H74" si="4">G64/E64</f>
        <v>#DIV/0!</v>
      </c>
    </row>
    <row r="65" spans="1:14" ht="16.5" hidden="1" customHeight="1" x14ac:dyDescent="0.25">
      <c r="A65" s="49" t="s">
        <v>139</v>
      </c>
      <c r="B65" s="46"/>
      <c r="C65" s="46"/>
      <c r="D65" s="46"/>
      <c r="E65" s="46"/>
      <c r="F65" s="46"/>
      <c r="G65" s="46"/>
      <c r="H65" s="47" t="e">
        <f t="shared" si="4"/>
        <v>#DIV/0!</v>
      </c>
    </row>
    <row r="66" spans="1:14" ht="16.5" hidden="1" customHeight="1" x14ac:dyDescent="0.25">
      <c r="A66" s="49" t="s">
        <v>140</v>
      </c>
      <c r="B66" s="46"/>
      <c r="C66" s="46"/>
      <c r="D66" s="46"/>
      <c r="E66" s="46"/>
      <c r="F66" s="46"/>
      <c r="G66" s="46"/>
      <c r="H66" s="47" t="e">
        <f t="shared" si="4"/>
        <v>#DIV/0!</v>
      </c>
    </row>
    <row r="67" spans="1:14" ht="16.5" hidden="1" customHeight="1" x14ac:dyDescent="0.25">
      <c r="A67" s="49" t="s">
        <v>141</v>
      </c>
      <c r="B67" s="46"/>
      <c r="C67" s="46"/>
      <c r="D67" s="46"/>
      <c r="E67" s="46"/>
      <c r="F67" s="46"/>
      <c r="G67" s="46"/>
      <c r="H67" s="47" t="e">
        <f t="shared" si="4"/>
        <v>#DIV/0!</v>
      </c>
    </row>
    <row r="68" spans="1:14" ht="16.5" hidden="1" customHeight="1" x14ac:dyDescent="0.25">
      <c r="A68" s="49" t="s">
        <v>142</v>
      </c>
      <c r="B68" s="46"/>
      <c r="C68" s="46"/>
      <c r="D68" s="46"/>
      <c r="E68" s="46"/>
      <c r="F68" s="46"/>
      <c r="G68" s="46"/>
      <c r="H68" s="47" t="e">
        <f t="shared" si="4"/>
        <v>#DIV/0!</v>
      </c>
    </row>
    <row r="69" spans="1:14" ht="16.5" hidden="1" customHeight="1" x14ac:dyDescent="0.25">
      <c r="A69" s="49" t="s">
        <v>130</v>
      </c>
      <c r="B69" s="46"/>
      <c r="C69" s="46"/>
      <c r="D69" s="46"/>
      <c r="E69" s="46"/>
      <c r="F69" s="46"/>
      <c r="G69" s="46"/>
      <c r="H69" s="47" t="e">
        <f t="shared" si="4"/>
        <v>#DIV/0!</v>
      </c>
    </row>
    <row r="70" spans="1:14" ht="16.5" hidden="1" customHeight="1" x14ac:dyDescent="0.25">
      <c r="A70" s="49" t="s">
        <v>131</v>
      </c>
      <c r="B70" s="46"/>
      <c r="C70" s="46"/>
      <c r="D70" s="46"/>
      <c r="E70" s="46"/>
      <c r="F70" s="46"/>
      <c r="G70" s="46"/>
      <c r="H70" s="47" t="e">
        <f t="shared" si="4"/>
        <v>#DIV/0!</v>
      </c>
    </row>
    <row r="71" spans="1:14" ht="16.5" hidden="1" customHeight="1" x14ac:dyDescent="0.25">
      <c r="A71" s="49" t="s">
        <v>132</v>
      </c>
      <c r="B71" s="46"/>
      <c r="C71" s="46"/>
      <c r="D71" s="46"/>
      <c r="E71" s="46"/>
      <c r="F71" s="46"/>
      <c r="G71" s="46"/>
      <c r="H71" s="47" t="e">
        <f t="shared" si="4"/>
        <v>#DIV/0!</v>
      </c>
    </row>
    <row r="72" spans="1:14" ht="16.5" hidden="1" customHeight="1" x14ac:dyDescent="0.25">
      <c r="A72" s="49" t="s">
        <v>133</v>
      </c>
      <c r="B72" s="46"/>
      <c r="C72" s="46"/>
      <c r="D72" s="46"/>
      <c r="E72" s="46"/>
      <c r="F72" s="46"/>
      <c r="G72" s="46"/>
      <c r="H72" s="47" t="e">
        <f t="shared" si="4"/>
        <v>#DIV/0!</v>
      </c>
    </row>
    <row r="73" spans="1:14" ht="16.5" hidden="1" customHeight="1" x14ac:dyDescent="0.25">
      <c r="A73" s="49" t="s">
        <v>134</v>
      </c>
      <c r="B73" s="46"/>
      <c r="C73" s="46"/>
      <c r="D73" s="46"/>
      <c r="E73" s="46"/>
      <c r="F73" s="46"/>
      <c r="G73" s="46"/>
      <c r="H73" s="47" t="e">
        <f t="shared" si="4"/>
        <v>#DIV/0!</v>
      </c>
    </row>
    <row r="74" spans="1:14" ht="16.5" hidden="1" customHeight="1" thickBot="1" x14ac:dyDescent="0.3">
      <c r="A74" s="50" t="s">
        <v>135</v>
      </c>
      <c r="B74" s="48"/>
      <c r="C74" s="48"/>
      <c r="D74" s="48"/>
      <c r="E74" s="48"/>
      <c r="F74" s="48"/>
      <c r="G74" s="48"/>
      <c r="H74" s="47" t="e">
        <f t="shared" si="4"/>
        <v>#DIV/0!</v>
      </c>
    </row>
    <row r="75" spans="1:14" ht="16.5" customHeight="1" thickBot="1" x14ac:dyDescent="0.3"/>
    <row r="76" spans="1:14" ht="23.25" customHeight="1" x14ac:dyDescent="0.25">
      <c r="A76" s="876" t="s">
        <v>146</v>
      </c>
      <c r="B76" s="877"/>
      <c r="C76" s="877"/>
      <c r="D76" s="877"/>
      <c r="E76" s="877"/>
      <c r="F76" s="877"/>
      <c r="G76" s="877"/>
      <c r="H76" s="877"/>
      <c r="I76" s="877"/>
      <c r="J76" s="877"/>
      <c r="K76" s="877"/>
      <c r="L76" s="877"/>
      <c r="M76" s="877"/>
      <c r="N76" s="878"/>
    </row>
    <row r="77" spans="1:14" ht="44.25" customHeight="1" x14ac:dyDescent="0.25">
      <c r="A77" s="42" t="s">
        <v>49</v>
      </c>
      <c r="B77" s="43" t="s">
        <v>147</v>
      </c>
      <c r="C77" s="43" t="s">
        <v>148</v>
      </c>
      <c r="D77" s="43" t="s">
        <v>149</v>
      </c>
      <c r="E77" s="43" t="s">
        <v>150</v>
      </c>
      <c r="F77" s="43" t="s">
        <v>151</v>
      </c>
      <c r="G77" s="43" t="s">
        <v>152</v>
      </c>
      <c r="H77" s="43" t="s">
        <v>153</v>
      </c>
      <c r="I77" s="43" t="s">
        <v>154</v>
      </c>
      <c r="J77" s="51" t="s">
        <v>155</v>
      </c>
      <c r="K77" s="43" t="s">
        <v>156</v>
      </c>
      <c r="L77" s="43" t="s">
        <v>157</v>
      </c>
      <c r="M77" s="43" t="s">
        <v>158</v>
      </c>
      <c r="N77" s="44" t="s">
        <v>159</v>
      </c>
    </row>
    <row r="78" spans="1:14" hidden="1" x14ac:dyDescent="0.25">
      <c r="A78" s="881" t="s">
        <v>130</v>
      </c>
      <c r="B78" s="847" t="s">
        <v>369</v>
      </c>
      <c r="C78" s="847" t="s">
        <v>370</v>
      </c>
      <c r="D78" s="46" t="s">
        <v>371</v>
      </c>
      <c r="E78" s="46" t="s">
        <v>210</v>
      </c>
      <c r="F78" s="46">
        <v>100</v>
      </c>
      <c r="G78" s="46">
        <v>1</v>
      </c>
      <c r="H78" s="46">
        <v>1</v>
      </c>
      <c r="I78" s="46">
        <v>1</v>
      </c>
      <c r="J78" s="166">
        <f t="shared" ref="J78:J95" si="5">I78/H78</f>
        <v>1</v>
      </c>
      <c r="K78" s="46"/>
      <c r="L78" s="46"/>
      <c r="M78" s="46" t="e">
        <f t="shared" ref="M78:M95" si="6">L78/K78</f>
        <v>#DIV/0!</v>
      </c>
      <c r="N78" s="47"/>
    </row>
    <row r="79" spans="1:14" hidden="1" x14ac:dyDescent="0.25">
      <c r="A79" s="882"/>
      <c r="B79" s="848"/>
      <c r="C79" s="848"/>
      <c r="D79" s="46" t="s">
        <v>372</v>
      </c>
      <c r="E79" s="46" t="s">
        <v>373</v>
      </c>
      <c r="F79" s="46">
        <v>0</v>
      </c>
      <c r="G79" s="46">
        <v>76.3</v>
      </c>
      <c r="H79" s="46">
        <v>71.924999999999997</v>
      </c>
      <c r="I79" s="46">
        <v>0</v>
      </c>
      <c r="J79" s="166">
        <f t="shared" si="5"/>
        <v>0</v>
      </c>
      <c r="K79" s="46"/>
      <c r="L79" s="46"/>
      <c r="M79" s="46" t="e">
        <f t="shared" si="6"/>
        <v>#DIV/0!</v>
      </c>
      <c r="N79" s="47"/>
    </row>
    <row r="80" spans="1:14" hidden="1" x14ac:dyDescent="0.25">
      <c r="A80" s="883"/>
      <c r="B80" s="46" t="s">
        <v>374</v>
      </c>
      <c r="C80" s="46" t="s">
        <v>375</v>
      </c>
      <c r="D80" s="46" t="s">
        <v>376</v>
      </c>
      <c r="E80" s="46" t="s">
        <v>210</v>
      </c>
      <c r="F80" s="46">
        <v>100</v>
      </c>
      <c r="G80" s="46">
        <v>1</v>
      </c>
      <c r="H80" s="46">
        <v>1</v>
      </c>
      <c r="I80" s="46">
        <v>1</v>
      </c>
      <c r="J80" s="166">
        <f t="shared" si="5"/>
        <v>1</v>
      </c>
      <c r="K80" s="46"/>
      <c r="L80" s="46"/>
      <c r="M80" s="46" t="e">
        <f t="shared" si="6"/>
        <v>#DIV/0!</v>
      </c>
      <c r="N80" s="47"/>
    </row>
    <row r="81" spans="1:15" hidden="1" x14ac:dyDescent="0.25">
      <c r="A81" s="864" t="s">
        <v>131</v>
      </c>
      <c r="B81" s="847" t="s">
        <v>369</v>
      </c>
      <c r="C81" s="847" t="s">
        <v>370</v>
      </c>
      <c r="D81" s="46" t="s">
        <v>371</v>
      </c>
      <c r="E81" s="46" t="s">
        <v>210</v>
      </c>
      <c r="F81" s="46">
        <v>100</v>
      </c>
      <c r="G81" s="46">
        <v>1</v>
      </c>
      <c r="H81" s="46">
        <v>1</v>
      </c>
      <c r="I81" s="46">
        <v>1</v>
      </c>
      <c r="J81" s="166">
        <f t="shared" si="5"/>
        <v>1</v>
      </c>
      <c r="K81" s="46"/>
      <c r="L81" s="46"/>
      <c r="M81" s="46" t="e">
        <f t="shared" si="6"/>
        <v>#DIV/0!</v>
      </c>
      <c r="N81" s="47"/>
    </row>
    <row r="82" spans="1:15" hidden="1" x14ac:dyDescent="0.25">
      <c r="A82" s="859"/>
      <c r="B82" s="848"/>
      <c r="C82" s="848"/>
      <c r="D82" s="46" t="s">
        <v>372</v>
      </c>
      <c r="E82" s="46" t="s">
        <v>373</v>
      </c>
      <c r="F82" s="46">
        <v>0</v>
      </c>
      <c r="G82" s="46">
        <v>76.3</v>
      </c>
      <c r="H82" s="46">
        <v>71.924999999999997</v>
      </c>
      <c r="I82" s="46">
        <v>0</v>
      </c>
      <c r="J82" s="166">
        <f t="shared" si="5"/>
        <v>0</v>
      </c>
      <c r="K82" s="46"/>
      <c r="L82" s="46"/>
      <c r="M82" s="46" t="e">
        <f t="shared" si="6"/>
        <v>#DIV/0!</v>
      </c>
      <c r="N82" s="47"/>
    </row>
    <row r="83" spans="1:15" hidden="1" x14ac:dyDescent="0.25">
      <c r="A83" s="865"/>
      <c r="B83" s="46" t="s">
        <v>374</v>
      </c>
      <c r="C83" s="46" t="s">
        <v>375</v>
      </c>
      <c r="D83" s="46" t="s">
        <v>376</v>
      </c>
      <c r="E83" s="46" t="s">
        <v>210</v>
      </c>
      <c r="F83" s="46">
        <v>100</v>
      </c>
      <c r="G83" s="46">
        <v>1</v>
      </c>
      <c r="H83" s="46">
        <v>1</v>
      </c>
      <c r="I83" s="46">
        <v>1</v>
      </c>
      <c r="J83" s="166">
        <f t="shared" si="5"/>
        <v>1</v>
      </c>
      <c r="K83" s="46"/>
      <c r="L83" s="46"/>
      <c r="M83" s="46" t="e">
        <f t="shared" si="6"/>
        <v>#DIV/0!</v>
      </c>
      <c r="N83" s="47"/>
    </row>
    <row r="84" spans="1:15" hidden="1" x14ac:dyDescent="0.25">
      <c r="A84" s="864" t="s">
        <v>132</v>
      </c>
      <c r="B84" s="847" t="s">
        <v>369</v>
      </c>
      <c r="C84" s="847" t="s">
        <v>370</v>
      </c>
      <c r="D84" s="46" t="s">
        <v>371</v>
      </c>
      <c r="E84" s="46" t="s">
        <v>210</v>
      </c>
      <c r="F84" s="46">
        <v>100</v>
      </c>
      <c r="G84" s="46">
        <v>1</v>
      </c>
      <c r="H84" s="46">
        <v>1</v>
      </c>
      <c r="I84" s="46">
        <v>1</v>
      </c>
      <c r="J84" s="166">
        <f t="shared" si="5"/>
        <v>1</v>
      </c>
      <c r="K84" s="46"/>
      <c r="L84" s="46"/>
      <c r="M84" s="46" t="e">
        <f t="shared" si="6"/>
        <v>#DIV/0!</v>
      </c>
      <c r="N84" s="47"/>
    </row>
    <row r="85" spans="1:15" hidden="1" x14ac:dyDescent="0.25">
      <c r="A85" s="859"/>
      <c r="B85" s="848"/>
      <c r="C85" s="848"/>
      <c r="D85" s="46" t="s">
        <v>372</v>
      </c>
      <c r="E85" s="46" t="s">
        <v>373</v>
      </c>
      <c r="F85" s="46">
        <v>0</v>
      </c>
      <c r="G85" s="46">
        <v>76.3</v>
      </c>
      <c r="H85" s="46">
        <v>71.924999999999997</v>
      </c>
      <c r="I85" s="46">
        <v>0</v>
      </c>
      <c r="J85" s="166">
        <f t="shared" si="5"/>
        <v>0</v>
      </c>
      <c r="K85" s="46"/>
      <c r="L85" s="46"/>
      <c r="M85" s="46" t="e">
        <f t="shared" si="6"/>
        <v>#DIV/0!</v>
      </c>
      <c r="N85" s="47"/>
    </row>
    <row r="86" spans="1:15" hidden="1" x14ac:dyDescent="0.25">
      <c r="A86" s="865"/>
      <c r="B86" s="46" t="s">
        <v>374</v>
      </c>
      <c r="C86" s="46" t="s">
        <v>375</v>
      </c>
      <c r="D86" s="46" t="s">
        <v>376</v>
      </c>
      <c r="E86" s="46" t="s">
        <v>210</v>
      </c>
      <c r="F86" s="46">
        <v>100</v>
      </c>
      <c r="G86" s="46">
        <v>1</v>
      </c>
      <c r="H86" s="46">
        <v>1</v>
      </c>
      <c r="I86" s="46">
        <v>1</v>
      </c>
      <c r="J86" s="166">
        <f t="shared" si="5"/>
        <v>1</v>
      </c>
      <c r="K86" s="46"/>
      <c r="L86" s="46"/>
      <c r="M86" s="46" t="e">
        <f t="shared" si="6"/>
        <v>#DIV/0!</v>
      </c>
      <c r="N86" s="47"/>
    </row>
    <row r="87" spans="1:15" hidden="1" x14ac:dyDescent="0.25">
      <c r="A87" s="864" t="s">
        <v>133</v>
      </c>
      <c r="B87" s="847" t="s">
        <v>369</v>
      </c>
      <c r="C87" s="847" t="s">
        <v>370</v>
      </c>
      <c r="D87" s="46" t="s">
        <v>371</v>
      </c>
      <c r="E87" s="46" t="s">
        <v>210</v>
      </c>
      <c r="F87" s="46">
        <v>100</v>
      </c>
      <c r="G87" s="46">
        <v>1</v>
      </c>
      <c r="H87" s="46">
        <v>1</v>
      </c>
      <c r="I87" s="46">
        <v>1</v>
      </c>
      <c r="J87" s="166">
        <f t="shared" si="5"/>
        <v>1</v>
      </c>
      <c r="K87" s="46"/>
      <c r="L87" s="46"/>
      <c r="M87" s="46" t="e">
        <f t="shared" si="6"/>
        <v>#DIV/0!</v>
      </c>
      <c r="N87" s="47"/>
    </row>
    <row r="88" spans="1:15" hidden="1" x14ac:dyDescent="0.25">
      <c r="A88" s="859"/>
      <c r="B88" s="848"/>
      <c r="C88" s="848"/>
      <c r="D88" s="46" t="s">
        <v>372</v>
      </c>
      <c r="E88" s="46" t="s">
        <v>373</v>
      </c>
      <c r="F88" s="46">
        <v>0</v>
      </c>
      <c r="G88" s="46">
        <v>76.3</v>
      </c>
      <c r="H88" s="46">
        <v>71.924999999999997</v>
      </c>
      <c r="I88" s="46">
        <v>0</v>
      </c>
      <c r="J88" s="166">
        <f t="shared" si="5"/>
        <v>0</v>
      </c>
      <c r="K88" s="46"/>
      <c r="L88" s="46"/>
      <c r="M88" s="46" t="e">
        <f t="shared" si="6"/>
        <v>#DIV/0!</v>
      </c>
      <c r="N88" s="47"/>
    </row>
    <row r="89" spans="1:15" hidden="1" x14ac:dyDescent="0.25">
      <c r="A89" s="865"/>
      <c r="B89" s="46" t="s">
        <v>374</v>
      </c>
      <c r="C89" s="46" t="s">
        <v>375</v>
      </c>
      <c r="D89" s="46" t="s">
        <v>376</v>
      </c>
      <c r="E89" s="46" t="s">
        <v>210</v>
      </c>
      <c r="F89" s="46">
        <v>100</v>
      </c>
      <c r="G89" s="46">
        <v>1</v>
      </c>
      <c r="H89" s="46">
        <v>1</v>
      </c>
      <c r="I89" s="46">
        <v>1</v>
      </c>
      <c r="J89" s="166">
        <f t="shared" si="5"/>
        <v>1</v>
      </c>
      <c r="K89" s="46"/>
      <c r="L89" s="46"/>
      <c r="M89" s="46" t="e">
        <f t="shared" si="6"/>
        <v>#DIV/0!</v>
      </c>
      <c r="N89" s="47"/>
    </row>
    <row r="90" spans="1:15" hidden="1" x14ac:dyDescent="0.25">
      <c r="A90" s="864" t="s">
        <v>134</v>
      </c>
      <c r="B90" s="847" t="s">
        <v>369</v>
      </c>
      <c r="C90" s="847" t="s">
        <v>370</v>
      </c>
      <c r="D90" s="46" t="s">
        <v>371</v>
      </c>
      <c r="E90" s="46" t="s">
        <v>210</v>
      </c>
      <c r="F90" s="46">
        <v>100</v>
      </c>
      <c r="G90" s="46">
        <v>1</v>
      </c>
      <c r="H90" s="46">
        <v>1</v>
      </c>
      <c r="I90" s="46">
        <v>1</v>
      </c>
      <c r="J90" s="166">
        <f t="shared" si="5"/>
        <v>1</v>
      </c>
      <c r="K90" s="46"/>
      <c r="L90" s="46"/>
      <c r="M90" s="46" t="e">
        <f t="shared" si="6"/>
        <v>#DIV/0!</v>
      </c>
      <c r="N90" s="47"/>
    </row>
    <row r="91" spans="1:15" hidden="1" x14ac:dyDescent="0.25">
      <c r="A91" s="859"/>
      <c r="B91" s="848"/>
      <c r="C91" s="848"/>
      <c r="D91" s="46" t="s">
        <v>372</v>
      </c>
      <c r="E91" s="46" t="s">
        <v>373</v>
      </c>
      <c r="F91" s="46">
        <v>0</v>
      </c>
      <c r="G91" s="46">
        <v>76.3</v>
      </c>
      <c r="H91" s="46">
        <v>71.924999999999997</v>
      </c>
      <c r="I91" s="46">
        <f>71.3+0.44</f>
        <v>71.739999999999995</v>
      </c>
      <c r="J91" s="166">
        <f t="shared" si="5"/>
        <v>0.99742787625999296</v>
      </c>
      <c r="K91" s="46"/>
      <c r="L91" s="46"/>
      <c r="M91" s="46" t="e">
        <f t="shared" si="6"/>
        <v>#DIV/0!</v>
      </c>
      <c r="N91" s="47"/>
    </row>
    <row r="92" spans="1:15" hidden="1" x14ac:dyDescent="0.25">
      <c r="A92" s="865"/>
      <c r="B92" s="46" t="s">
        <v>374</v>
      </c>
      <c r="C92" s="46" t="s">
        <v>375</v>
      </c>
      <c r="D92" s="46" t="s">
        <v>376</v>
      </c>
      <c r="E92" s="46" t="s">
        <v>210</v>
      </c>
      <c r="F92" s="46">
        <v>100</v>
      </c>
      <c r="G92" s="46">
        <v>1</v>
      </c>
      <c r="H92" s="46">
        <v>1</v>
      </c>
      <c r="I92" s="46">
        <v>1</v>
      </c>
      <c r="J92" s="166">
        <f t="shared" si="5"/>
        <v>1</v>
      </c>
      <c r="K92" s="46"/>
      <c r="L92" s="46"/>
      <c r="M92" s="46" t="e">
        <f t="shared" si="6"/>
        <v>#DIV/0!</v>
      </c>
      <c r="N92" s="47"/>
    </row>
    <row r="93" spans="1:15" x14ac:dyDescent="0.25">
      <c r="A93" s="864" t="s">
        <v>135</v>
      </c>
      <c r="B93" s="847" t="s">
        <v>369</v>
      </c>
      <c r="C93" s="847" t="s">
        <v>370</v>
      </c>
      <c r="D93" s="46" t="s">
        <v>371</v>
      </c>
      <c r="E93" s="46" t="s">
        <v>210</v>
      </c>
      <c r="F93" s="46">
        <v>100</v>
      </c>
      <c r="G93" s="46">
        <v>1</v>
      </c>
      <c r="H93" s="46">
        <v>1</v>
      </c>
      <c r="I93" s="46">
        <v>1</v>
      </c>
      <c r="J93" s="166">
        <f t="shared" si="5"/>
        <v>1</v>
      </c>
      <c r="K93" s="46"/>
      <c r="L93" s="46"/>
      <c r="M93" s="46" t="e">
        <f t="shared" si="6"/>
        <v>#DIV/0!</v>
      </c>
      <c r="N93" s="47" t="s">
        <v>377</v>
      </c>
      <c r="O93" s="226">
        <f>LEN(N93)</f>
        <v>155</v>
      </c>
    </row>
    <row r="94" spans="1:15" x14ac:dyDescent="0.25">
      <c r="A94" s="859"/>
      <c r="B94" s="848"/>
      <c r="C94" s="848"/>
      <c r="D94" s="46" t="s">
        <v>372</v>
      </c>
      <c r="E94" s="46" t="s">
        <v>373</v>
      </c>
      <c r="F94" s="46">
        <v>0</v>
      </c>
      <c r="G94" s="46">
        <v>76.3</v>
      </c>
      <c r="H94" s="46">
        <v>71.924999999999997</v>
      </c>
      <c r="I94" s="46">
        <f>71.3+0.59</f>
        <v>71.89</v>
      </c>
      <c r="J94" s="166">
        <f t="shared" si="5"/>
        <v>0.99951338199513384</v>
      </c>
      <c r="K94" s="46"/>
      <c r="L94" s="46"/>
      <c r="M94" s="46" t="e">
        <f t="shared" si="6"/>
        <v>#DIV/0!</v>
      </c>
      <c r="N94" s="47" t="s">
        <v>378</v>
      </c>
      <c r="O94" s="226">
        <f>LEN(N94)</f>
        <v>160</v>
      </c>
    </row>
    <row r="95" spans="1:15" ht="15.75" thickBot="1" x14ac:dyDescent="0.3">
      <c r="A95" s="860"/>
      <c r="B95" s="46" t="s">
        <v>374</v>
      </c>
      <c r="C95" s="46" t="s">
        <v>375</v>
      </c>
      <c r="D95" s="46" t="s">
        <v>376</v>
      </c>
      <c r="E95" s="46" t="s">
        <v>210</v>
      </c>
      <c r="F95" s="46">
        <v>100</v>
      </c>
      <c r="G95" s="46">
        <v>1</v>
      </c>
      <c r="H95" s="46">
        <v>1</v>
      </c>
      <c r="I95" s="46">
        <v>1</v>
      </c>
      <c r="J95" s="166">
        <f t="shared" si="5"/>
        <v>1</v>
      </c>
      <c r="K95" s="46"/>
      <c r="L95" s="46"/>
      <c r="M95" s="46" t="e">
        <f t="shared" si="6"/>
        <v>#DIV/0!</v>
      </c>
      <c r="N95" s="47"/>
    </row>
    <row r="96" spans="1:15" ht="15.75" thickBot="1" x14ac:dyDescent="0.3"/>
    <row r="97" spans="1:14" ht="20.25" x14ac:dyDescent="0.25">
      <c r="A97" s="876" t="s">
        <v>213</v>
      </c>
      <c r="B97" s="877"/>
      <c r="C97" s="877"/>
      <c r="D97" s="877"/>
      <c r="E97" s="877"/>
      <c r="F97" s="877"/>
      <c r="G97" s="877"/>
      <c r="H97" s="877"/>
      <c r="I97" s="877"/>
      <c r="J97" s="877"/>
      <c r="K97" s="877"/>
      <c r="L97" s="877"/>
      <c r="M97" s="877"/>
      <c r="N97" s="878"/>
    </row>
    <row r="98" spans="1:14" ht="44.25" customHeight="1" x14ac:dyDescent="0.25">
      <c r="A98" s="42" t="s">
        <v>50</v>
      </c>
      <c r="B98" s="43" t="s">
        <v>147</v>
      </c>
      <c r="C98" s="43" t="s">
        <v>148</v>
      </c>
      <c r="D98" s="43" t="s">
        <v>149</v>
      </c>
      <c r="E98" s="43" t="s">
        <v>150</v>
      </c>
      <c r="F98" s="43" t="s">
        <v>160</v>
      </c>
      <c r="G98" s="43" t="s">
        <v>152</v>
      </c>
      <c r="H98" s="43" t="s">
        <v>161</v>
      </c>
      <c r="I98" s="43" t="s">
        <v>162</v>
      </c>
      <c r="J98" s="51" t="s">
        <v>163</v>
      </c>
      <c r="K98" s="43" t="s">
        <v>156</v>
      </c>
      <c r="L98" s="43" t="s">
        <v>157</v>
      </c>
      <c r="M98" s="43" t="s">
        <v>158</v>
      </c>
      <c r="N98" s="44" t="s">
        <v>159</v>
      </c>
    </row>
    <row r="99" spans="1:14" hidden="1" x14ac:dyDescent="0.25">
      <c r="A99" s="881" t="s">
        <v>137</v>
      </c>
      <c r="B99" s="847" t="s">
        <v>369</v>
      </c>
      <c r="C99" s="847" t="s">
        <v>370</v>
      </c>
      <c r="D99" s="46" t="s">
        <v>371</v>
      </c>
      <c r="E99" s="46" t="s">
        <v>210</v>
      </c>
      <c r="F99" s="46">
        <v>100</v>
      </c>
      <c r="G99" s="46">
        <v>1</v>
      </c>
      <c r="H99" s="46">
        <v>1</v>
      </c>
      <c r="I99" s="46">
        <v>0</v>
      </c>
      <c r="J99" s="166">
        <f t="shared" ref="J99:J134" si="7">I99/H99</f>
        <v>0</v>
      </c>
      <c r="K99" s="46"/>
      <c r="L99" s="46"/>
      <c r="M99" s="46" t="e">
        <f t="shared" ref="M99:M134" si="8">L99/K99</f>
        <v>#DIV/0!</v>
      </c>
      <c r="N99" s="167"/>
    </row>
    <row r="100" spans="1:14" hidden="1" x14ac:dyDescent="0.25">
      <c r="A100" s="882"/>
      <c r="B100" s="848"/>
      <c r="C100" s="848"/>
      <c r="D100" s="46" t="s">
        <v>372</v>
      </c>
      <c r="E100" s="46" t="s">
        <v>373</v>
      </c>
      <c r="F100" s="46">
        <v>0</v>
      </c>
      <c r="G100" s="46">
        <v>76.3</v>
      </c>
      <c r="H100" s="46">
        <v>71.924999999999997</v>
      </c>
      <c r="I100" s="46">
        <v>0</v>
      </c>
      <c r="J100" s="166">
        <f t="shared" si="7"/>
        <v>0</v>
      </c>
      <c r="K100" s="46"/>
      <c r="L100" s="46"/>
      <c r="M100" s="46" t="e">
        <f t="shared" si="8"/>
        <v>#DIV/0!</v>
      </c>
      <c r="N100" s="167"/>
    </row>
    <row r="101" spans="1:14" hidden="1" x14ac:dyDescent="0.25">
      <c r="A101" s="883"/>
      <c r="B101" s="46" t="s">
        <v>374</v>
      </c>
      <c r="C101" s="46" t="s">
        <v>375</v>
      </c>
      <c r="D101" s="46" t="s">
        <v>376</v>
      </c>
      <c r="E101" s="46" t="s">
        <v>210</v>
      </c>
      <c r="F101" s="46">
        <v>100</v>
      </c>
      <c r="G101" s="46">
        <v>1</v>
      </c>
      <c r="H101" s="46">
        <v>1</v>
      </c>
      <c r="I101" s="46">
        <v>0</v>
      </c>
      <c r="J101" s="166">
        <f t="shared" si="7"/>
        <v>0</v>
      </c>
      <c r="K101" s="46"/>
      <c r="L101" s="46"/>
      <c r="M101" s="46" t="e">
        <f t="shared" si="8"/>
        <v>#DIV/0!</v>
      </c>
      <c r="N101" s="167"/>
    </row>
    <row r="102" spans="1:14" hidden="1" x14ac:dyDescent="0.25">
      <c r="A102" s="881" t="s">
        <v>138</v>
      </c>
      <c r="B102" s="847" t="s">
        <v>369</v>
      </c>
      <c r="C102" s="847" t="s">
        <v>370</v>
      </c>
      <c r="D102" s="46" t="s">
        <v>371</v>
      </c>
      <c r="E102" s="46" t="s">
        <v>210</v>
      </c>
      <c r="F102" s="46">
        <v>100</v>
      </c>
      <c r="G102" s="46">
        <v>1</v>
      </c>
      <c r="H102" s="46">
        <v>1</v>
      </c>
      <c r="I102" s="46">
        <v>1</v>
      </c>
      <c r="J102" s="166">
        <f t="shared" si="7"/>
        <v>1</v>
      </c>
      <c r="K102" s="46"/>
      <c r="L102" s="46"/>
      <c r="M102" s="46" t="e">
        <f t="shared" si="8"/>
        <v>#DIV/0!</v>
      </c>
      <c r="N102" s="44"/>
    </row>
    <row r="103" spans="1:14" hidden="1" x14ac:dyDescent="0.25">
      <c r="A103" s="882"/>
      <c r="B103" s="848"/>
      <c r="C103" s="848"/>
      <c r="D103" s="46" t="s">
        <v>372</v>
      </c>
      <c r="E103" s="46" t="s">
        <v>373</v>
      </c>
      <c r="F103" s="46">
        <v>0</v>
      </c>
      <c r="G103" s="46">
        <v>76.3</v>
      </c>
      <c r="H103" s="46">
        <v>71.924999999999997</v>
      </c>
      <c r="I103" s="46">
        <v>0</v>
      </c>
      <c r="J103" s="166">
        <f t="shared" si="7"/>
        <v>0</v>
      </c>
      <c r="K103" s="46"/>
      <c r="L103" s="46"/>
      <c r="M103" s="46" t="e">
        <f t="shared" si="8"/>
        <v>#DIV/0!</v>
      </c>
      <c r="N103" s="44"/>
    </row>
    <row r="104" spans="1:14" hidden="1" x14ac:dyDescent="0.25">
      <c r="A104" s="883"/>
      <c r="B104" s="46" t="s">
        <v>374</v>
      </c>
      <c r="C104" s="46" t="s">
        <v>375</v>
      </c>
      <c r="D104" s="46" t="s">
        <v>376</v>
      </c>
      <c r="E104" s="46" t="s">
        <v>210</v>
      </c>
      <c r="F104" s="46">
        <v>100</v>
      </c>
      <c r="G104" s="46">
        <v>1</v>
      </c>
      <c r="H104" s="46">
        <v>1</v>
      </c>
      <c r="I104" s="46">
        <v>1</v>
      </c>
      <c r="J104" s="166">
        <f t="shared" si="7"/>
        <v>1</v>
      </c>
      <c r="K104" s="46"/>
      <c r="L104" s="46"/>
      <c r="M104" s="46" t="e">
        <f t="shared" si="8"/>
        <v>#DIV/0!</v>
      </c>
      <c r="N104" s="44"/>
    </row>
    <row r="105" spans="1:14" hidden="1" x14ac:dyDescent="0.25">
      <c r="A105" s="881" t="s">
        <v>139</v>
      </c>
      <c r="B105" s="847" t="s">
        <v>369</v>
      </c>
      <c r="C105" s="847" t="s">
        <v>370</v>
      </c>
      <c r="D105" s="46" t="s">
        <v>371</v>
      </c>
      <c r="E105" s="46" t="s">
        <v>210</v>
      </c>
      <c r="F105" s="46">
        <v>100</v>
      </c>
      <c r="G105" s="46">
        <v>1</v>
      </c>
      <c r="H105" s="46">
        <v>1</v>
      </c>
      <c r="I105" s="46">
        <v>1</v>
      </c>
      <c r="J105" s="166">
        <f t="shared" si="7"/>
        <v>1</v>
      </c>
      <c r="K105" s="46"/>
      <c r="L105" s="46"/>
      <c r="M105" s="46" t="e">
        <f t="shared" si="8"/>
        <v>#DIV/0!</v>
      </c>
      <c r="N105" s="44"/>
    </row>
    <row r="106" spans="1:14" hidden="1" x14ac:dyDescent="0.25">
      <c r="A106" s="882"/>
      <c r="B106" s="848"/>
      <c r="C106" s="848"/>
      <c r="D106" s="46" t="s">
        <v>372</v>
      </c>
      <c r="E106" s="46" t="s">
        <v>373</v>
      </c>
      <c r="F106" s="46">
        <v>0</v>
      </c>
      <c r="G106" s="46">
        <v>76.3</v>
      </c>
      <c r="H106" s="46">
        <v>71.924999999999997</v>
      </c>
      <c r="I106" s="46">
        <v>0</v>
      </c>
      <c r="J106" s="166">
        <f t="shared" si="7"/>
        <v>0</v>
      </c>
      <c r="K106" s="46"/>
      <c r="L106" s="46"/>
      <c r="M106" s="46" t="e">
        <f t="shared" si="8"/>
        <v>#DIV/0!</v>
      </c>
      <c r="N106" s="44"/>
    </row>
    <row r="107" spans="1:14" hidden="1" x14ac:dyDescent="0.25">
      <c r="A107" s="883"/>
      <c r="B107" s="46" t="s">
        <v>374</v>
      </c>
      <c r="C107" s="46" t="s">
        <v>375</v>
      </c>
      <c r="D107" s="46" t="s">
        <v>376</v>
      </c>
      <c r="E107" s="46" t="s">
        <v>210</v>
      </c>
      <c r="F107" s="46">
        <v>100</v>
      </c>
      <c r="G107" s="46">
        <v>1</v>
      </c>
      <c r="H107" s="46">
        <v>1</v>
      </c>
      <c r="I107" s="46">
        <v>1</v>
      </c>
      <c r="J107" s="166">
        <f t="shared" si="7"/>
        <v>1</v>
      </c>
      <c r="K107" s="46"/>
      <c r="L107" s="46"/>
      <c r="M107" s="46" t="e">
        <f t="shared" si="8"/>
        <v>#DIV/0!</v>
      </c>
      <c r="N107" s="44"/>
    </row>
    <row r="108" spans="1:14" hidden="1" x14ac:dyDescent="0.25">
      <c r="A108" s="881" t="s">
        <v>140</v>
      </c>
      <c r="B108" s="847" t="s">
        <v>369</v>
      </c>
      <c r="C108" s="847" t="s">
        <v>370</v>
      </c>
      <c r="D108" s="46" t="s">
        <v>371</v>
      </c>
      <c r="E108" s="46" t="s">
        <v>210</v>
      </c>
      <c r="F108" s="46">
        <v>100</v>
      </c>
      <c r="G108" s="46">
        <v>1</v>
      </c>
      <c r="H108" s="46">
        <v>1</v>
      </c>
      <c r="I108" s="46">
        <v>1</v>
      </c>
      <c r="J108" s="166">
        <f t="shared" si="7"/>
        <v>1</v>
      </c>
      <c r="K108" s="46"/>
      <c r="L108" s="46"/>
      <c r="M108" s="46" t="e">
        <f t="shared" si="8"/>
        <v>#DIV/0!</v>
      </c>
      <c r="N108" s="44"/>
    </row>
    <row r="109" spans="1:14" hidden="1" x14ac:dyDescent="0.25">
      <c r="A109" s="882"/>
      <c r="B109" s="848"/>
      <c r="C109" s="848"/>
      <c r="D109" s="46" t="s">
        <v>372</v>
      </c>
      <c r="E109" s="46" t="s">
        <v>373</v>
      </c>
      <c r="F109" s="46">
        <v>0</v>
      </c>
      <c r="G109" s="46">
        <v>76.3</v>
      </c>
      <c r="H109" s="46">
        <v>71.924999999999997</v>
      </c>
      <c r="I109" s="46">
        <v>0</v>
      </c>
      <c r="J109" s="166">
        <f t="shared" si="7"/>
        <v>0</v>
      </c>
      <c r="K109" s="46"/>
      <c r="L109" s="46"/>
      <c r="M109" s="46" t="e">
        <f t="shared" si="8"/>
        <v>#DIV/0!</v>
      </c>
      <c r="N109" s="44"/>
    </row>
    <row r="110" spans="1:14" hidden="1" x14ac:dyDescent="0.25">
      <c r="A110" s="883"/>
      <c r="B110" s="46" t="s">
        <v>374</v>
      </c>
      <c r="C110" s="46" t="s">
        <v>375</v>
      </c>
      <c r="D110" s="46" t="s">
        <v>376</v>
      </c>
      <c r="E110" s="46" t="s">
        <v>210</v>
      </c>
      <c r="F110" s="46">
        <v>100</v>
      </c>
      <c r="G110" s="46">
        <v>1</v>
      </c>
      <c r="H110" s="46">
        <v>1</v>
      </c>
      <c r="I110" s="46">
        <v>1</v>
      </c>
      <c r="J110" s="166">
        <f t="shared" si="7"/>
        <v>1</v>
      </c>
      <c r="K110" s="46"/>
      <c r="L110" s="46"/>
      <c r="M110" s="46" t="e">
        <f t="shared" si="8"/>
        <v>#DIV/0!</v>
      </c>
      <c r="N110" s="44"/>
    </row>
    <row r="111" spans="1:14" hidden="1" x14ac:dyDescent="0.25">
      <c r="A111" s="881" t="s">
        <v>141</v>
      </c>
      <c r="B111" s="847" t="s">
        <v>369</v>
      </c>
      <c r="C111" s="847" t="s">
        <v>370</v>
      </c>
      <c r="D111" s="46" t="s">
        <v>371</v>
      </c>
      <c r="E111" s="46" t="s">
        <v>210</v>
      </c>
      <c r="F111" s="46">
        <v>100</v>
      </c>
      <c r="G111" s="46">
        <v>1</v>
      </c>
      <c r="H111" s="46">
        <v>1</v>
      </c>
      <c r="I111" s="46">
        <v>1</v>
      </c>
      <c r="J111" s="166">
        <f t="shared" si="7"/>
        <v>1</v>
      </c>
      <c r="K111" s="46"/>
      <c r="L111" s="46"/>
      <c r="M111" s="46" t="e">
        <f t="shared" si="8"/>
        <v>#DIV/0!</v>
      </c>
      <c r="N111" s="44"/>
    </row>
    <row r="112" spans="1:14" hidden="1" x14ac:dyDescent="0.25">
      <c r="A112" s="882"/>
      <c r="B112" s="848"/>
      <c r="C112" s="848"/>
      <c r="D112" s="46" t="s">
        <v>372</v>
      </c>
      <c r="E112" s="46" t="s">
        <v>373</v>
      </c>
      <c r="F112" s="46">
        <v>0</v>
      </c>
      <c r="G112" s="46">
        <v>76.3</v>
      </c>
      <c r="H112" s="46">
        <v>71.924999999999997</v>
      </c>
      <c r="I112" s="46">
        <v>93.1</v>
      </c>
      <c r="J112" s="166">
        <f t="shared" si="7"/>
        <v>1.2944038929440389</v>
      </c>
      <c r="K112" s="46"/>
      <c r="L112" s="46"/>
      <c r="M112" s="46" t="e">
        <f t="shared" si="8"/>
        <v>#DIV/0!</v>
      </c>
      <c r="N112" s="44"/>
    </row>
    <row r="113" spans="1:14" hidden="1" x14ac:dyDescent="0.25">
      <c r="A113" s="883"/>
      <c r="B113" s="46" t="s">
        <v>374</v>
      </c>
      <c r="C113" s="46" t="s">
        <v>375</v>
      </c>
      <c r="D113" s="46" t="s">
        <v>376</v>
      </c>
      <c r="E113" s="46" t="s">
        <v>210</v>
      </c>
      <c r="F113" s="46">
        <v>100</v>
      </c>
      <c r="G113" s="46">
        <v>1</v>
      </c>
      <c r="H113" s="46">
        <v>1</v>
      </c>
      <c r="I113" s="46">
        <v>1</v>
      </c>
      <c r="J113" s="166">
        <f t="shared" si="7"/>
        <v>1</v>
      </c>
      <c r="K113" s="46"/>
      <c r="L113" s="46"/>
      <c r="M113" s="46" t="e">
        <f t="shared" si="8"/>
        <v>#DIV/0!</v>
      </c>
      <c r="N113" s="44"/>
    </row>
    <row r="114" spans="1:14" hidden="1" x14ac:dyDescent="0.25">
      <c r="A114" s="881" t="s">
        <v>142</v>
      </c>
      <c r="B114" s="847" t="s">
        <v>369</v>
      </c>
      <c r="C114" s="847" t="s">
        <v>370</v>
      </c>
      <c r="D114" s="46" t="s">
        <v>371</v>
      </c>
      <c r="E114" s="46" t="s">
        <v>210</v>
      </c>
      <c r="F114" s="46">
        <v>100</v>
      </c>
      <c r="G114" s="46">
        <v>1</v>
      </c>
      <c r="H114" s="46">
        <v>1</v>
      </c>
      <c r="I114" s="46">
        <v>1</v>
      </c>
      <c r="J114" s="166">
        <f t="shared" si="7"/>
        <v>1</v>
      </c>
      <c r="K114" s="46"/>
      <c r="L114" s="46"/>
      <c r="M114" s="46" t="e">
        <f t="shared" si="8"/>
        <v>#DIV/0!</v>
      </c>
      <c r="N114" s="44"/>
    </row>
    <row r="115" spans="1:14" hidden="1" x14ac:dyDescent="0.25">
      <c r="A115" s="882"/>
      <c r="B115" s="848"/>
      <c r="C115" s="848"/>
      <c r="D115" s="46" t="s">
        <v>372</v>
      </c>
      <c r="E115" s="46" t="s">
        <v>373</v>
      </c>
      <c r="F115" s="46">
        <v>0</v>
      </c>
      <c r="G115" s="46">
        <v>76.3</v>
      </c>
      <c r="H115" s="46">
        <v>71.924999999999997</v>
      </c>
      <c r="I115" s="46">
        <v>93.1</v>
      </c>
      <c r="J115" s="166">
        <f t="shared" si="7"/>
        <v>1.2944038929440389</v>
      </c>
      <c r="K115" s="46"/>
      <c r="L115" s="46"/>
      <c r="M115" s="46" t="e">
        <f t="shared" si="8"/>
        <v>#DIV/0!</v>
      </c>
      <c r="N115" s="44"/>
    </row>
    <row r="116" spans="1:14" hidden="1" x14ac:dyDescent="0.25">
      <c r="A116" s="883"/>
      <c r="B116" s="46" t="s">
        <v>374</v>
      </c>
      <c r="C116" s="46" t="s">
        <v>375</v>
      </c>
      <c r="D116" s="46" t="s">
        <v>376</v>
      </c>
      <c r="E116" s="46" t="s">
        <v>210</v>
      </c>
      <c r="F116" s="46">
        <v>100</v>
      </c>
      <c r="G116" s="46">
        <v>1</v>
      </c>
      <c r="H116" s="46">
        <v>1</v>
      </c>
      <c r="I116" s="46">
        <v>1</v>
      </c>
      <c r="J116" s="166">
        <f t="shared" si="7"/>
        <v>1</v>
      </c>
      <c r="K116" s="46"/>
      <c r="L116" s="46"/>
      <c r="M116" s="46" t="e">
        <f t="shared" si="8"/>
        <v>#DIV/0!</v>
      </c>
      <c r="N116" s="44"/>
    </row>
    <row r="117" spans="1:14" hidden="1" x14ac:dyDescent="0.25">
      <c r="A117" s="881" t="s">
        <v>130</v>
      </c>
      <c r="B117" s="847" t="s">
        <v>369</v>
      </c>
      <c r="C117" s="847" t="s">
        <v>370</v>
      </c>
      <c r="D117" s="46" t="s">
        <v>371</v>
      </c>
      <c r="E117" s="46" t="s">
        <v>210</v>
      </c>
      <c r="F117" s="46">
        <v>100</v>
      </c>
      <c r="G117" s="46">
        <v>1</v>
      </c>
      <c r="H117" s="46">
        <v>1</v>
      </c>
      <c r="I117" s="46">
        <v>1</v>
      </c>
      <c r="J117" s="166">
        <f t="shared" si="7"/>
        <v>1</v>
      </c>
      <c r="K117" s="46"/>
      <c r="L117" s="46"/>
      <c r="M117" s="46" t="e">
        <f t="shared" si="8"/>
        <v>#DIV/0!</v>
      </c>
      <c r="N117" s="44"/>
    </row>
    <row r="118" spans="1:14" hidden="1" x14ac:dyDescent="0.25">
      <c r="A118" s="882"/>
      <c r="B118" s="848"/>
      <c r="C118" s="848"/>
      <c r="D118" s="46" t="s">
        <v>372</v>
      </c>
      <c r="E118" s="46" t="s">
        <v>373</v>
      </c>
      <c r="F118" s="46">
        <v>0</v>
      </c>
      <c r="G118" s="46">
        <v>76.3</v>
      </c>
      <c r="H118" s="46">
        <v>71.924999999999997</v>
      </c>
      <c r="I118" s="46">
        <v>93.9</v>
      </c>
      <c r="J118" s="166">
        <f t="shared" si="7"/>
        <v>1.3055265901981232</v>
      </c>
      <c r="K118" s="46"/>
      <c r="L118" s="46"/>
      <c r="M118" s="46" t="e">
        <f t="shared" si="8"/>
        <v>#DIV/0!</v>
      </c>
      <c r="N118" s="44"/>
    </row>
    <row r="119" spans="1:14" hidden="1" x14ac:dyDescent="0.25">
      <c r="A119" s="883"/>
      <c r="B119" s="46" t="s">
        <v>374</v>
      </c>
      <c r="C119" s="46" t="s">
        <v>375</v>
      </c>
      <c r="D119" s="46" t="s">
        <v>376</v>
      </c>
      <c r="E119" s="46" t="s">
        <v>210</v>
      </c>
      <c r="F119" s="46">
        <v>100</v>
      </c>
      <c r="G119" s="46">
        <v>1</v>
      </c>
      <c r="H119" s="46">
        <v>1</v>
      </c>
      <c r="I119" s="46">
        <v>1</v>
      </c>
      <c r="J119" s="166">
        <f t="shared" si="7"/>
        <v>1</v>
      </c>
      <c r="K119" s="46"/>
      <c r="L119" s="46"/>
      <c r="M119" s="46" t="e">
        <f t="shared" si="8"/>
        <v>#DIV/0!</v>
      </c>
      <c r="N119" s="44"/>
    </row>
    <row r="120" spans="1:14" ht="16.5" hidden="1" customHeight="1" x14ac:dyDescent="0.25">
      <c r="A120" s="881" t="s">
        <v>131</v>
      </c>
      <c r="B120" s="847" t="s">
        <v>369</v>
      </c>
      <c r="C120" s="847" t="s">
        <v>370</v>
      </c>
      <c r="D120" s="46" t="s">
        <v>371</v>
      </c>
      <c r="E120" s="46" t="s">
        <v>210</v>
      </c>
      <c r="F120" s="46">
        <v>100</v>
      </c>
      <c r="G120" s="46">
        <v>1</v>
      </c>
      <c r="H120" s="46">
        <v>1</v>
      </c>
      <c r="I120" s="46">
        <v>1</v>
      </c>
      <c r="J120" s="166">
        <f t="shared" si="7"/>
        <v>1</v>
      </c>
      <c r="K120" s="46"/>
      <c r="L120" s="46"/>
      <c r="M120" s="46" t="e">
        <f t="shared" si="8"/>
        <v>#DIV/0!</v>
      </c>
      <c r="N120" s="47"/>
    </row>
    <row r="121" spans="1:14" ht="16.5" hidden="1" customHeight="1" x14ac:dyDescent="0.25">
      <c r="A121" s="882"/>
      <c r="B121" s="848"/>
      <c r="C121" s="848"/>
      <c r="D121" s="46" t="s">
        <v>372</v>
      </c>
      <c r="E121" s="46" t="s">
        <v>373</v>
      </c>
      <c r="F121" s="46">
        <v>0</v>
      </c>
      <c r="G121" s="46">
        <v>76.3</v>
      </c>
      <c r="H121" s="46">
        <v>71.924999999999997</v>
      </c>
      <c r="I121" s="46">
        <v>93.9</v>
      </c>
      <c r="J121" s="166">
        <f t="shared" si="7"/>
        <v>1.3055265901981232</v>
      </c>
      <c r="K121" s="46"/>
      <c r="L121" s="46"/>
      <c r="M121" s="46" t="e">
        <f t="shared" si="8"/>
        <v>#DIV/0!</v>
      </c>
      <c r="N121" s="47"/>
    </row>
    <row r="122" spans="1:14" ht="16.5" hidden="1" customHeight="1" x14ac:dyDescent="0.25">
      <c r="A122" s="883"/>
      <c r="B122" s="46" t="s">
        <v>374</v>
      </c>
      <c r="C122" s="46" t="s">
        <v>375</v>
      </c>
      <c r="D122" s="46" t="s">
        <v>376</v>
      </c>
      <c r="E122" s="46" t="s">
        <v>210</v>
      </c>
      <c r="F122" s="46">
        <v>100</v>
      </c>
      <c r="G122" s="46">
        <v>1</v>
      </c>
      <c r="H122" s="46">
        <v>1</v>
      </c>
      <c r="I122" s="46">
        <v>1</v>
      </c>
      <c r="J122" s="166">
        <f t="shared" si="7"/>
        <v>1</v>
      </c>
      <c r="K122" s="46"/>
      <c r="L122" s="46"/>
      <c r="M122" s="46" t="e">
        <f t="shared" si="8"/>
        <v>#DIV/0!</v>
      </c>
      <c r="N122" s="47"/>
    </row>
    <row r="123" spans="1:14" ht="16.5" hidden="1" customHeight="1" x14ac:dyDescent="0.25">
      <c r="A123" s="881" t="s">
        <v>132</v>
      </c>
      <c r="B123" s="847" t="s">
        <v>369</v>
      </c>
      <c r="C123" s="847" t="s">
        <v>370</v>
      </c>
      <c r="D123" s="46" t="s">
        <v>371</v>
      </c>
      <c r="E123" s="46" t="s">
        <v>210</v>
      </c>
      <c r="F123" s="46">
        <v>100</v>
      </c>
      <c r="G123" s="46">
        <v>1</v>
      </c>
      <c r="H123" s="46">
        <v>1</v>
      </c>
      <c r="I123" s="46">
        <v>1</v>
      </c>
      <c r="J123" s="166">
        <f t="shared" si="7"/>
        <v>1</v>
      </c>
      <c r="K123" s="46"/>
      <c r="L123" s="46"/>
      <c r="M123" s="46" t="e">
        <f t="shared" si="8"/>
        <v>#DIV/0!</v>
      </c>
      <c r="N123" s="47"/>
    </row>
    <row r="124" spans="1:14" ht="16.5" hidden="1" customHeight="1" x14ac:dyDescent="0.25">
      <c r="A124" s="882"/>
      <c r="B124" s="848"/>
      <c r="C124" s="848"/>
      <c r="D124" s="46" t="s">
        <v>372</v>
      </c>
      <c r="E124" s="46" t="s">
        <v>373</v>
      </c>
      <c r="F124" s="46">
        <v>0</v>
      </c>
      <c r="G124" s="46">
        <v>76.3</v>
      </c>
      <c r="H124" s="46">
        <v>71.924999999999997</v>
      </c>
      <c r="I124" s="46">
        <v>93.9</v>
      </c>
      <c r="J124" s="166">
        <f t="shared" si="7"/>
        <v>1.3055265901981232</v>
      </c>
      <c r="K124" s="46"/>
      <c r="L124" s="46"/>
      <c r="M124" s="46" t="e">
        <f t="shared" si="8"/>
        <v>#DIV/0!</v>
      </c>
      <c r="N124" s="47"/>
    </row>
    <row r="125" spans="1:14" ht="16.5" hidden="1" customHeight="1" x14ac:dyDescent="0.25">
      <c r="A125" s="883"/>
      <c r="B125" s="46" t="s">
        <v>374</v>
      </c>
      <c r="C125" s="46" t="s">
        <v>375</v>
      </c>
      <c r="D125" s="46" t="s">
        <v>376</v>
      </c>
      <c r="E125" s="46" t="s">
        <v>210</v>
      </c>
      <c r="F125" s="46">
        <v>100</v>
      </c>
      <c r="G125" s="46">
        <v>1</v>
      </c>
      <c r="H125" s="46">
        <v>1</v>
      </c>
      <c r="I125" s="46">
        <v>1</v>
      </c>
      <c r="J125" s="166">
        <f t="shared" si="7"/>
        <v>1</v>
      </c>
      <c r="K125" s="46"/>
      <c r="L125" s="46"/>
      <c r="M125" s="46" t="e">
        <f t="shared" si="8"/>
        <v>#DIV/0!</v>
      </c>
      <c r="N125" s="47"/>
    </row>
    <row r="126" spans="1:14" ht="16.5" hidden="1" customHeight="1" x14ac:dyDescent="0.25">
      <c r="A126" s="881" t="s">
        <v>133</v>
      </c>
      <c r="B126" s="847" t="s">
        <v>369</v>
      </c>
      <c r="C126" s="847" t="s">
        <v>370</v>
      </c>
      <c r="D126" s="46" t="s">
        <v>371</v>
      </c>
      <c r="E126" s="46" t="s">
        <v>210</v>
      </c>
      <c r="F126" s="46">
        <v>100</v>
      </c>
      <c r="G126" s="46">
        <v>1</v>
      </c>
      <c r="H126" s="46">
        <v>1</v>
      </c>
      <c r="I126" s="46">
        <v>1</v>
      </c>
      <c r="J126" s="166">
        <f t="shared" ref="J126:J128" si="9">I126/H126</f>
        <v>1</v>
      </c>
      <c r="K126" s="46"/>
      <c r="L126" s="46"/>
      <c r="M126" s="46" t="e">
        <f t="shared" ref="M126:M128" si="10">L126/K126</f>
        <v>#DIV/0!</v>
      </c>
      <c r="N126" s="47"/>
    </row>
    <row r="127" spans="1:14" ht="16.5" hidden="1" customHeight="1" x14ac:dyDescent="0.25">
      <c r="A127" s="882"/>
      <c r="B127" s="848"/>
      <c r="C127" s="848"/>
      <c r="D127" s="46" t="s">
        <v>372</v>
      </c>
      <c r="E127" s="46" t="s">
        <v>373</v>
      </c>
      <c r="F127" s="46">
        <v>0</v>
      </c>
      <c r="G127" s="46">
        <v>76.3</v>
      </c>
      <c r="H127" s="46">
        <v>71.924999999999997</v>
      </c>
      <c r="I127" s="46">
        <v>93.9</v>
      </c>
      <c r="J127" s="166">
        <f t="shared" si="9"/>
        <v>1.3055265901981232</v>
      </c>
      <c r="K127" s="46"/>
      <c r="L127" s="46"/>
      <c r="M127" s="46" t="e">
        <f t="shared" si="10"/>
        <v>#DIV/0!</v>
      </c>
      <c r="N127" s="47"/>
    </row>
    <row r="128" spans="1:14" ht="16.5" hidden="1" customHeight="1" x14ac:dyDescent="0.25">
      <c r="A128" s="883"/>
      <c r="B128" s="46" t="s">
        <v>374</v>
      </c>
      <c r="C128" s="46" t="s">
        <v>375</v>
      </c>
      <c r="D128" s="46" t="s">
        <v>376</v>
      </c>
      <c r="E128" s="46" t="s">
        <v>210</v>
      </c>
      <c r="F128" s="46">
        <v>100</v>
      </c>
      <c r="G128" s="46">
        <v>1</v>
      </c>
      <c r="H128" s="46">
        <v>1</v>
      </c>
      <c r="I128" s="46">
        <v>1</v>
      </c>
      <c r="J128" s="166">
        <f t="shared" si="9"/>
        <v>1</v>
      </c>
      <c r="K128" s="46"/>
      <c r="L128" s="46"/>
      <c r="M128" s="46" t="e">
        <f t="shared" si="10"/>
        <v>#DIV/0!</v>
      </c>
      <c r="N128" s="47"/>
    </row>
    <row r="129" spans="1:14" hidden="1" x14ac:dyDescent="0.25">
      <c r="A129" s="881" t="s">
        <v>134</v>
      </c>
      <c r="B129" s="847" t="s">
        <v>369</v>
      </c>
      <c r="C129" s="847" t="s">
        <v>370</v>
      </c>
      <c r="D129" s="46" t="s">
        <v>371</v>
      </c>
      <c r="E129" s="46" t="s">
        <v>210</v>
      </c>
      <c r="F129" s="46">
        <v>100</v>
      </c>
      <c r="G129" s="46">
        <v>1</v>
      </c>
      <c r="H129" s="46">
        <v>1</v>
      </c>
      <c r="I129" s="46">
        <v>1</v>
      </c>
      <c r="J129" s="166">
        <f t="shared" si="7"/>
        <v>1</v>
      </c>
      <c r="K129" s="46"/>
      <c r="L129" s="46"/>
      <c r="M129" s="46" t="e">
        <f t="shared" si="8"/>
        <v>#DIV/0!</v>
      </c>
      <c r="N129" s="47"/>
    </row>
    <row r="130" spans="1:14" hidden="1" x14ac:dyDescent="0.25">
      <c r="A130" s="882"/>
      <c r="B130" s="848"/>
      <c r="C130" s="848"/>
      <c r="D130" s="46" t="s">
        <v>372</v>
      </c>
      <c r="E130" s="46" t="s">
        <v>373</v>
      </c>
      <c r="F130" s="46">
        <v>0</v>
      </c>
      <c r="G130" s="46">
        <v>76.3</v>
      </c>
      <c r="H130" s="46">
        <v>71.924999999999997</v>
      </c>
      <c r="I130" s="46">
        <v>93.9</v>
      </c>
      <c r="J130" s="166">
        <f t="shared" si="7"/>
        <v>1.3055265901981232</v>
      </c>
      <c r="K130" s="46"/>
      <c r="L130" s="46"/>
      <c r="M130" s="46" t="e">
        <f t="shared" si="8"/>
        <v>#DIV/0!</v>
      </c>
      <c r="N130" s="47"/>
    </row>
    <row r="131" spans="1:14" hidden="1" x14ac:dyDescent="0.25">
      <c r="A131" s="883"/>
      <c r="B131" s="46" t="s">
        <v>374</v>
      </c>
      <c r="C131" s="46" t="s">
        <v>375</v>
      </c>
      <c r="D131" s="46" t="s">
        <v>376</v>
      </c>
      <c r="E131" s="46" t="s">
        <v>210</v>
      </c>
      <c r="F131" s="46">
        <v>100</v>
      </c>
      <c r="G131" s="46">
        <v>1</v>
      </c>
      <c r="H131" s="46">
        <v>1</v>
      </c>
      <c r="I131" s="46">
        <v>1</v>
      </c>
      <c r="J131" s="166">
        <f t="shared" si="7"/>
        <v>1</v>
      </c>
      <c r="K131" s="46"/>
      <c r="L131" s="46"/>
      <c r="M131" s="46" t="e">
        <f t="shared" si="8"/>
        <v>#DIV/0!</v>
      </c>
      <c r="N131" s="47"/>
    </row>
    <row r="132" spans="1:14" x14ac:dyDescent="0.25">
      <c r="A132" s="881" t="s">
        <v>135</v>
      </c>
      <c r="B132" s="847" t="s">
        <v>369</v>
      </c>
      <c r="C132" s="847" t="s">
        <v>370</v>
      </c>
      <c r="D132" s="46" t="s">
        <v>371</v>
      </c>
      <c r="E132" s="46" t="s">
        <v>210</v>
      </c>
      <c r="F132" s="46">
        <v>100</v>
      </c>
      <c r="G132" s="46">
        <v>1</v>
      </c>
      <c r="H132" s="46">
        <v>1</v>
      </c>
      <c r="I132" s="46">
        <v>1</v>
      </c>
      <c r="J132" s="166">
        <f t="shared" si="7"/>
        <v>1</v>
      </c>
      <c r="K132" s="46"/>
      <c r="L132" s="46"/>
      <c r="M132" s="46" t="e">
        <f t="shared" si="8"/>
        <v>#DIV/0!</v>
      </c>
      <c r="N132" s="47"/>
    </row>
    <row r="133" spans="1:14" x14ac:dyDescent="0.25">
      <c r="A133" s="882"/>
      <c r="B133" s="848"/>
      <c r="C133" s="848"/>
      <c r="D133" s="46" t="s">
        <v>372</v>
      </c>
      <c r="E133" s="46" t="s">
        <v>373</v>
      </c>
      <c r="F133" s="46">
        <v>0</v>
      </c>
      <c r="G133" s="46">
        <v>76.3</v>
      </c>
      <c r="H133" s="46">
        <v>94.6</v>
      </c>
      <c r="I133" s="46">
        <v>93.9</v>
      </c>
      <c r="J133" s="166">
        <f t="shared" si="7"/>
        <v>0.99260042283298111</v>
      </c>
      <c r="K133" s="46"/>
      <c r="L133" s="46"/>
      <c r="M133" s="46" t="e">
        <f t="shared" si="8"/>
        <v>#DIV/0!</v>
      </c>
      <c r="N133" s="47"/>
    </row>
    <row r="134" spans="1:14" ht="15.75" thickBot="1" x14ac:dyDescent="0.3">
      <c r="A134" s="883"/>
      <c r="B134" s="46" t="s">
        <v>374</v>
      </c>
      <c r="C134" s="46" t="s">
        <v>375</v>
      </c>
      <c r="D134" s="46" t="s">
        <v>376</v>
      </c>
      <c r="E134" s="46" t="s">
        <v>210</v>
      </c>
      <c r="F134" s="46">
        <v>100</v>
      </c>
      <c r="G134" s="46">
        <v>1</v>
      </c>
      <c r="H134" s="46">
        <v>1</v>
      </c>
      <c r="I134" s="46">
        <v>1</v>
      </c>
      <c r="J134" s="166">
        <f t="shared" si="7"/>
        <v>1</v>
      </c>
      <c r="K134" s="46"/>
      <c r="L134" s="46"/>
      <c r="M134" s="46" t="e">
        <f t="shared" si="8"/>
        <v>#DIV/0!</v>
      </c>
      <c r="N134" s="52"/>
    </row>
    <row r="136" spans="1:14" ht="20.25" x14ac:dyDescent="0.25">
      <c r="A136" s="876" t="s">
        <v>164</v>
      </c>
      <c r="B136" s="877"/>
      <c r="C136" s="877"/>
      <c r="D136" s="877"/>
      <c r="E136" s="877"/>
      <c r="F136" s="877"/>
      <c r="G136" s="877"/>
      <c r="H136" s="877"/>
      <c r="I136" s="877"/>
      <c r="J136" s="877"/>
      <c r="K136" s="877"/>
      <c r="L136" s="877"/>
      <c r="M136" s="877"/>
      <c r="N136" s="878"/>
    </row>
    <row r="137" spans="1:14" ht="44.25" customHeight="1" x14ac:dyDescent="0.25">
      <c r="A137" s="42" t="s">
        <v>62</v>
      </c>
      <c r="B137" s="43" t="s">
        <v>147</v>
      </c>
      <c r="C137" s="43" t="s">
        <v>148</v>
      </c>
      <c r="D137" s="43" t="s">
        <v>149</v>
      </c>
      <c r="E137" s="43" t="s">
        <v>150</v>
      </c>
      <c r="F137" s="43" t="s">
        <v>165</v>
      </c>
      <c r="G137" s="43" t="s">
        <v>152</v>
      </c>
      <c r="H137" s="43" t="s">
        <v>166</v>
      </c>
      <c r="I137" s="43" t="s">
        <v>167</v>
      </c>
      <c r="J137" s="51" t="s">
        <v>168</v>
      </c>
      <c r="K137" s="43" t="s">
        <v>156</v>
      </c>
      <c r="L137" s="43" t="s">
        <v>157</v>
      </c>
      <c r="M137" s="43" t="s">
        <v>158</v>
      </c>
      <c r="N137" s="44" t="s">
        <v>159</v>
      </c>
    </row>
    <row r="138" spans="1:14" ht="16.5" customHeight="1" x14ac:dyDescent="0.25">
      <c r="A138" s="849" t="s">
        <v>137</v>
      </c>
      <c r="B138" s="847" t="s">
        <v>369</v>
      </c>
      <c r="C138" s="847" t="s">
        <v>370</v>
      </c>
      <c r="D138" s="46" t="s">
        <v>371</v>
      </c>
      <c r="E138" s="46" t="s">
        <v>210</v>
      </c>
      <c r="F138" s="46">
        <v>100</v>
      </c>
      <c r="G138" s="46">
        <v>1</v>
      </c>
      <c r="H138" s="46">
        <v>1</v>
      </c>
      <c r="I138" s="46">
        <v>1</v>
      </c>
      <c r="J138" s="166">
        <f t="shared" ref="J138:J143" si="11">I138/H138</f>
        <v>1</v>
      </c>
      <c r="K138" s="46"/>
      <c r="L138" s="46"/>
      <c r="M138" s="46" t="e">
        <f t="shared" ref="M138:M164" si="12">L138/K138</f>
        <v>#DIV/0!</v>
      </c>
      <c r="N138" s="47"/>
    </row>
    <row r="139" spans="1:14" ht="16.5" customHeight="1" x14ac:dyDescent="0.25">
      <c r="A139" s="850"/>
      <c r="B139" s="848"/>
      <c r="C139" s="848"/>
      <c r="D139" s="46" t="s">
        <v>372</v>
      </c>
      <c r="E139" s="46" t="s">
        <v>373</v>
      </c>
      <c r="F139" s="46">
        <v>0</v>
      </c>
      <c r="G139" s="46">
        <v>94.6</v>
      </c>
      <c r="H139" s="46">
        <v>94.2</v>
      </c>
      <c r="I139" s="46">
        <v>0</v>
      </c>
      <c r="J139" s="166">
        <f t="shared" si="11"/>
        <v>0</v>
      </c>
      <c r="K139" s="46"/>
      <c r="L139" s="46"/>
      <c r="M139" s="46" t="e">
        <f t="shared" si="12"/>
        <v>#DIV/0!</v>
      </c>
      <c r="N139" s="47"/>
    </row>
    <row r="140" spans="1:14" ht="16.5" customHeight="1" x14ac:dyDescent="0.25">
      <c r="A140" s="852"/>
      <c r="B140" s="46" t="s">
        <v>374</v>
      </c>
      <c r="C140" s="46" t="s">
        <v>375</v>
      </c>
      <c r="D140" s="46" t="s">
        <v>376</v>
      </c>
      <c r="E140" s="46" t="s">
        <v>210</v>
      </c>
      <c r="F140" s="46">
        <v>100</v>
      </c>
      <c r="G140" s="46">
        <v>1</v>
      </c>
      <c r="H140" s="46">
        <v>1</v>
      </c>
      <c r="I140" s="46">
        <v>1</v>
      </c>
      <c r="J140" s="166">
        <f t="shared" si="11"/>
        <v>1</v>
      </c>
      <c r="K140" s="46"/>
      <c r="L140" s="46"/>
      <c r="M140" s="46" t="e">
        <f t="shared" si="12"/>
        <v>#DIV/0!</v>
      </c>
      <c r="N140" s="47"/>
    </row>
    <row r="141" spans="1:14" ht="16.5" customHeight="1" x14ac:dyDescent="0.25">
      <c r="A141" s="849" t="s">
        <v>138</v>
      </c>
      <c r="B141" s="847" t="s">
        <v>369</v>
      </c>
      <c r="C141" s="847" t="s">
        <v>370</v>
      </c>
      <c r="D141" s="46" t="s">
        <v>371</v>
      </c>
      <c r="E141" s="46" t="s">
        <v>210</v>
      </c>
      <c r="F141" s="46">
        <v>100</v>
      </c>
      <c r="G141" s="46">
        <v>1</v>
      </c>
      <c r="H141" s="46">
        <v>1</v>
      </c>
      <c r="I141" s="46">
        <v>1</v>
      </c>
      <c r="J141" s="166">
        <f t="shared" si="11"/>
        <v>1</v>
      </c>
      <c r="K141" s="46"/>
      <c r="L141" s="46"/>
      <c r="M141" s="46" t="e">
        <f t="shared" si="12"/>
        <v>#DIV/0!</v>
      </c>
      <c r="N141" s="47"/>
    </row>
    <row r="142" spans="1:14" ht="16.5" customHeight="1" x14ac:dyDescent="0.25">
      <c r="A142" s="850"/>
      <c r="B142" s="848"/>
      <c r="C142" s="848"/>
      <c r="D142" s="46" t="s">
        <v>372</v>
      </c>
      <c r="E142" s="46" t="s">
        <v>373</v>
      </c>
      <c r="F142" s="46">
        <v>0</v>
      </c>
      <c r="G142" s="46">
        <v>94.6</v>
      </c>
      <c r="H142" s="46">
        <v>94.2</v>
      </c>
      <c r="I142" s="46">
        <v>0</v>
      </c>
      <c r="J142" s="166">
        <f t="shared" si="11"/>
        <v>0</v>
      </c>
      <c r="K142" s="46"/>
      <c r="L142" s="46"/>
      <c r="M142" s="46" t="e">
        <f t="shared" si="12"/>
        <v>#DIV/0!</v>
      </c>
      <c r="N142" s="47"/>
    </row>
    <row r="143" spans="1:14" ht="16.5" customHeight="1" x14ac:dyDescent="0.25">
      <c r="A143" s="852"/>
      <c r="B143" s="46" t="s">
        <v>374</v>
      </c>
      <c r="C143" s="46" t="s">
        <v>375</v>
      </c>
      <c r="D143" s="46" t="s">
        <v>376</v>
      </c>
      <c r="E143" s="46" t="s">
        <v>210</v>
      </c>
      <c r="F143" s="46">
        <v>100</v>
      </c>
      <c r="G143" s="46">
        <v>1</v>
      </c>
      <c r="H143" s="46">
        <v>1</v>
      </c>
      <c r="I143" s="46">
        <v>1</v>
      </c>
      <c r="J143" s="166">
        <f t="shared" si="11"/>
        <v>1</v>
      </c>
      <c r="K143" s="46"/>
      <c r="L143" s="46"/>
      <c r="M143" s="46" t="e">
        <f t="shared" si="12"/>
        <v>#DIV/0!</v>
      </c>
      <c r="N143" s="47"/>
    </row>
    <row r="144" spans="1:14" ht="16.5" customHeight="1" x14ac:dyDescent="0.25">
      <c r="A144" s="849" t="s">
        <v>139</v>
      </c>
      <c r="B144" s="847" t="s">
        <v>369</v>
      </c>
      <c r="C144" s="847" t="s">
        <v>370</v>
      </c>
      <c r="D144" s="46" t="s">
        <v>371</v>
      </c>
      <c r="E144" s="46" t="s">
        <v>210</v>
      </c>
      <c r="F144" s="46">
        <v>100</v>
      </c>
      <c r="G144" s="46">
        <v>1</v>
      </c>
      <c r="H144" s="46">
        <v>1</v>
      </c>
      <c r="I144" s="46">
        <v>1</v>
      </c>
      <c r="J144" s="166">
        <f t="shared" ref="J144:J146" si="13">I144/H144</f>
        <v>1</v>
      </c>
      <c r="K144" s="46"/>
      <c r="L144" s="46"/>
      <c r="M144" s="46" t="e">
        <f t="shared" ref="M144:M146" si="14">L144/K144</f>
        <v>#DIV/0!</v>
      </c>
      <c r="N144" s="47"/>
    </row>
    <row r="145" spans="1:14" ht="16.5" customHeight="1" x14ac:dyDescent="0.25">
      <c r="A145" s="850"/>
      <c r="B145" s="848"/>
      <c r="C145" s="848"/>
      <c r="D145" s="46" t="s">
        <v>372</v>
      </c>
      <c r="E145" s="46" t="s">
        <v>373</v>
      </c>
      <c r="F145" s="46">
        <v>100</v>
      </c>
      <c r="G145" s="46">
        <v>94.6</v>
      </c>
      <c r="H145" s="46">
        <v>94.2</v>
      </c>
      <c r="I145" s="46">
        <v>0</v>
      </c>
      <c r="J145" s="166">
        <f t="shared" si="13"/>
        <v>0</v>
      </c>
      <c r="K145" s="46"/>
      <c r="L145" s="46"/>
      <c r="M145" s="46" t="e">
        <f t="shared" si="14"/>
        <v>#DIV/0!</v>
      </c>
      <c r="N145" s="47"/>
    </row>
    <row r="146" spans="1:14" ht="24.6" customHeight="1" x14ac:dyDescent="0.25">
      <c r="A146" s="852"/>
      <c r="B146" s="46" t="s">
        <v>374</v>
      </c>
      <c r="C146" s="46" t="s">
        <v>375</v>
      </c>
      <c r="D146" s="46" t="s">
        <v>376</v>
      </c>
      <c r="E146" s="46" t="s">
        <v>210</v>
      </c>
      <c r="F146" s="46">
        <v>100</v>
      </c>
      <c r="G146" s="46">
        <v>1</v>
      </c>
      <c r="H146" s="46">
        <v>1</v>
      </c>
      <c r="I146" s="46">
        <v>1</v>
      </c>
      <c r="J146" s="166">
        <f t="shared" si="13"/>
        <v>1</v>
      </c>
      <c r="K146" s="46"/>
      <c r="L146" s="46"/>
      <c r="M146" s="46" t="e">
        <f t="shared" si="14"/>
        <v>#DIV/0!</v>
      </c>
      <c r="N146" s="47"/>
    </row>
    <row r="147" spans="1:14" ht="24.6" customHeight="1" x14ac:dyDescent="0.25">
      <c r="A147" s="849" t="s">
        <v>140</v>
      </c>
      <c r="B147" s="847" t="s">
        <v>369</v>
      </c>
      <c r="C147" s="847" t="s">
        <v>370</v>
      </c>
      <c r="D147" s="46" t="s">
        <v>371</v>
      </c>
      <c r="E147" s="46" t="s">
        <v>210</v>
      </c>
      <c r="F147" s="46">
        <v>100</v>
      </c>
      <c r="G147" s="46">
        <v>1</v>
      </c>
      <c r="H147" s="46">
        <v>1</v>
      </c>
      <c r="I147" s="46">
        <v>1</v>
      </c>
      <c r="J147" s="166">
        <f t="shared" ref="J147:J149" si="15">I147/H147</f>
        <v>1</v>
      </c>
      <c r="K147" s="46"/>
      <c r="L147" s="46"/>
      <c r="M147" s="46" t="e">
        <f t="shared" ref="M147:M149" si="16">L147/K147</f>
        <v>#DIV/0!</v>
      </c>
      <c r="N147" s="47"/>
    </row>
    <row r="148" spans="1:14" ht="24.6" customHeight="1" x14ac:dyDescent="0.25">
      <c r="A148" s="850"/>
      <c r="B148" s="848"/>
      <c r="C148" s="848"/>
      <c r="D148" s="46" t="s">
        <v>372</v>
      </c>
      <c r="E148" s="46" t="s">
        <v>373</v>
      </c>
      <c r="F148" s="46">
        <v>100</v>
      </c>
      <c r="G148" s="46">
        <v>94.6</v>
      </c>
      <c r="H148" s="46">
        <v>94.2</v>
      </c>
      <c r="I148" s="46">
        <v>0</v>
      </c>
      <c r="J148" s="166">
        <f t="shared" si="15"/>
        <v>0</v>
      </c>
      <c r="K148" s="46"/>
      <c r="L148" s="46"/>
      <c r="M148" s="46" t="e">
        <f t="shared" si="16"/>
        <v>#DIV/0!</v>
      </c>
      <c r="N148" s="47"/>
    </row>
    <row r="149" spans="1:14" ht="16.5" customHeight="1" x14ac:dyDescent="0.25">
      <c r="A149" s="852"/>
      <c r="B149" s="46" t="s">
        <v>374</v>
      </c>
      <c r="C149" s="46" t="s">
        <v>375</v>
      </c>
      <c r="D149" s="46" t="s">
        <v>376</v>
      </c>
      <c r="E149" s="46" t="s">
        <v>210</v>
      </c>
      <c r="F149" s="46">
        <v>100</v>
      </c>
      <c r="G149" s="46">
        <v>1</v>
      </c>
      <c r="H149" s="46">
        <v>1</v>
      </c>
      <c r="I149" s="46">
        <v>1</v>
      </c>
      <c r="J149" s="166">
        <f t="shared" si="15"/>
        <v>1</v>
      </c>
      <c r="K149" s="46"/>
      <c r="L149" s="46"/>
      <c r="M149" s="46" t="e">
        <f t="shared" si="16"/>
        <v>#DIV/0!</v>
      </c>
      <c r="N149" s="47"/>
    </row>
    <row r="150" spans="1:14" ht="16.5" customHeight="1" x14ac:dyDescent="0.25">
      <c r="A150" s="849" t="s">
        <v>141</v>
      </c>
      <c r="B150" s="847" t="s">
        <v>369</v>
      </c>
      <c r="C150" s="847" t="s">
        <v>370</v>
      </c>
      <c r="D150" s="46" t="s">
        <v>371</v>
      </c>
      <c r="E150" s="46" t="s">
        <v>210</v>
      </c>
      <c r="F150" s="46">
        <v>100</v>
      </c>
      <c r="G150" s="46">
        <v>1</v>
      </c>
      <c r="H150" s="46">
        <v>1</v>
      </c>
      <c r="I150" s="46">
        <v>1</v>
      </c>
      <c r="J150" s="166">
        <f t="shared" ref="J150:J152" si="17">I150/H150</f>
        <v>1</v>
      </c>
      <c r="K150" s="46"/>
      <c r="L150" s="46"/>
      <c r="M150" s="46" t="e">
        <f t="shared" ref="M150:M152" si="18">L150/K150</f>
        <v>#DIV/0!</v>
      </c>
      <c r="N150" s="47"/>
    </row>
    <row r="151" spans="1:14" ht="16.5" customHeight="1" x14ac:dyDescent="0.25">
      <c r="A151" s="850"/>
      <c r="B151" s="848"/>
      <c r="C151" s="848"/>
      <c r="D151" s="46" t="s">
        <v>372</v>
      </c>
      <c r="E151" s="46" t="s">
        <v>373</v>
      </c>
      <c r="F151" s="46">
        <v>100</v>
      </c>
      <c r="G151" s="46">
        <v>94.6</v>
      </c>
      <c r="H151" s="46">
        <v>94.2</v>
      </c>
      <c r="I151" s="46">
        <v>0</v>
      </c>
      <c r="J151" s="166">
        <f t="shared" si="17"/>
        <v>0</v>
      </c>
      <c r="K151" s="46"/>
      <c r="L151" s="46"/>
      <c r="M151" s="46" t="e">
        <f t="shared" si="18"/>
        <v>#DIV/0!</v>
      </c>
      <c r="N151" s="47"/>
    </row>
    <row r="152" spans="1:14" ht="16.5" customHeight="1" x14ac:dyDescent="0.25">
      <c r="A152" s="852"/>
      <c r="B152" s="46" t="s">
        <v>374</v>
      </c>
      <c r="C152" s="46" t="s">
        <v>375</v>
      </c>
      <c r="D152" s="46" t="s">
        <v>376</v>
      </c>
      <c r="E152" s="46" t="s">
        <v>210</v>
      </c>
      <c r="F152" s="46">
        <v>100</v>
      </c>
      <c r="G152" s="46">
        <v>1</v>
      </c>
      <c r="H152" s="46">
        <v>1</v>
      </c>
      <c r="I152" s="46">
        <v>1</v>
      </c>
      <c r="J152" s="166">
        <f t="shared" si="17"/>
        <v>1</v>
      </c>
      <c r="K152" s="46"/>
      <c r="L152" s="46"/>
      <c r="M152" s="46" t="e">
        <f t="shared" si="18"/>
        <v>#DIV/0!</v>
      </c>
      <c r="N152" s="47"/>
    </row>
    <row r="153" spans="1:14" ht="16.5" customHeight="1" x14ac:dyDescent="0.25">
      <c r="A153" s="849" t="s">
        <v>142</v>
      </c>
      <c r="B153" s="847" t="s">
        <v>369</v>
      </c>
      <c r="C153" s="847" t="s">
        <v>370</v>
      </c>
      <c r="D153" s="46" t="s">
        <v>371</v>
      </c>
      <c r="E153" s="46" t="s">
        <v>210</v>
      </c>
      <c r="F153" s="46">
        <v>100</v>
      </c>
      <c r="G153" s="46">
        <v>1</v>
      </c>
      <c r="H153" s="46">
        <v>1</v>
      </c>
      <c r="I153" s="46">
        <v>1</v>
      </c>
      <c r="J153" s="166">
        <f t="shared" ref="J153:J155" si="19">I153/H153</f>
        <v>1</v>
      </c>
      <c r="K153" s="46"/>
      <c r="L153" s="46"/>
      <c r="M153" s="46" t="e">
        <f t="shared" ref="M153:M155" si="20">L153/K153</f>
        <v>#DIV/0!</v>
      </c>
      <c r="N153" s="47"/>
    </row>
    <row r="154" spans="1:14" ht="16.5" customHeight="1" x14ac:dyDescent="0.25">
      <c r="A154" s="850"/>
      <c r="B154" s="848"/>
      <c r="C154" s="848"/>
      <c r="D154" s="46" t="s">
        <v>372</v>
      </c>
      <c r="E154" s="46" t="s">
        <v>373</v>
      </c>
      <c r="F154" s="46">
        <v>100</v>
      </c>
      <c r="G154" s="46">
        <v>94.6</v>
      </c>
      <c r="H154" s="46">
        <v>94.2</v>
      </c>
      <c r="I154" s="46">
        <v>95.9</v>
      </c>
      <c r="J154" s="166">
        <f t="shared" si="19"/>
        <v>1.0180467091295118</v>
      </c>
      <c r="K154" s="46"/>
      <c r="L154" s="46"/>
      <c r="M154" s="46" t="e">
        <f t="shared" si="20"/>
        <v>#DIV/0!</v>
      </c>
      <c r="N154" s="47"/>
    </row>
    <row r="155" spans="1:14" ht="16.5" customHeight="1" x14ac:dyDescent="0.25">
      <c r="A155" s="852"/>
      <c r="B155" s="46" t="s">
        <v>374</v>
      </c>
      <c r="C155" s="46" t="s">
        <v>375</v>
      </c>
      <c r="D155" s="46" t="s">
        <v>376</v>
      </c>
      <c r="E155" s="46" t="s">
        <v>210</v>
      </c>
      <c r="F155" s="46">
        <v>100</v>
      </c>
      <c r="G155" s="46">
        <v>1</v>
      </c>
      <c r="H155" s="46">
        <v>1</v>
      </c>
      <c r="I155" s="46">
        <v>1</v>
      </c>
      <c r="J155" s="166">
        <f t="shared" si="19"/>
        <v>1</v>
      </c>
      <c r="K155" s="46"/>
      <c r="L155" s="46"/>
      <c r="M155" s="46" t="e">
        <f t="shared" si="20"/>
        <v>#DIV/0!</v>
      </c>
      <c r="N155" s="47"/>
    </row>
    <row r="156" spans="1:14" x14ac:dyDescent="0.25">
      <c r="A156" s="849" t="s">
        <v>130</v>
      </c>
      <c r="B156" s="847" t="s">
        <v>369</v>
      </c>
      <c r="C156" s="847" t="s">
        <v>370</v>
      </c>
      <c r="D156" s="46" t="s">
        <v>371</v>
      </c>
      <c r="E156" s="46" t="s">
        <v>210</v>
      </c>
      <c r="F156" s="46">
        <v>100</v>
      </c>
      <c r="G156" s="46">
        <v>1</v>
      </c>
      <c r="H156" s="46">
        <v>1</v>
      </c>
      <c r="I156" s="46">
        <v>1</v>
      </c>
      <c r="J156" s="166">
        <f t="shared" ref="J156:J158" si="21">I156/H156</f>
        <v>1</v>
      </c>
      <c r="K156" s="46"/>
      <c r="L156" s="46"/>
      <c r="M156" s="46" t="e">
        <f t="shared" si="12"/>
        <v>#DIV/0!</v>
      </c>
      <c r="N156" s="47"/>
    </row>
    <row r="157" spans="1:14" x14ac:dyDescent="0.25">
      <c r="A157" s="850"/>
      <c r="B157" s="848"/>
      <c r="C157" s="848"/>
      <c r="D157" s="46" t="s">
        <v>372</v>
      </c>
      <c r="E157" s="46" t="s">
        <v>373</v>
      </c>
      <c r="F157" s="46">
        <v>100</v>
      </c>
      <c r="G157" s="46">
        <v>94.6</v>
      </c>
      <c r="H157" s="46">
        <v>94.2</v>
      </c>
      <c r="I157" s="46">
        <v>95.9</v>
      </c>
      <c r="J157" s="166">
        <f t="shared" si="21"/>
        <v>1.0180467091295118</v>
      </c>
      <c r="K157" s="46"/>
      <c r="L157" s="46"/>
      <c r="M157" s="46" t="e">
        <f t="shared" si="12"/>
        <v>#DIV/0!</v>
      </c>
      <c r="N157" s="47"/>
    </row>
    <row r="158" spans="1:14" x14ac:dyDescent="0.25">
      <c r="A158" s="852"/>
      <c r="B158" s="46" t="s">
        <v>374</v>
      </c>
      <c r="C158" s="46" t="s">
        <v>375</v>
      </c>
      <c r="D158" s="46" t="s">
        <v>376</v>
      </c>
      <c r="E158" s="46" t="s">
        <v>210</v>
      </c>
      <c r="F158" s="46">
        <v>100</v>
      </c>
      <c r="G158" s="46">
        <v>1</v>
      </c>
      <c r="H158" s="46">
        <v>1</v>
      </c>
      <c r="I158" s="46">
        <v>1</v>
      </c>
      <c r="J158" s="166">
        <f t="shared" si="21"/>
        <v>1</v>
      </c>
      <c r="K158" s="46"/>
      <c r="L158" s="46"/>
      <c r="M158" s="46" t="e">
        <f t="shared" si="12"/>
        <v>#DIV/0!</v>
      </c>
      <c r="N158" s="47"/>
    </row>
    <row r="159" spans="1:14" x14ac:dyDescent="0.25">
      <c r="A159" s="849" t="s">
        <v>131</v>
      </c>
      <c r="B159" s="847" t="s">
        <v>369</v>
      </c>
      <c r="C159" s="847" t="s">
        <v>370</v>
      </c>
      <c r="D159" s="46" t="s">
        <v>371</v>
      </c>
      <c r="E159" s="46" t="s">
        <v>210</v>
      </c>
      <c r="F159" s="46">
        <v>100</v>
      </c>
      <c r="G159" s="46">
        <v>1</v>
      </c>
      <c r="H159" s="46">
        <v>1</v>
      </c>
      <c r="I159" s="46">
        <v>1</v>
      </c>
      <c r="J159" s="166">
        <f t="shared" ref="J159:J161" si="22">I159/H159</f>
        <v>1</v>
      </c>
      <c r="K159" s="46"/>
      <c r="L159" s="46"/>
      <c r="M159" s="46" t="e">
        <f t="shared" ref="M159:M161" si="23">L159/K159</f>
        <v>#DIV/0!</v>
      </c>
      <c r="N159" s="47"/>
    </row>
    <row r="160" spans="1:14" x14ac:dyDescent="0.25">
      <c r="A160" s="850"/>
      <c r="B160" s="848"/>
      <c r="C160" s="848"/>
      <c r="D160" s="46" t="s">
        <v>372</v>
      </c>
      <c r="E160" s="46" t="s">
        <v>373</v>
      </c>
      <c r="F160" s="46">
        <v>100</v>
      </c>
      <c r="G160" s="46">
        <v>94.6</v>
      </c>
      <c r="H160" s="46">
        <v>94.2</v>
      </c>
      <c r="I160" s="46">
        <v>95.9</v>
      </c>
      <c r="J160" s="166">
        <f t="shared" si="22"/>
        <v>1.0180467091295118</v>
      </c>
      <c r="K160" s="46"/>
      <c r="L160" s="46"/>
      <c r="M160" s="46" t="e">
        <f t="shared" si="23"/>
        <v>#DIV/0!</v>
      </c>
      <c r="N160" s="47"/>
    </row>
    <row r="161" spans="1:14" x14ac:dyDescent="0.25">
      <c r="A161" s="852"/>
      <c r="B161" s="46" t="s">
        <v>374</v>
      </c>
      <c r="C161" s="46" t="s">
        <v>375</v>
      </c>
      <c r="D161" s="46" t="s">
        <v>376</v>
      </c>
      <c r="E161" s="46" t="s">
        <v>210</v>
      </c>
      <c r="F161" s="46">
        <v>100</v>
      </c>
      <c r="G161" s="46">
        <v>1</v>
      </c>
      <c r="H161" s="46">
        <v>1</v>
      </c>
      <c r="I161" s="46">
        <v>1</v>
      </c>
      <c r="J161" s="166">
        <f t="shared" si="22"/>
        <v>1</v>
      </c>
      <c r="K161" s="46"/>
      <c r="L161" s="46"/>
      <c r="M161" s="46" t="e">
        <f t="shared" si="23"/>
        <v>#DIV/0!</v>
      </c>
      <c r="N161" s="47"/>
    </row>
    <row r="162" spans="1:14" x14ac:dyDescent="0.25">
      <c r="A162" s="849" t="s">
        <v>132</v>
      </c>
      <c r="B162" s="847" t="s">
        <v>369</v>
      </c>
      <c r="C162" s="847" t="s">
        <v>370</v>
      </c>
      <c r="D162" s="46" t="s">
        <v>371</v>
      </c>
      <c r="E162" s="46" t="s">
        <v>210</v>
      </c>
      <c r="F162" s="46">
        <v>100</v>
      </c>
      <c r="G162" s="46">
        <v>1</v>
      </c>
      <c r="H162" s="46">
        <v>1</v>
      </c>
      <c r="I162" s="46">
        <v>1</v>
      </c>
      <c r="J162" s="166">
        <f t="shared" ref="J162:J164" si="24">I162/H162</f>
        <v>1</v>
      </c>
      <c r="K162" s="46"/>
      <c r="L162" s="46"/>
      <c r="M162" s="46" t="e">
        <f t="shared" si="12"/>
        <v>#DIV/0!</v>
      </c>
      <c r="N162" s="47"/>
    </row>
    <row r="163" spans="1:14" x14ac:dyDescent="0.25">
      <c r="A163" s="850"/>
      <c r="B163" s="848"/>
      <c r="C163" s="848"/>
      <c r="D163" s="46" t="s">
        <v>372</v>
      </c>
      <c r="E163" s="46" t="s">
        <v>373</v>
      </c>
      <c r="F163" s="46">
        <v>100</v>
      </c>
      <c r="G163" s="46">
        <v>94.6</v>
      </c>
      <c r="H163" s="46">
        <v>94.2</v>
      </c>
      <c r="I163" s="46">
        <v>95.9</v>
      </c>
      <c r="J163" s="166">
        <f t="shared" si="24"/>
        <v>1.0180467091295118</v>
      </c>
      <c r="K163" s="46"/>
      <c r="L163" s="46"/>
      <c r="M163" s="46"/>
      <c r="N163" s="47"/>
    </row>
    <row r="164" spans="1:14" x14ac:dyDescent="0.25">
      <c r="A164" s="852"/>
      <c r="B164" s="46" t="s">
        <v>374</v>
      </c>
      <c r="C164" s="46" t="s">
        <v>375</v>
      </c>
      <c r="D164" s="46" t="s">
        <v>376</v>
      </c>
      <c r="E164" s="46" t="s">
        <v>210</v>
      </c>
      <c r="F164" s="46">
        <v>100</v>
      </c>
      <c r="G164" s="46">
        <v>1</v>
      </c>
      <c r="H164" s="46">
        <v>1</v>
      </c>
      <c r="I164" s="46">
        <v>1</v>
      </c>
      <c r="J164" s="166">
        <f t="shared" si="24"/>
        <v>1</v>
      </c>
      <c r="K164" s="46"/>
      <c r="L164" s="46"/>
      <c r="M164" s="46" t="e">
        <f t="shared" si="12"/>
        <v>#DIV/0!</v>
      </c>
      <c r="N164" s="47"/>
    </row>
    <row r="165" spans="1:14" x14ac:dyDescent="0.25">
      <c r="A165" s="849" t="s">
        <v>133</v>
      </c>
      <c r="B165" s="847" t="s">
        <v>369</v>
      </c>
      <c r="C165" s="847" t="s">
        <v>370</v>
      </c>
      <c r="D165" s="46" t="s">
        <v>371</v>
      </c>
      <c r="E165" s="46" t="s">
        <v>210</v>
      </c>
      <c r="F165" s="46">
        <v>100</v>
      </c>
      <c r="G165" s="46">
        <v>1</v>
      </c>
      <c r="H165" s="46">
        <v>1</v>
      </c>
      <c r="I165" s="46">
        <v>1</v>
      </c>
      <c r="J165" s="166">
        <f t="shared" ref="J165:J167" si="25">I165/H165</f>
        <v>1</v>
      </c>
      <c r="K165" s="46"/>
      <c r="L165" s="46"/>
      <c r="M165" s="46" t="e">
        <f t="shared" ref="M165" si="26">L165/K165</f>
        <v>#DIV/0!</v>
      </c>
      <c r="N165" s="47"/>
    </row>
    <row r="166" spans="1:14" x14ac:dyDescent="0.25">
      <c r="A166" s="850"/>
      <c r="B166" s="848"/>
      <c r="C166" s="848"/>
      <c r="D166" s="46" t="s">
        <v>372</v>
      </c>
      <c r="E166" s="46" t="s">
        <v>373</v>
      </c>
      <c r="F166" s="46">
        <v>100</v>
      </c>
      <c r="G166" s="46">
        <v>94.6</v>
      </c>
      <c r="H166" s="46">
        <v>94.2</v>
      </c>
      <c r="I166" s="46">
        <v>95.9</v>
      </c>
      <c r="J166" s="166">
        <f t="shared" si="25"/>
        <v>1.0180467091295118</v>
      </c>
      <c r="K166" s="46"/>
      <c r="L166" s="46"/>
      <c r="M166" s="46"/>
      <c r="N166" s="47"/>
    </row>
    <row r="167" spans="1:14" x14ac:dyDescent="0.25">
      <c r="A167" s="852"/>
      <c r="B167" s="46" t="s">
        <v>374</v>
      </c>
      <c r="C167" s="46" t="s">
        <v>375</v>
      </c>
      <c r="D167" s="46" t="s">
        <v>376</v>
      </c>
      <c r="E167" s="46" t="s">
        <v>210</v>
      </c>
      <c r="F167" s="46">
        <v>100</v>
      </c>
      <c r="G167" s="46">
        <v>1</v>
      </c>
      <c r="H167" s="46">
        <v>1</v>
      </c>
      <c r="I167" s="46">
        <v>1</v>
      </c>
      <c r="J167" s="166">
        <f t="shared" si="25"/>
        <v>1</v>
      </c>
      <c r="K167" s="46"/>
      <c r="L167" s="46"/>
      <c r="M167" s="46" t="e">
        <f t="shared" ref="M167:M168" si="27">L167/K167</f>
        <v>#DIV/0!</v>
      </c>
      <c r="N167" s="47"/>
    </row>
    <row r="168" spans="1:14" x14ac:dyDescent="0.25">
      <c r="A168" s="849" t="s">
        <v>134</v>
      </c>
      <c r="B168" s="847" t="s">
        <v>369</v>
      </c>
      <c r="C168" s="847" t="s">
        <v>370</v>
      </c>
      <c r="D168" s="46" t="s">
        <v>371</v>
      </c>
      <c r="E168" s="46" t="s">
        <v>210</v>
      </c>
      <c r="F168" s="46">
        <v>100</v>
      </c>
      <c r="G168" s="46">
        <v>1</v>
      </c>
      <c r="H168" s="46">
        <v>1</v>
      </c>
      <c r="I168" s="46">
        <v>1</v>
      </c>
      <c r="J168" s="166">
        <f t="shared" ref="J168:J170" si="28">I168/H168</f>
        <v>1</v>
      </c>
      <c r="K168" s="46"/>
      <c r="L168" s="46"/>
      <c r="M168" s="46" t="e">
        <f t="shared" si="27"/>
        <v>#DIV/0!</v>
      </c>
      <c r="N168" s="47"/>
    </row>
    <row r="169" spans="1:14" x14ac:dyDescent="0.25">
      <c r="A169" s="850"/>
      <c r="B169" s="848"/>
      <c r="C169" s="848"/>
      <c r="D169" s="46" t="s">
        <v>372</v>
      </c>
      <c r="E169" s="46" t="s">
        <v>373</v>
      </c>
      <c r="F169" s="46">
        <v>100</v>
      </c>
      <c r="G169" s="46">
        <v>94.6</v>
      </c>
      <c r="H169" s="46">
        <v>94.2</v>
      </c>
      <c r="I169" s="46">
        <v>95.9</v>
      </c>
      <c r="J169" s="166">
        <f t="shared" si="28"/>
        <v>1.0180467091295118</v>
      </c>
      <c r="K169" s="46"/>
      <c r="L169" s="46"/>
      <c r="M169" s="46"/>
      <c r="N169" s="47"/>
    </row>
    <row r="170" spans="1:14" x14ac:dyDescent="0.25">
      <c r="A170" s="852"/>
      <c r="B170" s="46" t="s">
        <v>374</v>
      </c>
      <c r="C170" s="46" t="s">
        <v>375</v>
      </c>
      <c r="D170" s="46" t="s">
        <v>376</v>
      </c>
      <c r="E170" s="46" t="s">
        <v>210</v>
      </c>
      <c r="F170" s="46">
        <v>100</v>
      </c>
      <c r="G170" s="46">
        <v>1</v>
      </c>
      <c r="H170" s="46">
        <v>1</v>
      </c>
      <c r="I170" s="46">
        <v>1</v>
      </c>
      <c r="J170" s="166">
        <f t="shared" si="28"/>
        <v>1</v>
      </c>
      <c r="K170" s="46"/>
      <c r="L170" s="46"/>
      <c r="M170" s="46" t="e">
        <f t="shared" ref="M170:M171" si="29">L170/K170</f>
        <v>#DIV/0!</v>
      </c>
      <c r="N170" s="47"/>
    </row>
    <row r="171" spans="1:14" x14ac:dyDescent="0.25">
      <c r="A171" s="849" t="s">
        <v>135</v>
      </c>
      <c r="B171" s="847" t="s">
        <v>369</v>
      </c>
      <c r="C171" s="847" t="s">
        <v>370</v>
      </c>
      <c r="D171" s="46" t="s">
        <v>371</v>
      </c>
      <c r="E171" s="46" t="s">
        <v>210</v>
      </c>
      <c r="F171" s="46">
        <v>100</v>
      </c>
      <c r="G171" s="46">
        <v>1</v>
      </c>
      <c r="H171" s="46">
        <v>1</v>
      </c>
      <c r="I171" s="46">
        <v>1</v>
      </c>
      <c r="J171" s="166">
        <f t="shared" ref="J171:J173" si="30">I171/H171</f>
        <v>1</v>
      </c>
      <c r="K171" s="46"/>
      <c r="L171" s="46"/>
      <c r="M171" s="46" t="e">
        <f t="shared" si="29"/>
        <v>#DIV/0!</v>
      </c>
      <c r="N171" s="47"/>
    </row>
    <row r="172" spans="1:14" x14ac:dyDescent="0.25">
      <c r="A172" s="850"/>
      <c r="B172" s="848"/>
      <c r="C172" s="848"/>
      <c r="D172" s="46" t="s">
        <v>372</v>
      </c>
      <c r="E172" s="46" t="s">
        <v>373</v>
      </c>
      <c r="F172" s="46">
        <v>100</v>
      </c>
      <c r="G172" s="46">
        <v>94.6</v>
      </c>
      <c r="H172" s="46">
        <v>94.2</v>
      </c>
      <c r="I172" s="46">
        <v>95.9</v>
      </c>
      <c r="J172" s="166">
        <f t="shared" si="30"/>
        <v>1.0180467091295118</v>
      </c>
      <c r="K172" s="46"/>
      <c r="L172" s="46"/>
      <c r="M172" s="46"/>
      <c r="N172" s="47"/>
    </row>
    <row r="173" spans="1:14" ht="15.75" thickBot="1" x14ac:dyDescent="0.3">
      <c r="A173" s="851"/>
      <c r="B173" s="46" t="s">
        <v>374</v>
      </c>
      <c r="C173" s="46" t="s">
        <v>375</v>
      </c>
      <c r="D173" s="46" t="s">
        <v>376</v>
      </c>
      <c r="E173" s="46" t="s">
        <v>210</v>
      </c>
      <c r="F173" s="46">
        <v>100</v>
      </c>
      <c r="G173" s="46">
        <v>1</v>
      </c>
      <c r="H173" s="46">
        <v>1</v>
      </c>
      <c r="I173" s="46">
        <v>1</v>
      </c>
      <c r="J173" s="166">
        <f t="shared" si="30"/>
        <v>1</v>
      </c>
      <c r="K173" s="46"/>
      <c r="L173" s="46"/>
      <c r="M173" s="46" t="e">
        <f t="shared" ref="M173" si="31">L173/K173</f>
        <v>#DIV/0!</v>
      </c>
      <c r="N173" s="47"/>
    </row>
    <row r="174" spans="1:14" ht="15.75" hidden="1" thickBot="1" x14ac:dyDescent="0.3"/>
    <row r="175" spans="1:14" ht="20.25" hidden="1" x14ac:dyDescent="0.25">
      <c r="A175" s="876" t="s">
        <v>169</v>
      </c>
      <c r="B175" s="877"/>
      <c r="C175" s="877"/>
      <c r="D175" s="877"/>
      <c r="E175" s="877"/>
      <c r="F175" s="877"/>
      <c r="G175" s="877"/>
      <c r="H175" s="877"/>
      <c r="I175" s="877"/>
      <c r="J175" s="877"/>
      <c r="K175" s="877"/>
      <c r="L175" s="877"/>
      <c r="M175" s="877"/>
      <c r="N175" s="878"/>
    </row>
    <row r="176" spans="1:14" ht="44.25" hidden="1" customHeight="1" x14ac:dyDescent="0.25">
      <c r="A176" s="42" t="s">
        <v>63</v>
      </c>
      <c r="B176" s="43" t="s">
        <v>147</v>
      </c>
      <c r="C176" s="43" t="s">
        <v>148</v>
      </c>
      <c r="D176" s="43" t="s">
        <v>149</v>
      </c>
      <c r="E176" s="43" t="s">
        <v>150</v>
      </c>
      <c r="F176" s="43" t="s">
        <v>170</v>
      </c>
      <c r="G176" s="43" t="s">
        <v>152</v>
      </c>
      <c r="H176" s="43" t="s">
        <v>171</v>
      </c>
      <c r="I176" s="43" t="s">
        <v>172</v>
      </c>
      <c r="J176" s="51" t="s">
        <v>173</v>
      </c>
      <c r="K176" s="43" t="s">
        <v>156</v>
      </c>
      <c r="L176" s="43" t="s">
        <v>157</v>
      </c>
      <c r="M176" s="43" t="s">
        <v>158</v>
      </c>
      <c r="N176" s="44" t="s">
        <v>159</v>
      </c>
    </row>
    <row r="177" spans="1:14" ht="16.5" hidden="1" customHeight="1" x14ac:dyDescent="0.25">
      <c r="A177" s="49" t="s">
        <v>137</v>
      </c>
      <c r="B177" s="46"/>
      <c r="C177" s="46"/>
      <c r="D177" s="46"/>
      <c r="E177" s="46"/>
      <c r="F177" s="46"/>
      <c r="G177" s="46"/>
      <c r="H177" s="46"/>
      <c r="I177" s="46"/>
      <c r="J177" s="46" t="e">
        <f t="shared" ref="J177:J188" si="32">I177/H177</f>
        <v>#DIV/0!</v>
      </c>
      <c r="K177" s="46"/>
      <c r="L177" s="46"/>
      <c r="M177" s="46" t="e">
        <f t="shared" ref="M177:M188" si="33">L177/K177</f>
        <v>#DIV/0!</v>
      </c>
      <c r="N177" s="47"/>
    </row>
    <row r="178" spans="1:14" ht="16.5" hidden="1" customHeight="1" x14ac:dyDescent="0.25">
      <c r="A178" s="49" t="s">
        <v>138</v>
      </c>
      <c r="B178" s="46"/>
      <c r="C178" s="46"/>
      <c r="D178" s="46"/>
      <c r="E178" s="46"/>
      <c r="F178" s="46"/>
      <c r="G178" s="46"/>
      <c r="H178" s="46"/>
      <c r="I178" s="46"/>
      <c r="J178" s="46" t="e">
        <f t="shared" si="32"/>
        <v>#DIV/0!</v>
      </c>
      <c r="K178" s="46"/>
      <c r="L178" s="46"/>
      <c r="M178" s="46" t="e">
        <f t="shared" si="33"/>
        <v>#DIV/0!</v>
      </c>
      <c r="N178" s="47"/>
    </row>
    <row r="179" spans="1:14" ht="16.5" hidden="1" customHeight="1" x14ac:dyDescent="0.25">
      <c r="A179" s="49" t="s">
        <v>139</v>
      </c>
      <c r="B179" s="46"/>
      <c r="C179" s="46"/>
      <c r="D179" s="46"/>
      <c r="E179" s="46"/>
      <c r="F179" s="46"/>
      <c r="G179" s="46"/>
      <c r="H179" s="46"/>
      <c r="I179" s="46"/>
      <c r="J179" s="46" t="e">
        <f t="shared" si="32"/>
        <v>#DIV/0!</v>
      </c>
      <c r="K179" s="46"/>
      <c r="L179" s="46"/>
      <c r="M179" s="46" t="e">
        <f t="shared" si="33"/>
        <v>#DIV/0!</v>
      </c>
      <c r="N179" s="47"/>
    </row>
    <row r="180" spans="1:14" ht="16.5" hidden="1" customHeight="1" x14ac:dyDescent="0.25">
      <c r="A180" s="49" t="s">
        <v>140</v>
      </c>
      <c r="B180" s="46"/>
      <c r="C180" s="46"/>
      <c r="D180" s="46"/>
      <c r="E180" s="46"/>
      <c r="F180" s="46"/>
      <c r="G180" s="46"/>
      <c r="H180" s="46"/>
      <c r="I180" s="46"/>
      <c r="J180" s="46" t="e">
        <f t="shared" si="32"/>
        <v>#DIV/0!</v>
      </c>
      <c r="K180" s="46"/>
      <c r="L180" s="46"/>
      <c r="M180" s="46" t="e">
        <f t="shared" si="33"/>
        <v>#DIV/0!</v>
      </c>
      <c r="N180" s="47"/>
    </row>
    <row r="181" spans="1:14" ht="16.5" hidden="1" customHeight="1" x14ac:dyDescent="0.25">
      <c r="A181" s="49" t="s">
        <v>141</v>
      </c>
      <c r="B181" s="46"/>
      <c r="C181" s="46"/>
      <c r="D181" s="46"/>
      <c r="E181" s="46"/>
      <c r="F181" s="46"/>
      <c r="G181" s="46"/>
      <c r="H181" s="46"/>
      <c r="I181" s="46"/>
      <c r="J181" s="46" t="e">
        <f t="shared" si="32"/>
        <v>#DIV/0!</v>
      </c>
      <c r="K181" s="46"/>
      <c r="L181" s="46"/>
      <c r="M181" s="46" t="e">
        <f t="shared" si="33"/>
        <v>#DIV/0!</v>
      </c>
      <c r="N181" s="47"/>
    </row>
    <row r="182" spans="1:14" ht="16.5" hidden="1" customHeight="1" x14ac:dyDescent="0.25">
      <c r="A182" s="49" t="s">
        <v>142</v>
      </c>
      <c r="B182" s="46"/>
      <c r="C182" s="46"/>
      <c r="D182" s="46"/>
      <c r="E182" s="46"/>
      <c r="F182" s="46"/>
      <c r="G182" s="46"/>
      <c r="H182" s="46"/>
      <c r="I182" s="46"/>
      <c r="J182" s="46" t="e">
        <f t="shared" si="32"/>
        <v>#DIV/0!</v>
      </c>
      <c r="K182" s="46"/>
      <c r="L182" s="46"/>
      <c r="M182" s="46" t="e">
        <f t="shared" si="33"/>
        <v>#DIV/0!</v>
      </c>
      <c r="N182" s="47"/>
    </row>
    <row r="183" spans="1:14" hidden="1" x14ac:dyDescent="0.25">
      <c r="A183" s="49" t="s">
        <v>130</v>
      </c>
      <c r="B183" s="46"/>
      <c r="C183" s="46"/>
      <c r="D183" s="46"/>
      <c r="E183" s="46"/>
      <c r="F183" s="46"/>
      <c r="G183" s="46"/>
      <c r="H183" s="46"/>
      <c r="I183" s="46"/>
      <c r="J183" s="46" t="e">
        <f t="shared" si="32"/>
        <v>#DIV/0!</v>
      </c>
      <c r="K183" s="46"/>
      <c r="L183" s="46"/>
      <c r="M183" s="46" t="e">
        <f t="shared" si="33"/>
        <v>#DIV/0!</v>
      </c>
      <c r="N183" s="47"/>
    </row>
    <row r="184" spans="1:14" hidden="1" x14ac:dyDescent="0.25">
      <c r="A184" s="49" t="s">
        <v>131</v>
      </c>
      <c r="B184" s="46"/>
      <c r="C184" s="46"/>
      <c r="D184" s="46"/>
      <c r="E184" s="46"/>
      <c r="F184" s="46"/>
      <c r="G184" s="46"/>
      <c r="H184" s="46"/>
      <c r="I184" s="46"/>
      <c r="J184" s="46" t="e">
        <f t="shared" si="32"/>
        <v>#DIV/0!</v>
      </c>
      <c r="K184" s="46"/>
      <c r="L184" s="46"/>
      <c r="M184" s="46" t="e">
        <f t="shared" si="33"/>
        <v>#DIV/0!</v>
      </c>
      <c r="N184" s="47"/>
    </row>
    <row r="185" spans="1:14" hidden="1" x14ac:dyDescent="0.25">
      <c r="A185" s="49" t="s">
        <v>132</v>
      </c>
      <c r="B185" s="46"/>
      <c r="C185" s="46"/>
      <c r="D185" s="46"/>
      <c r="E185" s="46"/>
      <c r="F185" s="46"/>
      <c r="G185" s="46"/>
      <c r="H185" s="46"/>
      <c r="I185" s="46"/>
      <c r="J185" s="46" t="e">
        <f t="shared" si="32"/>
        <v>#DIV/0!</v>
      </c>
      <c r="K185" s="46"/>
      <c r="L185" s="46"/>
      <c r="M185" s="46" t="e">
        <f t="shared" si="33"/>
        <v>#DIV/0!</v>
      </c>
      <c r="N185" s="47"/>
    </row>
    <row r="186" spans="1:14" hidden="1" x14ac:dyDescent="0.25">
      <c r="A186" s="49" t="s">
        <v>133</v>
      </c>
      <c r="B186" s="46"/>
      <c r="C186" s="46"/>
      <c r="D186" s="46"/>
      <c r="E186" s="46"/>
      <c r="F186" s="46"/>
      <c r="G186" s="46"/>
      <c r="H186" s="46"/>
      <c r="I186" s="46"/>
      <c r="J186" s="46" t="e">
        <f t="shared" si="32"/>
        <v>#DIV/0!</v>
      </c>
      <c r="K186" s="46"/>
      <c r="L186" s="46"/>
      <c r="M186" s="46" t="e">
        <f t="shared" si="33"/>
        <v>#DIV/0!</v>
      </c>
      <c r="N186" s="47"/>
    </row>
    <row r="187" spans="1:14" hidden="1" x14ac:dyDescent="0.25">
      <c r="A187" s="49" t="s">
        <v>134</v>
      </c>
      <c r="B187" s="46"/>
      <c r="C187" s="46"/>
      <c r="D187" s="46"/>
      <c r="E187" s="46"/>
      <c r="F187" s="46"/>
      <c r="G187" s="46"/>
      <c r="H187" s="46"/>
      <c r="I187" s="46"/>
      <c r="J187" s="46" t="e">
        <f t="shared" si="32"/>
        <v>#DIV/0!</v>
      </c>
      <c r="K187" s="46"/>
      <c r="L187" s="46"/>
      <c r="M187" s="46" t="e">
        <f t="shared" si="33"/>
        <v>#DIV/0!</v>
      </c>
      <c r="N187" s="47"/>
    </row>
    <row r="188" spans="1:14" ht="15.75" hidden="1" thickBot="1" x14ac:dyDescent="0.3">
      <c r="A188" s="50" t="s">
        <v>135</v>
      </c>
      <c r="B188" s="48"/>
      <c r="C188" s="48"/>
      <c r="D188" s="48"/>
      <c r="E188" s="48"/>
      <c r="F188" s="48"/>
      <c r="G188" s="48"/>
      <c r="H188" s="48"/>
      <c r="I188" s="48"/>
      <c r="J188" s="48" t="e">
        <f t="shared" si="32"/>
        <v>#DIV/0!</v>
      </c>
      <c r="K188" s="48"/>
      <c r="L188" s="48"/>
      <c r="M188" s="48" t="e">
        <f t="shared" si="33"/>
        <v>#DIV/0!</v>
      </c>
      <c r="N188" s="52"/>
    </row>
    <row r="189" spans="1:14" ht="15.75" hidden="1" thickBot="1" x14ac:dyDescent="0.3"/>
    <row r="190" spans="1:14" ht="20.25" hidden="1" x14ac:dyDescent="0.25">
      <c r="A190" s="876" t="s">
        <v>174</v>
      </c>
      <c r="B190" s="877"/>
      <c r="C190" s="877"/>
      <c r="D190" s="877"/>
      <c r="E190" s="877"/>
      <c r="F190" s="877"/>
      <c r="G190" s="877"/>
      <c r="H190" s="877"/>
      <c r="I190" s="877"/>
      <c r="J190" s="877"/>
      <c r="K190" s="877"/>
      <c r="L190" s="877"/>
      <c r="M190" s="877"/>
      <c r="N190" s="878"/>
    </row>
    <row r="191" spans="1:14" ht="44.25" hidden="1" customHeight="1" x14ac:dyDescent="0.25">
      <c r="A191" s="42" t="s">
        <v>64</v>
      </c>
      <c r="B191" s="43" t="s">
        <v>147</v>
      </c>
      <c r="C191" s="43" t="s">
        <v>148</v>
      </c>
      <c r="D191" s="43" t="s">
        <v>149</v>
      </c>
      <c r="E191" s="43" t="s">
        <v>150</v>
      </c>
      <c r="F191" s="43" t="s">
        <v>175</v>
      </c>
      <c r="G191" s="43" t="s">
        <v>152</v>
      </c>
      <c r="H191" s="43" t="s">
        <v>176</v>
      </c>
      <c r="I191" s="43" t="s">
        <v>177</v>
      </c>
      <c r="J191" s="51" t="s">
        <v>178</v>
      </c>
      <c r="K191" s="43" t="s">
        <v>156</v>
      </c>
      <c r="L191" s="43" t="s">
        <v>157</v>
      </c>
      <c r="M191" s="43" t="s">
        <v>158</v>
      </c>
      <c r="N191" s="44" t="s">
        <v>159</v>
      </c>
    </row>
    <row r="192" spans="1:14" ht="16.5" hidden="1" customHeight="1" x14ac:dyDescent="0.25">
      <c r="A192" s="49" t="s">
        <v>137</v>
      </c>
      <c r="B192" s="46"/>
      <c r="C192" s="46"/>
      <c r="D192" s="46"/>
      <c r="E192" s="46"/>
      <c r="F192" s="46"/>
      <c r="G192" s="46"/>
      <c r="H192" s="46"/>
      <c r="I192" s="46"/>
      <c r="J192" s="46" t="e">
        <f t="shared" ref="J192:J203" si="34">I192/H192</f>
        <v>#DIV/0!</v>
      </c>
      <c r="K192" s="46"/>
      <c r="L192" s="46"/>
      <c r="M192" s="46" t="e">
        <f t="shared" ref="M192:M203" si="35">L192/K192</f>
        <v>#DIV/0!</v>
      </c>
      <c r="N192" s="47"/>
    </row>
    <row r="193" spans="1:14" ht="16.5" hidden="1" customHeight="1" x14ac:dyDescent="0.25">
      <c r="A193" s="49" t="s">
        <v>138</v>
      </c>
      <c r="B193" s="46"/>
      <c r="C193" s="46"/>
      <c r="D193" s="46"/>
      <c r="E193" s="46"/>
      <c r="F193" s="46"/>
      <c r="G193" s="46"/>
      <c r="H193" s="46"/>
      <c r="I193" s="46"/>
      <c r="J193" s="46" t="e">
        <f t="shared" si="34"/>
        <v>#DIV/0!</v>
      </c>
      <c r="K193" s="46"/>
      <c r="L193" s="46"/>
      <c r="M193" s="46" t="e">
        <f t="shared" si="35"/>
        <v>#DIV/0!</v>
      </c>
      <c r="N193" s="47"/>
    </row>
    <row r="194" spans="1:14" ht="16.5" hidden="1" customHeight="1" x14ac:dyDescent="0.25">
      <c r="A194" s="49" t="s">
        <v>139</v>
      </c>
      <c r="B194" s="46"/>
      <c r="C194" s="46"/>
      <c r="D194" s="46"/>
      <c r="E194" s="46"/>
      <c r="F194" s="46"/>
      <c r="G194" s="46"/>
      <c r="H194" s="46"/>
      <c r="I194" s="46"/>
      <c r="J194" s="46" t="e">
        <f t="shared" si="34"/>
        <v>#DIV/0!</v>
      </c>
      <c r="K194" s="46"/>
      <c r="L194" s="46"/>
      <c r="M194" s="46" t="e">
        <f t="shared" si="35"/>
        <v>#DIV/0!</v>
      </c>
      <c r="N194" s="47"/>
    </row>
    <row r="195" spans="1:14" ht="16.5" hidden="1" customHeight="1" x14ac:dyDescent="0.25">
      <c r="A195" s="49" t="s">
        <v>140</v>
      </c>
      <c r="B195" s="46"/>
      <c r="C195" s="46"/>
      <c r="D195" s="46"/>
      <c r="E195" s="46"/>
      <c r="F195" s="46"/>
      <c r="G195" s="46"/>
      <c r="H195" s="46"/>
      <c r="I195" s="46"/>
      <c r="J195" s="46" t="e">
        <f t="shared" si="34"/>
        <v>#DIV/0!</v>
      </c>
      <c r="K195" s="46"/>
      <c r="L195" s="46"/>
      <c r="M195" s="46" t="e">
        <f t="shared" si="35"/>
        <v>#DIV/0!</v>
      </c>
      <c r="N195" s="47"/>
    </row>
    <row r="196" spans="1:14" ht="16.5" hidden="1" customHeight="1" x14ac:dyDescent="0.25">
      <c r="A196" s="49" t="s">
        <v>141</v>
      </c>
      <c r="B196" s="46"/>
      <c r="C196" s="46"/>
      <c r="D196" s="46"/>
      <c r="E196" s="46"/>
      <c r="F196" s="46"/>
      <c r="G196" s="46"/>
      <c r="H196" s="46"/>
      <c r="I196" s="46"/>
      <c r="J196" s="46" t="e">
        <f t="shared" si="34"/>
        <v>#DIV/0!</v>
      </c>
      <c r="K196" s="46"/>
      <c r="L196" s="46"/>
      <c r="M196" s="46" t="e">
        <f t="shared" si="35"/>
        <v>#DIV/0!</v>
      </c>
      <c r="N196" s="47"/>
    </row>
    <row r="197" spans="1:14" ht="16.5" hidden="1" customHeight="1" x14ac:dyDescent="0.25">
      <c r="A197" s="49" t="s">
        <v>142</v>
      </c>
      <c r="B197" s="46"/>
      <c r="C197" s="46"/>
      <c r="D197" s="46"/>
      <c r="E197" s="46"/>
      <c r="F197" s="46"/>
      <c r="G197" s="46"/>
      <c r="H197" s="46"/>
      <c r="I197" s="46"/>
      <c r="J197" s="46" t="e">
        <f t="shared" si="34"/>
        <v>#DIV/0!</v>
      </c>
      <c r="K197" s="46"/>
      <c r="L197" s="46"/>
      <c r="M197" s="46" t="e">
        <f t="shared" si="35"/>
        <v>#DIV/0!</v>
      </c>
      <c r="N197" s="47"/>
    </row>
    <row r="198" spans="1:14" hidden="1" x14ac:dyDescent="0.25">
      <c r="A198" s="49" t="s">
        <v>130</v>
      </c>
      <c r="B198" s="46"/>
      <c r="C198" s="46"/>
      <c r="D198" s="46"/>
      <c r="E198" s="46"/>
      <c r="F198" s="46"/>
      <c r="G198" s="46"/>
      <c r="H198" s="46"/>
      <c r="I198" s="46"/>
      <c r="J198" s="46" t="e">
        <f t="shared" si="34"/>
        <v>#DIV/0!</v>
      </c>
      <c r="K198" s="46"/>
      <c r="L198" s="46"/>
      <c r="M198" s="46" t="e">
        <f t="shared" si="35"/>
        <v>#DIV/0!</v>
      </c>
      <c r="N198" s="47"/>
    </row>
    <row r="199" spans="1:14" hidden="1" x14ac:dyDescent="0.25">
      <c r="A199" s="49" t="s">
        <v>131</v>
      </c>
      <c r="B199" s="46"/>
      <c r="C199" s="46"/>
      <c r="D199" s="46"/>
      <c r="E199" s="46"/>
      <c r="F199" s="46"/>
      <c r="G199" s="46"/>
      <c r="H199" s="46"/>
      <c r="I199" s="46"/>
      <c r="J199" s="46" t="e">
        <f t="shared" si="34"/>
        <v>#DIV/0!</v>
      </c>
      <c r="K199" s="46"/>
      <c r="L199" s="46"/>
      <c r="M199" s="46" t="e">
        <f t="shared" si="35"/>
        <v>#DIV/0!</v>
      </c>
      <c r="N199" s="47"/>
    </row>
    <row r="200" spans="1:14" hidden="1" x14ac:dyDescent="0.25">
      <c r="A200" s="49" t="s">
        <v>132</v>
      </c>
      <c r="B200" s="46"/>
      <c r="C200" s="46"/>
      <c r="D200" s="46"/>
      <c r="E200" s="46"/>
      <c r="F200" s="46"/>
      <c r="G200" s="46"/>
      <c r="H200" s="46"/>
      <c r="I200" s="46"/>
      <c r="J200" s="46" t="e">
        <f t="shared" si="34"/>
        <v>#DIV/0!</v>
      </c>
      <c r="K200" s="46"/>
      <c r="L200" s="46"/>
      <c r="M200" s="46" t="e">
        <f t="shared" si="35"/>
        <v>#DIV/0!</v>
      </c>
      <c r="N200" s="47"/>
    </row>
    <row r="201" spans="1:14" hidden="1" x14ac:dyDescent="0.25">
      <c r="A201" s="49" t="s">
        <v>133</v>
      </c>
      <c r="B201" s="46"/>
      <c r="C201" s="46"/>
      <c r="D201" s="46"/>
      <c r="E201" s="46"/>
      <c r="F201" s="46"/>
      <c r="G201" s="46"/>
      <c r="H201" s="46"/>
      <c r="I201" s="46"/>
      <c r="J201" s="46" t="e">
        <f t="shared" si="34"/>
        <v>#DIV/0!</v>
      </c>
      <c r="K201" s="46"/>
      <c r="L201" s="46"/>
      <c r="M201" s="46" t="e">
        <f t="shared" si="35"/>
        <v>#DIV/0!</v>
      </c>
      <c r="N201" s="47"/>
    </row>
    <row r="202" spans="1:14" hidden="1" x14ac:dyDescent="0.25">
      <c r="A202" s="49" t="s">
        <v>134</v>
      </c>
      <c r="B202" s="46"/>
      <c r="C202" s="46"/>
      <c r="D202" s="46"/>
      <c r="E202" s="46"/>
      <c r="F202" s="46"/>
      <c r="G202" s="46"/>
      <c r="H202" s="46"/>
      <c r="I202" s="46"/>
      <c r="J202" s="46" t="e">
        <f t="shared" si="34"/>
        <v>#DIV/0!</v>
      </c>
      <c r="K202" s="46"/>
      <c r="L202" s="46"/>
      <c r="M202" s="46" t="e">
        <f t="shared" si="35"/>
        <v>#DIV/0!</v>
      </c>
      <c r="N202" s="47"/>
    </row>
    <row r="203" spans="1:14" ht="15.75" hidden="1" thickBot="1" x14ac:dyDescent="0.3">
      <c r="A203" s="50" t="s">
        <v>135</v>
      </c>
      <c r="B203" s="48"/>
      <c r="C203" s="48"/>
      <c r="D203" s="48"/>
      <c r="E203" s="48"/>
      <c r="F203" s="48"/>
      <c r="G203" s="48"/>
      <c r="H203" s="48"/>
      <c r="I203" s="48"/>
      <c r="J203" s="48" t="e">
        <f t="shared" si="34"/>
        <v>#DIV/0!</v>
      </c>
      <c r="K203" s="48"/>
      <c r="L203" s="48"/>
      <c r="M203" s="48" t="e">
        <f t="shared" si="35"/>
        <v>#DIV/0!</v>
      </c>
      <c r="N203" s="52"/>
    </row>
    <row r="204" spans="1:14" hidden="1" x14ac:dyDescent="0.25"/>
    <row r="205" spans="1:14" ht="15.75" thickBot="1" x14ac:dyDescent="0.3"/>
    <row r="206" spans="1:14" ht="26.25" customHeight="1" x14ac:dyDescent="0.3">
      <c r="A206" s="861" t="s">
        <v>179</v>
      </c>
      <c r="B206" s="862"/>
      <c r="C206" s="862"/>
      <c r="D206" s="862"/>
      <c r="E206" s="862"/>
      <c r="F206" s="862"/>
      <c r="G206" s="863"/>
    </row>
    <row r="207" spans="1:14" ht="39" thickBot="1" x14ac:dyDescent="0.3">
      <c r="A207" s="65" t="s">
        <v>49</v>
      </c>
      <c r="B207" s="66" t="s">
        <v>147</v>
      </c>
      <c r="C207" s="66" t="s">
        <v>148</v>
      </c>
      <c r="D207" s="66" t="s">
        <v>180</v>
      </c>
      <c r="E207" s="66" t="s">
        <v>181</v>
      </c>
      <c r="F207" s="66" t="s">
        <v>182</v>
      </c>
      <c r="G207" s="67" t="s">
        <v>183</v>
      </c>
    </row>
    <row r="208" spans="1:14" x14ac:dyDescent="0.25">
      <c r="A208" s="879" t="s">
        <v>130</v>
      </c>
      <c r="B208" s="880" t="s">
        <v>369</v>
      </c>
      <c r="C208" s="880" t="s">
        <v>379</v>
      </c>
      <c r="D208" s="69" t="s">
        <v>380</v>
      </c>
      <c r="E208" s="168">
        <v>199025000</v>
      </c>
      <c r="F208" s="168">
        <v>0</v>
      </c>
      <c r="G208" s="70"/>
    </row>
    <row r="209" spans="1:7" x14ac:dyDescent="0.25">
      <c r="A209" s="871"/>
      <c r="B209" s="874"/>
      <c r="C209" s="874"/>
      <c r="D209" s="55" t="s">
        <v>381</v>
      </c>
      <c r="E209" s="169">
        <v>892352000</v>
      </c>
      <c r="F209" s="169">
        <v>106770000</v>
      </c>
      <c r="G209" s="56"/>
    </row>
    <row r="210" spans="1:7" x14ac:dyDescent="0.25">
      <c r="A210" s="871"/>
      <c r="B210" s="875"/>
      <c r="C210" s="875"/>
      <c r="D210" s="55" t="s">
        <v>382</v>
      </c>
      <c r="E210" s="169">
        <v>302855000</v>
      </c>
      <c r="F210" s="169">
        <v>0</v>
      </c>
      <c r="G210" s="56"/>
    </row>
    <row r="211" spans="1:7" x14ac:dyDescent="0.25">
      <c r="A211" s="872"/>
      <c r="B211" s="170" t="s">
        <v>374</v>
      </c>
      <c r="C211" s="170" t="s">
        <v>383</v>
      </c>
      <c r="D211" s="55" t="s">
        <v>384</v>
      </c>
      <c r="E211" s="169">
        <v>275768000</v>
      </c>
      <c r="F211" s="169">
        <v>105470000</v>
      </c>
      <c r="G211" s="56"/>
    </row>
    <row r="212" spans="1:7" x14ac:dyDescent="0.25">
      <c r="A212" s="870" t="s">
        <v>131</v>
      </c>
      <c r="B212" s="873" t="s">
        <v>369</v>
      </c>
      <c r="C212" s="873" t="s">
        <v>379</v>
      </c>
      <c r="D212" s="55" t="s">
        <v>380</v>
      </c>
      <c r="E212" s="169">
        <v>199025000</v>
      </c>
      <c r="F212" s="169">
        <v>158324000</v>
      </c>
      <c r="G212" s="56"/>
    </row>
    <row r="213" spans="1:7" x14ac:dyDescent="0.25">
      <c r="A213" s="871"/>
      <c r="B213" s="874"/>
      <c r="C213" s="874"/>
      <c r="D213" s="55" t="s">
        <v>381</v>
      </c>
      <c r="E213" s="169">
        <v>892352000</v>
      </c>
      <c r="F213" s="169">
        <v>523535949</v>
      </c>
      <c r="G213" s="56"/>
    </row>
    <row r="214" spans="1:7" x14ac:dyDescent="0.25">
      <c r="A214" s="871"/>
      <c r="B214" s="875"/>
      <c r="C214" s="875"/>
      <c r="D214" s="55" t="s">
        <v>382</v>
      </c>
      <c r="E214" s="169">
        <v>302855000</v>
      </c>
      <c r="F214" s="169">
        <v>176784000</v>
      </c>
      <c r="G214" s="56"/>
    </row>
    <row r="215" spans="1:7" x14ac:dyDescent="0.25">
      <c r="A215" s="872"/>
      <c r="B215" s="170" t="s">
        <v>374</v>
      </c>
      <c r="C215" s="170" t="s">
        <v>383</v>
      </c>
      <c r="D215" s="55" t="s">
        <v>384</v>
      </c>
      <c r="E215" s="169">
        <v>275768000</v>
      </c>
      <c r="F215" s="169">
        <v>173474000</v>
      </c>
      <c r="G215" s="56"/>
    </row>
    <row r="216" spans="1:7" x14ac:dyDescent="0.25">
      <c r="A216" s="866" t="s">
        <v>132</v>
      </c>
      <c r="B216" s="867" t="s">
        <v>369</v>
      </c>
      <c r="C216" s="867" t="s">
        <v>379</v>
      </c>
      <c r="D216" s="55" t="s">
        <v>380</v>
      </c>
      <c r="E216" s="169">
        <v>199025000</v>
      </c>
      <c r="F216" s="169">
        <v>158324000</v>
      </c>
      <c r="G216" s="56"/>
    </row>
    <row r="217" spans="1:7" x14ac:dyDescent="0.25">
      <c r="A217" s="866"/>
      <c r="B217" s="867"/>
      <c r="C217" s="867"/>
      <c r="D217" s="55" t="s">
        <v>381</v>
      </c>
      <c r="E217" s="169">
        <v>892352000</v>
      </c>
      <c r="F217" s="169">
        <v>562706949</v>
      </c>
      <c r="G217" s="56"/>
    </row>
    <row r="218" spans="1:7" x14ac:dyDescent="0.25">
      <c r="A218" s="866"/>
      <c r="B218" s="867"/>
      <c r="C218" s="867"/>
      <c r="D218" s="55" t="s">
        <v>382</v>
      </c>
      <c r="E218" s="169">
        <v>302855000</v>
      </c>
      <c r="F218" s="169">
        <v>176784000</v>
      </c>
      <c r="G218" s="56"/>
    </row>
    <row r="219" spans="1:7" x14ac:dyDescent="0.25">
      <c r="A219" s="866"/>
      <c r="B219" s="170" t="s">
        <v>374</v>
      </c>
      <c r="C219" s="170" t="s">
        <v>383</v>
      </c>
      <c r="D219" s="55" t="s">
        <v>384</v>
      </c>
      <c r="E219" s="169">
        <v>275768000</v>
      </c>
      <c r="F219" s="169">
        <v>173474000</v>
      </c>
      <c r="G219" s="56"/>
    </row>
    <row r="220" spans="1:7" x14ac:dyDescent="0.25">
      <c r="A220" s="866" t="s">
        <v>133</v>
      </c>
      <c r="B220" s="867" t="s">
        <v>369</v>
      </c>
      <c r="C220" s="867" t="s">
        <v>379</v>
      </c>
      <c r="D220" s="55" t="s">
        <v>380</v>
      </c>
      <c r="E220" s="169">
        <v>199025000</v>
      </c>
      <c r="F220" s="169">
        <v>158324000</v>
      </c>
      <c r="G220" s="56"/>
    </row>
    <row r="221" spans="1:7" x14ac:dyDescent="0.25">
      <c r="A221" s="866"/>
      <c r="B221" s="867"/>
      <c r="C221" s="867"/>
      <c r="D221" s="55" t="s">
        <v>381</v>
      </c>
      <c r="E221" s="169">
        <v>892352000</v>
      </c>
      <c r="F221" s="169">
        <v>562706949</v>
      </c>
      <c r="G221" s="56"/>
    </row>
    <row r="222" spans="1:7" x14ac:dyDescent="0.25">
      <c r="A222" s="866"/>
      <c r="B222" s="867"/>
      <c r="C222" s="867"/>
      <c r="D222" s="55" t="s">
        <v>382</v>
      </c>
      <c r="E222" s="169">
        <v>302855000</v>
      </c>
      <c r="F222" s="169">
        <v>176784000</v>
      </c>
      <c r="G222" s="56"/>
    </row>
    <row r="223" spans="1:7" x14ac:dyDescent="0.25">
      <c r="A223" s="866"/>
      <c r="B223" s="170" t="s">
        <v>374</v>
      </c>
      <c r="C223" s="170" t="s">
        <v>383</v>
      </c>
      <c r="D223" s="55" t="s">
        <v>384</v>
      </c>
      <c r="E223" s="169">
        <v>275768000</v>
      </c>
      <c r="F223" s="169">
        <v>173474000</v>
      </c>
      <c r="G223" s="56"/>
    </row>
    <row r="224" spans="1:7" x14ac:dyDescent="0.25">
      <c r="A224" s="866" t="s">
        <v>134</v>
      </c>
      <c r="B224" s="867" t="s">
        <v>369</v>
      </c>
      <c r="C224" s="867" t="s">
        <v>379</v>
      </c>
      <c r="D224" s="55" t="s">
        <v>380</v>
      </c>
      <c r="E224" s="169">
        <v>199025000</v>
      </c>
      <c r="F224" s="169">
        <v>158324000</v>
      </c>
      <c r="G224" s="56"/>
    </row>
    <row r="225" spans="1:8" x14ac:dyDescent="0.25">
      <c r="A225" s="866"/>
      <c r="B225" s="867"/>
      <c r="C225" s="867"/>
      <c r="D225" s="55" t="s">
        <v>381</v>
      </c>
      <c r="E225" s="169">
        <v>892352000</v>
      </c>
      <c r="F225" s="169">
        <v>583334850</v>
      </c>
      <c r="G225" s="56"/>
    </row>
    <row r="226" spans="1:8" x14ac:dyDescent="0.25">
      <c r="A226" s="866"/>
      <c r="B226" s="867"/>
      <c r="C226" s="867"/>
      <c r="D226" s="55" t="s">
        <v>382</v>
      </c>
      <c r="E226" s="169">
        <v>302855000</v>
      </c>
      <c r="F226" s="169">
        <v>190523500</v>
      </c>
      <c r="G226" s="56"/>
    </row>
    <row r="227" spans="1:8" x14ac:dyDescent="0.25">
      <c r="A227" s="866"/>
      <c r="B227" s="170" t="s">
        <v>374</v>
      </c>
      <c r="C227" s="170" t="s">
        <v>383</v>
      </c>
      <c r="D227" s="55" t="s">
        <v>384</v>
      </c>
      <c r="E227" s="169">
        <v>275768000</v>
      </c>
      <c r="F227" s="169">
        <v>173474000</v>
      </c>
      <c r="G227" s="56"/>
    </row>
    <row r="228" spans="1:8" x14ac:dyDescent="0.25">
      <c r="A228" s="868" t="s">
        <v>135</v>
      </c>
      <c r="B228" s="867" t="s">
        <v>369</v>
      </c>
      <c r="C228" s="867" t="s">
        <v>379</v>
      </c>
      <c r="D228" s="55" t="s">
        <v>380</v>
      </c>
      <c r="E228" s="169">
        <v>199025000</v>
      </c>
      <c r="F228" s="169">
        <v>175900967</v>
      </c>
      <c r="G228" s="56" t="s">
        <v>385</v>
      </c>
      <c r="H228" s="226">
        <f>LEN(G228)</f>
        <v>287</v>
      </c>
    </row>
    <row r="229" spans="1:8" x14ac:dyDescent="0.25">
      <c r="A229" s="868"/>
      <c r="B229" s="867"/>
      <c r="C229" s="867"/>
      <c r="D229" s="55" t="s">
        <v>381</v>
      </c>
      <c r="E229" s="169">
        <v>892352000</v>
      </c>
      <c r="F229" s="169">
        <v>467742816</v>
      </c>
      <c r="G229" s="56" t="s">
        <v>386</v>
      </c>
      <c r="H229" s="226">
        <f>LEN(G229)</f>
        <v>135</v>
      </c>
    </row>
    <row r="230" spans="1:8" x14ac:dyDescent="0.25">
      <c r="A230" s="868"/>
      <c r="B230" s="867"/>
      <c r="C230" s="867"/>
      <c r="D230" s="55" t="s">
        <v>382</v>
      </c>
      <c r="E230" s="169">
        <v>302855000</v>
      </c>
      <c r="F230" s="169">
        <v>156692133</v>
      </c>
      <c r="G230" s="56" t="s">
        <v>387</v>
      </c>
      <c r="H230" s="226">
        <f>LEN(G230)</f>
        <v>289</v>
      </c>
    </row>
    <row r="231" spans="1:8" ht="15.75" thickBot="1" x14ac:dyDescent="0.3">
      <c r="A231" s="869" t="s">
        <v>135</v>
      </c>
      <c r="B231" s="171" t="s">
        <v>374</v>
      </c>
      <c r="C231" s="172" t="s">
        <v>383</v>
      </c>
      <c r="D231" s="57" t="s">
        <v>384</v>
      </c>
      <c r="E231" s="262">
        <v>275768000</v>
      </c>
      <c r="F231" s="262">
        <v>166746093</v>
      </c>
      <c r="G231" s="173" t="s">
        <v>388</v>
      </c>
      <c r="H231" s="226">
        <f>LEN(G231)</f>
        <v>292</v>
      </c>
    </row>
    <row r="233" spans="1:8" ht="20.25" hidden="1" x14ac:dyDescent="0.3">
      <c r="A233" s="861" t="s">
        <v>184</v>
      </c>
      <c r="B233" s="862"/>
      <c r="C233" s="862"/>
      <c r="D233" s="862"/>
      <c r="E233" s="862"/>
      <c r="F233" s="862"/>
      <c r="G233" s="863"/>
    </row>
    <row r="234" spans="1:8" ht="39" hidden="1" thickBot="1" x14ac:dyDescent="0.3">
      <c r="A234" s="42" t="s">
        <v>50</v>
      </c>
      <c r="B234" s="53" t="s">
        <v>147</v>
      </c>
      <c r="C234" s="53" t="s">
        <v>148</v>
      </c>
      <c r="D234" s="53" t="s">
        <v>180</v>
      </c>
      <c r="E234" s="53" t="s">
        <v>185</v>
      </c>
      <c r="F234" s="53" t="s">
        <v>186</v>
      </c>
      <c r="G234" s="54" t="s">
        <v>183</v>
      </c>
    </row>
    <row r="235" spans="1:8" ht="16.5" hidden="1" customHeight="1" x14ac:dyDescent="0.25">
      <c r="A235" s="49" t="s">
        <v>137</v>
      </c>
      <c r="B235" s="46"/>
      <c r="C235" s="46"/>
      <c r="D235" s="46"/>
      <c r="E235" s="46"/>
      <c r="F235" s="46"/>
      <c r="G235" s="47"/>
    </row>
    <row r="236" spans="1:8" ht="16.5" hidden="1" customHeight="1" x14ac:dyDescent="0.25">
      <c r="A236" s="49" t="s">
        <v>138</v>
      </c>
      <c r="B236" s="46"/>
      <c r="C236" s="46"/>
      <c r="D236" s="46"/>
      <c r="E236" s="46"/>
      <c r="F236" s="46"/>
      <c r="G236" s="47"/>
    </row>
    <row r="237" spans="1:8" ht="16.5" hidden="1" customHeight="1" x14ac:dyDescent="0.25">
      <c r="A237" s="49" t="s">
        <v>139</v>
      </c>
      <c r="B237" s="46"/>
      <c r="C237" s="46"/>
      <c r="D237" s="46"/>
      <c r="E237" s="46"/>
      <c r="F237" s="46"/>
      <c r="G237" s="47"/>
    </row>
    <row r="238" spans="1:8" ht="16.5" hidden="1" customHeight="1" x14ac:dyDescent="0.25">
      <c r="A238" s="49" t="s">
        <v>140</v>
      </c>
      <c r="B238" s="46"/>
      <c r="C238" s="46"/>
      <c r="D238" s="46"/>
      <c r="E238" s="46"/>
      <c r="F238" s="46"/>
      <c r="G238" s="47"/>
    </row>
    <row r="239" spans="1:8" ht="16.5" hidden="1" customHeight="1" x14ac:dyDescent="0.25">
      <c r="A239" s="49" t="s">
        <v>141</v>
      </c>
      <c r="B239" s="46"/>
      <c r="C239" s="46"/>
      <c r="D239" s="46"/>
      <c r="E239" s="46"/>
      <c r="F239" s="46"/>
      <c r="G239" s="47"/>
    </row>
    <row r="240" spans="1:8" ht="16.5" hidden="1" customHeight="1" x14ac:dyDescent="0.25">
      <c r="A240" s="49" t="s">
        <v>142</v>
      </c>
      <c r="B240" s="46"/>
      <c r="C240" s="46"/>
      <c r="D240" s="46"/>
      <c r="E240" s="46"/>
      <c r="F240" s="46"/>
      <c r="G240" s="47"/>
    </row>
    <row r="241" spans="1:7" hidden="1" x14ac:dyDescent="0.25">
      <c r="A241" s="58" t="s">
        <v>130</v>
      </c>
      <c r="B241" s="59"/>
      <c r="C241" s="59"/>
      <c r="D241" s="59"/>
      <c r="E241" s="59"/>
      <c r="F241" s="59"/>
      <c r="G241" s="60"/>
    </row>
    <row r="242" spans="1:7" hidden="1" x14ac:dyDescent="0.25">
      <c r="A242" s="49" t="s">
        <v>131</v>
      </c>
      <c r="B242" s="46"/>
      <c r="C242" s="46"/>
      <c r="D242" s="46"/>
      <c r="E242" s="46"/>
      <c r="F242" s="46"/>
      <c r="G242" s="47"/>
    </row>
    <row r="243" spans="1:7" hidden="1" x14ac:dyDescent="0.25">
      <c r="A243" s="49" t="s">
        <v>132</v>
      </c>
      <c r="B243" s="46"/>
      <c r="C243" s="46"/>
      <c r="D243" s="46"/>
      <c r="E243" s="46"/>
      <c r="F243" s="46"/>
      <c r="G243" s="47"/>
    </row>
    <row r="244" spans="1:7" hidden="1" x14ac:dyDescent="0.25">
      <c r="A244" s="49" t="s">
        <v>133</v>
      </c>
      <c r="B244" s="46"/>
      <c r="C244" s="46"/>
      <c r="D244" s="46"/>
      <c r="E244" s="46"/>
      <c r="F244" s="46"/>
      <c r="G244" s="47"/>
    </row>
    <row r="245" spans="1:7" hidden="1" x14ac:dyDescent="0.25">
      <c r="A245" s="49" t="s">
        <v>134</v>
      </c>
      <c r="B245" s="46"/>
      <c r="C245" s="46"/>
      <c r="D245" s="46"/>
      <c r="E245" s="46"/>
      <c r="F245" s="46"/>
      <c r="G245" s="47"/>
    </row>
    <row r="246" spans="1:7" ht="15.75" hidden="1" thickBot="1" x14ac:dyDescent="0.3">
      <c r="A246" s="50" t="s">
        <v>135</v>
      </c>
      <c r="B246" s="48"/>
      <c r="C246" s="48"/>
      <c r="D246" s="48"/>
      <c r="E246" s="48"/>
      <c r="F246" s="48"/>
      <c r="G246" s="52"/>
    </row>
    <row r="247" spans="1:7" hidden="1" x14ac:dyDescent="0.25">
      <c r="A247" s="61"/>
      <c r="G247" s="62"/>
    </row>
    <row r="248" spans="1:7" ht="20.25" hidden="1" x14ac:dyDescent="0.3">
      <c r="A248" s="861" t="s">
        <v>389</v>
      </c>
      <c r="B248" s="862"/>
      <c r="C248" s="862"/>
      <c r="D248" s="862"/>
      <c r="E248" s="862"/>
      <c r="F248" s="862"/>
      <c r="G248" s="863"/>
    </row>
    <row r="249" spans="1:7" ht="39" hidden="1" thickBot="1" x14ac:dyDescent="0.3">
      <c r="A249" s="42" t="s">
        <v>62</v>
      </c>
      <c r="B249" s="53" t="s">
        <v>147</v>
      </c>
      <c r="C249" s="53" t="s">
        <v>148</v>
      </c>
      <c r="D249" s="53" t="s">
        <v>180</v>
      </c>
      <c r="E249" s="53" t="s">
        <v>390</v>
      </c>
      <c r="F249" s="53" t="s">
        <v>391</v>
      </c>
      <c r="G249" s="54" t="s">
        <v>183</v>
      </c>
    </row>
    <row r="250" spans="1:7" ht="16.5" hidden="1" customHeight="1" x14ac:dyDescent="0.25">
      <c r="A250" s="49" t="s">
        <v>137</v>
      </c>
      <c r="B250" s="46"/>
      <c r="C250" s="46"/>
      <c r="D250" s="46"/>
      <c r="E250" s="46"/>
      <c r="F250" s="46"/>
      <c r="G250" s="47"/>
    </row>
    <row r="251" spans="1:7" ht="16.5" hidden="1" customHeight="1" x14ac:dyDescent="0.25">
      <c r="A251" s="49" t="s">
        <v>138</v>
      </c>
      <c r="B251" s="46"/>
      <c r="C251" s="46"/>
      <c r="D251" s="46"/>
      <c r="E251" s="46"/>
      <c r="F251" s="46"/>
      <c r="G251" s="47"/>
    </row>
    <row r="252" spans="1:7" ht="16.5" hidden="1" customHeight="1" x14ac:dyDescent="0.25">
      <c r="A252" s="49" t="s">
        <v>139</v>
      </c>
      <c r="B252" s="46"/>
      <c r="C252" s="46"/>
      <c r="D252" s="46"/>
      <c r="E252" s="46"/>
      <c r="F252" s="46"/>
      <c r="G252" s="47"/>
    </row>
    <row r="253" spans="1:7" ht="16.5" hidden="1" customHeight="1" x14ac:dyDescent="0.25">
      <c r="A253" s="49" t="s">
        <v>140</v>
      </c>
      <c r="B253" s="46"/>
      <c r="C253" s="46"/>
      <c r="D253" s="46"/>
      <c r="E253" s="46"/>
      <c r="F253" s="46"/>
      <c r="G253" s="47"/>
    </row>
    <row r="254" spans="1:7" ht="16.5" hidden="1" customHeight="1" x14ac:dyDescent="0.25">
      <c r="A254" s="49" t="s">
        <v>141</v>
      </c>
      <c r="B254" s="46"/>
      <c r="C254" s="46"/>
      <c r="D254" s="46"/>
      <c r="E254" s="46"/>
      <c r="F254" s="46"/>
      <c r="G254" s="47"/>
    </row>
    <row r="255" spans="1:7" ht="16.5" hidden="1" customHeight="1" x14ac:dyDescent="0.25">
      <c r="A255" s="49" t="s">
        <v>142</v>
      </c>
      <c r="B255" s="46"/>
      <c r="C255" s="46"/>
      <c r="D255" s="46"/>
      <c r="E255" s="46"/>
      <c r="F255" s="46"/>
      <c r="G255" s="47"/>
    </row>
    <row r="256" spans="1:7" hidden="1" x14ac:dyDescent="0.25">
      <c r="A256" s="58" t="s">
        <v>130</v>
      </c>
      <c r="B256" s="59"/>
      <c r="C256" s="59"/>
      <c r="D256" s="59"/>
      <c r="E256" s="59"/>
      <c r="F256" s="59"/>
      <c r="G256" s="60"/>
    </row>
    <row r="257" spans="1:7" hidden="1" x14ac:dyDescent="0.25">
      <c r="A257" s="49" t="s">
        <v>131</v>
      </c>
      <c r="B257" s="46"/>
      <c r="C257" s="46"/>
      <c r="D257" s="46"/>
      <c r="E257" s="46"/>
      <c r="F257" s="46"/>
      <c r="G257" s="47"/>
    </row>
    <row r="258" spans="1:7" hidden="1" x14ac:dyDescent="0.25">
      <c r="A258" s="49" t="s">
        <v>132</v>
      </c>
      <c r="B258" s="46"/>
      <c r="C258" s="46"/>
      <c r="D258" s="46"/>
      <c r="E258" s="46"/>
      <c r="F258" s="46"/>
      <c r="G258" s="47"/>
    </row>
    <row r="259" spans="1:7" hidden="1" x14ac:dyDescent="0.25">
      <c r="A259" s="49" t="s">
        <v>133</v>
      </c>
      <c r="B259" s="46"/>
      <c r="C259" s="46"/>
      <c r="D259" s="46"/>
      <c r="E259" s="46"/>
      <c r="F259" s="46"/>
      <c r="G259" s="47"/>
    </row>
    <row r="260" spans="1:7" hidden="1" x14ac:dyDescent="0.25">
      <c r="A260" s="49" t="s">
        <v>134</v>
      </c>
      <c r="B260" s="46"/>
      <c r="C260" s="46"/>
      <c r="D260" s="46"/>
      <c r="E260" s="46"/>
      <c r="F260" s="46"/>
      <c r="G260" s="47"/>
    </row>
    <row r="261" spans="1:7" ht="15.75" hidden="1" thickBot="1" x14ac:dyDescent="0.3">
      <c r="A261" s="50" t="s">
        <v>135</v>
      </c>
      <c r="B261" s="48"/>
      <c r="C261" s="48"/>
      <c r="D261" s="48"/>
      <c r="E261" s="48"/>
      <c r="F261" s="48"/>
      <c r="G261" s="52"/>
    </row>
    <row r="262" spans="1:7" hidden="1" x14ac:dyDescent="0.25">
      <c r="A262" s="61"/>
      <c r="G262" s="62"/>
    </row>
    <row r="263" spans="1:7" ht="30.75" hidden="1" customHeight="1" x14ac:dyDescent="0.3">
      <c r="A263" s="861" t="s">
        <v>187</v>
      </c>
      <c r="B263" s="862"/>
      <c r="C263" s="862"/>
      <c r="D263" s="862"/>
      <c r="E263" s="862"/>
      <c r="F263" s="862"/>
      <c r="G263" s="863"/>
    </row>
    <row r="264" spans="1:7" ht="39" hidden="1" thickBot="1" x14ac:dyDescent="0.3">
      <c r="A264" s="42" t="s">
        <v>63</v>
      </c>
      <c r="B264" s="53" t="s">
        <v>147</v>
      </c>
      <c r="C264" s="53" t="s">
        <v>148</v>
      </c>
      <c r="D264" s="53" t="s">
        <v>180</v>
      </c>
      <c r="E264" s="53" t="s">
        <v>188</v>
      </c>
      <c r="F264" s="53" t="s">
        <v>189</v>
      </c>
      <c r="G264" s="54" t="s">
        <v>183</v>
      </c>
    </row>
    <row r="265" spans="1:7" ht="16.5" hidden="1" customHeight="1" x14ac:dyDescent="0.25">
      <c r="A265" s="49" t="s">
        <v>137</v>
      </c>
      <c r="B265" s="46"/>
      <c r="C265" s="46"/>
      <c r="D265" s="46"/>
      <c r="E265" s="46"/>
      <c r="F265" s="46"/>
      <c r="G265" s="47"/>
    </row>
    <row r="266" spans="1:7" ht="16.5" hidden="1" customHeight="1" x14ac:dyDescent="0.25">
      <c r="A266" s="49" t="s">
        <v>138</v>
      </c>
      <c r="B266" s="46"/>
      <c r="C266" s="46"/>
      <c r="D266" s="46"/>
      <c r="E266" s="46"/>
      <c r="F266" s="46"/>
      <c r="G266" s="47"/>
    </row>
    <row r="267" spans="1:7" ht="16.5" hidden="1" customHeight="1" x14ac:dyDescent="0.25">
      <c r="A267" s="49" t="s">
        <v>139</v>
      </c>
      <c r="B267" s="46"/>
      <c r="C267" s="46"/>
      <c r="D267" s="46"/>
      <c r="E267" s="46"/>
      <c r="F267" s="46"/>
      <c r="G267" s="47"/>
    </row>
    <row r="268" spans="1:7" ht="16.5" hidden="1" customHeight="1" x14ac:dyDescent="0.25">
      <c r="A268" s="49" t="s">
        <v>140</v>
      </c>
      <c r="B268" s="46"/>
      <c r="C268" s="46"/>
      <c r="D268" s="46"/>
      <c r="E268" s="46"/>
      <c r="F268" s="46"/>
      <c r="G268" s="47"/>
    </row>
    <row r="269" spans="1:7" ht="16.5" hidden="1" customHeight="1" x14ac:dyDescent="0.25">
      <c r="A269" s="49" t="s">
        <v>141</v>
      </c>
      <c r="B269" s="46"/>
      <c r="C269" s="46"/>
      <c r="D269" s="46"/>
      <c r="E269" s="46"/>
      <c r="F269" s="46"/>
      <c r="G269" s="47"/>
    </row>
    <row r="270" spans="1:7" ht="16.5" hidden="1" customHeight="1" x14ac:dyDescent="0.25">
      <c r="A270" s="49" t="s">
        <v>142</v>
      </c>
      <c r="B270" s="46"/>
      <c r="C270" s="46"/>
      <c r="D270" s="46"/>
      <c r="E270" s="46"/>
      <c r="F270" s="46"/>
      <c r="G270" s="47"/>
    </row>
    <row r="271" spans="1:7" hidden="1" x14ac:dyDescent="0.25">
      <c r="A271" s="58" t="s">
        <v>130</v>
      </c>
      <c r="B271" s="59"/>
      <c r="C271" s="59"/>
      <c r="D271" s="59"/>
      <c r="E271" s="59"/>
      <c r="F271" s="59"/>
      <c r="G271" s="60"/>
    </row>
    <row r="272" spans="1:7" hidden="1" x14ac:dyDescent="0.25">
      <c r="A272" s="49" t="s">
        <v>131</v>
      </c>
      <c r="B272" s="46"/>
      <c r="C272" s="46"/>
      <c r="D272" s="46"/>
      <c r="E272" s="46"/>
      <c r="F272" s="46"/>
      <c r="G272" s="47"/>
    </row>
    <row r="273" spans="1:7" hidden="1" x14ac:dyDescent="0.25">
      <c r="A273" s="49" t="s">
        <v>132</v>
      </c>
      <c r="B273" s="46"/>
      <c r="C273" s="46"/>
      <c r="D273" s="46"/>
      <c r="E273" s="46"/>
      <c r="F273" s="46"/>
      <c r="G273" s="47"/>
    </row>
    <row r="274" spans="1:7" hidden="1" x14ac:dyDescent="0.25">
      <c r="A274" s="49" t="s">
        <v>133</v>
      </c>
      <c r="B274" s="46"/>
      <c r="C274" s="46"/>
      <c r="D274" s="46"/>
      <c r="E274" s="46"/>
      <c r="F274" s="46"/>
      <c r="G274" s="47"/>
    </row>
    <row r="275" spans="1:7" hidden="1" x14ac:dyDescent="0.25">
      <c r="A275" s="49" t="s">
        <v>134</v>
      </c>
      <c r="B275" s="46"/>
      <c r="C275" s="46"/>
      <c r="D275" s="46"/>
      <c r="E275" s="46"/>
      <c r="F275" s="46"/>
      <c r="G275" s="47"/>
    </row>
    <row r="276" spans="1:7" ht="15.75" hidden="1" thickBot="1" x14ac:dyDescent="0.3">
      <c r="A276" s="50" t="s">
        <v>135</v>
      </c>
      <c r="B276" s="48"/>
      <c r="C276" s="48"/>
      <c r="D276" s="48"/>
      <c r="E276" s="48"/>
      <c r="F276" s="48"/>
      <c r="G276" s="52"/>
    </row>
    <row r="277" spans="1:7" hidden="1" x14ac:dyDescent="0.25">
      <c r="A277" s="61"/>
      <c r="G277" s="62"/>
    </row>
    <row r="278" spans="1:7" ht="20.25" hidden="1" x14ac:dyDescent="0.3">
      <c r="A278" s="861" t="s">
        <v>190</v>
      </c>
      <c r="B278" s="862"/>
      <c r="C278" s="862"/>
      <c r="D278" s="862"/>
      <c r="E278" s="862"/>
      <c r="F278" s="862"/>
      <c r="G278" s="863"/>
    </row>
    <row r="279" spans="1:7" ht="39" hidden="1" thickBot="1" x14ac:dyDescent="0.3">
      <c r="A279" s="42" t="s">
        <v>64</v>
      </c>
      <c r="B279" s="53" t="s">
        <v>147</v>
      </c>
      <c r="C279" s="53" t="s">
        <v>148</v>
      </c>
      <c r="D279" s="53" t="s">
        <v>180</v>
      </c>
      <c r="E279" s="53" t="s">
        <v>191</v>
      </c>
      <c r="F279" s="53" t="s">
        <v>192</v>
      </c>
      <c r="G279" s="54" t="s">
        <v>183</v>
      </c>
    </row>
    <row r="280" spans="1:7" ht="16.5" hidden="1" customHeight="1" x14ac:dyDescent="0.25">
      <c r="A280" s="49" t="s">
        <v>137</v>
      </c>
      <c r="B280" s="46"/>
      <c r="C280" s="46"/>
      <c r="D280" s="46"/>
      <c r="E280" s="46"/>
      <c r="F280" s="46"/>
      <c r="G280" s="47"/>
    </row>
    <row r="281" spans="1:7" ht="16.5" hidden="1" customHeight="1" x14ac:dyDescent="0.25">
      <c r="A281" s="49" t="s">
        <v>138</v>
      </c>
      <c r="B281" s="46"/>
      <c r="C281" s="46"/>
      <c r="D281" s="46"/>
      <c r="E281" s="46"/>
      <c r="F281" s="46"/>
      <c r="G281" s="47"/>
    </row>
    <row r="282" spans="1:7" ht="16.5" hidden="1" customHeight="1" x14ac:dyDescent="0.25">
      <c r="A282" s="49" t="s">
        <v>139</v>
      </c>
      <c r="B282" s="46"/>
      <c r="C282" s="46"/>
      <c r="D282" s="46"/>
      <c r="E282" s="46"/>
      <c r="F282" s="46"/>
      <c r="G282" s="47"/>
    </row>
    <row r="283" spans="1:7" ht="16.5" hidden="1" customHeight="1" x14ac:dyDescent="0.25">
      <c r="A283" s="49" t="s">
        <v>140</v>
      </c>
      <c r="B283" s="46"/>
      <c r="C283" s="46"/>
      <c r="D283" s="46"/>
      <c r="E283" s="46"/>
      <c r="F283" s="46"/>
      <c r="G283" s="47"/>
    </row>
    <row r="284" spans="1:7" ht="16.5" hidden="1" customHeight="1" x14ac:dyDescent="0.25">
      <c r="A284" s="49" t="s">
        <v>141</v>
      </c>
      <c r="B284" s="46"/>
      <c r="C284" s="46"/>
      <c r="D284" s="46"/>
      <c r="E284" s="46"/>
      <c r="F284" s="46"/>
      <c r="G284" s="47"/>
    </row>
    <row r="285" spans="1:7" ht="16.5" hidden="1" customHeight="1" x14ac:dyDescent="0.25">
      <c r="A285" s="49" t="s">
        <v>142</v>
      </c>
      <c r="B285" s="46"/>
      <c r="C285" s="46"/>
      <c r="D285" s="46"/>
      <c r="E285" s="46"/>
      <c r="F285" s="46"/>
      <c r="G285" s="47"/>
    </row>
    <row r="286" spans="1:7" hidden="1" x14ac:dyDescent="0.25">
      <c r="A286" s="58" t="s">
        <v>130</v>
      </c>
      <c r="B286" s="59"/>
      <c r="C286" s="59"/>
      <c r="D286" s="59"/>
      <c r="E286" s="59"/>
      <c r="F286" s="59"/>
      <c r="G286" s="60"/>
    </row>
    <row r="287" spans="1:7" hidden="1" x14ac:dyDescent="0.25">
      <c r="A287" s="49" t="s">
        <v>131</v>
      </c>
      <c r="B287" s="46"/>
      <c r="C287" s="46"/>
      <c r="D287" s="46"/>
      <c r="E287" s="46"/>
      <c r="F287" s="46"/>
      <c r="G287" s="47"/>
    </row>
    <row r="288" spans="1:7" hidden="1" x14ac:dyDescent="0.25">
      <c r="A288" s="49" t="s">
        <v>132</v>
      </c>
      <c r="B288" s="46"/>
      <c r="C288" s="46"/>
      <c r="D288" s="46"/>
      <c r="E288" s="46"/>
      <c r="F288" s="46"/>
      <c r="G288" s="47"/>
    </row>
    <row r="289" spans="1:9" hidden="1" x14ac:dyDescent="0.25">
      <c r="A289" s="49" t="s">
        <v>133</v>
      </c>
      <c r="B289" s="46"/>
      <c r="C289" s="46"/>
      <c r="D289" s="46"/>
      <c r="E289" s="46"/>
      <c r="F289" s="46"/>
      <c r="G289" s="47"/>
    </row>
    <row r="290" spans="1:9" hidden="1" x14ac:dyDescent="0.25">
      <c r="A290" s="49" t="s">
        <v>134</v>
      </c>
      <c r="B290" s="46"/>
      <c r="C290" s="46"/>
      <c r="D290" s="46"/>
      <c r="E290" s="46"/>
      <c r="F290" s="46"/>
      <c r="G290" s="47"/>
    </row>
    <row r="291" spans="1:9" ht="15.75" hidden="1" thickBot="1" x14ac:dyDescent="0.3">
      <c r="A291" s="50" t="s">
        <v>135</v>
      </c>
      <c r="B291" s="48"/>
      <c r="C291" s="48"/>
      <c r="D291" s="48"/>
      <c r="E291" s="48"/>
      <c r="F291" s="48"/>
      <c r="G291" s="52"/>
    </row>
    <row r="292" spans="1:9" ht="15.75" thickBot="1" x14ac:dyDescent="0.3"/>
    <row r="293" spans="1:9" ht="24.75" customHeight="1" x14ac:dyDescent="0.3">
      <c r="A293" s="861" t="s">
        <v>193</v>
      </c>
      <c r="B293" s="862"/>
      <c r="C293" s="862"/>
      <c r="D293" s="862"/>
      <c r="E293" s="862"/>
      <c r="F293" s="862"/>
      <c r="G293" s="862"/>
      <c r="H293" s="863"/>
    </row>
    <row r="294" spans="1:9" ht="46.5" customHeight="1" x14ac:dyDescent="0.25">
      <c r="A294" s="42" t="s">
        <v>49</v>
      </c>
      <c r="B294" s="43" t="s">
        <v>194</v>
      </c>
      <c r="C294" s="63" t="s">
        <v>150</v>
      </c>
      <c r="D294" s="63" t="s">
        <v>151</v>
      </c>
      <c r="E294" s="63" t="s">
        <v>195</v>
      </c>
      <c r="F294" s="63" t="s">
        <v>196</v>
      </c>
      <c r="G294" s="63" t="s">
        <v>197</v>
      </c>
      <c r="H294" s="44" t="s">
        <v>183</v>
      </c>
    </row>
    <row r="295" spans="1:9" x14ac:dyDescent="0.25">
      <c r="A295" s="864" t="s">
        <v>130</v>
      </c>
      <c r="B295" s="55" t="s">
        <v>392</v>
      </c>
      <c r="C295" s="55" t="s">
        <v>393</v>
      </c>
      <c r="D295" s="55">
        <v>0</v>
      </c>
      <c r="E295" s="55">
        <v>6</v>
      </c>
      <c r="F295" s="174">
        <v>1</v>
      </c>
      <c r="G295" s="175">
        <f>F295/E295</f>
        <v>0.16666666666666666</v>
      </c>
      <c r="H295" s="176" t="s">
        <v>394</v>
      </c>
      <c r="I295" s="226">
        <f>LEN(H295)</f>
        <v>45</v>
      </c>
    </row>
    <row r="296" spans="1:9" x14ac:dyDescent="0.25">
      <c r="A296" s="859"/>
      <c r="B296" s="55" t="s">
        <v>395</v>
      </c>
      <c r="C296" s="55" t="s">
        <v>393</v>
      </c>
      <c r="D296" s="55">
        <v>0</v>
      </c>
      <c r="E296" s="55">
        <v>48</v>
      </c>
      <c r="F296" s="174">
        <v>0</v>
      </c>
      <c r="G296" s="175">
        <f>F296/E296</f>
        <v>0</v>
      </c>
      <c r="H296" s="176" t="s">
        <v>396</v>
      </c>
      <c r="I296" s="226">
        <f t="shared" ref="I296:I329" si="36">LEN(H296)</f>
        <v>92</v>
      </c>
    </row>
    <row r="297" spans="1:9" x14ac:dyDescent="0.25">
      <c r="A297" s="859"/>
      <c r="B297" s="55" t="s">
        <v>397</v>
      </c>
      <c r="C297" s="55" t="s">
        <v>393</v>
      </c>
      <c r="D297" s="55">
        <v>0</v>
      </c>
      <c r="E297" s="55">
        <v>50</v>
      </c>
      <c r="F297" s="174"/>
      <c r="G297" s="175">
        <f t="shared" ref="G297:G329" si="37">F297/E297</f>
        <v>0</v>
      </c>
      <c r="H297" s="176"/>
      <c r="I297" s="226">
        <f t="shared" si="36"/>
        <v>0</v>
      </c>
    </row>
    <row r="298" spans="1:9" x14ac:dyDescent="0.25">
      <c r="A298" s="859"/>
      <c r="B298" s="55" t="s">
        <v>398</v>
      </c>
      <c r="C298" s="55" t="s">
        <v>211</v>
      </c>
      <c r="D298" s="55">
        <v>0</v>
      </c>
      <c r="E298" s="177">
        <v>0.97</v>
      </c>
      <c r="F298" s="178">
        <f>AVERAGE(100%,85%)</f>
        <v>0.92500000000000004</v>
      </c>
      <c r="G298" s="175">
        <f t="shared" si="37"/>
        <v>0.95360824742268047</v>
      </c>
      <c r="H298" s="176" t="s">
        <v>399</v>
      </c>
      <c r="I298" s="226">
        <f t="shared" si="36"/>
        <v>165</v>
      </c>
    </row>
    <row r="299" spans="1:9" x14ac:dyDescent="0.25">
      <c r="A299" s="859"/>
      <c r="B299" s="55" t="s">
        <v>400</v>
      </c>
      <c r="C299" s="55" t="s">
        <v>211</v>
      </c>
      <c r="D299" s="55">
        <v>0</v>
      </c>
      <c r="E299" s="177">
        <v>0.95</v>
      </c>
      <c r="F299" s="178">
        <v>1</v>
      </c>
      <c r="G299" s="175">
        <f t="shared" si="37"/>
        <v>1.0526315789473684</v>
      </c>
      <c r="H299" s="176" t="s">
        <v>401</v>
      </c>
      <c r="I299" s="226">
        <f t="shared" si="36"/>
        <v>20</v>
      </c>
    </row>
    <row r="300" spans="1:9" x14ac:dyDescent="0.25">
      <c r="A300" s="859"/>
      <c r="B300" s="55" t="s">
        <v>402</v>
      </c>
      <c r="C300" s="55" t="s">
        <v>393</v>
      </c>
      <c r="D300" s="55">
        <v>0</v>
      </c>
      <c r="E300" s="55">
        <v>4</v>
      </c>
      <c r="F300" s="174">
        <v>1</v>
      </c>
      <c r="G300" s="175">
        <f t="shared" si="37"/>
        <v>0.25</v>
      </c>
      <c r="H300" s="176" t="s">
        <v>403</v>
      </c>
      <c r="I300" s="226">
        <f t="shared" si="36"/>
        <v>149</v>
      </c>
    </row>
    <row r="301" spans="1:9" x14ac:dyDescent="0.25">
      <c r="A301" s="865"/>
      <c r="B301" s="55" t="s">
        <v>404</v>
      </c>
      <c r="C301" s="55" t="s">
        <v>393</v>
      </c>
      <c r="D301" s="55">
        <v>0</v>
      </c>
      <c r="E301" s="55">
        <v>3</v>
      </c>
      <c r="F301" s="174">
        <v>2</v>
      </c>
      <c r="G301" s="175">
        <f t="shared" si="37"/>
        <v>0.66666666666666663</v>
      </c>
      <c r="H301" s="176" t="s">
        <v>405</v>
      </c>
      <c r="I301" s="226">
        <f t="shared" si="36"/>
        <v>165</v>
      </c>
    </row>
    <row r="302" spans="1:9" x14ac:dyDescent="0.25">
      <c r="A302" s="864" t="s">
        <v>131</v>
      </c>
      <c r="B302" s="55" t="s">
        <v>392</v>
      </c>
      <c r="C302" s="55" t="s">
        <v>393</v>
      </c>
      <c r="D302" s="55">
        <v>0</v>
      </c>
      <c r="E302" s="55">
        <v>6</v>
      </c>
      <c r="F302" s="174">
        <v>2</v>
      </c>
      <c r="G302" s="175">
        <f t="shared" si="37"/>
        <v>0.33333333333333331</v>
      </c>
      <c r="H302" s="176" t="s">
        <v>394</v>
      </c>
      <c r="I302" s="226">
        <f t="shared" si="36"/>
        <v>45</v>
      </c>
    </row>
    <row r="303" spans="1:9" x14ac:dyDescent="0.25">
      <c r="A303" s="859"/>
      <c r="B303" s="55" t="s">
        <v>395</v>
      </c>
      <c r="C303" s="55" t="s">
        <v>393</v>
      </c>
      <c r="D303" s="55">
        <v>0</v>
      </c>
      <c r="E303" s="55">
        <v>48</v>
      </c>
      <c r="F303" s="174">
        <v>0</v>
      </c>
      <c r="G303" s="175">
        <f t="shared" si="37"/>
        <v>0</v>
      </c>
      <c r="H303" s="176" t="s">
        <v>396</v>
      </c>
      <c r="I303" s="226">
        <f t="shared" si="36"/>
        <v>92</v>
      </c>
    </row>
    <row r="304" spans="1:9" x14ac:dyDescent="0.25">
      <c r="A304" s="859"/>
      <c r="B304" s="55" t="s">
        <v>397</v>
      </c>
      <c r="C304" s="55" t="s">
        <v>393</v>
      </c>
      <c r="D304" s="55">
        <v>0</v>
      </c>
      <c r="E304" s="55">
        <v>50</v>
      </c>
      <c r="F304" s="174"/>
      <c r="G304" s="175">
        <f t="shared" si="37"/>
        <v>0</v>
      </c>
      <c r="H304" s="176"/>
      <c r="I304" s="226">
        <f t="shared" si="36"/>
        <v>0</v>
      </c>
    </row>
    <row r="305" spans="1:9" x14ac:dyDescent="0.25">
      <c r="A305" s="859"/>
      <c r="B305" s="55" t="s">
        <v>398</v>
      </c>
      <c r="C305" s="55" t="s">
        <v>211</v>
      </c>
      <c r="D305" s="55">
        <v>0</v>
      </c>
      <c r="E305" s="177">
        <v>0.97</v>
      </c>
      <c r="F305" s="179">
        <f>AVERAGE(100%,86%)</f>
        <v>0.92999999999999994</v>
      </c>
      <c r="G305" s="175">
        <f t="shared" si="37"/>
        <v>0.95876288659793807</v>
      </c>
      <c r="H305" s="176" t="s">
        <v>399</v>
      </c>
      <c r="I305" s="226">
        <f t="shared" si="36"/>
        <v>165</v>
      </c>
    </row>
    <row r="306" spans="1:9" x14ac:dyDescent="0.25">
      <c r="A306" s="859"/>
      <c r="B306" s="55" t="s">
        <v>400</v>
      </c>
      <c r="C306" s="55" t="s">
        <v>211</v>
      </c>
      <c r="D306" s="55">
        <v>0</v>
      </c>
      <c r="E306" s="177">
        <v>0.95</v>
      </c>
      <c r="F306" s="178">
        <v>1</v>
      </c>
      <c r="G306" s="175">
        <f t="shared" si="37"/>
        <v>1.0526315789473684</v>
      </c>
      <c r="H306" s="176" t="s">
        <v>406</v>
      </c>
      <c r="I306" s="226">
        <f t="shared" si="36"/>
        <v>20</v>
      </c>
    </row>
    <row r="307" spans="1:9" x14ac:dyDescent="0.25">
      <c r="A307" s="859"/>
      <c r="B307" s="55" t="s">
        <v>402</v>
      </c>
      <c r="C307" s="55" t="s">
        <v>393</v>
      </c>
      <c r="D307" s="55">
        <v>0</v>
      </c>
      <c r="E307" s="55">
        <v>4</v>
      </c>
      <c r="F307" s="174">
        <v>0</v>
      </c>
      <c r="G307" s="175">
        <f t="shared" si="37"/>
        <v>0</v>
      </c>
      <c r="H307" s="176"/>
      <c r="I307" s="226">
        <f t="shared" si="36"/>
        <v>0</v>
      </c>
    </row>
    <row r="308" spans="1:9" x14ac:dyDescent="0.25">
      <c r="A308" s="865"/>
      <c r="B308" s="55" t="s">
        <v>404</v>
      </c>
      <c r="C308" s="55" t="s">
        <v>393</v>
      </c>
      <c r="D308" s="55">
        <v>0</v>
      </c>
      <c r="E308" s="55">
        <v>3</v>
      </c>
      <c r="F308" s="174">
        <v>3</v>
      </c>
      <c r="G308" s="175">
        <f t="shared" si="37"/>
        <v>1</v>
      </c>
      <c r="H308" s="176" t="s">
        <v>407</v>
      </c>
      <c r="I308" s="226">
        <f t="shared" si="36"/>
        <v>58</v>
      </c>
    </row>
    <row r="309" spans="1:9" x14ac:dyDescent="0.25">
      <c r="A309" s="864" t="s">
        <v>132</v>
      </c>
      <c r="B309" s="55" t="s">
        <v>392</v>
      </c>
      <c r="C309" s="55" t="s">
        <v>393</v>
      </c>
      <c r="D309" s="55">
        <v>0</v>
      </c>
      <c r="E309" s="55">
        <v>6</v>
      </c>
      <c r="F309" s="174">
        <v>3</v>
      </c>
      <c r="G309" s="175">
        <f t="shared" si="37"/>
        <v>0.5</v>
      </c>
      <c r="H309" s="176" t="s">
        <v>394</v>
      </c>
      <c r="I309" s="226">
        <f t="shared" si="36"/>
        <v>45</v>
      </c>
    </row>
    <row r="310" spans="1:9" x14ac:dyDescent="0.25">
      <c r="A310" s="859"/>
      <c r="B310" s="55" t="s">
        <v>395</v>
      </c>
      <c r="C310" s="55" t="s">
        <v>393</v>
      </c>
      <c r="D310" s="55">
        <v>0</v>
      </c>
      <c r="E310" s="55">
        <v>48</v>
      </c>
      <c r="F310" s="174">
        <v>0</v>
      </c>
      <c r="G310" s="175">
        <f t="shared" si="37"/>
        <v>0</v>
      </c>
      <c r="H310" s="176" t="s">
        <v>396</v>
      </c>
      <c r="I310" s="226">
        <f t="shared" si="36"/>
        <v>92</v>
      </c>
    </row>
    <row r="311" spans="1:9" x14ac:dyDescent="0.25">
      <c r="A311" s="859"/>
      <c r="B311" s="55" t="s">
        <v>397</v>
      </c>
      <c r="C311" s="55" t="s">
        <v>393</v>
      </c>
      <c r="D311" s="55">
        <v>0</v>
      </c>
      <c r="E311" s="55">
        <v>50</v>
      </c>
      <c r="F311" s="174"/>
      <c r="G311" s="175">
        <f t="shared" si="37"/>
        <v>0</v>
      </c>
      <c r="H311" s="176"/>
      <c r="I311" s="226">
        <f t="shared" si="36"/>
        <v>0</v>
      </c>
    </row>
    <row r="312" spans="1:9" x14ac:dyDescent="0.25">
      <c r="A312" s="859"/>
      <c r="B312" s="55" t="s">
        <v>398</v>
      </c>
      <c r="C312" s="55" t="s">
        <v>211</v>
      </c>
      <c r="D312" s="55">
        <v>0</v>
      </c>
      <c r="E312" s="177">
        <v>0.97</v>
      </c>
      <c r="F312" s="179">
        <f>AVERAGE(99%,100%,89%)</f>
        <v>0.96</v>
      </c>
      <c r="G312" s="175">
        <f t="shared" si="37"/>
        <v>0.98969072164948457</v>
      </c>
      <c r="H312" s="176" t="s">
        <v>408</v>
      </c>
      <c r="I312" s="226">
        <f t="shared" si="36"/>
        <v>168</v>
      </c>
    </row>
    <row r="313" spans="1:9" x14ac:dyDescent="0.25">
      <c r="A313" s="859"/>
      <c r="B313" s="55" t="s">
        <v>400</v>
      </c>
      <c r="C313" s="55" t="s">
        <v>211</v>
      </c>
      <c r="D313" s="55">
        <v>0</v>
      </c>
      <c r="E313" s="177">
        <v>0.95</v>
      </c>
      <c r="F313" s="178">
        <v>1</v>
      </c>
      <c r="G313" s="175">
        <f t="shared" si="37"/>
        <v>1.0526315789473684</v>
      </c>
      <c r="H313" s="176" t="s">
        <v>409</v>
      </c>
      <c r="I313" s="226">
        <f t="shared" si="36"/>
        <v>20</v>
      </c>
    </row>
    <row r="314" spans="1:9" x14ac:dyDescent="0.25">
      <c r="A314" s="859"/>
      <c r="B314" s="55" t="s">
        <v>402</v>
      </c>
      <c r="C314" s="55" t="s">
        <v>393</v>
      </c>
      <c r="D314" s="55">
        <v>0</v>
      </c>
      <c r="E314" s="55">
        <v>4</v>
      </c>
      <c r="F314" s="174">
        <v>3</v>
      </c>
      <c r="G314" s="175">
        <f t="shared" si="37"/>
        <v>0.75</v>
      </c>
      <c r="H314" s="176" t="s">
        <v>410</v>
      </c>
      <c r="I314" s="226">
        <f t="shared" si="36"/>
        <v>187</v>
      </c>
    </row>
    <row r="315" spans="1:9" x14ac:dyDescent="0.25">
      <c r="A315" s="865"/>
      <c r="B315" s="55" t="s">
        <v>404</v>
      </c>
      <c r="C315" s="55" t="s">
        <v>393</v>
      </c>
      <c r="D315" s="55">
        <v>0</v>
      </c>
      <c r="E315" s="55">
        <v>3</v>
      </c>
      <c r="F315" s="174">
        <v>5</v>
      </c>
      <c r="G315" s="175">
        <f t="shared" si="37"/>
        <v>1.6666666666666667</v>
      </c>
      <c r="H315" s="176" t="s">
        <v>411</v>
      </c>
      <c r="I315" s="226">
        <f t="shared" si="36"/>
        <v>88</v>
      </c>
    </row>
    <row r="316" spans="1:9" x14ac:dyDescent="0.25">
      <c r="A316" s="864" t="s">
        <v>133</v>
      </c>
      <c r="B316" s="55" t="s">
        <v>392</v>
      </c>
      <c r="C316" s="55" t="s">
        <v>393</v>
      </c>
      <c r="D316" s="55">
        <v>0</v>
      </c>
      <c r="E316" s="55">
        <v>6</v>
      </c>
      <c r="F316" s="174">
        <v>4</v>
      </c>
      <c r="G316" s="175">
        <f t="shared" si="37"/>
        <v>0.66666666666666663</v>
      </c>
      <c r="H316" s="176" t="s">
        <v>394</v>
      </c>
      <c r="I316" s="226">
        <f t="shared" si="36"/>
        <v>45</v>
      </c>
    </row>
    <row r="317" spans="1:9" x14ac:dyDescent="0.25">
      <c r="A317" s="859"/>
      <c r="B317" s="55" t="s">
        <v>395</v>
      </c>
      <c r="C317" s="55" t="s">
        <v>393</v>
      </c>
      <c r="D317" s="55">
        <v>0</v>
      </c>
      <c r="E317" s="55">
        <v>48</v>
      </c>
      <c r="F317" s="174">
        <v>6</v>
      </c>
      <c r="G317" s="175">
        <f t="shared" si="37"/>
        <v>0.125</v>
      </c>
      <c r="H317" s="176" t="s">
        <v>412</v>
      </c>
      <c r="I317" s="226">
        <f t="shared" si="36"/>
        <v>81</v>
      </c>
    </row>
    <row r="318" spans="1:9" x14ac:dyDescent="0.25">
      <c r="A318" s="859"/>
      <c r="B318" s="55" t="s">
        <v>397</v>
      </c>
      <c r="C318" s="55" t="s">
        <v>393</v>
      </c>
      <c r="D318" s="55">
        <v>0</v>
      </c>
      <c r="E318" s="55">
        <v>50</v>
      </c>
      <c r="F318" s="174"/>
      <c r="G318" s="175">
        <f t="shared" si="37"/>
        <v>0</v>
      </c>
      <c r="H318" s="176"/>
      <c r="I318" s="226">
        <f t="shared" si="36"/>
        <v>0</v>
      </c>
    </row>
    <row r="319" spans="1:9" x14ac:dyDescent="0.25">
      <c r="A319" s="859"/>
      <c r="B319" s="55" t="s">
        <v>398</v>
      </c>
      <c r="C319" s="55" t="s">
        <v>211</v>
      </c>
      <c r="D319" s="55">
        <v>0</v>
      </c>
      <c r="E319" s="177">
        <v>0.97</v>
      </c>
      <c r="F319" s="179">
        <f>AVERAGE(99%,100%,81%)</f>
        <v>0.93333333333333324</v>
      </c>
      <c r="G319" s="175">
        <f t="shared" si="37"/>
        <v>0.96219931271477654</v>
      </c>
      <c r="H319" s="176"/>
      <c r="I319" s="226">
        <f t="shared" si="36"/>
        <v>0</v>
      </c>
    </row>
    <row r="320" spans="1:9" x14ac:dyDescent="0.25">
      <c r="A320" s="859"/>
      <c r="B320" s="55" t="s">
        <v>400</v>
      </c>
      <c r="C320" s="55" t="s">
        <v>211</v>
      </c>
      <c r="D320" s="55">
        <v>0</v>
      </c>
      <c r="E320" s="177">
        <v>0.95</v>
      </c>
      <c r="F320" s="178">
        <v>1</v>
      </c>
      <c r="G320" s="175">
        <f t="shared" si="37"/>
        <v>1.0526315789473684</v>
      </c>
      <c r="H320" s="176" t="s">
        <v>409</v>
      </c>
      <c r="I320" s="226">
        <f t="shared" si="36"/>
        <v>20</v>
      </c>
    </row>
    <row r="321" spans="1:9" x14ac:dyDescent="0.25">
      <c r="A321" s="859"/>
      <c r="B321" s="55" t="s">
        <v>402</v>
      </c>
      <c r="C321" s="55" t="s">
        <v>393</v>
      </c>
      <c r="D321" s="55">
        <v>0</v>
      </c>
      <c r="E321" s="55">
        <v>4</v>
      </c>
      <c r="F321" s="174">
        <v>0</v>
      </c>
      <c r="G321" s="175">
        <f t="shared" si="37"/>
        <v>0</v>
      </c>
      <c r="H321" s="176"/>
      <c r="I321" s="226">
        <f t="shared" si="36"/>
        <v>0</v>
      </c>
    </row>
    <row r="322" spans="1:9" x14ac:dyDescent="0.25">
      <c r="A322" s="865"/>
      <c r="B322" s="55" t="s">
        <v>404</v>
      </c>
      <c r="C322" s="55" t="s">
        <v>393</v>
      </c>
      <c r="D322" s="55">
        <v>0</v>
      </c>
      <c r="E322" s="55">
        <v>3</v>
      </c>
      <c r="F322" s="174">
        <v>0</v>
      </c>
      <c r="G322" s="175">
        <f t="shared" si="37"/>
        <v>0</v>
      </c>
      <c r="H322" s="176"/>
      <c r="I322" s="226">
        <f t="shared" si="36"/>
        <v>0</v>
      </c>
    </row>
    <row r="323" spans="1:9" x14ac:dyDescent="0.25">
      <c r="A323" s="864" t="s">
        <v>134</v>
      </c>
      <c r="B323" s="55" t="s">
        <v>392</v>
      </c>
      <c r="C323" s="55" t="s">
        <v>393</v>
      </c>
      <c r="D323" s="55">
        <v>0</v>
      </c>
      <c r="E323" s="55">
        <v>6</v>
      </c>
      <c r="F323" s="174">
        <v>5</v>
      </c>
      <c r="G323" s="175">
        <f t="shared" si="37"/>
        <v>0.83333333333333337</v>
      </c>
      <c r="H323" s="176" t="s">
        <v>394</v>
      </c>
      <c r="I323" s="226">
        <f t="shared" si="36"/>
        <v>45</v>
      </c>
    </row>
    <row r="324" spans="1:9" x14ac:dyDescent="0.25">
      <c r="A324" s="859"/>
      <c r="B324" s="55" t="s">
        <v>395</v>
      </c>
      <c r="C324" s="55" t="s">
        <v>393</v>
      </c>
      <c r="D324" s="55">
        <v>0</v>
      </c>
      <c r="E324" s="55">
        <v>48</v>
      </c>
      <c r="F324" s="174">
        <v>13</v>
      </c>
      <c r="G324" s="175">
        <f t="shared" si="37"/>
        <v>0.27083333333333331</v>
      </c>
      <c r="H324" s="180" t="s">
        <v>413</v>
      </c>
      <c r="I324" s="226">
        <f t="shared" si="36"/>
        <v>82</v>
      </c>
    </row>
    <row r="325" spans="1:9" x14ac:dyDescent="0.25">
      <c r="A325" s="859"/>
      <c r="B325" s="55" t="s">
        <v>397</v>
      </c>
      <c r="C325" s="55" t="s">
        <v>393</v>
      </c>
      <c r="D325" s="55">
        <v>0</v>
      </c>
      <c r="E325" s="55">
        <v>50</v>
      </c>
      <c r="F325" s="174"/>
      <c r="G325" s="175">
        <f t="shared" si="37"/>
        <v>0</v>
      </c>
      <c r="H325" s="180"/>
      <c r="I325" s="226">
        <f t="shared" si="36"/>
        <v>0</v>
      </c>
    </row>
    <row r="326" spans="1:9" x14ac:dyDescent="0.25">
      <c r="A326" s="859"/>
      <c r="B326" s="55" t="s">
        <v>398</v>
      </c>
      <c r="C326" s="55" t="s">
        <v>211</v>
      </c>
      <c r="D326" s="55">
        <v>0</v>
      </c>
      <c r="E326" s="177">
        <v>0.97</v>
      </c>
      <c r="F326" s="179">
        <f>AVERAGE(100%,100%,80%)</f>
        <v>0.93333333333333324</v>
      </c>
      <c r="G326" s="175">
        <f t="shared" si="37"/>
        <v>0.96219931271477654</v>
      </c>
      <c r="H326" s="180"/>
      <c r="I326" s="226">
        <f t="shared" si="36"/>
        <v>0</v>
      </c>
    </row>
    <row r="327" spans="1:9" x14ac:dyDescent="0.25">
      <c r="A327" s="859"/>
      <c r="B327" s="55" t="s">
        <v>400</v>
      </c>
      <c r="C327" s="55" t="s">
        <v>211</v>
      </c>
      <c r="D327" s="55">
        <v>0</v>
      </c>
      <c r="E327" s="177">
        <v>0.95</v>
      </c>
      <c r="F327" s="178">
        <v>1</v>
      </c>
      <c r="G327" s="175">
        <f t="shared" si="37"/>
        <v>1.0526315789473684</v>
      </c>
      <c r="H327" s="180" t="s">
        <v>414</v>
      </c>
      <c r="I327" s="226">
        <f t="shared" si="36"/>
        <v>20</v>
      </c>
    </row>
    <row r="328" spans="1:9" x14ac:dyDescent="0.25">
      <c r="A328" s="859"/>
      <c r="B328" s="55" t="s">
        <v>402</v>
      </c>
      <c r="C328" s="55" t="s">
        <v>393</v>
      </c>
      <c r="D328" s="55">
        <v>0</v>
      </c>
      <c r="E328" s="55">
        <v>4</v>
      </c>
      <c r="F328" s="174">
        <v>7</v>
      </c>
      <c r="G328" s="175">
        <f t="shared" si="37"/>
        <v>1.75</v>
      </c>
      <c r="H328" s="180" t="s">
        <v>415</v>
      </c>
      <c r="I328" s="226">
        <f t="shared" si="36"/>
        <v>193</v>
      </c>
    </row>
    <row r="329" spans="1:9" x14ac:dyDescent="0.25">
      <c r="A329" s="865"/>
      <c r="B329" s="55" t="s">
        <v>404</v>
      </c>
      <c r="C329" s="55" t="s">
        <v>393</v>
      </c>
      <c r="D329" s="55">
        <v>0</v>
      </c>
      <c r="E329" s="55">
        <v>3</v>
      </c>
      <c r="F329" s="174">
        <v>6</v>
      </c>
      <c r="G329" s="175">
        <f t="shared" si="37"/>
        <v>2</v>
      </c>
      <c r="H329" s="180" t="s">
        <v>416</v>
      </c>
      <c r="I329" s="226">
        <f t="shared" si="36"/>
        <v>66</v>
      </c>
    </row>
    <row r="330" spans="1:9" x14ac:dyDescent="0.25">
      <c r="A330" s="864" t="s">
        <v>135</v>
      </c>
      <c r="B330" s="55" t="s">
        <v>392</v>
      </c>
      <c r="C330" s="55" t="s">
        <v>393</v>
      </c>
      <c r="D330" s="55">
        <v>0</v>
      </c>
      <c r="E330" s="55">
        <v>6</v>
      </c>
      <c r="F330" s="181"/>
      <c r="G330" s="181"/>
      <c r="H330" s="180"/>
    </row>
    <row r="331" spans="1:9" x14ac:dyDescent="0.25">
      <c r="A331" s="859"/>
      <c r="B331" s="55" t="s">
        <v>395</v>
      </c>
      <c r="C331" s="55" t="s">
        <v>393</v>
      </c>
      <c r="D331" s="55">
        <v>0</v>
      </c>
      <c r="E331" s="55">
        <v>48</v>
      </c>
      <c r="F331" s="181"/>
      <c r="G331" s="181"/>
      <c r="H331" s="180"/>
    </row>
    <row r="332" spans="1:9" x14ac:dyDescent="0.25">
      <c r="A332" s="859"/>
      <c r="B332" s="55" t="s">
        <v>397</v>
      </c>
      <c r="C332" s="55" t="s">
        <v>393</v>
      </c>
      <c r="D332" s="55">
        <v>0</v>
      </c>
      <c r="E332" s="55">
        <v>50</v>
      </c>
      <c r="F332" s="181"/>
      <c r="G332" s="181"/>
      <c r="H332" s="180"/>
    </row>
    <row r="333" spans="1:9" x14ac:dyDescent="0.25">
      <c r="A333" s="859"/>
      <c r="B333" s="55" t="s">
        <v>398</v>
      </c>
      <c r="C333" s="55" t="s">
        <v>211</v>
      </c>
      <c r="D333" s="55">
        <v>0</v>
      </c>
      <c r="E333" s="177">
        <v>0.97</v>
      </c>
      <c r="F333" s="182"/>
      <c r="G333" s="182"/>
      <c r="H333" s="183"/>
    </row>
    <row r="334" spans="1:9" x14ac:dyDescent="0.25">
      <c r="A334" s="859"/>
      <c r="B334" s="55" t="s">
        <v>400</v>
      </c>
      <c r="C334" s="55" t="s">
        <v>211</v>
      </c>
      <c r="D334" s="55">
        <v>0</v>
      </c>
      <c r="E334" s="177">
        <v>0.95</v>
      </c>
      <c r="F334" s="182"/>
      <c r="G334" s="182"/>
      <c r="H334" s="183"/>
    </row>
    <row r="335" spans="1:9" x14ac:dyDescent="0.25">
      <c r="A335" s="859"/>
      <c r="B335" s="55" t="s">
        <v>402</v>
      </c>
      <c r="C335" s="55" t="s">
        <v>393</v>
      </c>
      <c r="D335" s="55">
        <v>0</v>
      </c>
      <c r="E335" s="55">
        <v>4</v>
      </c>
      <c r="F335" s="182"/>
      <c r="G335" s="182"/>
      <c r="H335" s="183"/>
    </row>
    <row r="336" spans="1:9" ht="15.75" thickBot="1" x14ac:dyDescent="0.3">
      <c r="A336" s="860"/>
      <c r="B336" s="57" t="s">
        <v>404</v>
      </c>
      <c r="C336" s="57" t="s">
        <v>393</v>
      </c>
      <c r="D336" s="57">
        <v>0</v>
      </c>
      <c r="E336" s="57">
        <v>3</v>
      </c>
      <c r="F336" s="57"/>
      <c r="G336" s="57">
        <f>F336/E336</f>
        <v>0</v>
      </c>
      <c r="H336" s="173"/>
    </row>
    <row r="337" spans="1:8" ht="15.75" thickBot="1" x14ac:dyDescent="0.3"/>
    <row r="338" spans="1:8" ht="25.5" customHeight="1" x14ac:dyDescent="0.3">
      <c r="A338" s="861" t="s">
        <v>212</v>
      </c>
      <c r="B338" s="862"/>
      <c r="C338" s="862"/>
      <c r="D338" s="862"/>
      <c r="E338" s="862"/>
      <c r="F338" s="862"/>
      <c r="G338" s="862"/>
      <c r="H338" s="863"/>
    </row>
    <row r="339" spans="1:8" ht="53.25" customHeight="1" x14ac:dyDescent="0.25">
      <c r="A339" s="42" t="s">
        <v>50</v>
      </c>
      <c r="B339" s="43" t="s">
        <v>194</v>
      </c>
      <c r="C339" s="63" t="s">
        <v>150</v>
      </c>
      <c r="D339" s="63" t="s">
        <v>160</v>
      </c>
      <c r="E339" s="63" t="s">
        <v>214</v>
      </c>
      <c r="F339" s="63" t="s">
        <v>215</v>
      </c>
      <c r="G339" s="63" t="s">
        <v>216</v>
      </c>
      <c r="H339" s="44" t="s">
        <v>183</v>
      </c>
    </row>
    <row r="340" spans="1:8" x14ac:dyDescent="0.25">
      <c r="A340" s="864" t="s">
        <v>137</v>
      </c>
      <c r="B340" s="55" t="s">
        <v>392</v>
      </c>
      <c r="C340" s="55" t="s">
        <v>393</v>
      </c>
      <c r="D340" s="55">
        <v>0</v>
      </c>
      <c r="E340" s="55">
        <v>12</v>
      </c>
      <c r="F340" s="254">
        <v>1</v>
      </c>
      <c r="G340" s="255">
        <f t="shared" ref="G340:G381" si="38">F340/E340</f>
        <v>8.3333333333333329E-2</v>
      </c>
      <c r="H340" s="256"/>
    </row>
    <row r="341" spans="1:8" x14ac:dyDescent="0.25">
      <c r="A341" s="859"/>
      <c r="B341" s="55" t="s">
        <v>395</v>
      </c>
      <c r="C341" s="55" t="s">
        <v>393</v>
      </c>
      <c r="D341" s="55">
        <v>0</v>
      </c>
      <c r="E341" s="55">
        <v>96</v>
      </c>
      <c r="F341" s="254">
        <v>8</v>
      </c>
      <c r="G341" s="255">
        <f t="shared" si="38"/>
        <v>8.3333333333333329E-2</v>
      </c>
      <c r="H341" s="256"/>
    </row>
    <row r="342" spans="1:8" x14ac:dyDescent="0.25">
      <c r="A342" s="859"/>
      <c r="B342" s="55" t="s">
        <v>397</v>
      </c>
      <c r="C342" s="55" t="s">
        <v>393</v>
      </c>
      <c r="D342" s="55">
        <v>0</v>
      </c>
      <c r="E342" s="55">
        <v>100</v>
      </c>
      <c r="F342" s="254">
        <v>100</v>
      </c>
      <c r="G342" s="255">
        <f t="shared" si="38"/>
        <v>1</v>
      </c>
      <c r="H342" s="256"/>
    </row>
    <row r="343" spans="1:8" x14ac:dyDescent="0.25">
      <c r="A343" s="859"/>
      <c r="B343" s="55" t="s">
        <v>398</v>
      </c>
      <c r="C343" s="55" t="s">
        <v>211</v>
      </c>
      <c r="D343" s="55">
        <v>0</v>
      </c>
      <c r="E343" s="257">
        <v>0.97</v>
      </c>
      <c r="F343" s="258">
        <v>0.97</v>
      </c>
      <c r="G343" s="255">
        <f t="shared" si="38"/>
        <v>1</v>
      </c>
      <c r="H343" s="256"/>
    </row>
    <row r="344" spans="1:8" x14ac:dyDescent="0.25">
      <c r="A344" s="859"/>
      <c r="B344" s="55" t="s">
        <v>400</v>
      </c>
      <c r="C344" s="55" t="s">
        <v>211</v>
      </c>
      <c r="D344" s="55">
        <v>0</v>
      </c>
      <c r="E344" s="257">
        <v>0.95</v>
      </c>
      <c r="F344" s="259">
        <v>1</v>
      </c>
      <c r="G344" s="255">
        <f t="shared" si="38"/>
        <v>1.0526315789473684</v>
      </c>
      <c r="H344" s="256"/>
    </row>
    <row r="345" spans="1:8" x14ac:dyDescent="0.25">
      <c r="A345" s="859"/>
      <c r="B345" s="55" t="s">
        <v>402</v>
      </c>
      <c r="C345" s="55" t="s">
        <v>393</v>
      </c>
      <c r="D345" s="55">
        <v>0</v>
      </c>
      <c r="E345" s="55">
        <v>8</v>
      </c>
      <c r="F345" s="254">
        <v>0</v>
      </c>
      <c r="G345" s="255">
        <f t="shared" si="38"/>
        <v>0</v>
      </c>
      <c r="H345" s="256"/>
    </row>
    <row r="346" spans="1:8" ht="15.75" thickBot="1" x14ac:dyDescent="0.3">
      <c r="A346" s="860"/>
      <c r="B346" s="57" t="s">
        <v>404</v>
      </c>
      <c r="C346" s="57" t="s">
        <v>393</v>
      </c>
      <c r="D346" s="57">
        <v>0</v>
      </c>
      <c r="E346" s="57">
        <v>6</v>
      </c>
      <c r="F346" s="333">
        <v>2</v>
      </c>
      <c r="G346" s="330">
        <f t="shared" si="38"/>
        <v>0.33333333333333331</v>
      </c>
      <c r="H346" s="334"/>
    </row>
    <row r="347" spans="1:8" x14ac:dyDescent="0.25">
      <c r="A347" s="859" t="s">
        <v>138</v>
      </c>
      <c r="B347" s="326" t="s">
        <v>392</v>
      </c>
      <c r="C347" s="326" t="s">
        <v>393</v>
      </c>
      <c r="D347" s="326">
        <v>0</v>
      </c>
      <c r="E347" s="326">
        <v>12</v>
      </c>
      <c r="F347" s="327">
        <v>2</v>
      </c>
      <c r="G347" s="328">
        <f t="shared" si="38"/>
        <v>0.16666666666666666</v>
      </c>
      <c r="H347" s="329"/>
    </row>
    <row r="348" spans="1:8" x14ac:dyDescent="0.25">
      <c r="A348" s="859"/>
      <c r="B348" s="55" t="s">
        <v>395</v>
      </c>
      <c r="C348" s="55" t="s">
        <v>393</v>
      </c>
      <c r="D348" s="55">
        <v>0</v>
      </c>
      <c r="E348" s="55">
        <v>96</v>
      </c>
      <c r="F348" s="254">
        <v>16</v>
      </c>
      <c r="G348" s="255">
        <f t="shared" si="38"/>
        <v>0.16666666666666666</v>
      </c>
      <c r="H348" s="256"/>
    </row>
    <row r="349" spans="1:8" x14ac:dyDescent="0.25">
      <c r="A349" s="859"/>
      <c r="B349" s="55" t="s">
        <v>397</v>
      </c>
      <c r="C349" s="55" t="s">
        <v>393</v>
      </c>
      <c r="D349" s="55">
        <v>0</v>
      </c>
      <c r="E349" s="55">
        <v>100</v>
      </c>
      <c r="F349" s="254">
        <v>100</v>
      </c>
      <c r="G349" s="255">
        <f t="shared" si="38"/>
        <v>1</v>
      </c>
      <c r="H349" s="256"/>
    </row>
    <row r="350" spans="1:8" x14ac:dyDescent="0.25">
      <c r="A350" s="859"/>
      <c r="B350" s="55" t="s">
        <v>398</v>
      </c>
      <c r="C350" s="55" t="s">
        <v>211</v>
      </c>
      <c r="D350" s="55">
        <v>0</v>
      </c>
      <c r="E350" s="257">
        <v>0.97</v>
      </c>
      <c r="F350" s="258">
        <v>0.95</v>
      </c>
      <c r="G350" s="255">
        <f t="shared" si="38"/>
        <v>0.97938144329896903</v>
      </c>
      <c r="H350" s="256"/>
    </row>
    <row r="351" spans="1:8" x14ac:dyDescent="0.25">
      <c r="A351" s="859"/>
      <c r="B351" s="55" t="s">
        <v>400</v>
      </c>
      <c r="C351" s="55" t="s">
        <v>211</v>
      </c>
      <c r="D351" s="55">
        <v>0</v>
      </c>
      <c r="E351" s="257">
        <v>0.95</v>
      </c>
      <c r="F351" s="259">
        <v>1</v>
      </c>
      <c r="G351" s="255">
        <f t="shared" si="38"/>
        <v>1.0526315789473684</v>
      </c>
      <c r="H351" s="256"/>
    </row>
    <row r="352" spans="1:8" x14ac:dyDescent="0.25">
      <c r="A352" s="859"/>
      <c r="B352" s="55" t="s">
        <v>402</v>
      </c>
      <c r="C352" s="55" t="s">
        <v>393</v>
      </c>
      <c r="D352" s="55">
        <v>0</v>
      </c>
      <c r="E352" s="55">
        <v>8</v>
      </c>
      <c r="F352" s="254">
        <v>0</v>
      </c>
      <c r="G352" s="255">
        <f t="shared" si="38"/>
        <v>0</v>
      </c>
      <c r="H352" s="256"/>
    </row>
    <row r="353" spans="1:8" ht="15.75" thickBot="1" x14ac:dyDescent="0.3">
      <c r="A353" s="860"/>
      <c r="B353" s="57" t="s">
        <v>404</v>
      </c>
      <c r="C353" s="57" t="s">
        <v>393</v>
      </c>
      <c r="D353" s="57">
        <v>0</v>
      </c>
      <c r="E353" s="57">
        <v>6</v>
      </c>
      <c r="F353" s="333">
        <v>3</v>
      </c>
      <c r="G353" s="330">
        <f t="shared" si="38"/>
        <v>0.5</v>
      </c>
      <c r="H353" s="334"/>
    </row>
    <row r="354" spans="1:8" x14ac:dyDescent="0.25">
      <c r="A354" s="859" t="s">
        <v>139</v>
      </c>
      <c r="B354" s="326" t="s">
        <v>392</v>
      </c>
      <c r="C354" s="326" t="s">
        <v>393</v>
      </c>
      <c r="D354" s="326">
        <v>0</v>
      </c>
      <c r="E354" s="326">
        <v>12</v>
      </c>
      <c r="F354" s="327">
        <v>3</v>
      </c>
      <c r="G354" s="328">
        <f t="shared" si="38"/>
        <v>0.25</v>
      </c>
      <c r="H354" s="329"/>
    </row>
    <row r="355" spans="1:8" x14ac:dyDescent="0.25">
      <c r="A355" s="859"/>
      <c r="B355" s="55" t="s">
        <v>395</v>
      </c>
      <c r="C355" s="55" t="s">
        <v>393</v>
      </c>
      <c r="D355" s="55">
        <v>0</v>
      </c>
      <c r="E355" s="55">
        <v>96</v>
      </c>
      <c r="F355" s="254">
        <v>24</v>
      </c>
      <c r="G355" s="255">
        <f t="shared" si="38"/>
        <v>0.25</v>
      </c>
      <c r="H355" s="256"/>
    </row>
    <row r="356" spans="1:8" x14ac:dyDescent="0.25">
      <c r="A356" s="859"/>
      <c r="B356" s="55" t="s">
        <v>397</v>
      </c>
      <c r="C356" s="55" t="s">
        <v>393</v>
      </c>
      <c r="D356" s="55">
        <v>0</v>
      </c>
      <c r="E356" s="55">
        <v>100</v>
      </c>
      <c r="F356" s="254">
        <v>100</v>
      </c>
      <c r="G356" s="255">
        <f t="shared" si="38"/>
        <v>1</v>
      </c>
      <c r="H356" s="256"/>
    </row>
    <row r="357" spans="1:8" x14ac:dyDescent="0.25">
      <c r="A357" s="859"/>
      <c r="B357" s="55" t="s">
        <v>398</v>
      </c>
      <c r="C357" s="55" t="s">
        <v>211</v>
      </c>
      <c r="D357" s="55">
        <v>0</v>
      </c>
      <c r="E357" s="257">
        <v>0.97</v>
      </c>
      <c r="F357" s="258">
        <v>0.95</v>
      </c>
      <c r="G357" s="255">
        <f t="shared" si="38"/>
        <v>0.97938144329896903</v>
      </c>
      <c r="H357" s="256"/>
    </row>
    <row r="358" spans="1:8" x14ac:dyDescent="0.25">
      <c r="A358" s="859"/>
      <c r="B358" s="55" t="s">
        <v>400</v>
      </c>
      <c r="C358" s="55" t="s">
        <v>211</v>
      </c>
      <c r="D358" s="55">
        <v>0</v>
      </c>
      <c r="E358" s="257">
        <v>0.95</v>
      </c>
      <c r="F358" s="259">
        <v>1</v>
      </c>
      <c r="G358" s="255">
        <f t="shared" si="38"/>
        <v>1.0526315789473684</v>
      </c>
      <c r="H358" s="256"/>
    </row>
    <row r="359" spans="1:8" x14ac:dyDescent="0.25">
      <c r="A359" s="859"/>
      <c r="B359" s="55" t="s">
        <v>402</v>
      </c>
      <c r="C359" s="55" t="s">
        <v>393</v>
      </c>
      <c r="D359" s="55">
        <v>0</v>
      </c>
      <c r="E359" s="55">
        <v>8</v>
      </c>
      <c r="F359" s="254">
        <v>0</v>
      </c>
      <c r="G359" s="255">
        <f t="shared" si="38"/>
        <v>0</v>
      </c>
      <c r="H359" s="256"/>
    </row>
    <row r="360" spans="1:8" ht="15.75" thickBot="1" x14ac:dyDescent="0.3">
      <c r="A360" s="860"/>
      <c r="B360" s="57" t="s">
        <v>404</v>
      </c>
      <c r="C360" s="57" t="s">
        <v>393</v>
      </c>
      <c r="D360" s="57">
        <v>0</v>
      </c>
      <c r="E360" s="57">
        <v>6</v>
      </c>
      <c r="F360" s="333">
        <v>6</v>
      </c>
      <c r="G360" s="330">
        <f t="shared" si="38"/>
        <v>1</v>
      </c>
      <c r="H360" s="334"/>
    </row>
    <row r="361" spans="1:8" x14ac:dyDescent="0.25">
      <c r="A361" s="859" t="s">
        <v>140</v>
      </c>
      <c r="B361" s="326" t="s">
        <v>392</v>
      </c>
      <c r="C361" s="326" t="s">
        <v>393</v>
      </c>
      <c r="D361" s="326">
        <v>0</v>
      </c>
      <c r="E361" s="326">
        <v>12</v>
      </c>
      <c r="F361" s="327">
        <v>4</v>
      </c>
      <c r="G361" s="328">
        <f t="shared" si="38"/>
        <v>0.33333333333333331</v>
      </c>
      <c r="H361" s="329"/>
    </row>
    <row r="362" spans="1:8" x14ac:dyDescent="0.25">
      <c r="A362" s="859"/>
      <c r="B362" s="55" t="s">
        <v>395</v>
      </c>
      <c r="C362" s="55" t="s">
        <v>393</v>
      </c>
      <c r="D362" s="55">
        <v>0</v>
      </c>
      <c r="E362" s="55">
        <v>96</v>
      </c>
      <c r="F362" s="254">
        <v>32</v>
      </c>
      <c r="G362" s="255">
        <f t="shared" si="38"/>
        <v>0.33333333333333331</v>
      </c>
      <c r="H362" s="256"/>
    </row>
    <row r="363" spans="1:8" x14ac:dyDescent="0.25">
      <c r="A363" s="859"/>
      <c r="B363" s="55" t="s">
        <v>397</v>
      </c>
      <c r="C363" s="55" t="s">
        <v>393</v>
      </c>
      <c r="D363" s="55">
        <v>0</v>
      </c>
      <c r="E363" s="55">
        <v>100</v>
      </c>
      <c r="F363" s="254">
        <v>100</v>
      </c>
      <c r="G363" s="255">
        <f t="shared" si="38"/>
        <v>1</v>
      </c>
      <c r="H363" s="256"/>
    </row>
    <row r="364" spans="1:8" x14ac:dyDescent="0.25">
      <c r="A364" s="859"/>
      <c r="B364" s="55" t="s">
        <v>398</v>
      </c>
      <c r="C364" s="55" t="s">
        <v>211</v>
      </c>
      <c r="D364" s="55">
        <v>0</v>
      </c>
      <c r="E364" s="257">
        <v>0.97</v>
      </c>
      <c r="F364" s="258">
        <v>0.97</v>
      </c>
      <c r="G364" s="255">
        <f t="shared" si="38"/>
        <v>1</v>
      </c>
      <c r="H364" s="256"/>
    </row>
    <row r="365" spans="1:8" x14ac:dyDescent="0.25">
      <c r="A365" s="859"/>
      <c r="B365" s="55" t="s">
        <v>400</v>
      </c>
      <c r="C365" s="55" t="s">
        <v>211</v>
      </c>
      <c r="D365" s="55">
        <v>0</v>
      </c>
      <c r="E365" s="257">
        <v>0.95</v>
      </c>
      <c r="F365" s="259">
        <v>1</v>
      </c>
      <c r="G365" s="255">
        <f t="shared" si="38"/>
        <v>1.0526315789473684</v>
      </c>
      <c r="H365" s="256"/>
    </row>
    <row r="366" spans="1:8" x14ac:dyDescent="0.25">
      <c r="A366" s="859"/>
      <c r="B366" s="55" t="s">
        <v>402</v>
      </c>
      <c r="C366" s="55" t="s">
        <v>393</v>
      </c>
      <c r="D366" s="55">
        <v>0</v>
      </c>
      <c r="E366" s="55">
        <v>8</v>
      </c>
      <c r="F366" s="254">
        <v>0</v>
      </c>
      <c r="G366" s="255">
        <f t="shared" si="38"/>
        <v>0</v>
      </c>
      <c r="H366" s="256"/>
    </row>
    <row r="367" spans="1:8" ht="15.75" thickBot="1" x14ac:dyDescent="0.3">
      <c r="A367" s="860"/>
      <c r="B367" s="57" t="s">
        <v>404</v>
      </c>
      <c r="C367" s="57" t="s">
        <v>393</v>
      </c>
      <c r="D367" s="57">
        <v>0</v>
      </c>
      <c r="E367" s="57">
        <v>6</v>
      </c>
      <c r="F367" s="333">
        <v>9</v>
      </c>
      <c r="G367" s="330">
        <f t="shared" si="38"/>
        <v>1.5</v>
      </c>
      <c r="H367" s="334"/>
    </row>
    <row r="368" spans="1:8" x14ac:dyDescent="0.25">
      <c r="A368" s="859" t="s">
        <v>141</v>
      </c>
      <c r="B368" s="326" t="s">
        <v>392</v>
      </c>
      <c r="C368" s="326" t="s">
        <v>393</v>
      </c>
      <c r="D368" s="326">
        <v>0</v>
      </c>
      <c r="E368" s="326">
        <v>12</v>
      </c>
      <c r="F368" s="327">
        <v>5</v>
      </c>
      <c r="G368" s="328">
        <f t="shared" si="38"/>
        <v>0.41666666666666669</v>
      </c>
      <c r="H368" s="329"/>
    </row>
    <row r="369" spans="1:8" x14ac:dyDescent="0.25">
      <c r="A369" s="859"/>
      <c r="B369" s="55" t="s">
        <v>395</v>
      </c>
      <c r="C369" s="55" t="s">
        <v>393</v>
      </c>
      <c r="D369" s="55">
        <v>0</v>
      </c>
      <c r="E369" s="55">
        <v>96</v>
      </c>
      <c r="F369" s="254">
        <v>40</v>
      </c>
      <c r="G369" s="255">
        <f t="shared" si="38"/>
        <v>0.41666666666666669</v>
      </c>
      <c r="H369" s="256"/>
    </row>
    <row r="370" spans="1:8" x14ac:dyDescent="0.25">
      <c r="A370" s="859"/>
      <c r="B370" s="55" t="s">
        <v>397</v>
      </c>
      <c r="C370" s="55" t="s">
        <v>393</v>
      </c>
      <c r="D370" s="55">
        <v>0</v>
      </c>
      <c r="E370" s="55">
        <v>100</v>
      </c>
      <c r="F370" s="254">
        <v>100</v>
      </c>
      <c r="G370" s="255">
        <f t="shared" si="38"/>
        <v>1</v>
      </c>
      <c r="H370" s="256"/>
    </row>
    <row r="371" spans="1:8" x14ac:dyDescent="0.25">
      <c r="A371" s="859"/>
      <c r="B371" s="55" t="s">
        <v>398</v>
      </c>
      <c r="C371" s="55" t="s">
        <v>211</v>
      </c>
      <c r="D371" s="55">
        <v>0</v>
      </c>
      <c r="E371" s="257">
        <v>0.97</v>
      </c>
      <c r="F371" s="258">
        <v>0.94</v>
      </c>
      <c r="G371" s="255">
        <f t="shared" si="38"/>
        <v>0.96907216494845361</v>
      </c>
      <c r="H371" s="256"/>
    </row>
    <row r="372" spans="1:8" x14ac:dyDescent="0.25">
      <c r="A372" s="859"/>
      <c r="B372" s="55" t="s">
        <v>400</v>
      </c>
      <c r="C372" s="55" t="s">
        <v>211</v>
      </c>
      <c r="D372" s="55">
        <v>0</v>
      </c>
      <c r="E372" s="257">
        <v>0.95</v>
      </c>
      <c r="F372" s="259">
        <v>1</v>
      </c>
      <c r="G372" s="255">
        <f t="shared" si="38"/>
        <v>1.0526315789473684</v>
      </c>
      <c r="H372" s="256"/>
    </row>
    <row r="373" spans="1:8" x14ac:dyDescent="0.25">
      <c r="A373" s="859"/>
      <c r="B373" s="55" t="s">
        <v>402</v>
      </c>
      <c r="C373" s="55" t="s">
        <v>393</v>
      </c>
      <c r="D373" s="55">
        <v>0</v>
      </c>
      <c r="E373" s="55">
        <v>8</v>
      </c>
      <c r="F373" s="254">
        <v>1</v>
      </c>
      <c r="G373" s="255">
        <f t="shared" si="38"/>
        <v>0.125</v>
      </c>
      <c r="H373" s="256"/>
    </row>
    <row r="374" spans="1:8" ht="15.75" thickBot="1" x14ac:dyDescent="0.3">
      <c r="A374" s="860"/>
      <c r="B374" s="57" t="s">
        <v>404</v>
      </c>
      <c r="C374" s="57" t="s">
        <v>393</v>
      </c>
      <c r="D374" s="57">
        <v>0</v>
      </c>
      <c r="E374" s="57">
        <v>6</v>
      </c>
      <c r="F374" s="333">
        <v>11</v>
      </c>
      <c r="G374" s="330">
        <f t="shared" si="38"/>
        <v>1.8333333333333333</v>
      </c>
      <c r="H374" s="334"/>
    </row>
    <row r="375" spans="1:8" x14ac:dyDescent="0.25">
      <c r="A375" s="859" t="s">
        <v>142</v>
      </c>
      <c r="B375" s="326" t="s">
        <v>392</v>
      </c>
      <c r="C375" s="326" t="s">
        <v>393</v>
      </c>
      <c r="D375" s="326">
        <v>0</v>
      </c>
      <c r="E375" s="326">
        <v>12</v>
      </c>
      <c r="F375" s="327">
        <v>6</v>
      </c>
      <c r="G375" s="328">
        <f t="shared" si="38"/>
        <v>0.5</v>
      </c>
      <c r="H375" s="329"/>
    </row>
    <row r="376" spans="1:8" x14ac:dyDescent="0.25">
      <c r="A376" s="859"/>
      <c r="B376" s="55" t="s">
        <v>395</v>
      </c>
      <c r="C376" s="55" t="s">
        <v>393</v>
      </c>
      <c r="D376" s="55">
        <v>0</v>
      </c>
      <c r="E376" s="55">
        <v>96</v>
      </c>
      <c r="F376" s="254">
        <v>48</v>
      </c>
      <c r="G376" s="255">
        <f t="shared" si="38"/>
        <v>0.5</v>
      </c>
      <c r="H376" s="47"/>
    </row>
    <row r="377" spans="1:8" x14ac:dyDescent="0.25">
      <c r="A377" s="859"/>
      <c r="B377" s="55" t="s">
        <v>397</v>
      </c>
      <c r="C377" s="55" t="s">
        <v>393</v>
      </c>
      <c r="D377" s="55">
        <v>0</v>
      </c>
      <c r="E377" s="55">
        <v>100</v>
      </c>
      <c r="F377" s="254">
        <v>100</v>
      </c>
      <c r="G377" s="255">
        <f t="shared" si="38"/>
        <v>1</v>
      </c>
      <c r="H377" s="47"/>
    </row>
    <row r="378" spans="1:8" x14ac:dyDescent="0.25">
      <c r="A378" s="859"/>
      <c r="B378" s="55" t="s">
        <v>398</v>
      </c>
      <c r="C378" s="55" t="s">
        <v>211</v>
      </c>
      <c r="D378" s="55">
        <v>0</v>
      </c>
      <c r="E378" s="257">
        <v>0.97</v>
      </c>
      <c r="F378" s="258">
        <v>0.95</v>
      </c>
      <c r="G378" s="255">
        <f t="shared" si="38"/>
        <v>0.97938144329896903</v>
      </c>
      <c r="H378" s="47"/>
    </row>
    <row r="379" spans="1:8" x14ac:dyDescent="0.25">
      <c r="A379" s="859"/>
      <c r="B379" s="55" t="s">
        <v>400</v>
      </c>
      <c r="C379" s="55" t="s">
        <v>211</v>
      </c>
      <c r="D379" s="55">
        <v>0</v>
      </c>
      <c r="E379" s="257">
        <v>0.95</v>
      </c>
      <c r="F379" s="259">
        <v>1</v>
      </c>
      <c r="G379" s="255">
        <f t="shared" si="38"/>
        <v>1.0526315789473684</v>
      </c>
      <c r="H379" s="47"/>
    </row>
    <row r="380" spans="1:8" x14ac:dyDescent="0.25">
      <c r="A380" s="859"/>
      <c r="B380" s="55" t="s">
        <v>402</v>
      </c>
      <c r="C380" s="55" t="s">
        <v>393</v>
      </c>
      <c r="D380" s="55">
        <v>0</v>
      </c>
      <c r="E380" s="55">
        <v>8</v>
      </c>
      <c r="F380" s="331">
        <v>1</v>
      </c>
      <c r="G380" s="255">
        <f t="shared" si="38"/>
        <v>0.125</v>
      </c>
      <c r="H380" s="47"/>
    </row>
    <row r="381" spans="1:8" ht="15.75" thickBot="1" x14ac:dyDescent="0.3">
      <c r="A381" s="860"/>
      <c r="B381" s="57" t="s">
        <v>404</v>
      </c>
      <c r="C381" s="57" t="s">
        <v>393</v>
      </c>
      <c r="D381" s="57">
        <v>0</v>
      </c>
      <c r="E381" s="57">
        <v>6</v>
      </c>
      <c r="F381" s="332">
        <v>12</v>
      </c>
      <c r="G381" s="330">
        <f t="shared" si="38"/>
        <v>2</v>
      </c>
      <c r="H381" s="52"/>
    </row>
    <row r="382" spans="1:8" x14ac:dyDescent="0.25">
      <c r="A382" s="864" t="s">
        <v>130</v>
      </c>
      <c r="B382" s="55" t="s">
        <v>392</v>
      </c>
      <c r="C382" s="55" t="s">
        <v>393</v>
      </c>
      <c r="D382" s="326">
        <v>0</v>
      </c>
      <c r="E382" s="326">
        <v>12</v>
      </c>
      <c r="F382" s="327">
        <v>7</v>
      </c>
      <c r="G382" s="328">
        <f t="shared" ref="G382:G423" si="39">F382/E382</f>
        <v>0.58333333333333337</v>
      </c>
      <c r="H382" s="329"/>
    </row>
    <row r="383" spans="1:8" x14ac:dyDescent="0.25">
      <c r="A383" s="859"/>
      <c r="B383" s="55" t="s">
        <v>395</v>
      </c>
      <c r="C383" s="55" t="s">
        <v>393</v>
      </c>
      <c r="D383" s="55">
        <v>0</v>
      </c>
      <c r="E383" s="55">
        <v>96</v>
      </c>
      <c r="F383" s="254">
        <v>56</v>
      </c>
      <c r="G383" s="255">
        <f t="shared" si="39"/>
        <v>0.58333333333333337</v>
      </c>
      <c r="H383" s="47"/>
    </row>
    <row r="384" spans="1:8" x14ac:dyDescent="0.25">
      <c r="A384" s="859"/>
      <c r="B384" s="55" t="s">
        <v>397</v>
      </c>
      <c r="C384" s="55" t="s">
        <v>393</v>
      </c>
      <c r="D384" s="55">
        <v>0</v>
      </c>
      <c r="E384" s="55">
        <v>100</v>
      </c>
      <c r="F384" s="254">
        <v>100</v>
      </c>
      <c r="G384" s="255">
        <f t="shared" si="39"/>
        <v>1</v>
      </c>
      <c r="H384" s="47"/>
    </row>
    <row r="385" spans="1:8" x14ac:dyDescent="0.25">
      <c r="A385" s="859"/>
      <c r="B385" s="55" t="s">
        <v>398</v>
      </c>
      <c r="C385" s="55" t="s">
        <v>211</v>
      </c>
      <c r="D385" s="55">
        <v>0</v>
      </c>
      <c r="E385" s="257">
        <v>0.97</v>
      </c>
      <c r="F385" s="258"/>
      <c r="G385" s="255">
        <f t="shared" si="39"/>
        <v>0</v>
      </c>
      <c r="H385" s="47"/>
    </row>
    <row r="386" spans="1:8" x14ac:dyDescent="0.25">
      <c r="A386" s="859"/>
      <c r="B386" s="55" t="s">
        <v>400</v>
      </c>
      <c r="C386" s="55" t="s">
        <v>211</v>
      </c>
      <c r="D386" s="55">
        <v>0</v>
      </c>
      <c r="E386" s="257">
        <v>0.95</v>
      </c>
      <c r="F386" s="259"/>
      <c r="G386" s="255">
        <f t="shared" si="39"/>
        <v>0</v>
      </c>
      <c r="H386" s="47"/>
    </row>
    <row r="387" spans="1:8" x14ac:dyDescent="0.25">
      <c r="A387" s="859"/>
      <c r="B387" s="55" t="s">
        <v>402</v>
      </c>
      <c r="C387" s="55" t="s">
        <v>393</v>
      </c>
      <c r="D387" s="55">
        <v>0</v>
      </c>
      <c r="E387" s="55">
        <v>8</v>
      </c>
      <c r="F387" s="331">
        <v>0</v>
      </c>
      <c r="G387" s="255">
        <f t="shared" si="39"/>
        <v>0</v>
      </c>
      <c r="H387" s="47"/>
    </row>
    <row r="388" spans="1:8" ht="15.75" thickBot="1" x14ac:dyDescent="0.3">
      <c r="A388" s="860"/>
      <c r="B388" s="57" t="s">
        <v>404</v>
      </c>
      <c r="C388" s="57" t="s">
        <v>393</v>
      </c>
      <c r="D388" s="57">
        <v>0</v>
      </c>
      <c r="E388" s="57">
        <v>6</v>
      </c>
      <c r="F388" s="332">
        <v>4</v>
      </c>
      <c r="G388" s="330">
        <f t="shared" si="39"/>
        <v>0.66666666666666663</v>
      </c>
      <c r="H388" s="52"/>
    </row>
    <row r="389" spans="1:8" x14ac:dyDescent="0.25">
      <c r="A389" s="864" t="s">
        <v>131</v>
      </c>
      <c r="B389" s="55" t="s">
        <v>392</v>
      </c>
      <c r="C389" s="55" t="s">
        <v>393</v>
      </c>
      <c r="D389" s="55">
        <v>0</v>
      </c>
      <c r="E389" s="326">
        <v>12</v>
      </c>
      <c r="F389" s="327">
        <v>8</v>
      </c>
      <c r="G389" s="328">
        <f t="shared" si="39"/>
        <v>0.66666666666666663</v>
      </c>
      <c r="H389" s="329"/>
    </row>
    <row r="390" spans="1:8" x14ac:dyDescent="0.25">
      <c r="A390" s="859"/>
      <c r="B390" s="55" t="s">
        <v>395</v>
      </c>
      <c r="C390" s="55" t="s">
        <v>393</v>
      </c>
      <c r="D390" s="55">
        <v>0</v>
      </c>
      <c r="E390" s="55">
        <v>96</v>
      </c>
      <c r="F390" s="254">
        <v>64</v>
      </c>
      <c r="G390" s="255">
        <f t="shared" si="39"/>
        <v>0.66666666666666663</v>
      </c>
      <c r="H390" s="47"/>
    </row>
    <row r="391" spans="1:8" x14ac:dyDescent="0.25">
      <c r="A391" s="859"/>
      <c r="B391" s="55" t="s">
        <v>397</v>
      </c>
      <c r="C391" s="55" t="s">
        <v>393</v>
      </c>
      <c r="D391" s="55">
        <v>0</v>
      </c>
      <c r="E391" s="55">
        <v>100</v>
      </c>
      <c r="F391" s="254">
        <v>100</v>
      </c>
      <c r="G391" s="255">
        <f t="shared" si="39"/>
        <v>1</v>
      </c>
      <c r="H391" s="47"/>
    </row>
    <row r="392" spans="1:8" x14ac:dyDescent="0.25">
      <c r="A392" s="859"/>
      <c r="B392" s="55" t="s">
        <v>398</v>
      </c>
      <c r="C392" s="55" t="s">
        <v>211</v>
      </c>
      <c r="D392" s="55">
        <v>0</v>
      </c>
      <c r="E392" s="257">
        <v>0.97</v>
      </c>
      <c r="F392" s="258"/>
      <c r="G392" s="255">
        <f t="shared" si="39"/>
        <v>0</v>
      </c>
      <c r="H392" s="47"/>
    </row>
    <row r="393" spans="1:8" x14ac:dyDescent="0.25">
      <c r="A393" s="859"/>
      <c r="B393" s="55" t="s">
        <v>400</v>
      </c>
      <c r="C393" s="55" t="s">
        <v>211</v>
      </c>
      <c r="D393" s="55">
        <v>0</v>
      </c>
      <c r="E393" s="257">
        <v>0.95</v>
      </c>
      <c r="F393" s="259"/>
      <c r="G393" s="255">
        <f t="shared" si="39"/>
        <v>0</v>
      </c>
      <c r="H393" s="47"/>
    </row>
    <row r="394" spans="1:8" x14ac:dyDescent="0.25">
      <c r="A394" s="859"/>
      <c r="B394" s="55" t="s">
        <v>402</v>
      </c>
      <c r="C394" s="55" t="s">
        <v>393</v>
      </c>
      <c r="D394" s="55">
        <v>0</v>
      </c>
      <c r="E394" s="55">
        <v>8</v>
      </c>
      <c r="F394" s="331">
        <v>4</v>
      </c>
      <c r="G394" s="255">
        <f t="shared" si="39"/>
        <v>0.5</v>
      </c>
      <c r="H394" s="47"/>
    </row>
    <row r="395" spans="1:8" ht="15.75" thickBot="1" x14ac:dyDescent="0.3">
      <c r="A395" s="860"/>
      <c r="B395" s="57" t="s">
        <v>404</v>
      </c>
      <c r="C395" s="57" t="s">
        <v>393</v>
      </c>
      <c r="D395" s="57">
        <v>0</v>
      </c>
      <c r="E395" s="57">
        <v>6</v>
      </c>
      <c r="F395" s="332">
        <v>3</v>
      </c>
      <c r="G395" s="330">
        <f t="shared" si="39"/>
        <v>0.5</v>
      </c>
      <c r="H395" s="52"/>
    </row>
    <row r="396" spans="1:8" ht="15" customHeight="1" x14ac:dyDescent="0.25">
      <c r="A396" s="864" t="s">
        <v>132</v>
      </c>
      <c r="B396" s="55" t="s">
        <v>392</v>
      </c>
      <c r="C396" s="55" t="s">
        <v>393</v>
      </c>
      <c r="D396" s="55">
        <v>0</v>
      </c>
      <c r="E396" s="326">
        <v>12</v>
      </c>
      <c r="F396" s="327">
        <v>8</v>
      </c>
      <c r="G396" s="328">
        <f t="shared" si="39"/>
        <v>0.66666666666666663</v>
      </c>
      <c r="H396" s="329" t="s">
        <v>419</v>
      </c>
    </row>
    <row r="397" spans="1:8" ht="15" customHeight="1" x14ac:dyDescent="0.25">
      <c r="A397" s="859"/>
      <c r="B397" s="55" t="s">
        <v>395</v>
      </c>
      <c r="C397" s="55" t="s">
        <v>393</v>
      </c>
      <c r="D397" s="55">
        <v>0</v>
      </c>
      <c r="E397" s="55">
        <v>96</v>
      </c>
      <c r="F397" s="254">
        <v>72</v>
      </c>
      <c r="G397" s="255">
        <f t="shared" si="39"/>
        <v>0.75</v>
      </c>
      <c r="H397" s="260" t="s">
        <v>420</v>
      </c>
    </row>
    <row r="398" spans="1:8" ht="15" customHeight="1" x14ac:dyDescent="0.25">
      <c r="A398" s="859"/>
      <c r="B398" s="55" t="s">
        <v>397</v>
      </c>
      <c r="C398" s="55" t="s">
        <v>393</v>
      </c>
      <c r="D398" s="55">
        <v>0</v>
      </c>
      <c r="E398" s="55">
        <v>100</v>
      </c>
      <c r="F398" s="254">
        <v>100</v>
      </c>
      <c r="G398" s="255">
        <f t="shared" si="39"/>
        <v>1</v>
      </c>
      <c r="H398" s="260" t="s">
        <v>421</v>
      </c>
    </row>
    <row r="399" spans="1:8" ht="15" customHeight="1" x14ac:dyDescent="0.25">
      <c r="A399" s="859"/>
      <c r="B399" s="55" t="s">
        <v>398</v>
      </c>
      <c r="C399" s="55" t="s">
        <v>211</v>
      </c>
      <c r="D399" s="55">
        <v>0</v>
      </c>
      <c r="E399" s="257">
        <v>0.97</v>
      </c>
      <c r="F399" s="258">
        <v>0.93600000000000005</v>
      </c>
      <c r="G399" s="255">
        <f t="shared" si="39"/>
        <v>0.96494845360824755</v>
      </c>
      <c r="H399" s="260" t="s">
        <v>422</v>
      </c>
    </row>
    <row r="400" spans="1:8" x14ac:dyDescent="0.25">
      <c r="A400" s="859"/>
      <c r="B400" s="55" t="s">
        <v>400</v>
      </c>
      <c r="C400" s="55" t="s">
        <v>211</v>
      </c>
      <c r="D400" s="55">
        <v>0</v>
      </c>
      <c r="E400" s="257">
        <v>0.95</v>
      </c>
      <c r="F400" s="261">
        <v>1</v>
      </c>
      <c r="G400" s="255">
        <f t="shared" si="39"/>
        <v>1.0526315789473684</v>
      </c>
      <c r="H400" s="47"/>
    </row>
    <row r="401" spans="1:8" x14ac:dyDescent="0.25">
      <c r="A401" s="859"/>
      <c r="B401" s="55" t="s">
        <v>402</v>
      </c>
      <c r="C401" s="55" t="s">
        <v>393</v>
      </c>
      <c r="D401" s="55">
        <v>0</v>
      </c>
      <c r="E401" s="55">
        <v>8</v>
      </c>
      <c r="F401" s="46">
        <v>2</v>
      </c>
      <c r="G401" s="255">
        <f t="shared" si="39"/>
        <v>0.25</v>
      </c>
      <c r="H401" s="47" t="s">
        <v>423</v>
      </c>
    </row>
    <row r="402" spans="1:8" ht="15.75" thickBot="1" x14ac:dyDescent="0.3">
      <c r="A402" s="860"/>
      <c r="B402" s="57" t="s">
        <v>404</v>
      </c>
      <c r="C402" s="57" t="s">
        <v>393</v>
      </c>
      <c r="D402" s="57">
        <v>0</v>
      </c>
      <c r="E402" s="57">
        <v>6</v>
      </c>
      <c r="F402" s="48">
        <v>16</v>
      </c>
      <c r="G402" s="330">
        <f t="shared" si="39"/>
        <v>2.6666666666666665</v>
      </c>
      <c r="H402" s="52"/>
    </row>
    <row r="403" spans="1:8" x14ac:dyDescent="0.25">
      <c r="A403" s="864" t="s">
        <v>133</v>
      </c>
      <c r="B403" s="55" t="s">
        <v>392</v>
      </c>
      <c r="C403" s="55" t="s">
        <v>393</v>
      </c>
      <c r="D403" s="55">
        <v>0</v>
      </c>
      <c r="E403" s="326">
        <v>12</v>
      </c>
      <c r="F403" s="327">
        <v>10</v>
      </c>
      <c r="G403" s="328">
        <f t="shared" si="39"/>
        <v>0.83333333333333337</v>
      </c>
      <c r="H403" s="329"/>
    </row>
    <row r="404" spans="1:8" x14ac:dyDescent="0.25">
      <c r="A404" s="859"/>
      <c r="B404" s="55" t="s">
        <v>395</v>
      </c>
      <c r="C404" s="55" t="s">
        <v>393</v>
      </c>
      <c r="D404" s="55">
        <v>0</v>
      </c>
      <c r="E404" s="55">
        <v>96</v>
      </c>
      <c r="F404" s="254">
        <v>80</v>
      </c>
      <c r="G404" s="255">
        <f t="shared" si="39"/>
        <v>0.83333333333333337</v>
      </c>
      <c r="H404" s="47"/>
    </row>
    <row r="405" spans="1:8" x14ac:dyDescent="0.25">
      <c r="A405" s="859"/>
      <c r="B405" s="55" t="s">
        <v>397</v>
      </c>
      <c r="C405" s="55" t="s">
        <v>393</v>
      </c>
      <c r="D405" s="55">
        <v>0</v>
      </c>
      <c r="E405" s="55">
        <v>100</v>
      </c>
      <c r="F405" s="254">
        <v>100</v>
      </c>
      <c r="G405" s="255">
        <f t="shared" si="39"/>
        <v>1</v>
      </c>
      <c r="H405" s="47"/>
    </row>
    <row r="406" spans="1:8" x14ac:dyDescent="0.25">
      <c r="A406" s="859"/>
      <c r="B406" s="55" t="s">
        <v>398</v>
      </c>
      <c r="C406" s="55" t="s">
        <v>211</v>
      </c>
      <c r="D406" s="55">
        <v>0</v>
      </c>
      <c r="E406" s="257">
        <v>0.97</v>
      </c>
      <c r="F406" s="258">
        <v>0.93</v>
      </c>
      <c r="G406" s="255">
        <f t="shared" si="39"/>
        <v>0.95876288659793818</v>
      </c>
      <c r="H406" s="47"/>
    </row>
    <row r="407" spans="1:8" x14ac:dyDescent="0.25">
      <c r="A407" s="859"/>
      <c r="B407" s="55" t="s">
        <v>400</v>
      </c>
      <c r="C407" s="55" t="s">
        <v>211</v>
      </c>
      <c r="D407" s="55">
        <v>0</v>
      </c>
      <c r="E407" s="257">
        <v>0.95</v>
      </c>
      <c r="F407" s="259">
        <v>1</v>
      </c>
      <c r="G407" s="255">
        <f t="shared" si="39"/>
        <v>1.0526315789473684</v>
      </c>
      <c r="H407" s="47"/>
    </row>
    <row r="408" spans="1:8" x14ac:dyDescent="0.25">
      <c r="A408" s="859"/>
      <c r="B408" s="55" t="s">
        <v>402</v>
      </c>
      <c r="C408" s="55" t="s">
        <v>393</v>
      </c>
      <c r="D408" s="55">
        <v>0</v>
      </c>
      <c r="E408" s="55">
        <v>8</v>
      </c>
      <c r="F408" s="46">
        <v>4</v>
      </c>
      <c r="G408" s="255">
        <f t="shared" si="39"/>
        <v>0.5</v>
      </c>
      <c r="H408" s="47"/>
    </row>
    <row r="409" spans="1:8" ht="15.75" thickBot="1" x14ac:dyDescent="0.3">
      <c r="A409" s="860"/>
      <c r="B409" s="57" t="s">
        <v>404</v>
      </c>
      <c r="C409" s="57" t="s">
        <v>393</v>
      </c>
      <c r="D409" s="57">
        <v>0</v>
      </c>
      <c r="E409" s="57">
        <v>6</v>
      </c>
      <c r="F409" s="48">
        <v>18</v>
      </c>
      <c r="G409" s="330">
        <f t="shared" si="39"/>
        <v>3</v>
      </c>
      <c r="H409" s="52"/>
    </row>
    <row r="410" spans="1:8" x14ac:dyDescent="0.25">
      <c r="A410" s="864" t="s">
        <v>134</v>
      </c>
      <c r="B410" s="55" t="s">
        <v>392</v>
      </c>
      <c r="C410" s="55" t="s">
        <v>393</v>
      </c>
      <c r="D410" s="55">
        <v>0</v>
      </c>
      <c r="E410" s="326">
        <v>12</v>
      </c>
      <c r="F410" s="327">
        <v>11</v>
      </c>
      <c r="G410" s="328">
        <f t="shared" ref="G410:G416" si="40">F410/E410</f>
        <v>0.91666666666666663</v>
      </c>
      <c r="H410" s="329"/>
    </row>
    <row r="411" spans="1:8" x14ac:dyDescent="0.25">
      <c r="A411" s="859"/>
      <c r="B411" s="55" t="s">
        <v>395</v>
      </c>
      <c r="C411" s="55" t="s">
        <v>393</v>
      </c>
      <c r="D411" s="55">
        <v>0</v>
      </c>
      <c r="E411" s="55">
        <v>96</v>
      </c>
      <c r="F411" s="254">
        <v>88</v>
      </c>
      <c r="G411" s="255">
        <f t="shared" si="40"/>
        <v>0.91666666666666663</v>
      </c>
      <c r="H411" s="47"/>
    </row>
    <row r="412" spans="1:8" x14ac:dyDescent="0.25">
      <c r="A412" s="859"/>
      <c r="B412" s="55" t="s">
        <v>397</v>
      </c>
      <c r="C412" s="55" t="s">
        <v>393</v>
      </c>
      <c r="D412" s="55">
        <v>0</v>
      </c>
      <c r="E412" s="55">
        <v>100</v>
      </c>
      <c r="F412" s="254">
        <v>100</v>
      </c>
      <c r="G412" s="255">
        <f t="shared" si="40"/>
        <v>1</v>
      </c>
      <c r="H412" s="47"/>
    </row>
    <row r="413" spans="1:8" x14ac:dyDescent="0.25">
      <c r="A413" s="859"/>
      <c r="B413" s="55" t="s">
        <v>398</v>
      </c>
      <c r="C413" s="55" t="s">
        <v>211</v>
      </c>
      <c r="D413" s="55">
        <v>0</v>
      </c>
      <c r="E413" s="257">
        <v>0.97</v>
      </c>
      <c r="F413" s="258">
        <v>0.96</v>
      </c>
      <c r="G413" s="255">
        <f t="shared" si="40"/>
        <v>0.98969072164948457</v>
      </c>
      <c r="H413" s="47"/>
    </row>
    <row r="414" spans="1:8" x14ac:dyDescent="0.25">
      <c r="A414" s="859"/>
      <c r="B414" s="55" t="s">
        <v>400</v>
      </c>
      <c r="C414" s="55" t="s">
        <v>211</v>
      </c>
      <c r="D414" s="55">
        <v>0</v>
      </c>
      <c r="E414" s="257">
        <v>0.95</v>
      </c>
      <c r="F414" s="259">
        <v>1</v>
      </c>
      <c r="G414" s="255">
        <f t="shared" si="40"/>
        <v>1.0526315789473684</v>
      </c>
      <c r="H414" s="47"/>
    </row>
    <row r="415" spans="1:8" x14ac:dyDescent="0.25">
      <c r="A415" s="859"/>
      <c r="B415" s="55" t="s">
        <v>402</v>
      </c>
      <c r="C415" s="55" t="s">
        <v>393</v>
      </c>
      <c r="D415" s="55">
        <v>0</v>
      </c>
      <c r="E415" s="55">
        <v>8</v>
      </c>
      <c r="F415" s="46">
        <v>5</v>
      </c>
      <c r="G415" s="255">
        <f t="shared" si="40"/>
        <v>0.625</v>
      </c>
      <c r="H415" s="47"/>
    </row>
    <row r="416" spans="1:8" ht="15.75" thickBot="1" x14ac:dyDescent="0.3">
      <c r="A416" s="860"/>
      <c r="B416" s="57" t="s">
        <v>404</v>
      </c>
      <c r="C416" s="57" t="s">
        <v>393</v>
      </c>
      <c r="D416" s="57">
        <v>0</v>
      </c>
      <c r="E416" s="57">
        <v>6</v>
      </c>
      <c r="F416" s="48">
        <v>18</v>
      </c>
      <c r="G416" s="330">
        <f t="shared" si="40"/>
        <v>3</v>
      </c>
      <c r="H416" s="52"/>
    </row>
    <row r="417" spans="1:11" x14ac:dyDescent="0.25">
      <c r="A417" s="864" t="s">
        <v>135</v>
      </c>
      <c r="B417" s="55" t="s">
        <v>392</v>
      </c>
      <c r="C417" s="55" t="s">
        <v>393</v>
      </c>
      <c r="D417" s="55">
        <v>0</v>
      </c>
      <c r="E417" s="326">
        <v>12</v>
      </c>
      <c r="F417" s="327">
        <v>12</v>
      </c>
      <c r="G417" s="328">
        <f t="shared" si="39"/>
        <v>1</v>
      </c>
      <c r="H417" s="329"/>
      <c r="I417" s="226">
        <f>LEN(H417)</f>
        <v>0</v>
      </c>
      <c r="J417" s="226">
        <v>300</v>
      </c>
      <c r="K417" s="226"/>
    </row>
    <row r="418" spans="1:11" x14ac:dyDescent="0.25">
      <c r="A418" s="859"/>
      <c r="B418" s="55" t="s">
        <v>395</v>
      </c>
      <c r="C418" s="55" t="s">
        <v>393</v>
      </c>
      <c r="D418" s="55">
        <v>0</v>
      </c>
      <c r="E418" s="55">
        <v>96</v>
      </c>
      <c r="F418" s="254">
        <v>96</v>
      </c>
      <c r="G418" s="255">
        <f t="shared" si="39"/>
        <v>1</v>
      </c>
      <c r="H418" s="47"/>
      <c r="I418" s="226">
        <f>LEN(H418)</f>
        <v>0</v>
      </c>
      <c r="J418" s="226">
        <v>300</v>
      </c>
      <c r="K418" s="226"/>
    </row>
    <row r="419" spans="1:11" x14ac:dyDescent="0.25">
      <c r="A419" s="859"/>
      <c r="B419" s="55" t="s">
        <v>397</v>
      </c>
      <c r="C419" s="55" t="s">
        <v>393</v>
      </c>
      <c r="D419" s="55">
        <v>0</v>
      </c>
      <c r="E419" s="55">
        <v>100</v>
      </c>
      <c r="F419" s="254">
        <v>100</v>
      </c>
      <c r="G419" s="255">
        <f t="shared" si="39"/>
        <v>1</v>
      </c>
      <c r="H419" s="47"/>
      <c r="I419" s="226"/>
      <c r="J419" s="226"/>
      <c r="K419" s="226"/>
    </row>
    <row r="420" spans="1:11" x14ac:dyDescent="0.25">
      <c r="A420" s="859"/>
      <c r="B420" s="55" t="s">
        <v>398</v>
      </c>
      <c r="C420" s="55" t="s">
        <v>211</v>
      </c>
      <c r="D420" s="55">
        <v>0</v>
      </c>
      <c r="E420" s="257">
        <v>0.97</v>
      </c>
      <c r="F420" s="258">
        <v>0.93</v>
      </c>
      <c r="G420" s="255">
        <f t="shared" si="39"/>
        <v>0.95876288659793818</v>
      </c>
      <c r="H420" s="47"/>
      <c r="I420" s="226">
        <f>LEN(H420)</f>
        <v>0</v>
      </c>
      <c r="J420" s="226">
        <v>300</v>
      </c>
      <c r="K420" s="226"/>
    </row>
    <row r="421" spans="1:11" x14ac:dyDescent="0.25">
      <c r="A421" s="859"/>
      <c r="B421" s="55" t="s">
        <v>400</v>
      </c>
      <c r="C421" s="55" t="s">
        <v>211</v>
      </c>
      <c r="D421" s="55">
        <v>0</v>
      </c>
      <c r="E421" s="257">
        <v>0.95</v>
      </c>
      <c r="F421" s="259">
        <v>1</v>
      </c>
      <c r="G421" s="255">
        <f t="shared" si="39"/>
        <v>1.0526315789473684</v>
      </c>
      <c r="H421" s="47"/>
      <c r="I421" s="226">
        <f>LEN(H421)</f>
        <v>0</v>
      </c>
      <c r="J421" s="226">
        <v>300</v>
      </c>
      <c r="K421" s="226"/>
    </row>
    <row r="422" spans="1:11" x14ac:dyDescent="0.25">
      <c r="A422" s="859"/>
      <c r="B422" s="55" t="s">
        <v>402</v>
      </c>
      <c r="C422" s="55" t="s">
        <v>393</v>
      </c>
      <c r="D422" s="55">
        <v>0</v>
      </c>
      <c r="E422" s="55">
        <v>5</v>
      </c>
      <c r="F422" s="46">
        <v>5</v>
      </c>
      <c r="G422" s="255">
        <f t="shared" si="39"/>
        <v>1</v>
      </c>
      <c r="H422" s="47"/>
      <c r="I422" s="226">
        <f>LEN(H422)</f>
        <v>0</v>
      </c>
      <c r="J422" s="226">
        <v>300</v>
      </c>
      <c r="K422" s="226"/>
    </row>
    <row r="423" spans="1:11" ht="15.75" thickBot="1" x14ac:dyDescent="0.3">
      <c r="A423" s="860"/>
      <c r="B423" s="57" t="s">
        <v>404</v>
      </c>
      <c r="C423" s="57" t="s">
        <v>393</v>
      </c>
      <c r="D423" s="57">
        <v>0</v>
      </c>
      <c r="E423" s="57">
        <v>6</v>
      </c>
      <c r="F423" s="48">
        <v>21</v>
      </c>
      <c r="G423" s="330">
        <f t="shared" si="39"/>
        <v>3.5</v>
      </c>
      <c r="H423" s="52"/>
      <c r="I423" s="226">
        <f>LEN(H423)</f>
        <v>0</v>
      </c>
      <c r="J423" s="226">
        <v>300</v>
      </c>
      <c r="K423" s="226"/>
    </row>
    <row r="424" spans="1:11" x14ac:dyDescent="0.25">
      <c r="A424" s="184"/>
      <c r="B424" s="185"/>
      <c r="C424" s="185"/>
      <c r="D424" s="185"/>
      <c r="E424" s="185"/>
      <c r="G424" s="186"/>
      <c r="I424" s="226"/>
      <c r="J424" s="226"/>
      <c r="K424" s="226"/>
    </row>
    <row r="425" spans="1:11" x14ac:dyDescent="0.25">
      <c r="I425" s="226"/>
      <c r="J425" s="226"/>
      <c r="K425" s="226"/>
    </row>
    <row r="426" spans="1:11" ht="20.25" hidden="1" x14ac:dyDescent="0.3">
      <c r="A426" s="861" t="s">
        <v>198</v>
      </c>
      <c r="B426" s="862"/>
      <c r="C426" s="862"/>
      <c r="D426" s="862"/>
      <c r="E426" s="862"/>
      <c r="F426" s="862"/>
      <c r="G426" s="862"/>
      <c r="H426" s="863"/>
    </row>
    <row r="427" spans="1:11" ht="54.75" hidden="1" customHeight="1" x14ac:dyDescent="0.25">
      <c r="A427" s="42" t="s">
        <v>62</v>
      </c>
      <c r="B427" s="43" t="s">
        <v>194</v>
      </c>
      <c r="C427" s="63" t="s">
        <v>150</v>
      </c>
      <c r="D427" s="63" t="s">
        <v>165</v>
      </c>
      <c r="E427" s="63" t="s">
        <v>199</v>
      </c>
      <c r="F427" s="63" t="s">
        <v>200</v>
      </c>
      <c r="G427" s="63" t="s">
        <v>201</v>
      </c>
      <c r="H427" s="44" t="s">
        <v>183</v>
      </c>
    </row>
    <row r="428" spans="1:11" ht="16.5" hidden="1" customHeight="1" x14ac:dyDescent="0.25">
      <c r="A428" s="49" t="s">
        <v>137</v>
      </c>
      <c r="B428" s="46"/>
      <c r="C428" s="46"/>
      <c r="D428" s="46"/>
      <c r="E428" s="46"/>
      <c r="F428" s="46"/>
      <c r="G428" s="46" t="e">
        <f>F428/E428</f>
        <v>#DIV/0!</v>
      </c>
      <c r="H428" s="47"/>
    </row>
    <row r="429" spans="1:11" ht="16.5" hidden="1" customHeight="1" x14ac:dyDescent="0.25">
      <c r="A429" s="49" t="s">
        <v>138</v>
      </c>
      <c r="B429" s="46"/>
      <c r="C429" s="46"/>
      <c r="D429" s="46"/>
      <c r="E429" s="46"/>
      <c r="F429" s="46"/>
      <c r="G429" s="46" t="e">
        <f t="shared" ref="G429:G439" si="41">F429/E429</f>
        <v>#DIV/0!</v>
      </c>
      <c r="H429" s="47"/>
    </row>
    <row r="430" spans="1:11" ht="16.5" hidden="1" customHeight="1" x14ac:dyDescent="0.25">
      <c r="A430" s="49" t="s">
        <v>139</v>
      </c>
      <c r="B430" s="46"/>
      <c r="C430" s="46"/>
      <c r="D430" s="46"/>
      <c r="E430" s="46"/>
      <c r="F430" s="46"/>
      <c r="G430" s="46" t="e">
        <f t="shared" si="41"/>
        <v>#DIV/0!</v>
      </c>
      <c r="H430" s="47"/>
    </row>
    <row r="431" spans="1:11" ht="16.5" hidden="1" customHeight="1" x14ac:dyDescent="0.25">
      <c r="A431" s="49" t="s">
        <v>140</v>
      </c>
      <c r="B431" s="46"/>
      <c r="C431" s="46"/>
      <c r="D431" s="46"/>
      <c r="E431" s="46"/>
      <c r="F431" s="46"/>
      <c r="G431" s="46" t="e">
        <f t="shared" si="41"/>
        <v>#DIV/0!</v>
      </c>
      <c r="H431" s="47"/>
    </row>
    <row r="432" spans="1:11" ht="16.5" hidden="1" customHeight="1" x14ac:dyDescent="0.25">
      <c r="A432" s="49" t="s">
        <v>141</v>
      </c>
      <c r="B432" s="46"/>
      <c r="C432" s="46"/>
      <c r="D432" s="46"/>
      <c r="E432" s="46"/>
      <c r="F432" s="46"/>
      <c r="G432" s="46" t="e">
        <f t="shared" si="41"/>
        <v>#DIV/0!</v>
      </c>
      <c r="H432" s="47"/>
    </row>
    <row r="433" spans="1:8" ht="16.5" hidden="1" customHeight="1" x14ac:dyDescent="0.25">
      <c r="A433" s="49" t="s">
        <v>142</v>
      </c>
      <c r="B433" s="46"/>
      <c r="C433" s="46"/>
      <c r="D433" s="46"/>
      <c r="E433" s="46"/>
      <c r="F433" s="46"/>
      <c r="G433" s="46" t="e">
        <f t="shared" si="41"/>
        <v>#DIV/0!</v>
      </c>
      <c r="H433" s="47"/>
    </row>
    <row r="434" spans="1:8" hidden="1" x14ac:dyDescent="0.25">
      <c r="A434" s="49" t="s">
        <v>130</v>
      </c>
      <c r="B434" s="46"/>
      <c r="C434" s="46"/>
      <c r="D434" s="46"/>
      <c r="E434" s="46"/>
      <c r="F434" s="46"/>
      <c r="G434" s="46" t="e">
        <f t="shared" si="41"/>
        <v>#DIV/0!</v>
      </c>
      <c r="H434" s="47"/>
    </row>
    <row r="435" spans="1:8" hidden="1" x14ac:dyDescent="0.25">
      <c r="A435" s="49" t="s">
        <v>131</v>
      </c>
      <c r="B435" s="46"/>
      <c r="C435" s="46"/>
      <c r="D435" s="46"/>
      <c r="E435" s="46"/>
      <c r="F435" s="46"/>
      <c r="G435" s="46" t="e">
        <f t="shared" si="41"/>
        <v>#DIV/0!</v>
      </c>
      <c r="H435" s="47"/>
    </row>
    <row r="436" spans="1:8" hidden="1" x14ac:dyDescent="0.25">
      <c r="A436" s="49" t="s">
        <v>132</v>
      </c>
      <c r="B436" s="46"/>
      <c r="C436" s="46"/>
      <c r="D436" s="46"/>
      <c r="E436" s="46"/>
      <c r="F436" s="46"/>
      <c r="G436" s="46" t="e">
        <f t="shared" si="41"/>
        <v>#DIV/0!</v>
      </c>
      <c r="H436" s="47"/>
    </row>
    <row r="437" spans="1:8" hidden="1" x14ac:dyDescent="0.25">
      <c r="A437" s="49" t="s">
        <v>133</v>
      </c>
      <c r="B437" s="46"/>
      <c r="C437" s="46"/>
      <c r="D437" s="46"/>
      <c r="E437" s="46"/>
      <c r="F437" s="46"/>
      <c r="G437" s="46" t="e">
        <f t="shared" si="41"/>
        <v>#DIV/0!</v>
      </c>
      <c r="H437" s="47"/>
    </row>
    <row r="438" spans="1:8" hidden="1" x14ac:dyDescent="0.25">
      <c r="A438" s="49" t="s">
        <v>134</v>
      </c>
      <c r="B438" s="46"/>
      <c r="C438" s="46"/>
      <c r="D438" s="46"/>
      <c r="E438" s="46"/>
      <c r="F438" s="46"/>
      <c r="G438" s="46" t="e">
        <f t="shared" si="41"/>
        <v>#DIV/0!</v>
      </c>
      <c r="H438" s="47"/>
    </row>
    <row r="439" spans="1:8" ht="15.75" hidden="1" thickBot="1" x14ac:dyDescent="0.3">
      <c r="A439" s="50" t="s">
        <v>135</v>
      </c>
      <c r="B439" s="48"/>
      <c r="C439" s="48"/>
      <c r="D439" s="48"/>
      <c r="E439" s="48"/>
      <c r="F439" s="48"/>
      <c r="G439" s="48" t="e">
        <f t="shared" si="41"/>
        <v>#DIV/0!</v>
      </c>
      <c r="H439" s="52"/>
    </row>
    <row r="440" spans="1:8" hidden="1" x14ac:dyDescent="0.25"/>
    <row r="441" spans="1:8" ht="20.25" hidden="1" x14ac:dyDescent="0.3">
      <c r="A441" s="861" t="s">
        <v>202</v>
      </c>
      <c r="B441" s="862"/>
      <c r="C441" s="862"/>
      <c r="D441" s="862"/>
      <c r="E441" s="862"/>
      <c r="F441" s="862"/>
      <c r="G441" s="862"/>
      <c r="H441" s="863"/>
    </row>
    <row r="442" spans="1:8" ht="52.5" hidden="1" customHeight="1" x14ac:dyDescent="0.25">
      <c r="A442" s="42" t="s">
        <v>63</v>
      </c>
      <c r="B442" s="43" t="s">
        <v>194</v>
      </c>
      <c r="C442" s="63" t="s">
        <v>150</v>
      </c>
      <c r="D442" s="63" t="s">
        <v>170</v>
      </c>
      <c r="E442" s="63" t="s">
        <v>203</v>
      </c>
      <c r="F442" s="63" t="s">
        <v>204</v>
      </c>
      <c r="G442" s="63" t="s">
        <v>205</v>
      </c>
      <c r="H442" s="44" t="s">
        <v>183</v>
      </c>
    </row>
    <row r="443" spans="1:8" ht="16.5" hidden="1" customHeight="1" x14ac:dyDescent="0.25">
      <c r="A443" s="49" t="s">
        <v>137</v>
      </c>
      <c r="B443" s="46"/>
      <c r="C443" s="46"/>
      <c r="D443" s="46"/>
      <c r="E443" s="46"/>
      <c r="F443" s="46"/>
      <c r="G443" s="46" t="e">
        <f>F443/E443</f>
        <v>#DIV/0!</v>
      </c>
      <c r="H443" s="47"/>
    </row>
    <row r="444" spans="1:8" ht="16.5" hidden="1" customHeight="1" x14ac:dyDescent="0.25">
      <c r="A444" s="49" t="s">
        <v>138</v>
      </c>
      <c r="B444" s="46"/>
      <c r="C444" s="46"/>
      <c r="D444" s="46"/>
      <c r="E444" s="46"/>
      <c r="F444" s="46"/>
      <c r="G444" s="46" t="e">
        <f t="shared" ref="G444:G454" si="42">F444/E444</f>
        <v>#DIV/0!</v>
      </c>
      <c r="H444" s="47"/>
    </row>
    <row r="445" spans="1:8" ht="16.5" hidden="1" customHeight="1" x14ac:dyDescent="0.25">
      <c r="A445" s="49" t="s">
        <v>139</v>
      </c>
      <c r="B445" s="46"/>
      <c r="C445" s="46"/>
      <c r="D445" s="46"/>
      <c r="E445" s="46"/>
      <c r="F445" s="46"/>
      <c r="G445" s="46" t="e">
        <f t="shared" si="42"/>
        <v>#DIV/0!</v>
      </c>
      <c r="H445" s="47"/>
    </row>
    <row r="446" spans="1:8" ht="16.5" hidden="1" customHeight="1" x14ac:dyDescent="0.25">
      <c r="A446" s="49" t="s">
        <v>140</v>
      </c>
      <c r="B446" s="46"/>
      <c r="C446" s="46"/>
      <c r="D446" s="46"/>
      <c r="E446" s="46"/>
      <c r="F446" s="46"/>
      <c r="G446" s="46" t="e">
        <f t="shared" si="42"/>
        <v>#DIV/0!</v>
      </c>
      <c r="H446" s="47"/>
    </row>
    <row r="447" spans="1:8" ht="16.5" hidden="1" customHeight="1" x14ac:dyDescent="0.25">
      <c r="A447" s="49" t="s">
        <v>141</v>
      </c>
      <c r="B447" s="46"/>
      <c r="C447" s="46"/>
      <c r="D447" s="46"/>
      <c r="E447" s="46"/>
      <c r="F447" s="46"/>
      <c r="G447" s="46" t="e">
        <f t="shared" si="42"/>
        <v>#DIV/0!</v>
      </c>
      <c r="H447" s="47"/>
    </row>
    <row r="448" spans="1:8" ht="16.5" hidden="1" customHeight="1" x14ac:dyDescent="0.25">
      <c r="A448" s="49" t="s">
        <v>142</v>
      </c>
      <c r="B448" s="46"/>
      <c r="C448" s="46"/>
      <c r="D448" s="46"/>
      <c r="E448" s="46"/>
      <c r="F448" s="46"/>
      <c r="G448" s="46" t="e">
        <f t="shared" si="42"/>
        <v>#DIV/0!</v>
      </c>
      <c r="H448" s="47"/>
    </row>
    <row r="449" spans="1:8" hidden="1" x14ac:dyDescent="0.25">
      <c r="A449" s="49" t="s">
        <v>130</v>
      </c>
      <c r="B449" s="46"/>
      <c r="C449" s="46"/>
      <c r="D449" s="46"/>
      <c r="E449" s="46"/>
      <c r="F449" s="46"/>
      <c r="G449" s="46" t="e">
        <f t="shared" si="42"/>
        <v>#DIV/0!</v>
      </c>
      <c r="H449" s="47"/>
    </row>
    <row r="450" spans="1:8" hidden="1" x14ac:dyDescent="0.25">
      <c r="A450" s="49" t="s">
        <v>131</v>
      </c>
      <c r="B450" s="46"/>
      <c r="C450" s="46"/>
      <c r="D450" s="46"/>
      <c r="E450" s="46"/>
      <c r="F450" s="46"/>
      <c r="G450" s="46" t="e">
        <f t="shared" si="42"/>
        <v>#DIV/0!</v>
      </c>
      <c r="H450" s="47"/>
    </row>
    <row r="451" spans="1:8" hidden="1" x14ac:dyDescent="0.25">
      <c r="A451" s="49" t="s">
        <v>132</v>
      </c>
      <c r="B451" s="46"/>
      <c r="C451" s="46"/>
      <c r="D451" s="46"/>
      <c r="E451" s="46"/>
      <c r="F451" s="46"/>
      <c r="G451" s="46" t="e">
        <f t="shared" si="42"/>
        <v>#DIV/0!</v>
      </c>
      <c r="H451" s="47"/>
    </row>
    <row r="452" spans="1:8" hidden="1" x14ac:dyDescent="0.25">
      <c r="A452" s="49" t="s">
        <v>133</v>
      </c>
      <c r="B452" s="46"/>
      <c r="C452" s="46"/>
      <c r="D452" s="46"/>
      <c r="E452" s="46"/>
      <c r="F452" s="46"/>
      <c r="G452" s="46" t="e">
        <f t="shared" si="42"/>
        <v>#DIV/0!</v>
      </c>
      <c r="H452" s="47"/>
    </row>
    <row r="453" spans="1:8" hidden="1" x14ac:dyDescent="0.25">
      <c r="A453" s="49" t="s">
        <v>134</v>
      </c>
      <c r="B453" s="46"/>
      <c r="C453" s="46"/>
      <c r="D453" s="46"/>
      <c r="E453" s="46"/>
      <c r="F453" s="46"/>
      <c r="G453" s="46" t="e">
        <f t="shared" si="42"/>
        <v>#DIV/0!</v>
      </c>
      <c r="H453" s="47"/>
    </row>
    <row r="454" spans="1:8" ht="15.75" hidden="1" thickBot="1" x14ac:dyDescent="0.3">
      <c r="A454" s="50" t="s">
        <v>135</v>
      </c>
      <c r="B454" s="48"/>
      <c r="C454" s="48"/>
      <c r="D454" s="48"/>
      <c r="E454" s="48"/>
      <c r="F454" s="48"/>
      <c r="G454" s="48" t="e">
        <f t="shared" si="42"/>
        <v>#DIV/0!</v>
      </c>
      <c r="H454" s="52"/>
    </row>
    <row r="455" spans="1:8" hidden="1" x14ac:dyDescent="0.25"/>
    <row r="456" spans="1:8" ht="20.25" hidden="1" x14ac:dyDescent="0.3">
      <c r="A456" s="861" t="s">
        <v>206</v>
      </c>
      <c r="B456" s="862"/>
      <c r="C456" s="862"/>
      <c r="D456" s="862"/>
      <c r="E456" s="862"/>
      <c r="F456" s="862"/>
      <c r="G456" s="862"/>
      <c r="H456" s="863"/>
    </row>
    <row r="457" spans="1:8" ht="63.75" hidden="1" customHeight="1" x14ac:dyDescent="0.25">
      <c r="A457" s="42" t="s">
        <v>64</v>
      </c>
      <c r="B457" s="43" t="s">
        <v>194</v>
      </c>
      <c r="C457" s="63" t="s">
        <v>150</v>
      </c>
      <c r="D457" s="63" t="s">
        <v>175</v>
      </c>
      <c r="E457" s="63" t="s">
        <v>207</v>
      </c>
      <c r="F457" s="63" t="s">
        <v>208</v>
      </c>
      <c r="G457" s="63" t="s">
        <v>209</v>
      </c>
      <c r="H457" s="44" t="s">
        <v>183</v>
      </c>
    </row>
    <row r="458" spans="1:8" hidden="1" x14ac:dyDescent="0.25">
      <c r="A458" s="49" t="s">
        <v>137</v>
      </c>
      <c r="B458" s="46"/>
      <c r="C458" s="46"/>
      <c r="D458" s="46"/>
      <c r="E458" s="46"/>
      <c r="F458" s="46"/>
      <c r="G458" s="46" t="e">
        <f>F458/E458</f>
        <v>#DIV/0!</v>
      </c>
      <c r="H458" s="47"/>
    </row>
    <row r="459" spans="1:8" hidden="1" x14ac:dyDescent="0.25">
      <c r="A459" s="49" t="s">
        <v>138</v>
      </c>
      <c r="B459" s="46"/>
      <c r="C459" s="46"/>
      <c r="D459" s="46"/>
      <c r="E459" s="46"/>
      <c r="F459" s="46"/>
      <c r="G459" s="46" t="e">
        <f t="shared" ref="G459:G469" si="43">F459/E459</f>
        <v>#DIV/0!</v>
      </c>
      <c r="H459" s="47"/>
    </row>
    <row r="460" spans="1:8" hidden="1" x14ac:dyDescent="0.25">
      <c r="A460" s="49" t="s">
        <v>139</v>
      </c>
      <c r="B460" s="46"/>
      <c r="C460" s="46"/>
      <c r="D460" s="46"/>
      <c r="E460" s="46"/>
      <c r="F460" s="46"/>
      <c r="G460" s="46" t="e">
        <f t="shared" si="43"/>
        <v>#DIV/0!</v>
      </c>
      <c r="H460" s="47"/>
    </row>
    <row r="461" spans="1:8" hidden="1" x14ac:dyDescent="0.25">
      <c r="A461" s="49" t="s">
        <v>140</v>
      </c>
      <c r="B461" s="46"/>
      <c r="C461" s="46"/>
      <c r="D461" s="46"/>
      <c r="E461" s="46"/>
      <c r="F461" s="46"/>
      <c r="G461" s="46" t="e">
        <f t="shared" si="43"/>
        <v>#DIV/0!</v>
      </c>
      <c r="H461" s="47"/>
    </row>
    <row r="462" spans="1:8" hidden="1" x14ac:dyDescent="0.25">
      <c r="A462" s="49" t="s">
        <v>141</v>
      </c>
      <c r="B462" s="46"/>
      <c r="C462" s="46"/>
      <c r="D462" s="46"/>
      <c r="E462" s="46"/>
      <c r="F462" s="46"/>
      <c r="G462" s="46" t="e">
        <f t="shared" si="43"/>
        <v>#DIV/0!</v>
      </c>
      <c r="H462" s="47"/>
    </row>
    <row r="463" spans="1:8" hidden="1" x14ac:dyDescent="0.25">
      <c r="A463" s="49" t="s">
        <v>142</v>
      </c>
      <c r="B463" s="46"/>
      <c r="C463" s="46"/>
      <c r="D463" s="46"/>
      <c r="E463" s="46"/>
      <c r="F463" s="46"/>
      <c r="G463" s="46" t="e">
        <f t="shared" si="43"/>
        <v>#DIV/0!</v>
      </c>
      <c r="H463" s="47"/>
    </row>
    <row r="464" spans="1:8" hidden="1" x14ac:dyDescent="0.25">
      <c r="A464" s="49" t="s">
        <v>130</v>
      </c>
      <c r="B464" s="46"/>
      <c r="C464" s="46"/>
      <c r="D464" s="46"/>
      <c r="E464" s="46"/>
      <c r="F464" s="46"/>
      <c r="G464" s="46" t="e">
        <f t="shared" si="43"/>
        <v>#DIV/0!</v>
      </c>
      <c r="H464" s="47"/>
    </row>
    <row r="465" spans="1:44" hidden="1" x14ac:dyDescent="0.25">
      <c r="A465" s="49" t="s">
        <v>131</v>
      </c>
      <c r="B465" s="46"/>
      <c r="C465" s="46"/>
      <c r="D465" s="46"/>
      <c r="E465" s="46"/>
      <c r="F465" s="46"/>
      <c r="G465" s="46" t="e">
        <f t="shared" si="43"/>
        <v>#DIV/0!</v>
      </c>
      <c r="H465" s="47"/>
    </row>
    <row r="466" spans="1:44" hidden="1" x14ac:dyDescent="0.25">
      <c r="A466" s="49" t="s">
        <v>132</v>
      </c>
      <c r="B466" s="46"/>
      <c r="C466" s="46"/>
      <c r="D466" s="46"/>
      <c r="E466" s="46"/>
      <c r="F466" s="46"/>
      <c r="G466" s="46" t="e">
        <f t="shared" si="43"/>
        <v>#DIV/0!</v>
      </c>
      <c r="H466" s="47"/>
    </row>
    <row r="467" spans="1:44" hidden="1" x14ac:dyDescent="0.25">
      <c r="A467" s="49" t="s">
        <v>133</v>
      </c>
      <c r="B467" s="46"/>
      <c r="C467" s="46"/>
      <c r="D467" s="46"/>
      <c r="E467" s="46"/>
      <c r="F467" s="46"/>
      <c r="G467" s="46" t="e">
        <f t="shared" si="43"/>
        <v>#DIV/0!</v>
      </c>
      <c r="H467" s="47"/>
    </row>
    <row r="468" spans="1:44" hidden="1" x14ac:dyDescent="0.25">
      <c r="A468" s="49" t="s">
        <v>134</v>
      </c>
      <c r="B468" s="46"/>
      <c r="C468" s="46"/>
      <c r="D468" s="46"/>
      <c r="E468" s="46"/>
      <c r="F468" s="46"/>
      <c r="G468" s="46" t="e">
        <f t="shared" si="43"/>
        <v>#DIV/0!</v>
      </c>
      <c r="H468" s="47"/>
    </row>
    <row r="469" spans="1:44" ht="15.75" hidden="1" thickBot="1" x14ac:dyDescent="0.3">
      <c r="A469" s="50" t="s">
        <v>135</v>
      </c>
      <c r="B469" s="48"/>
      <c r="C469" s="48"/>
      <c r="D469" s="48"/>
      <c r="E469" s="48"/>
      <c r="F469" s="48"/>
      <c r="G469" s="48" t="e">
        <f t="shared" si="43"/>
        <v>#DIV/0!</v>
      </c>
      <c r="H469" s="52"/>
    </row>
    <row r="470" spans="1:44" ht="26.25" customHeight="1" x14ac:dyDescent="0.25">
      <c r="A470" s="29" t="s">
        <v>35</v>
      </c>
      <c r="B470" s="27"/>
      <c r="C470" s="27"/>
      <c r="D470" s="27"/>
      <c r="E470" s="28"/>
      <c r="F470" s="28"/>
      <c r="G470" s="28"/>
      <c r="H470" s="28"/>
      <c r="I470" s="28"/>
      <c r="J470" s="28"/>
      <c r="K470" s="28"/>
      <c r="L470" s="28"/>
      <c r="M470" s="28"/>
      <c r="N470" s="28"/>
      <c r="O470" s="28"/>
      <c r="P470" s="28"/>
      <c r="Q470" s="28"/>
      <c r="R470" s="28"/>
      <c r="S470" s="28"/>
      <c r="T470" s="28"/>
      <c r="U470" s="28"/>
      <c r="V470" s="28"/>
      <c r="W470" s="28"/>
      <c r="X470" s="27"/>
      <c r="Y470" s="27"/>
      <c r="Z470" s="27"/>
      <c r="AA470" s="27"/>
      <c r="AB470" s="27"/>
      <c r="AC470" s="27"/>
      <c r="AD470" s="30"/>
      <c r="AE470" s="30"/>
      <c r="AF470" s="30"/>
      <c r="AG470" s="30"/>
      <c r="AH470" s="30"/>
      <c r="AI470" s="30"/>
      <c r="AJ470" s="41"/>
      <c r="AK470" s="41"/>
      <c r="AL470" s="31"/>
      <c r="AM470" s="31"/>
      <c r="AN470" s="31"/>
      <c r="AO470" s="31"/>
      <c r="AP470" s="31"/>
      <c r="AQ470" s="31"/>
      <c r="AR470" s="31"/>
    </row>
    <row r="471" spans="1:44" x14ac:dyDescent="0.25">
      <c r="A471" s="36" t="s">
        <v>36</v>
      </c>
      <c r="B471" s="756" t="s">
        <v>37</v>
      </c>
      <c r="C471" s="757"/>
      <c r="D471" s="757"/>
      <c r="E471" s="757"/>
      <c r="F471" s="757"/>
      <c r="G471" s="757"/>
      <c r="H471" s="758"/>
      <c r="I471" s="759" t="s">
        <v>38</v>
      </c>
      <c r="J471" s="760"/>
      <c r="K471" s="760"/>
      <c r="L471" s="760"/>
      <c r="M471" s="760"/>
      <c r="N471" s="760"/>
      <c r="O471" s="761"/>
    </row>
    <row r="472" spans="1:44" x14ac:dyDescent="0.25">
      <c r="A472" s="21">
        <v>13</v>
      </c>
      <c r="B472" s="592" t="s">
        <v>91</v>
      </c>
      <c r="C472" s="592"/>
      <c r="D472" s="592"/>
      <c r="E472" s="592"/>
      <c r="F472" s="592"/>
      <c r="G472" s="592"/>
      <c r="H472" s="592"/>
      <c r="I472" s="592" t="s">
        <v>82</v>
      </c>
      <c r="J472" s="592"/>
      <c r="K472" s="592"/>
      <c r="L472" s="592"/>
      <c r="M472" s="592"/>
      <c r="N472" s="592"/>
      <c r="O472" s="592"/>
    </row>
    <row r="473" spans="1:44" x14ac:dyDescent="0.25">
      <c r="A473" s="21">
        <v>14</v>
      </c>
      <c r="B473" s="592" t="s">
        <v>303</v>
      </c>
      <c r="C473" s="592"/>
      <c r="D473" s="592"/>
      <c r="E473" s="592"/>
      <c r="F473" s="592"/>
      <c r="G473" s="592"/>
      <c r="H473" s="592"/>
      <c r="I473" s="593" t="s">
        <v>477</v>
      </c>
      <c r="J473" s="593"/>
      <c r="K473" s="593"/>
      <c r="L473" s="593"/>
      <c r="M473" s="593"/>
      <c r="N473" s="593"/>
      <c r="O473" s="593"/>
    </row>
  </sheetData>
  <autoFilter ref="A294:H336" xr:uid="{00000000-0009-0000-0000-000004000000}"/>
  <mergeCells count="161">
    <mergeCell ref="A81:A83"/>
    <mergeCell ref="B81:B82"/>
    <mergeCell ref="C81:C82"/>
    <mergeCell ref="A5:B5"/>
    <mergeCell ref="A7:H7"/>
    <mergeCell ref="A16:H16"/>
    <mergeCell ref="A31:H31"/>
    <mergeCell ref="A46:H46"/>
    <mergeCell ref="A90:A92"/>
    <mergeCell ref="B90:B91"/>
    <mergeCell ref="C90:C91"/>
    <mergeCell ref="A1:B3"/>
    <mergeCell ref="C1:N1"/>
    <mergeCell ref="C2:N2"/>
    <mergeCell ref="C3:G3"/>
    <mergeCell ref="H3:N3"/>
    <mergeCell ref="A4:B4"/>
    <mergeCell ref="A61:H61"/>
    <mergeCell ref="A76:N76"/>
    <mergeCell ref="A78:A80"/>
    <mergeCell ref="B78:B79"/>
    <mergeCell ref="C78:C79"/>
    <mergeCell ref="A93:A95"/>
    <mergeCell ref="B93:B94"/>
    <mergeCell ref="C93:C94"/>
    <mergeCell ref="A84:A86"/>
    <mergeCell ref="B84:B85"/>
    <mergeCell ref="C84:C85"/>
    <mergeCell ref="A87:A89"/>
    <mergeCell ref="B87:B88"/>
    <mergeCell ref="C87:C88"/>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114:A116"/>
    <mergeCell ref="B114:B115"/>
    <mergeCell ref="C114:C115"/>
    <mergeCell ref="A117:A119"/>
    <mergeCell ref="B117:B118"/>
    <mergeCell ref="C117:C118"/>
    <mergeCell ref="A111:A113"/>
    <mergeCell ref="B111:B112"/>
    <mergeCell ref="C111:C112"/>
    <mergeCell ref="A120:A122"/>
    <mergeCell ref="B120:B121"/>
    <mergeCell ref="C120:C121"/>
    <mergeCell ref="A123:A125"/>
    <mergeCell ref="B123:B124"/>
    <mergeCell ref="C123:C124"/>
    <mergeCell ref="A126:A128"/>
    <mergeCell ref="B126:B127"/>
    <mergeCell ref="C126:C127"/>
    <mergeCell ref="B150:B151"/>
    <mergeCell ref="C150:C151"/>
    <mergeCell ref="A150:A152"/>
    <mergeCell ref="C147:C148"/>
    <mergeCell ref="A129:A131"/>
    <mergeCell ref="B129:B130"/>
    <mergeCell ref="C129:C130"/>
    <mergeCell ref="A132:A134"/>
    <mergeCell ref="B132:B133"/>
    <mergeCell ref="C132:C133"/>
    <mergeCell ref="A212:A215"/>
    <mergeCell ref="B212:B214"/>
    <mergeCell ref="C212:C214"/>
    <mergeCell ref="A216:A219"/>
    <mergeCell ref="B216:B218"/>
    <mergeCell ref="C216:C218"/>
    <mergeCell ref="A136:N136"/>
    <mergeCell ref="A175:N175"/>
    <mergeCell ref="A190:N190"/>
    <mergeCell ref="A206:G206"/>
    <mergeCell ref="A208:A211"/>
    <mergeCell ref="B208:B210"/>
    <mergeCell ref="C208:C210"/>
    <mergeCell ref="B138:B139"/>
    <mergeCell ref="C138:C139"/>
    <mergeCell ref="A138:A140"/>
    <mergeCell ref="A141:A143"/>
    <mergeCell ref="B141:B142"/>
    <mergeCell ref="C141:C142"/>
    <mergeCell ref="B144:B145"/>
    <mergeCell ref="C144:C145"/>
    <mergeCell ref="A144:A146"/>
    <mergeCell ref="A147:A149"/>
    <mergeCell ref="B147:B148"/>
    <mergeCell ref="A323:A329"/>
    <mergeCell ref="A330:A336"/>
    <mergeCell ref="A338:H338"/>
    <mergeCell ref="A340:A346"/>
    <mergeCell ref="A347:A353"/>
    <mergeCell ref="A220:A223"/>
    <mergeCell ref="B220:B222"/>
    <mergeCell ref="C220:C222"/>
    <mergeCell ref="A224:A227"/>
    <mergeCell ref="B224:B226"/>
    <mergeCell ref="C224:C226"/>
    <mergeCell ref="A302:A308"/>
    <mergeCell ref="A309:A315"/>
    <mergeCell ref="A316:A322"/>
    <mergeCell ref="A228:A231"/>
    <mergeCell ref="B228:B230"/>
    <mergeCell ref="C228:C230"/>
    <mergeCell ref="A233:G233"/>
    <mergeCell ref="A248:G248"/>
    <mergeCell ref="A263:G263"/>
    <mergeCell ref="B473:H473"/>
    <mergeCell ref="I473:O473"/>
    <mergeCell ref="C4:N4"/>
    <mergeCell ref="C5:N5"/>
    <mergeCell ref="B471:H471"/>
    <mergeCell ref="I471:O471"/>
    <mergeCell ref="B472:H472"/>
    <mergeCell ref="I472:O472"/>
    <mergeCell ref="A361:A367"/>
    <mergeCell ref="A368:A374"/>
    <mergeCell ref="A375:A381"/>
    <mergeCell ref="A426:H426"/>
    <mergeCell ref="A441:H441"/>
    <mergeCell ref="A456:H456"/>
    <mergeCell ref="A382:A388"/>
    <mergeCell ref="A389:A395"/>
    <mergeCell ref="A396:A402"/>
    <mergeCell ref="A403:A409"/>
    <mergeCell ref="A417:A423"/>
    <mergeCell ref="A410:A416"/>
    <mergeCell ref="A354:A360"/>
    <mergeCell ref="A278:G278"/>
    <mergeCell ref="A293:H293"/>
    <mergeCell ref="A295:A301"/>
    <mergeCell ref="B159:B160"/>
    <mergeCell ref="C159:C160"/>
    <mergeCell ref="A159:A161"/>
    <mergeCell ref="A156:A158"/>
    <mergeCell ref="B156:B157"/>
    <mergeCell ref="C156:C157"/>
    <mergeCell ref="A153:A155"/>
    <mergeCell ref="B153:B154"/>
    <mergeCell ref="C153:C154"/>
    <mergeCell ref="B171:B172"/>
    <mergeCell ref="C171:C172"/>
    <mergeCell ref="A171:A173"/>
    <mergeCell ref="B165:B166"/>
    <mergeCell ref="C165:C166"/>
    <mergeCell ref="A165:A167"/>
    <mergeCell ref="B162:B163"/>
    <mergeCell ref="C162:C163"/>
    <mergeCell ref="A162:A164"/>
    <mergeCell ref="A168:A170"/>
    <mergeCell ref="B168:B169"/>
    <mergeCell ref="C168:C169"/>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Hoja1</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2023-01-31T21:29:25Z</dcterms:modified>
</cp:coreProperties>
</file>