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YULIED.PENARANDA.SDA\Desktop\2024\1-ENERO-2024\PA cierre 2023\PA DICIEMBRE 2023\"/>
    </mc:Choice>
  </mc:AlternateContent>
  <xr:revisionPtr revIDLastSave="0" documentId="13_ncr:1_{6DA94028-E1F4-466A-BB05-1BFD98C1A6C7}" xr6:coauthVersionLast="47" xr6:coauthVersionMax="47" xr10:uidLastSave="{00000000-0000-0000-0000-000000000000}"/>
  <bookViews>
    <workbookView xWindow="-120" yWindow="-120" windowWidth="20730" windowHeight="11160" tabRatio="516" xr2:uid="{00000000-000D-0000-FFFF-FFFF00000000}"/>
  </bookViews>
  <sheets>
    <sheet name="GESTIÓN" sheetId="21" r:id="rId1"/>
    <sheet name="INVERSIÓN" sheetId="23" r:id="rId2"/>
    <sheet name="ACTIVIDADES" sheetId="7" r:id="rId3"/>
    <sheet name="Hoja1" sheetId="16" state="hidden" r:id="rId4"/>
    <sheet name="TERRITORIALIZACION" sheetId="24" r:id="rId5"/>
    <sheet name="SPI" sheetId="15" r:id="rId6"/>
  </sheets>
  <externalReferences>
    <externalReference r:id="rId7"/>
    <externalReference r:id="rId8"/>
  </externalReferences>
  <definedNames>
    <definedName name="_xlnm._FilterDatabase" localSheetId="2" hidden="1">ACTIVIDADES!$A$8:$X$8</definedName>
    <definedName name="_xlnm._FilterDatabase" localSheetId="0" hidden="1">GESTIÓN!$A$12:$FC$12</definedName>
    <definedName name="_xlnm._FilterDatabase" localSheetId="5" hidden="1">SPI!$A$426:$H$468</definedName>
    <definedName name="_xlnm.Print_Area" localSheetId="2">ACTIVIDADES!$A$1:$V$54</definedName>
    <definedName name="_xlnm.Print_Area" localSheetId="0">GESTIÓN!$A$1:$FC$19</definedName>
    <definedName name="CONDICION_POBLACIONAL" localSheetId="5">[1]Variables!$C$1:$C$24</definedName>
    <definedName name="CONDICION_POBLACIONAL">[2]Variables!$C$1:$C$24</definedName>
    <definedName name="GRUPO_ETAREO" localSheetId="5">[1]Variables!$A$1:$A$8</definedName>
    <definedName name="GRUPO_ETAREO">[2]Variables!$A$1:$A$8</definedName>
    <definedName name="GRUPO_ETAREOS" localSheetId="0">#REF!</definedName>
    <definedName name="GRUPO_ETAREOS" localSheetId="5">#REF!</definedName>
    <definedName name="GRUPO_ETAREOS" localSheetId="4">#REF!</definedName>
    <definedName name="GRUPO_ETAREOS">#REF!</definedName>
    <definedName name="GRUPO_ETARIO" localSheetId="0">#REF!</definedName>
    <definedName name="GRUPO_ETARIO" localSheetId="5">#REF!</definedName>
    <definedName name="GRUPO_ETARIO" localSheetId="4">#REF!</definedName>
    <definedName name="GRUPO_ETARIO">#REF!</definedName>
    <definedName name="GRUPO_ETNICO" localSheetId="0">#REF!</definedName>
    <definedName name="GRUPO_ETNICO" localSheetId="5">#REF!</definedName>
    <definedName name="GRUPO_ETNICO" localSheetId="4">#REF!</definedName>
    <definedName name="GRUPO_ETNICO">#REF!</definedName>
    <definedName name="GRUPOETNICO" localSheetId="0">#REF!</definedName>
    <definedName name="GRUPOETNICO" localSheetId="5">#REF!</definedName>
    <definedName name="GRUPOETNICO" localSheetId="4">#REF!</definedName>
    <definedName name="GRUPOETNICO">#REF!</definedName>
    <definedName name="GRUPOS_ETNICOS" localSheetId="5">[1]Variables!$H$1:$H$8</definedName>
    <definedName name="GRUPOS_ETNICOS">[2]Variables!$H$1:$H$8</definedName>
    <definedName name="LOCALIDAD" localSheetId="0">#REF!</definedName>
    <definedName name="LOCALIDAD" localSheetId="5">#REF!</definedName>
    <definedName name="LOCALIDAD" localSheetId="4">#REF!</definedName>
    <definedName name="LOCALIDAD">#REF!</definedName>
    <definedName name="LOCALIZACION" localSheetId="0">#REF!</definedName>
    <definedName name="LOCALIZACION" localSheetId="5">#REF!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23" l="1"/>
  <c r="G17" i="23"/>
  <c r="G20" i="23"/>
  <c r="G32" i="23"/>
  <c r="EU37" i="23"/>
  <c r="EV10" i="23"/>
  <c r="EU10" i="23"/>
  <c r="ET10" i="23"/>
  <c r="ES10" i="23"/>
  <c r="ER10" i="23"/>
  <c r="O65" i="24"/>
  <c r="N65" i="24"/>
  <c r="O64" i="24"/>
  <c r="O66" i="24" s="1"/>
  <c r="N64" i="24"/>
  <c r="AE63" i="24"/>
  <c r="AD63" i="24"/>
  <c r="AC63" i="24"/>
  <c r="AB63" i="24"/>
  <c r="AA63" i="24"/>
  <c r="R63" i="24"/>
  <c r="Q63" i="24"/>
  <c r="O63" i="24"/>
  <c r="N63" i="24"/>
  <c r="AE62" i="24"/>
  <c r="AD62" i="24"/>
  <c r="AC62" i="24"/>
  <c r="AB62" i="24"/>
  <c r="AA62" i="24"/>
  <c r="R62" i="24"/>
  <c r="Q62" i="24"/>
  <c r="O62" i="24"/>
  <c r="N62" i="24"/>
  <c r="AE57" i="24"/>
  <c r="AD57" i="24"/>
  <c r="AC57" i="24"/>
  <c r="AB57" i="24"/>
  <c r="AA57" i="24"/>
  <c r="R57" i="24"/>
  <c r="Q57" i="24"/>
  <c r="P57" i="24"/>
  <c r="O57" i="24"/>
  <c r="N57" i="24"/>
  <c r="AE56" i="24"/>
  <c r="AD56" i="24"/>
  <c r="AC56" i="24"/>
  <c r="AB56" i="24"/>
  <c r="AA56" i="24"/>
  <c r="R56" i="24"/>
  <c r="Q56" i="24"/>
  <c r="O56" i="24"/>
  <c r="N56" i="24"/>
  <c r="AE49" i="24"/>
  <c r="AE65" i="24" s="1"/>
  <c r="AD49" i="24"/>
  <c r="AD65" i="24" s="1"/>
  <c r="AA49" i="24"/>
  <c r="AA65" i="24" s="1"/>
  <c r="R49" i="24"/>
  <c r="R65" i="24" s="1"/>
  <c r="Q49" i="24"/>
  <c r="Q65" i="24" s="1"/>
  <c r="AD48" i="24"/>
  <c r="AC48" i="24"/>
  <c r="AB48" i="24"/>
  <c r="AA48" i="24"/>
  <c r="AA50" i="24" s="1"/>
  <c r="AD47" i="24"/>
  <c r="AD64" i="24" s="1"/>
  <c r="AA47" i="24"/>
  <c r="AA64" i="24" s="1"/>
  <c r="Q47" i="24"/>
  <c r="Q51" i="24" s="1"/>
  <c r="AE46" i="24"/>
  <c r="AE50" i="24" s="1"/>
  <c r="AD46" i="24"/>
  <c r="AD50" i="24" s="1"/>
  <c r="AC46" i="24"/>
  <c r="AA46" i="24"/>
  <c r="R46" i="24"/>
  <c r="R50" i="24" s="1"/>
  <c r="Q46" i="24"/>
  <c r="Q50" i="24" s="1"/>
  <c r="P46" i="24"/>
  <c r="AD45" i="24"/>
  <c r="AA45" i="24"/>
  <c r="Q45" i="24"/>
  <c r="AE44" i="24"/>
  <c r="AD44" i="24"/>
  <c r="AC44" i="24"/>
  <c r="AA44" i="24"/>
  <c r="R44" i="24"/>
  <c r="AE41" i="24"/>
  <c r="AE47" i="24" s="1"/>
  <c r="AC41" i="24"/>
  <c r="AC45" i="24" s="1"/>
  <c r="AB41" i="24"/>
  <c r="AB45" i="24" s="1"/>
  <c r="R41" i="24"/>
  <c r="R45" i="24" s="1"/>
  <c r="AB40" i="24"/>
  <c r="AB46" i="24" s="1"/>
  <c r="AE39" i="24"/>
  <c r="AA39" i="24"/>
  <c r="R39" i="24"/>
  <c r="Q39" i="24"/>
  <c r="AE38" i="24"/>
  <c r="AD38" i="24"/>
  <c r="AC38" i="24"/>
  <c r="AB38" i="24"/>
  <c r="AA38" i="24"/>
  <c r="R38" i="24"/>
  <c r="Q38" i="24"/>
  <c r="AC37" i="24"/>
  <c r="AB37" i="24"/>
  <c r="AB39" i="24" s="1"/>
  <c r="AN34" i="24"/>
  <c r="AE33" i="24"/>
  <c r="AD33" i="24"/>
  <c r="AB33" i="24"/>
  <c r="AA33" i="24"/>
  <c r="R33" i="24"/>
  <c r="Q33" i="24"/>
  <c r="AE32" i="24"/>
  <c r="AD32" i="24"/>
  <c r="AC32" i="24"/>
  <c r="AB32" i="24"/>
  <c r="AA32" i="24"/>
  <c r="R32" i="24"/>
  <c r="Q32" i="24"/>
  <c r="AC31" i="24"/>
  <c r="P31" i="24"/>
  <c r="P49" i="24" s="1"/>
  <c r="P65" i="24" s="1"/>
  <c r="P66" i="24" s="1"/>
  <c r="AC29" i="24"/>
  <c r="AN28" i="24"/>
  <c r="AE27" i="24"/>
  <c r="AD27" i="24"/>
  <c r="AB27" i="24"/>
  <c r="AA27" i="24"/>
  <c r="R27" i="24"/>
  <c r="Q27" i="24"/>
  <c r="AE26" i="24"/>
  <c r="AD26" i="24"/>
  <c r="AC26" i="24"/>
  <c r="AB26" i="24"/>
  <c r="AA26" i="24"/>
  <c r="R26" i="24"/>
  <c r="Q26" i="24"/>
  <c r="AC25" i="24"/>
  <c r="AC23" i="24"/>
  <c r="AC47" i="24" s="1"/>
  <c r="AN22" i="24"/>
  <c r="AE21" i="24"/>
  <c r="AD21" i="24"/>
  <c r="AC21" i="24"/>
  <c r="AB21" i="24"/>
  <c r="AA21" i="24"/>
  <c r="R21" i="24"/>
  <c r="Q21" i="24"/>
  <c r="AE20" i="24"/>
  <c r="AD20" i="24"/>
  <c r="AC20" i="24"/>
  <c r="AB20" i="24"/>
  <c r="AA20" i="24"/>
  <c r="R20" i="24"/>
  <c r="Q20" i="24"/>
  <c r="P20" i="24"/>
  <c r="AN16" i="24"/>
  <c r="AE15" i="24"/>
  <c r="AD15" i="24"/>
  <c r="AC15" i="24"/>
  <c r="AB15" i="24"/>
  <c r="AA15" i="24"/>
  <c r="R15" i="24"/>
  <c r="Q15" i="24"/>
  <c r="O15" i="24"/>
  <c r="N15" i="24"/>
  <c r="AE14" i="24"/>
  <c r="AD14" i="24"/>
  <c r="AC14" i="24"/>
  <c r="AB14" i="24"/>
  <c r="AA14" i="24"/>
  <c r="R14" i="24"/>
  <c r="Q14" i="24"/>
  <c r="O14" i="24"/>
  <c r="N14" i="24"/>
  <c r="R47" i="24" l="1"/>
  <c r="R64" i="24" s="1"/>
  <c r="R66" i="24" s="1"/>
  <c r="AC33" i="24"/>
  <c r="AC50" i="24"/>
  <c r="N66" i="24"/>
  <c r="AA66" i="24"/>
  <c r="AD66" i="24"/>
  <c r="AC64" i="24"/>
  <c r="AB50" i="24"/>
  <c r="AE51" i="24"/>
  <c r="AE64" i="24"/>
  <c r="AB44" i="24"/>
  <c r="AE45" i="24"/>
  <c r="AB49" i="24"/>
  <c r="AC27" i="24"/>
  <c r="AC49" i="24"/>
  <c r="AC51" i="24" s="1"/>
  <c r="Q64" i="24"/>
  <c r="Q66" i="24" s="1"/>
  <c r="AB47" i="24"/>
  <c r="AD51" i="24"/>
  <c r="AA51" i="24"/>
  <c r="R51" i="24" l="1"/>
  <c r="AB64" i="24"/>
  <c r="AB51" i="24"/>
  <c r="AE66" i="24"/>
  <c r="AC65" i="24"/>
  <c r="AC66" i="24" s="1"/>
  <c r="AB65" i="24"/>
  <c r="AB66" i="24" l="1"/>
  <c r="ET14" i="21" l="1"/>
  <c r="ET13" i="21"/>
  <c r="ER34" i="23"/>
  <c r="ER28" i="23"/>
  <c r="ER27" i="23"/>
  <c r="ER20" i="23"/>
  <c r="ER14" i="23"/>
  <c r="ER13" i="23"/>
  <c r="ER11" i="23"/>
  <c r="ER18" i="23"/>
  <c r="ER24" i="23"/>
  <c r="ER25" i="23"/>
  <c r="ER31" i="23"/>
  <c r="S10" i="7"/>
  <c r="S12" i="7"/>
  <c r="DO13" i="21" l="1"/>
  <c r="DL11" i="23"/>
  <c r="G730" i="15"/>
  <c r="G729" i="15"/>
  <c r="G728" i="15"/>
  <c r="G727" i="15"/>
  <c r="G726" i="15"/>
  <c r="G725" i="15"/>
  <c r="G724" i="15"/>
  <c r="J211" i="15"/>
  <c r="DH36" i="23"/>
  <c r="DG33" i="23"/>
  <c r="ER33" i="23" s="1"/>
  <c r="DG32" i="23"/>
  <c r="DH32" i="23"/>
  <c r="ER32" i="23" s="1"/>
  <c r="DG12" i="23" l="1"/>
  <c r="ER12" i="23" s="1"/>
  <c r="DG19" i="23"/>
  <c r="DG26" i="23"/>
  <c r="DH26" i="23"/>
  <c r="ER26" i="23" s="1"/>
  <c r="DH29" i="23"/>
  <c r="DG17" i="23" l="1"/>
  <c r="ER17" i="23" s="1"/>
  <c r="DG35" i="23"/>
  <c r="ER35" i="23" s="1"/>
  <c r="DH22" i="23"/>
  <c r="DG21" i="23"/>
  <c r="ER21" i="23" s="1"/>
  <c r="DH19" i="23"/>
  <c r="ER19" i="23" s="1"/>
  <c r="DH15" i="23" l="1"/>
  <c r="DN13" i="21" l="1"/>
  <c r="EV13" i="21" s="1"/>
  <c r="DM13" i="21"/>
  <c r="EU13" i="21" s="1"/>
  <c r="DL13" i="21"/>
  <c r="H59" i="15"/>
  <c r="DK10" i="23"/>
  <c r="DM10" i="23"/>
  <c r="DM17" i="23"/>
  <c r="ET17" i="23" s="1"/>
  <c r="DL17" i="23"/>
  <c r="DK17" i="23"/>
  <c r="DK11" i="23"/>
  <c r="DK12" i="23"/>
  <c r="DK13" i="23"/>
  <c r="ES13" i="23" s="1"/>
  <c r="DK14" i="23"/>
  <c r="ES14" i="23" s="1"/>
  <c r="DK20" i="23"/>
  <c r="ES20" i="23" s="1"/>
  <c r="DK24" i="23"/>
  <c r="ES24" i="23" s="1"/>
  <c r="DK27" i="23"/>
  <c r="DK28" i="23"/>
  <c r="DK31" i="23"/>
  <c r="DK34" i="23"/>
  <c r="ES34" i="23" s="1"/>
  <c r="DK35" i="23"/>
  <c r="ES35" i="23" s="1"/>
  <c r="DJ10" i="23"/>
  <c r="DJ11" i="23"/>
  <c r="DJ12" i="23"/>
  <c r="DJ13" i="23"/>
  <c r="DJ14" i="23"/>
  <c r="DJ17" i="23"/>
  <c r="DJ18" i="23"/>
  <c r="DJ19" i="23"/>
  <c r="DJ20" i="23"/>
  <c r="DJ21" i="23"/>
  <c r="DJ24" i="23"/>
  <c r="DJ25" i="23"/>
  <c r="DJ26" i="23"/>
  <c r="DJ27" i="23"/>
  <c r="DJ31" i="23"/>
  <c r="DJ32" i="23"/>
  <c r="DJ33" i="23"/>
  <c r="DJ34" i="23"/>
  <c r="DJ35" i="23"/>
  <c r="DO14" i="21"/>
  <c r="EV14" i="21" s="1"/>
  <c r="DM14" i="21"/>
  <c r="DL14" i="21"/>
  <c r="DK14" i="21"/>
  <c r="DN14" i="21"/>
  <c r="ES12" i="23" l="1"/>
  <c r="ES31" i="23"/>
  <c r="ES11" i="23"/>
  <c r="ES17" i="23"/>
  <c r="EU14" i="21"/>
  <c r="ES27" i="23"/>
  <c r="DL10" i="23"/>
  <c r="G723" i="15"/>
  <c r="G722" i="15"/>
  <c r="G721" i="15"/>
  <c r="G720" i="15"/>
  <c r="G719" i="15"/>
  <c r="G718" i="15"/>
  <c r="G717" i="15"/>
  <c r="J208" i="15"/>
  <c r="DF21" i="23"/>
  <c r="DF29" i="23" l="1"/>
  <c r="DF15" i="23"/>
  <c r="DF16" i="23"/>
  <c r="DF22" i="23"/>
  <c r="DF23" i="23"/>
  <c r="DF30" i="23"/>
  <c r="DF36" i="23"/>
  <c r="DF37" i="23"/>
  <c r="DF38" i="23"/>
  <c r="DF39" i="23"/>
  <c r="DF40" i="23" l="1"/>
  <c r="CH58" i="23" l="1"/>
  <c r="CH57" i="23"/>
  <c r="BF42" i="23"/>
  <c r="AN42" i="23"/>
  <c r="EL39" i="23"/>
  <c r="EK39" i="23"/>
  <c r="EJ39" i="23"/>
  <c r="EI39" i="23"/>
  <c r="EH39" i="23"/>
  <c r="EG39" i="23"/>
  <c r="EF39" i="23"/>
  <c r="EE39" i="23"/>
  <c r="ED39" i="23"/>
  <c r="EC39" i="23"/>
  <c r="EB39" i="23"/>
  <c r="EA39" i="23"/>
  <c r="DZ39" i="23"/>
  <c r="DY39" i="23"/>
  <c r="DX39" i="23"/>
  <c r="DW39" i="23"/>
  <c r="DV39" i="23"/>
  <c r="DU39" i="23"/>
  <c r="DT39" i="23"/>
  <c r="DS39" i="23"/>
  <c r="DR39" i="23"/>
  <c r="DQ39" i="23"/>
  <c r="DP39" i="23"/>
  <c r="DO39" i="23"/>
  <c r="DN39" i="23"/>
  <c r="DH39" i="23"/>
  <c r="DG39" i="23"/>
  <c r="DE39" i="23"/>
  <c r="DC39" i="23"/>
  <c r="DA39" i="23"/>
  <c r="CZ39" i="23"/>
  <c r="CY39" i="23"/>
  <c r="CX39" i="23"/>
  <c r="CW39" i="23"/>
  <c r="CV39" i="23"/>
  <c r="CU39" i="23"/>
  <c r="CT39" i="23"/>
  <c r="CS39" i="23"/>
  <c r="CR39" i="23"/>
  <c r="CQ39" i="23"/>
  <c r="CP39" i="23"/>
  <c r="CN39" i="23"/>
  <c r="CM39" i="23"/>
  <c r="CL39" i="23"/>
  <c r="CK39" i="23"/>
  <c r="CJ39" i="23"/>
  <c r="CD39" i="23"/>
  <c r="CC39" i="23"/>
  <c r="CB39" i="23"/>
  <c r="CA39" i="23"/>
  <c r="BZ39" i="23"/>
  <c r="BY39" i="23"/>
  <c r="BX39" i="23"/>
  <c r="BV39" i="23"/>
  <c r="BU39" i="23"/>
  <c r="BT39" i="23"/>
  <c r="BS39" i="23"/>
  <c r="BR39" i="23"/>
  <c r="BQ39" i="23"/>
  <c r="BP39" i="23"/>
  <c r="BO39" i="23"/>
  <c r="BN39" i="23"/>
  <c r="BM39" i="23"/>
  <c r="BL39" i="23"/>
  <c r="BK39" i="23"/>
  <c r="BJ39" i="23"/>
  <c r="BI39" i="23"/>
  <c r="BH39" i="23"/>
  <c r="BG39" i="23"/>
  <c r="BF39" i="23"/>
  <c r="AZ39" i="23"/>
  <c r="AY39" i="23"/>
  <c r="AX39" i="23"/>
  <c r="AW39" i="23"/>
  <c r="AU39" i="23"/>
  <c r="AT39" i="23"/>
  <c r="AR39" i="23"/>
  <c r="AQ39" i="23"/>
  <c r="AP39" i="23"/>
  <c r="AN39" i="23"/>
  <c r="AM39" i="23"/>
  <c r="AL39" i="23"/>
  <c r="AK39" i="23"/>
  <c r="AJ39" i="23"/>
  <c r="AI39" i="23"/>
  <c r="AH39" i="23"/>
  <c r="AG39" i="23"/>
  <c r="AF39" i="23"/>
  <c r="AE39" i="23"/>
  <c r="AD39" i="23"/>
  <c r="AC39" i="23"/>
  <c r="V39" i="23"/>
  <c r="U39" i="23"/>
  <c r="T39" i="23"/>
  <c r="S39" i="23"/>
  <c r="R39" i="23"/>
  <c r="Q39" i="23"/>
  <c r="P39" i="23"/>
  <c r="O39" i="23"/>
  <c r="N39" i="23"/>
  <c r="M39" i="23"/>
  <c r="L39" i="23"/>
  <c r="K39" i="23"/>
  <c r="J39" i="23"/>
  <c r="I39" i="23"/>
  <c r="H39" i="23"/>
  <c r="EL38" i="23"/>
  <c r="EL40" i="23" s="1"/>
  <c r="EK38" i="23"/>
  <c r="EJ38" i="23"/>
  <c r="EI38" i="23"/>
  <c r="EI40" i="23" s="1"/>
  <c r="EH38" i="23"/>
  <c r="EG38" i="23"/>
  <c r="EF38" i="23"/>
  <c r="EE38" i="23"/>
  <c r="ED38" i="23"/>
  <c r="ED40" i="23" s="1"/>
  <c r="EC38" i="23"/>
  <c r="EB38" i="23"/>
  <c r="EA38" i="23"/>
  <c r="EA40" i="23" s="1"/>
  <c r="DZ38" i="23"/>
  <c r="DY38" i="23"/>
  <c r="DX38" i="23"/>
  <c r="DW38" i="23"/>
  <c r="DV38" i="23"/>
  <c r="DV40" i="23" s="1"/>
  <c r="DU38" i="23"/>
  <c r="DT38" i="23"/>
  <c r="DS38" i="23"/>
  <c r="DS40" i="23" s="1"/>
  <c r="DR38" i="23"/>
  <c r="DQ38" i="23"/>
  <c r="DP38" i="23"/>
  <c r="DO38" i="23"/>
  <c r="DN38" i="23"/>
  <c r="DN40" i="23" s="1"/>
  <c r="DH38" i="23"/>
  <c r="DG38" i="23"/>
  <c r="DE38" i="23"/>
  <c r="DC38" i="23"/>
  <c r="DA38" i="23"/>
  <c r="CZ38" i="23"/>
  <c r="CY38" i="23"/>
  <c r="CY40" i="23" s="1"/>
  <c r="CX38" i="23"/>
  <c r="CW38" i="23"/>
  <c r="CV38" i="23"/>
  <c r="CU38" i="23"/>
  <c r="CT38" i="23"/>
  <c r="CS38" i="23"/>
  <c r="CR38" i="23"/>
  <c r="CQ38" i="23"/>
  <c r="CQ40" i="23" s="1"/>
  <c r="CP38" i="23"/>
  <c r="CO38" i="23"/>
  <c r="CN38" i="23"/>
  <c r="CM38" i="23"/>
  <c r="CL38" i="23"/>
  <c r="CK38" i="23"/>
  <c r="CJ38" i="23"/>
  <c r="CD38" i="23"/>
  <c r="CC38" i="23"/>
  <c r="CC40" i="23" s="1"/>
  <c r="CB38" i="23"/>
  <c r="CA38" i="23"/>
  <c r="BZ38" i="23"/>
  <c r="BY38" i="23"/>
  <c r="BX38" i="23"/>
  <c r="BW38" i="23"/>
  <c r="BV38" i="23"/>
  <c r="BU38" i="23"/>
  <c r="BU40" i="23" s="1"/>
  <c r="BT38" i="23"/>
  <c r="BT40" i="23" s="1"/>
  <c r="BS38" i="23"/>
  <c r="BR38" i="23"/>
  <c r="BP38" i="23"/>
  <c r="BO38" i="23"/>
  <c r="BN38" i="23"/>
  <c r="BM38" i="23"/>
  <c r="BL38" i="23"/>
  <c r="BL40" i="23" s="1"/>
  <c r="BK38" i="23"/>
  <c r="BJ38" i="23"/>
  <c r="BI38" i="23"/>
  <c r="BH38" i="23"/>
  <c r="BG38" i="23"/>
  <c r="BF38" i="23"/>
  <c r="AZ38" i="23"/>
  <c r="AY38" i="23"/>
  <c r="AY40" i="23" s="1"/>
  <c r="AX38" i="23"/>
  <c r="AV38" i="23"/>
  <c r="AU38" i="23"/>
  <c r="AT38" i="23"/>
  <c r="AR38" i="23"/>
  <c r="AQ38" i="23"/>
  <c r="AP38" i="23"/>
  <c r="AO38" i="23"/>
  <c r="AN38" i="23"/>
  <c r="AM38" i="23"/>
  <c r="AM40" i="23" s="1"/>
  <c r="AL38" i="23"/>
  <c r="AK38" i="23"/>
  <c r="AJ38" i="23"/>
  <c r="AI38" i="23"/>
  <c r="AH38" i="23"/>
  <c r="AG38" i="23"/>
  <c r="AG40" i="23" s="1"/>
  <c r="AF38" i="23"/>
  <c r="AE38" i="23"/>
  <c r="AE40" i="23" s="1"/>
  <c r="AD38" i="23"/>
  <c r="AC38" i="23"/>
  <c r="AB38" i="23"/>
  <c r="V38" i="23"/>
  <c r="U38" i="23"/>
  <c r="T38" i="23"/>
  <c r="S38" i="23"/>
  <c r="R38" i="23"/>
  <c r="Q38" i="23"/>
  <c r="Q40" i="23" s="1"/>
  <c r="P38" i="23"/>
  <c r="O38" i="23"/>
  <c r="N38" i="23"/>
  <c r="M38" i="23"/>
  <c r="L38" i="23"/>
  <c r="K38" i="23"/>
  <c r="J38" i="23"/>
  <c r="I38" i="23"/>
  <c r="I40" i="23" s="1"/>
  <c r="H38" i="23"/>
  <c r="DN37" i="23"/>
  <c r="DH37" i="23"/>
  <c r="DG37" i="23"/>
  <c r="DE37" i="23"/>
  <c r="DC37" i="23"/>
  <c r="DB37" i="23"/>
  <c r="DA37" i="23"/>
  <c r="CZ37" i="23"/>
  <c r="CY37" i="23"/>
  <c r="CX37" i="23"/>
  <c r="CW37" i="23"/>
  <c r="CV37" i="23"/>
  <c r="CU37" i="23"/>
  <c r="CT37" i="23"/>
  <c r="CS37" i="23"/>
  <c r="CR37" i="23"/>
  <c r="CQ37" i="23"/>
  <c r="CP37" i="23"/>
  <c r="CO37" i="23"/>
  <c r="CN37" i="23"/>
  <c r="CM37" i="23"/>
  <c r="CL37" i="23"/>
  <c r="CK37" i="23"/>
  <c r="CJ37" i="23"/>
  <c r="CD37" i="23"/>
  <c r="CC37" i="23"/>
  <c r="CB37" i="23"/>
  <c r="CA37" i="23"/>
  <c r="BZ37" i="23"/>
  <c r="BY37" i="23"/>
  <c r="BX37" i="23"/>
  <c r="BW37" i="23"/>
  <c r="BV37" i="23"/>
  <c r="BU37" i="23"/>
  <c r="BT37" i="23"/>
  <c r="BS37" i="23"/>
  <c r="BR37" i="23"/>
  <c r="BP37" i="23"/>
  <c r="BO37" i="23"/>
  <c r="BN37" i="23"/>
  <c r="BM37" i="23"/>
  <c r="BL37" i="23"/>
  <c r="BK37" i="23"/>
  <c r="BJ37" i="23"/>
  <c r="BI37" i="23"/>
  <c r="BH37" i="23"/>
  <c r="BG37" i="23"/>
  <c r="BF37" i="23"/>
  <c r="AZ37" i="23"/>
  <c r="AY37" i="23"/>
  <c r="AX37" i="23"/>
  <c r="AW37" i="23"/>
  <c r="AV37" i="23"/>
  <c r="AU37" i="23"/>
  <c r="AT37" i="23"/>
  <c r="AR37" i="23"/>
  <c r="AQ37" i="23"/>
  <c r="AP37" i="23"/>
  <c r="AO37" i="23"/>
  <c r="AN37" i="23"/>
  <c r="AM37" i="23"/>
  <c r="AL37" i="23"/>
  <c r="AK37" i="23"/>
  <c r="AJ37" i="23"/>
  <c r="AI37" i="23"/>
  <c r="AH37" i="23"/>
  <c r="AG37" i="23"/>
  <c r="AF37" i="23"/>
  <c r="AE37" i="23"/>
  <c r="AD37" i="23"/>
  <c r="AC37" i="23"/>
  <c r="V37" i="23"/>
  <c r="U37" i="23"/>
  <c r="T37" i="23"/>
  <c r="S37" i="23"/>
  <c r="R37" i="23"/>
  <c r="Q37" i="23"/>
  <c r="P37" i="23"/>
  <c r="O37" i="23"/>
  <c r="N37" i="23"/>
  <c r="M37" i="23"/>
  <c r="L37" i="23"/>
  <c r="K37" i="23"/>
  <c r="J37" i="23"/>
  <c r="I37" i="23"/>
  <c r="H37" i="23"/>
  <c r="DN36" i="23"/>
  <c r="DG36" i="23"/>
  <c r="ER36" i="23" s="1"/>
  <c r="DE36" i="23"/>
  <c r="DD36" i="23"/>
  <c r="DC36" i="23"/>
  <c r="DB36" i="23"/>
  <c r="DA36" i="23"/>
  <c r="CZ36" i="23"/>
  <c r="CY36" i="23"/>
  <c r="CX36" i="23"/>
  <c r="CW36" i="23"/>
  <c r="CV36" i="23"/>
  <c r="CU36" i="23"/>
  <c r="CT36" i="23"/>
  <c r="CS36" i="23"/>
  <c r="CR36" i="23"/>
  <c r="CQ36" i="23"/>
  <c r="CP36" i="23"/>
  <c r="CO36" i="23"/>
  <c r="CN36" i="23"/>
  <c r="CM36" i="23"/>
  <c r="CL36" i="23"/>
  <c r="DK36" i="23" s="1"/>
  <c r="CK36" i="23"/>
  <c r="CJ36" i="23"/>
  <c r="CD36" i="23"/>
  <c r="CC36" i="23"/>
  <c r="CB36" i="23"/>
  <c r="CA36" i="23"/>
  <c r="BZ36" i="23"/>
  <c r="BY36" i="23"/>
  <c r="BX36" i="23"/>
  <c r="BW36" i="23"/>
  <c r="BV36" i="23"/>
  <c r="BU36" i="23"/>
  <c r="BT36" i="23"/>
  <c r="BS36" i="23"/>
  <c r="BR36" i="23"/>
  <c r="BQ36" i="23"/>
  <c r="BP36" i="23"/>
  <c r="BO36" i="23"/>
  <c r="BN36" i="23"/>
  <c r="BM36" i="23"/>
  <c r="BL36" i="23"/>
  <c r="BK36" i="23"/>
  <c r="BJ36" i="23"/>
  <c r="BI36" i="23"/>
  <c r="BH36" i="23"/>
  <c r="BG36" i="23"/>
  <c r="AZ36" i="23"/>
  <c r="AY36" i="23"/>
  <c r="AX36" i="23"/>
  <c r="AW36" i="23"/>
  <c r="AV36" i="23"/>
  <c r="AU36" i="23"/>
  <c r="AT36" i="23"/>
  <c r="AS36" i="23"/>
  <c r="AR36" i="23"/>
  <c r="AQ36" i="23"/>
  <c r="AP36" i="23"/>
  <c r="AO36" i="23"/>
  <c r="AN36" i="23"/>
  <c r="AM36" i="23"/>
  <c r="AL36" i="23"/>
  <c r="AK36" i="23"/>
  <c r="AJ36" i="23"/>
  <c r="AI36" i="23"/>
  <c r="AH36" i="23"/>
  <c r="AG36" i="23"/>
  <c r="AF36" i="23"/>
  <c r="AE36" i="23"/>
  <c r="AD36" i="23"/>
  <c r="AC36" i="23"/>
  <c r="AB36" i="23"/>
  <c r="V36" i="23"/>
  <c r="U36" i="23"/>
  <c r="T36" i="23"/>
  <c r="S36" i="23"/>
  <c r="R36" i="23"/>
  <c r="Q36" i="23"/>
  <c r="P36" i="23"/>
  <c r="O36" i="23"/>
  <c r="N36" i="23"/>
  <c r="M36" i="23"/>
  <c r="L36" i="23"/>
  <c r="K36" i="23"/>
  <c r="H36" i="23"/>
  <c r="DM35" i="23"/>
  <c r="DL35" i="23"/>
  <c r="DI35" i="23"/>
  <c r="CI35" i="23"/>
  <c r="CH35" i="23"/>
  <c r="CG35" i="23"/>
  <c r="CF35" i="23"/>
  <c r="CE35" i="23"/>
  <c r="BE35" i="23"/>
  <c r="BD35" i="23"/>
  <c r="BC35" i="23"/>
  <c r="BB35" i="23"/>
  <c r="BA35" i="23"/>
  <c r="AA35" i="23"/>
  <c r="Z35" i="23"/>
  <c r="Y35" i="23"/>
  <c r="X35" i="23"/>
  <c r="W35" i="23"/>
  <c r="DM34" i="23"/>
  <c r="DL34" i="23"/>
  <c r="DI34" i="23"/>
  <c r="CI34" i="23"/>
  <c r="CH34" i="23"/>
  <c r="CG34" i="23"/>
  <c r="CF34" i="23"/>
  <c r="CE34" i="23"/>
  <c r="BE34" i="23"/>
  <c r="BD34" i="23"/>
  <c r="BC34" i="23"/>
  <c r="BB34" i="23"/>
  <c r="BA34" i="23"/>
  <c r="AA34" i="23"/>
  <c r="Z34" i="23"/>
  <c r="Y34" i="23"/>
  <c r="X34" i="23"/>
  <c r="W34" i="23"/>
  <c r="DL33" i="23"/>
  <c r="DI33" i="23"/>
  <c r="DD33" i="23"/>
  <c r="DB33" i="23"/>
  <c r="DK33" i="23" s="1"/>
  <c r="ES33" i="23" s="1"/>
  <c r="CI33" i="23"/>
  <c r="CH33" i="23"/>
  <c r="CG33" i="23"/>
  <c r="CF33" i="23"/>
  <c r="CE33" i="23"/>
  <c r="BF33" i="23"/>
  <c r="BE33" i="23"/>
  <c r="BD33" i="23"/>
  <c r="BC33" i="23"/>
  <c r="BB33" i="23"/>
  <c r="BA33" i="23"/>
  <c r="AB33" i="23"/>
  <c r="V33" i="23"/>
  <c r="AA33" i="23" s="1"/>
  <c r="U33" i="23"/>
  <c r="X33" i="23" s="1"/>
  <c r="DL32" i="23"/>
  <c r="DI32" i="23"/>
  <c r="DD32" i="23"/>
  <c r="DK32" i="23" s="1"/>
  <c r="ES32" i="23" s="1"/>
  <c r="CI32" i="23"/>
  <c r="CG32" i="23"/>
  <c r="CG37" i="23" s="1"/>
  <c r="BQ32" i="23"/>
  <c r="CH32" i="23" s="1"/>
  <c r="BE32" i="23"/>
  <c r="BC32" i="23"/>
  <c r="AS32" i="23"/>
  <c r="BB32" i="23" s="1"/>
  <c r="AA32" i="23"/>
  <c r="Z32" i="23"/>
  <c r="Y32" i="23"/>
  <c r="X32" i="23"/>
  <c r="W32" i="23"/>
  <c r="DM31" i="23"/>
  <c r="DL31" i="23"/>
  <c r="DI31" i="23"/>
  <c r="CI31" i="23"/>
  <c r="CH31" i="23"/>
  <c r="CG31" i="23"/>
  <c r="CF31" i="23"/>
  <c r="CE31" i="23"/>
  <c r="BE31" i="23"/>
  <c r="BD31" i="23"/>
  <c r="BC31" i="23"/>
  <c r="BB31" i="23"/>
  <c r="BA31" i="23"/>
  <c r="AA31" i="23"/>
  <c r="Z31" i="23"/>
  <c r="Y31" i="23"/>
  <c r="X31" i="23"/>
  <c r="W31" i="23"/>
  <c r="DN30" i="23"/>
  <c r="DH30" i="23"/>
  <c r="DG30" i="23"/>
  <c r="DE30" i="23"/>
  <c r="DD30" i="23"/>
  <c r="DC30" i="23"/>
  <c r="DA30" i="23"/>
  <c r="CZ30" i="23"/>
  <c r="CY30" i="23"/>
  <c r="CX30" i="23"/>
  <c r="CW30" i="23"/>
  <c r="CV30" i="23"/>
  <c r="CU30" i="23"/>
  <c r="CT30" i="23"/>
  <c r="CS30" i="23"/>
  <c r="CR30" i="23"/>
  <c r="CQ30" i="23"/>
  <c r="CP30" i="23"/>
  <c r="CN30" i="23"/>
  <c r="CM30" i="23"/>
  <c r="CL30" i="23"/>
  <c r="CK30" i="23"/>
  <c r="CJ30" i="23"/>
  <c r="CD30" i="23"/>
  <c r="CC30" i="23"/>
  <c r="CB30" i="23"/>
  <c r="CA30" i="23"/>
  <c r="BZ30" i="23"/>
  <c r="BY30" i="23"/>
  <c r="BX30" i="23"/>
  <c r="BW30" i="23"/>
  <c r="BV30" i="23"/>
  <c r="BU30" i="23"/>
  <c r="BT30" i="23"/>
  <c r="BS30" i="23"/>
  <c r="BR30" i="23"/>
  <c r="BP30" i="23"/>
  <c r="BO30" i="23"/>
  <c r="BN30" i="23"/>
  <c r="BM30" i="23"/>
  <c r="BL30" i="23"/>
  <c r="BK30" i="23"/>
  <c r="BJ30" i="23"/>
  <c r="BI30" i="23"/>
  <c r="BH30" i="23"/>
  <c r="BG30" i="23"/>
  <c r="BF30" i="23"/>
  <c r="AZ30" i="23"/>
  <c r="AY30" i="23"/>
  <c r="AX30" i="23"/>
  <c r="AW30" i="23"/>
  <c r="AV30" i="23"/>
  <c r="AU30" i="23"/>
  <c r="AT30" i="23"/>
  <c r="AR30" i="23"/>
  <c r="AQ30" i="23"/>
  <c r="AP30" i="23"/>
  <c r="AO30" i="23"/>
  <c r="AN30" i="23"/>
  <c r="AM30" i="23"/>
  <c r="AL30" i="23"/>
  <c r="AK30" i="23"/>
  <c r="AJ30" i="23"/>
  <c r="AI30" i="23"/>
  <c r="AH30" i="23"/>
  <c r="AG30" i="23"/>
  <c r="AF30" i="23"/>
  <c r="AE30" i="23"/>
  <c r="AD30" i="23"/>
  <c r="AC30" i="23"/>
  <c r="V30" i="23"/>
  <c r="U30" i="23"/>
  <c r="T30" i="23"/>
  <c r="S30" i="23"/>
  <c r="R30" i="23"/>
  <c r="Q30" i="23"/>
  <c r="P30" i="23"/>
  <c r="O30" i="23"/>
  <c r="N30" i="23"/>
  <c r="M30" i="23"/>
  <c r="L30" i="23"/>
  <c r="K30" i="23"/>
  <c r="J30" i="23"/>
  <c r="I30" i="23"/>
  <c r="H30" i="23"/>
  <c r="DN29" i="23"/>
  <c r="DG29" i="23"/>
  <c r="ER29" i="23" s="1"/>
  <c r="DE29" i="23"/>
  <c r="DD29" i="23"/>
  <c r="DC29" i="23"/>
  <c r="DB29" i="23"/>
  <c r="DA29" i="23"/>
  <c r="CZ29" i="23"/>
  <c r="CY29" i="23"/>
  <c r="CX29" i="23"/>
  <c r="CW29" i="23"/>
  <c r="CV29" i="23"/>
  <c r="CU29" i="23"/>
  <c r="CT29" i="23"/>
  <c r="CS29" i="23"/>
  <c r="CR29" i="23"/>
  <c r="CQ29" i="23"/>
  <c r="CP29" i="23"/>
  <c r="CO29" i="23"/>
  <c r="CN29" i="23"/>
  <c r="CM29" i="23"/>
  <c r="CL29" i="23"/>
  <c r="CK29" i="23"/>
  <c r="CJ29" i="23"/>
  <c r="CD29" i="23"/>
  <c r="CC29" i="23"/>
  <c r="CB29" i="23"/>
  <c r="CA29" i="23"/>
  <c r="BZ29" i="23"/>
  <c r="BY29" i="23"/>
  <c r="BX29" i="23"/>
  <c r="BW29" i="23"/>
  <c r="BV29" i="23"/>
  <c r="BU29" i="23"/>
  <c r="BT29" i="23"/>
  <c r="BS29" i="23"/>
  <c r="BR29" i="23"/>
  <c r="BQ29" i="23"/>
  <c r="BP29" i="23"/>
  <c r="BO29" i="23"/>
  <c r="BN29" i="23"/>
  <c r="BM29" i="23"/>
  <c r="BL29" i="23"/>
  <c r="BK29" i="23"/>
  <c r="BJ29" i="23"/>
  <c r="BI29" i="23"/>
  <c r="BH29" i="23"/>
  <c r="BG29" i="23"/>
  <c r="BF29" i="23"/>
  <c r="AZ29" i="23"/>
  <c r="AY29" i="23"/>
  <c r="AX29" i="23"/>
  <c r="AW29" i="23"/>
  <c r="AV29" i="23"/>
  <c r="AU29" i="23"/>
  <c r="AT29" i="23"/>
  <c r="AS29" i="23"/>
  <c r="AR29" i="23"/>
  <c r="AQ29" i="23"/>
  <c r="AP29" i="23"/>
  <c r="AO29" i="23"/>
  <c r="AN29" i="23"/>
  <c r="AM29" i="23"/>
  <c r="AL29" i="23"/>
  <c r="AK29" i="23"/>
  <c r="AJ29" i="23"/>
  <c r="AI29" i="23"/>
  <c r="AH29" i="23"/>
  <c r="AG29" i="23"/>
  <c r="AF29" i="23"/>
  <c r="AE29" i="23"/>
  <c r="AD29" i="23"/>
  <c r="AC29" i="23"/>
  <c r="AB29" i="23"/>
  <c r="V29" i="23"/>
  <c r="U29" i="23"/>
  <c r="T29" i="23"/>
  <c r="S29" i="23"/>
  <c r="R29" i="23"/>
  <c r="Q29" i="23"/>
  <c r="P29" i="23"/>
  <c r="O29" i="23"/>
  <c r="N29" i="23"/>
  <c r="M29" i="23"/>
  <c r="L29" i="23"/>
  <c r="K29" i="23"/>
  <c r="H29" i="23"/>
  <c r="DM28" i="23"/>
  <c r="CO28" i="23"/>
  <c r="DJ28" i="23" s="1"/>
  <c r="ES28" i="23" s="1"/>
  <c r="CI28" i="23"/>
  <c r="CH28" i="23"/>
  <c r="CG28" i="23"/>
  <c r="CF28" i="23"/>
  <c r="CE28" i="23"/>
  <c r="BE28" i="23"/>
  <c r="BD28" i="23"/>
  <c r="BC28" i="23"/>
  <c r="BB28" i="23"/>
  <c r="BA28" i="23"/>
  <c r="AA28" i="23"/>
  <c r="Z28" i="23"/>
  <c r="Y28" i="23"/>
  <c r="X28" i="23"/>
  <c r="W28" i="23"/>
  <c r="DM27" i="23"/>
  <c r="ET27" i="23" s="1"/>
  <c r="DL27" i="23"/>
  <c r="DI27" i="23"/>
  <c r="CI27" i="23"/>
  <c r="G27" i="23" s="1"/>
  <c r="CH27" i="23"/>
  <c r="CG27" i="23"/>
  <c r="CF27" i="23"/>
  <c r="CE27" i="23"/>
  <c r="BE27" i="23"/>
  <c r="BD27" i="23"/>
  <c r="BC27" i="23"/>
  <c r="BB27" i="23"/>
  <c r="BA27" i="23"/>
  <c r="AA27" i="23"/>
  <c r="Z27" i="23"/>
  <c r="Y27" i="23"/>
  <c r="X27" i="23"/>
  <c r="W27" i="23"/>
  <c r="DL26" i="23"/>
  <c r="DI26" i="23"/>
  <c r="DB26" i="23"/>
  <c r="DK26" i="23" s="1"/>
  <c r="ES26" i="23" s="1"/>
  <c r="CI26" i="23"/>
  <c r="CG26" i="23"/>
  <c r="CC26" i="23"/>
  <c r="CH26" i="23" s="1"/>
  <c r="BE26" i="23"/>
  <c r="BD26" i="23"/>
  <c r="BC26" i="23"/>
  <c r="BB26" i="23"/>
  <c r="BA26" i="23"/>
  <c r="AB26" i="23"/>
  <c r="AA26" i="23"/>
  <c r="Y26" i="23"/>
  <c r="DL25" i="23"/>
  <c r="DI25" i="23"/>
  <c r="DB25" i="23"/>
  <c r="DK25" i="23" s="1"/>
  <c r="ES25" i="23" s="1"/>
  <c r="CI25" i="23"/>
  <c r="CG25" i="23"/>
  <c r="BQ25" i="23"/>
  <c r="BE25" i="23"/>
  <c r="BC25" i="23"/>
  <c r="AS25" i="23"/>
  <c r="AA25" i="23"/>
  <c r="Z25" i="23"/>
  <c r="Y25" i="23"/>
  <c r="X25" i="23"/>
  <c r="X30" i="23" s="1"/>
  <c r="W25" i="23"/>
  <c r="DM24" i="23"/>
  <c r="DL24" i="23"/>
  <c r="DI24" i="23"/>
  <c r="CI24" i="23"/>
  <c r="CH24" i="23"/>
  <c r="CG24" i="23"/>
  <c r="CF24" i="23"/>
  <c r="CE24" i="23"/>
  <c r="BE24" i="23"/>
  <c r="BD24" i="23"/>
  <c r="BC24" i="23"/>
  <c r="BB24" i="23"/>
  <c r="BA24" i="23"/>
  <c r="AA24" i="23"/>
  <c r="Z24" i="23"/>
  <c r="Y24" i="23"/>
  <c r="X24" i="23"/>
  <c r="W24" i="23"/>
  <c r="DN23" i="23"/>
  <c r="DH23" i="23"/>
  <c r="DG23" i="23"/>
  <c r="DE23" i="23"/>
  <c r="DC23" i="23"/>
  <c r="DA23" i="23"/>
  <c r="CZ23" i="23"/>
  <c r="CY23" i="23"/>
  <c r="CX23" i="23"/>
  <c r="CW23" i="23"/>
  <c r="CV23" i="23"/>
  <c r="CU23" i="23"/>
  <c r="CT23" i="23"/>
  <c r="CS23" i="23"/>
  <c r="CR23" i="23"/>
  <c r="CQ23" i="23"/>
  <c r="CP23" i="23"/>
  <c r="CO23" i="23"/>
  <c r="CN23" i="23"/>
  <c r="CM23" i="23"/>
  <c r="CL23" i="23"/>
  <c r="CK23" i="23"/>
  <c r="CJ23" i="23"/>
  <c r="CD23" i="23"/>
  <c r="CC23" i="23"/>
  <c r="CB23" i="23"/>
  <c r="CA23" i="23"/>
  <c r="BZ23" i="23"/>
  <c r="BY23" i="23"/>
  <c r="BX23" i="23"/>
  <c r="BV23" i="23"/>
  <c r="BU23" i="23"/>
  <c r="BT23" i="23"/>
  <c r="BS23" i="23"/>
  <c r="BR23" i="23"/>
  <c r="BQ23" i="23"/>
  <c r="BP23" i="23"/>
  <c r="BO23" i="23"/>
  <c r="BN23" i="23"/>
  <c r="BM23" i="23"/>
  <c r="BL23" i="23"/>
  <c r="BK23" i="23"/>
  <c r="BJ23" i="23"/>
  <c r="BI23" i="23"/>
  <c r="BH23" i="23"/>
  <c r="BG23" i="23"/>
  <c r="BF23" i="23"/>
  <c r="AZ23" i="23"/>
  <c r="AY23" i="23"/>
  <c r="AX23" i="23"/>
  <c r="AU23" i="23"/>
  <c r="AT23" i="23"/>
  <c r="AR23" i="23"/>
  <c r="AQ23" i="23"/>
  <c r="AP23" i="23"/>
  <c r="AN23" i="23"/>
  <c r="AM23" i="23"/>
  <c r="AL23" i="23"/>
  <c r="AK23" i="23"/>
  <c r="AJ23" i="23"/>
  <c r="AI23" i="23"/>
  <c r="AH23" i="23"/>
  <c r="AG23" i="23"/>
  <c r="AF23" i="23"/>
  <c r="AE23" i="23"/>
  <c r="AD23" i="23"/>
  <c r="AC23" i="23"/>
  <c r="V23" i="23"/>
  <c r="U23" i="23"/>
  <c r="T23" i="23"/>
  <c r="S23" i="23"/>
  <c r="R23" i="23"/>
  <c r="Q23" i="23"/>
  <c r="P23" i="23"/>
  <c r="O23" i="23"/>
  <c r="N23" i="23"/>
  <c r="M23" i="23"/>
  <c r="L23" i="23"/>
  <c r="K23" i="23"/>
  <c r="J23" i="23"/>
  <c r="I23" i="23"/>
  <c r="H23" i="23"/>
  <c r="DN22" i="23"/>
  <c r="DG22" i="23"/>
  <c r="ER22" i="23" s="1"/>
  <c r="DE22" i="23"/>
  <c r="DD22" i="23"/>
  <c r="DC22" i="23"/>
  <c r="DB22" i="23"/>
  <c r="DA22" i="23"/>
  <c r="CZ22" i="23"/>
  <c r="CY22" i="23"/>
  <c r="CX22" i="23"/>
  <c r="CW22" i="23"/>
  <c r="CV22" i="23"/>
  <c r="CU22" i="23"/>
  <c r="CT22" i="23"/>
  <c r="CS22" i="23"/>
  <c r="CR22" i="23"/>
  <c r="CQ22" i="23"/>
  <c r="CP22" i="23"/>
  <c r="CO22" i="23"/>
  <c r="CN22" i="23"/>
  <c r="CM22" i="23"/>
  <c r="CL22" i="23"/>
  <c r="CK22" i="23"/>
  <c r="CJ22" i="23"/>
  <c r="CD22" i="23"/>
  <c r="CC22" i="23"/>
  <c r="CB22" i="23"/>
  <c r="CA22" i="23"/>
  <c r="BZ22" i="23"/>
  <c r="BY22" i="23"/>
  <c r="BX22" i="23"/>
  <c r="BW22" i="23"/>
  <c r="BV22" i="23"/>
  <c r="BU22" i="23"/>
  <c r="BT22" i="23"/>
  <c r="BS22" i="23"/>
  <c r="BR22" i="23"/>
  <c r="BQ22" i="23"/>
  <c r="BP22" i="23"/>
  <c r="BO22" i="23"/>
  <c r="BN22" i="23"/>
  <c r="BM22" i="23"/>
  <c r="BL22" i="23"/>
  <c r="BK22" i="23"/>
  <c r="BJ22" i="23"/>
  <c r="BI22" i="23"/>
  <c r="BH22" i="23"/>
  <c r="BG22" i="23"/>
  <c r="BF22" i="23"/>
  <c r="AZ22" i="23"/>
  <c r="AY22" i="23"/>
  <c r="AX22" i="23"/>
  <c r="AW22" i="23"/>
  <c r="AV22" i="23"/>
  <c r="AU22" i="23"/>
  <c r="AT22" i="23"/>
  <c r="AS22" i="23"/>
  <c r="AR22" i="23"/>
  <c r="AQ22" i="23"/>
  <c r="AP22" i="23"/>
  <c r="AO22" i="23"/>
  <c r="AN22" i="23"/>
  <c r="AM22" i="23"/>
  <c r="AL22" i="23"/>
  <c r="AK22" i="23"/>
  <c r="AJ22" i="23"/>
  <c r="AI22" i="23"/>
  <c r="AH22" i="23"/>
  <c r="AG22" i="23"/>
  <c r="AF22" i="23"/>
  <c r="AE22" i="23"/>
  <c r="AD22" i="23"/>
  <c r="AC22" i="23"/>
  <c r="AB22" i="23"/>
  <c r="V22" i="23"/>
  <c r="U22" i="23"/>
  <c r="T22" i="23"/>
  <c r="S22" i="23"/>
  <c r="R22" i="23"/>
  <c r="Q22" i="23"/>
  <c r="P22" i="23"/>
  <c r="O22" i="23"/>
  <c r="N22" i="23"/>
  <c r="M22" i="23"/>
  <c r="L22" i="23"/>
  <c r="K22" i="23"/>
  <c r="H22" i="23"/>
  <c r="DL21" i="23"/>
  <c r="DI21" i="23"/>
  <c r="DD21" i="23"/>
  <c r="DD39" i="23" s="1"/>
  <c r="DB21" i="23"/>
  <c r="DK21" i="23" s="1"/>
  <c r="ES21" i="23" s="1"/>
  <c r="CI21" i="23"/>
  <c r="CG21" i="23"/>
  <c r="BW21" i="23"/>
  <c r="CE21" i="23" s="1"/>
  <c r="AV21" i="23"/>
  <c r="AV39" i="23" s="1"/>
  <c r="AS21" i="23"/>
  <c r="AS39" i="23" s="1"/>
  <c r="AO21" i="23"/>
  <c r="AO39" i="23" s="1"/>
  <c r="AA21" i="23"/>
  <c r="Z21" i="23"/>
  <c r="Y21" i="23"/>
  <c r="X21" i="23"/>
  <c r="W21" i="23"/>
  <c r="DM20" i="23"/>
  <c r="ET20" i="23" s="1"/>
  <c r="DL20" i="23"/>
  <c r="DI20" i="23"/>
  <c r="CI20" i="23"/>
  <c r="CH20" i="23"/>
  <c r="CG20" i="23"/>
  <c r="CF20" i="23"/>
  <c r="CE20" i="23"/>
  <c r="BE20" i="23"/>
  <c r="BD20" i="23"/>
  <c r="BC20" i="23"/>
  <c r="BB20" i="23"/>
  <c r="BA20" i="23"/>
  <c r="AA20" i="23"/>
  <c r="Z20" i="23"/>
  <c r="Y20" i="23"/>
  <c r="X20" i="23"/>
  <c r="W20" i="23"/>
  <c r="DL19" i="23"/>
  <c r="DI19" i="23"/>
  <c r="DD19" i="23"/>
  <c r="DB19" i="23"/>
  <c r="CI19" i="23"/>
  <c r="CG19" i="23"/>
  <c r="CC19" i="23"/>
  <c r="BE19" i="23"/>
  <c r="BD19" i="23"/>
  <c r="BC19" i="23"/>
  <c r="BB19" i="23"/>
  <c r="BA19" i="23"/>
  <c r="AB19" i="23"/>
  <c r="V19" i="23"/>
  <c r="Y19" i="23" s="1"/>
  <c r="U19" i="23"/>
  <c r="W19" i="23" s="1"/>
  <c r="DL18" i="23"/>
  <c r="DI18" i="23"/>
  <c r="DB18" i="23"/>
  <c r="DK18" i="23" s="1"/>
  <c r="ES18" i="23" s="1"/>
  <c r="CI18" i="23"/>
  <c r="CH18" i="23"/>
  <c r="CG18" i="23"/>
  <c r="CF18" i="23"/>
  <c r="CE18" i="23"/>
  <c r="BE18" i="23"/>
  <c r="BC18" i="23"/>
  <c r="AW18" i="23"/>
  <c r="BB18" i="23" s="1"/>
  <c r="AA18" i="23"/>
  <c r="Z18" i="23"/>
  <c r="Y18" i="23"/>
  <c r="Y23" i="23" s="1"/>
  <c r="X18" i="23"/>
  <c r="W18" i="23"/>
  <c r="DI17" i="23"/>
  <c r="CI17" i="23"/>
  <c r="CH17" i="23"/>
  <c r="CG17" i="23"/>
  <c r="CF17" i="23"/>
  <c r="CE17" i="23"/>
  <c r="BE17" i="23"/>
  <c r="BD17" i="23"/>
  <c r="BC17" i="23"/>
  <c r="BB17" i="23"/>
  <c r="BA17" i="23"/>
  <c r="AA17" i="23"/>
  <c r="Z17" i="23"/>
  <c r="Y17" i="23"/>
  <c r="X17" i="23"/>
  <c r="W17" i="23"/>
  <c r="DN16" i="23"/>
  <c r="DH16" i="23"/>
  <c r="DG16" i="23"/>
  <c r="DE16" i="23"/>
  <c r="DD16" i="23"/>
  <c r="DC16" i="23"/>
  <c r="DB16" i="23"/>
  <c r="DA16" i="23"/>
  <c r="CZ16" i="23"/>
  <c r="CY16" i="23"/>
  <c r="CX16" i="23"/>
  <c r="CW16" i="23"/>
  <c r="CV16" i="23"/>
  <c r="CU16" i="23"/>
  <c r="CT16" i="23"/>
  <c r="CS16" i="23"/>
  <c r="CR16" i="23"/>
  <c r="CQ16" i="23"/>
  <c r="CP16" i="23"/>
  <c r="CO16" i="23"/>
  <c r="CN16" i="23"/>
  <c r="CM16" i="23"/>
  <c r="CL16" i="23"/>
  <c r="CK16" i="23"/>
  <c r="CJ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AZ16" i="23"/>
  <c r="AY16" i="23"/>
  <c r="AX16" i="23"/>
  <c r="AV16" i="23"/>
  <c r="AU16" i="23"/>
  <c r="AT16" i="23"/>
  <c r="AS16" i="23"/>
  <c r="AR16" i="23"/>
  <c r="AQ16" i="23"/>
  <c r="AP16" i="23"/>
  <c r="AO16" i="23"/>
  <c r="AN16" i="23"/>
  <c r="AM16" i="23"/>
  <c r="AL16" i="23"/>
  <c r="AK16" i="23"/>
  <c r="AJ16" i="23"/>
  <c r="AI16" i="23"/>
  <c r="AH16" i="23"/>
  <c r="AG16" i="23"/>
  <c r="AF16" i="23"/>
  <c r="AE16" i="23"/>
  <c r="AD16" i="23"/>
  <c r="AC16" i="23"/>
  <c r="V16" i="23"/>
  <c r="U16" i="23"/>
  <c r="T16" i="23"/>
  <c r="S16" i="23"/>
  <c r="R16" i="23"/>
  <c r="Q16" i="23"/>
  <c r="P16" i="23"/>
  <c r="O16" i="23"/>
  <c r="N16" i="23"/>
  <c r="M16" i="23"/>
  <c r="L16" i="23"/>
  <c r="K16" i="23"/>
  <c r="J16" i="23"/>
  <c r="I16" i="23"/>
  <c r="H16" i="23"/>
  <c r="DN15" i="23"/>
  <c r="DG15" i="23"/>
  <c r="ER15" i="23" s="1"/>
  <c r="DE15" i="23"/>
  <c r="DD15" i="23"/>
  <c r="DC15" i="23"/>
  <c r="DB15" i="23"/>
  <c r="DA15" i="23"/>
  <c r="CZ15" i="23"/>
  <c r="CY15" i="23"/>
  <c r="CX15" i="23"/>
  <c r="CW15" i="23"/>
  <c r="CV15" i="23"/>
  <c r="CU15" i="23"/>
  <c r="CT15" i="23"/>
  <c r="CS15" i="23"/>
  <c r="CR15" i="23"/>
  <c r="CQ15" i="23"/>
  <c r="CP15" i="23"/>
  <c r="CO15" i="23"/>
  <c r="CN15" i="23"/>
  <c r="CM15" i="23"/>
  <c r="CL15" i="23"/>
  <c r="CK15" i="23"/>
  <c r="CJ15" i="23"/>
  <c r="CD15" i="23"/>
  <c r="CC15" i="23"/>
  <c r="CB15" i="23"/>
  <c r="CA15" i="23"/>
  <c r="BZ15" i="23"/>
  <c r="BY15" i="23"/>
  <c r="BX15" i="23"/>
  <c r="BW15" i="23"/>
  <c r="BV15" i="23"/>
  <c r="BU15" i="23"/>
  <c r="BT15" i="23"/>
  <c r="BS15" i="23"/>
  <c r="BR15" i="23"/>
  <c r="BQ15" i="23"/>
  <c r="BP15" i="23"/>
  <c r="BO15" i="23"/>
  <c r="BN15" i="23"/>
  <c r="BM15" i="23"/>
  <c r="BL15" i="23"/>
  <c r="BK15" i="23"/>
  <c r="BJ15" i="23"/>
  <c r="BI15" i="23"/>
  <c r="BH15" i="23"/>
  <c r="BG15" i="23"/>
  <c r="BF15" i="23"/>
  <c r="AZ15" i="23"/>
  <c r="AY15" i="23"/>
  <c r="AX15" i="23"/>
  <c r="AW15" i="23"/>
  <c r="AV15" i="23"/>
  <c r="AU15" i="23"/>
  <c r="AT15" i="23"/>
  <c r="AS15" i="23"/>
  <c r="AR15" i="23"/>
  <c r="AQ15" i="23"/>
  <c r="AP15" i="23"/>
  <c r="AO15" i="23"/>
  <c r="AN15" i="23"/>
  <c r="AM15" i="23"/>
  <c r="AL15" i="23"/>
  <c r="AK15" i="23"/>
  <c r="AJ15" i="23"/>
  <c r="AI15" i="23"/>
  <c r="AH15" i="23"/>
  <c r="AG15" i="23"/>
  <c r="AF15" i="23"/>
  <c r="AE15" i="23"/>
  <c r="AD15" i="23"/>
  <c r="AC15" i="23"/>
  <c r="V15" i="23"/>
  <c r="U15" i="23"/>
  <c r="T15" i="23"/>
  <c r="S15" i="23"/>
  <c r="R15" i="23"/>
  <c r="Q15" i="23"/>
  <c r="P15" i="23"/>
  <c r="O15" i="23"/>
  <c r="N15" i="23"/>
  <c r="M15" i="23"/>
  <c r="L15" i="23"/>
  <c r="K15" i="23"/>
  <c r="H15" i="23"/>
  <c r="DM14" i="23"/>
  <c r="ET14" i="23" s="1"/>
  <c r="DL14" i="23"/>
  <c r="DI14" i="23"/>
  <c r="CI14" i="23"/>
  <c r="CH14" i="23"/>
  <c r="CG14" i="23"/>
  <c r="CF14" i="23"/>
  <c r="CE14" i="23"/>
  <c r="BE14" i="23"/>
  <c r="BD14" i="23"/>
  <c r="BC14" i="23"/>
  <c r="BB14" i="23"/>
  <c r="BA14" i="23"/>
  <c r="AA14" i="23"/>
  <c r="Z14" i="23"/>
  <c r="Y14" i="23"/>
  <c r="X14" i="23"/>
  <c r="X16" i="23" s="1"/>
  <c r="W14" i="23"/>
  <c r="DM13" i="23"/>
  <c r="DL13" i="23"/>
  <c r="DI13" i="23"/>
  <c r="CI13" i="23"/>
  <c r="CH13" i="23"/>
  <c r="CG13" i="23"/>
  <c r="CF13" i="23"/>
  <c r="CE13" i="23"/>
  <c r="BE13" i="23"/>
  <c r="BD13" i="23"/>
  <c r="BC13" i="23"/>
  <c r="BB13" i="23"/>
  <c r="BA13" i="23"/>
  <c r="AA13" i="23"/>
  <c r="Z13" i="23"/>
  <c r="Y13" i="23"/>
  <c r="X13" i="23"/>
  <c r="W13" i="23"/>
  <c r="DM12" i="23"/>
  <c r="ET12" i="23" s="1"/>
  <c r="DL12" i="23"/>
  <c r="DI12" i="23"/>
  <c r="CI12" i="23"/>
  <c r="CH12" i="23"/>
  <c r="CG12" i="23"/>
  <c r="CF12" i="23"/>
  <c r="CE12" i="23"/>
  <c r="BF12" i="23"/>
  <c r="BE12" i="23"/>
  <c r="BD12" i="23"/>
  <c r="BC12" i="23"/>
  <c r="BB12" i="23"/>
  <c r="BA12" i="23"/>
  <c r="AB12" i="23"/>
  <c r="AA12" i="23"/>
  <c r="Z12" i="23"/>
  <c r="Y12" i="23"/>
  <c r="X12" i="23"/>
  <c r="W12" i="23"/>
  <c r="DM11" i="23"/>
  <c r="ET11" i="23" s="1"/>
  <c r="DI11" i="23"/>
  <c r="CI11" i="23"/>
  <c r="CH11" i="23"/>
  <c r="CG11" i="23"/>
  <c r="CF11" i="23"/>
  <c r="CE11" i="23"/>
  <c r="BE11" i="23"/>
  <c r="BE42" i="23" s="1"/>
  <c r="BC11" i="23"/>
  <c r="AW11" i="23"/>
  <c r="AA11" i="23"/>
  <c r="Z11" i="23"/>
  <c r="Y11" i="23"/>
  <c r="X11" i="23"/>
  <c r="W11" i="23"/>
  <c r="DI10" i="23"/>
  <c r="CI10" i="23"/>
  <c r="CH10" i="23"/>
  <c r="CG10" i="23"/>
  <c r="CF10" i="23"/>
  <c r="CE10" i="23"/>
  <c r="BE10" i="23"/>
  <c r="BD10" i="23"/>
  <c r="BC10" i="23"/>
  <c r="BB10" i="23"/>
  <c r="BA10" i="23"/>
  <c r="AA10" i="23"/>
  <c r="Z10" i="23"/>
  <c r="Y10" i="23"/>
  <c r="X10" i="23"/>
  <c r="W10" i="23"/>
  <c r="AA23" i="23" l="1"/>
  <c r="G18" i="23"/>
  <c r="ER30" i="23"/>
  <c r="EV34" i="23"/>
  <c r="EU34" i="23"/>
  <c r="DJ15" i="23"/>
  <c r="EU14" i="23"/>
  <c r="DK19" i="23"/>
  <c r="ES19" i="23" s="1"/>
  <c r="EU20" i="23"/>
  <c r="W30" i="23"/>
  <c r="EV27" i="23"/>
  <c r="EU27" i="23"/>
  <c r="DK29" i="23"/>
  <c r="Z37" i="23"/>
  <c r="ET35" i="23"/>
  <c r="DJ36" i="23"/>
  <c r="K40" i="23"/>
  <c r="S40" i="23"/>
  <c r="DK38" i="23"/>
  <c r="EU24" i="23"/>
  <c r="EU28" i="23"/>
  <c r="EU35" i="23"/>
  <c r="EV35" i="23"/>
  <c r="DK37" i="23"/>
  <c r="ES37" i="23" s="1"/>
  <c r="ER37" i="23"/>
  <c r="DP40" i="23"/>
  <c r="DX40" i="23"/>
  <c r="EF40" i="23"/>
  <c r="EV12" i="23"/>
  <c r="EU12" i="23"/>
  <c r="EV21" i="23"/>
  <c r="EU21" i="23"/>
  <c r="DK39" i="23"/>
  <c r="G11" i="23"/>
  <c r="EV11" i="23"/>
  <c r="ET13" i="23"/>
  <c r="ER16" i="23"/>
  <c r="DI16" i="23"/>
  <c r="ER23" i="23"/>
  <c r="G25" i="23"/>
  <c r="ET31" i="23"/>
  <c r="EV33" i="23"/>
  <c r="EU33" i="23"/>
  <c r="O40" i="23"/>
  <c r="EU17" i="23"/>
  <c r="AC40" i="23"/>
  <c r="EU13" i="23"/>
  <c r="DK15" i="23"/>
  <c r="ES15" i="23" s="1"/>
  <c r="DK22" i="23"/>
  <c r="ET34" i="23"/>
  <c r="AU40" i="23"/>
  <c r="BI40" i="23"/>
  <c r="BZ40" i="23"/>
  <c r="CM40" i="23"/>
  <c r="ES36" i="23"/>
  <c r="DJ16" i="23"/>
  <c r="AK40" i="23"/>
  <c r="ET24" i="23"/>
  <c r="EV26" i="23"/>
  <c r="DJ29" i="23"/>
  <c r="EU31" i="23"/>
  <c r="CI37" i="23"/>
  <c r="CV40" i="23"/>
  <c r="DJ38" i="23"/>
  <c r="DJ22" i="23"/>
  <c r="DJ37" i="23"/>
  <c r="DJ23" i="23"/>
  <c r="DK16" i="23"/>
  <c r="ES16" i="23" s="1"/>
  <c r="BC21" i="23"/>
  <c r="AS38" i="23"/>
  <c r="DI29" i="23"/>
  <c r="DI37" i="23"/>
  <c r="L40" i="23"/>
  <c r="T40" i="23"/>
  <c r="AA30" i="23"/>
  <c r="BE36" i="23"/>
  <c r="W16" i="23"/>
  <c r="CH21" i="23"/>
  <c r="CH23" i="23" s="1"/>
  <c r="BD32" i="23"/>
  <c r="EU32" i="23" s="1"/>
  <c r="M40" i="23"/>
  <c r="U40" i="23"/>
  <c r="BV40" i="23"/>
  <c r="BC16" i="23"/>
  <c r="CE39" i="23"/>
  <c r="BD18" i="23"/>
  <c r="EU18" i="23" s="1"/>
  <c r="AI40" i="23"/>
  <c r="AQ40" i="23"/>
  <c r="BF40" i="23"/>
  <c r="BN40" i="23"/>
  <c r="CJ40" i="23"/>
  <c r="CS40" i="23"/>
  <c r="DA40" i="23"/>
  <c r="DQ40" i="23"/>
  <c r="DY40" i="23"/>
  <c r="EG40" i="23"/>
  <c r="Z38" i="23"/>
  <c r="CH16" i="23"/>
  <c r="Y37" i="23"/>
  <c r="CF32" i="23"/>
  <c r="CF37" i="23" s="1"/>
  <c r="Y36" i="23"/>
  <c r="AT40" i="23"/>
  <c r="BH40" i="23"/>
  <c r="BP40" i="23"/>
  <c r="BY40" i="23"/>
  <c r="CT40" i="23"/>
  <c r="DC40" i="23"/>
  <c r="Y15" i="23"/>
  <c r="W23" i="23"/>
  <c r="DL23" i="23"/>
  <c r="DM22" i="23"/>
  <c r="BC30" i="23"/>
  <c r="Y29" i="23"/>
  <c r="BB37" i="23"/>
  <c r="CE23" i="23"/>
  <c r="CO39" i="23"/>
  <c r="DJ39" i="23" s="1"/>
  <c r="H40" i="23"/>
  <c r="P40" i="23"/>
  <c r="CL40" i="23"/>
  <c r="BB22" i="23"/>
  <c r="DL28" i="23"/>
  <c r="DL30" i="23" s="1"/>
  <c r="BB29" i="23"/>
  <c r="CG29" i="23"/>
  <c r="DL37" i="23"/>
  <c r="BQ37" i="23"/>
  <c r="AD40" i="23"/>
  <c r="AL40" i="23"/>
  <c r="BR40" i="23"/>
  <c r="CU40" i="23"/>
  <c r="DE40" i="23"/>
  <c r="DR40" i="23"/>
  <c r="DZ40" i="23"/>
  <c r="EH40" i="23"/>
  <c r="DM15" i="23"/>
  <c r="DB39" i="23"/>
  <c r="BD25" i="23"/>
  <c r="BD30" i="23" s="1"/>
  <c r="W39" i="23"/>
  <c r="BE15" i="23"/>
  <c r="CF16" i="23"/>
  <c r="CG23" i="23"/>
  <c r="AA19" i="23"/>
  <c r="W37" i="23"/>
  <c r="BJ40" i="23"/>
  <c r="CA40" i="23"/>
  <c r="CN40" i="23"/>
  <c r="CW40" i="23"/>
  <c r="DG40" i="23"/>
  <c r="DT40" i="23"/>
  <c r="EB40" i="23"/>
  <c r="EJ40" i="23"/>
  <c r="DL22" i="23"/>
  <c r="DM18" i="23"/>
  <c r="ET18" i="23" s="1"/>
  <c r="DM25" i="23"/>
  <c r="ET25" i="23" s="1"/>
  <c r="X22" i="23"/>
  <c r="Y16" i="23"/>
  <c r="X39" i="23"/>
  <c r="DI23" i="23"/>
  <c r="DM19" i="23"/>
  <c r="ET19" i="23" s="1"/>
  <c r="BB21" i="23"/>
  <c r="BB39" i="23" s="1"/>
  <c r="Y22" i="23"/>
  <c r="BD22" i="23"/>
  <c r="AW23" i="23"/>
  <c r="DM26" i="23"/>
  <c r="ET26" i="23" s="1"/>
  <c r="DM29" i="23"/>
  <c r="CE32" i="23"/>
  <c r="CE37" i="23" s="1"/>
  <c r="CF36" i="23"/>
  <c r="AF40" i="23"/>
  <c r="AN40" i="23"/>
  <c r="AX40" i="23"/>
  <c r="BK40" i="23"/>
  <c r="CB40" i="23"/>
  <c r="CK40" i="23"/>
  <c r="BF34" i="23"/>
  <c r="BF36" i="23" s="1"/>
  <c r="AO40" i="23"/>
  <c r="DH40" i="23"/>
  <c r="EK40" i="23"/>
  <c r="CI38" i="23"/>
  <c r="Z16" i="23"/>
  <c r="X23" i="23"/>
  <c r="BE21" i="23"/>
  <c r="G21" i="23" s="1"/>
  <c r="DI22" i="23"/>
  <c r="BQ38" i="23"/>
  <c r="BQ40" i="23" s="1"/>
  <c r="CE26" i="23"/>
  <c r="CI29" i="23"/>
  <c r="AB35" i="23"/>
  <c r="AB37" i="23" s="1"/>
  <c r="Y33" i="23"/>
  <c r="DM33" i="23"/>
  <c r="ET33" i="23" s="1"/>
  <c r="Y39" i="23"/>
  <c r="AS37" i="23"/>
  <c r="AH40" i="23"/>
  <c r="AP40" i="23"/>
  <c r="AZ40" i="23"/>
  <c r="BM40" i="23"/>
  <c r="CD40" i="23"/>
  <c r="AO23" i="23"/>
  <c r="CX40" i="23"/>
  <c r="EC40" i="23"/>
  <c r="G10" i="23"/>
  <c r="DL15" i="23"/>
  <c r="CI16" i="23"/>
  <c r="DM21" i="23"/>
  <c r="ET21" i="23" s="1"/>
  <c r="CH22" i="23"/>
  <c r="CF22" i="23"/>
  <c r="CE25" i="23"/>
  <c r="CE30" i="23" s="1"/>
  <c r="AB28" i="23"/>
  <c r="U26" i="23" s="1"/>
  <c r="Z33" i="23"/>
  <c r="CG36" i="23"/>
  <c r="DL36" i="23"/>
  <c r="N40" i="23"/>
  <c r="V40" i="23"/>
  <c r="CR40" i="23"/>
  <c r="CZ40" i="23"/>
  <c r="DO40" i="23"/>
  <c r="DW40" i="23"/>
  <c r="EE40" i="23"/>
  <c r="BC29" i="23"/>
  <c r="BB36" i="23"/>
  <c r="CP40" i="23"/>
  <c r="DU40" i="23"/>
  <c r="BC38" i="23"/>
  <c r="DL16" i="23"/>
  <c r="CH39" i="23"/>
  <c r="W15" i="23"/>
  <c r="BC15" i="23"/>
  <c r="Z19" i="23"/>
  <c r="Z30" i="23"/>
  <c r="W29" i="23"/>
  <c r="DL29" i="23"/>
  <c r="BC37" i="23"/>
  <c r="AA36" i="23"/>
  <c r="BC36" i="23"/>
  <c r="DM36" i="23"/>
  <c r="ET36" i="23" s="1"/>
  <c r="AJ40" i="23"/>
  <c r="AR40" i="23"/>
  <c r="BG40" i="23"/>
  <c r="BO40" i="23"/>
  <c r="BX40" i="23"/>
  <c r="CI30" i="23"/>
  <c r="W38" i="23"/>
  <c r="CE16" i="23"/>
  <c r="BC39" i="23"/>
  <c r="AA15" i="23"/>
  <c r="EV17" i="23"/>
  <c r="BW23" i="23"/>
  <c r="AA29" i="23"/>
  <c r="BE37" i="23"/>
  <c r="CI15" i="23"/>
  <c r="BC23" i="23"/>
  <c r="AV23" i="23"/>
  <c r="X37" i="23"/>
  <c r="CH37" i="23"/>
  <c r="J40" i="23"/>
  <c r="R40" i="23"/>
  <c r="BS40" i="23"/>
  <c r="BD11" i="23"/>
  <c r="EU11" i="23" s="1"/>
  <c r="BB11" i="23"/>
  <c r="AW16" i="23"/>
  <c r="BA11" i="23"/>
  <c r="AW38" i="23"/>
  <c r="AW40" i="23" s="1"/>
  <c r="DI15" i="23"/>
  <c r="AB21" i="23"/>
  <c r="AB23" i="23" s="1"/>
  <c r="AA22" i="23"/>
  <c r="BA29" i="23"/>
  <c r="BD29" i="23"/>
  <c r="CE36" i="23"/>
  <c r="G14" i="23"/>
  <c r="EV14" i="23" s="1"/>
  <c r="AA39" i="23"/>
  <c r="CG39" i="23"/>
  <c r="BB15" i="23"/>
  <c r="DI38" i="23"/>
  <c r="BE30" i="23"/>
  <c r="BE38" i="23"/>
  <c r="CH15" i="23"/>
  <c r="CF15" i="23"/>
  <c r="CE15" i="23"/>
  <c r="CI39" i="23"/>
  <c r="Y30" i="23"/>
  <c r="Y38" i="23"/>
  <c r="Y40" i="23" s="1"/>
  <c r="AB30" i="23"/>
  <c r="CH29" i="23"/>
  <c r="CF29" i="23"/>
  <c r="CE29" i="23"/>
  <c r="BE39" i="23"/>
  <c r="W36" i="23"/>
  <c r="BA36" i="23"/>
  <c r="BD36" i="23"/>
  <c r="X38" i="23"/>
  <c r="X40" i="23" s="1"/>
  <c r="Z15" i="23"/>
  <c r="CG30" i="23"/>
  <c r="Z29" i="23"/>
  <c r="DD38" i="23"/>
  <c r="DD40" i="23" s="1"/>
  <c r="DD37" i="23"/>
  <c r="DM32" i="23"/>
  <c r="ET32" i="23" s="1"/>
  <c r="CG38" i="23"/>
  <c r="CG40" i="23" s="1"/>
  <c r="CG16" i="23"/>
  <c r="G13" i="23"/>
  <c r="EV13" i="23" s="1"/>
  <c r="Z23" i="23"/>
  <c r="BC22" i="23"/>
  <c r="DI36" i="23"/>
  <c r="CI22" i="23"/>
  <c r="CG22" i="23"/>
  <c r="AS40" i="23"/>
  <c r="AV40" i="23"/>
  <c r="BA15" i="23"/>
  <c r="BD15" i="23"/>
  <c r="CI23" i="23"/>
  <c r="CH19" i="23"/>
  <c r="CF19" i="23"/>
  <c r="CE19" i="23"/>
  <c r="BF19" i="23"/>
  <c r="G24" i="23"/>
  <c r="EV24" i="23" s="1"/>
  <c r="Z36" i="23"/>
  <c r="X36" i="23"/>
  <c r="CO40" i="23"/>
  <c r="X15" i="23"/>
  <c r="DM16" i="23"/>
  <c r="ET16" i="23" s="1"/>
  <c r="BA18" i="23"/>
  <c r="X19" i="23"/>
  <c r="CF21" i="23"/>
  <c r="CF23" i="23" s="1"/>
  <c r="BE22" i="23"/>
  <c r="BB25" i="23"/>
  <c r="BB30" i="23" s="1"/>
  <c r="CH25" i="23"/>
  <c r="CH30" i="23" s="1"/>
  <c r="X29" i="23"/>
  <c r="AS30" i="23"/>
  <c r="BQ30" i="23"/>
  <c r="CO30" i="23"/>
  <c r="DJ30" i="23" s="1"/>
  <c r="BA32" i="23"/>
  <c r="BA37" i="23" s="1"/>
  <c r="W33" i="23"/>
  <c r="G35" i="23"/>
  <c r="CH36" i="23"/>
  <c r="AA37" i="23"/>
  <c r="AB13" i="23"/>
  <c r="AB15" i="23" s="1"/>
  <c r="G23" i="23"/>
  <c r="BA21" i="23"/>
  <c r="BA39" i="23" s="1"/>
  <c r="Z22" i="23"/>
  <c r="BF26" i="23"/>
  <c r="BE29" i="23"/>
  <c r="CI36" i="23"/>
  <c r="CE22" i="23"/>
  <c r="AA42" i="23"/>
  <c r="AB14" i="23"/>
  <c r="BE16" i="23"/>
  <c r="BD21" i="23"/>
  <c r="BD39" i="23" s="1"/>
  <c r="BA22" i="23"/>
  <c r="DB23" i="23"/>
  <c r="DK23" i="23" s="1"/>
  <c r="ES23" i="23" s="1"/>
  <c r="CF26" i="23"/>
  <c r="DB38" i="23"/>
  <c r="Z39" i="23"/>
  <c r="CG15" i="23"/>
  <c r="EV20" i="23"/>
  <c r="DB30" i="23"/>
  <c r="DK30" i="23" s="1"/>
  <c r="ES30" i="23" s="1"/>
  <c r="G34" i="23"/>
  <c r="AA38" i="23"/>
  <c r="BW39" i="23"/>
  <c r="BW40" i="23" s="1"/>
  <c r="AA16" i="23"/>
  <c r="W22" i="23"/>
  <c r="DD23" i="23"/>
  <c r="CF25" i="23"/>
  <c r="CF30" i="23" s="1"/>
  <c r="DL38" i="23"/>
  <c r="AS23" i="23"/>
  <c r="BA25" i="23"/>
  <c r="BA30" i="23" s="1"/>
  <c r="DI28" i="23"/>
  <c r="DI39" i="23" s="1"/>
  <c r="G31" i="23"/>
  <c r="EV31" i="23" s="1"/>
  <c r="ET29" i="23" l="1"/>
  <c r="EU19" i="23"/>
  <c r="EV19" i="23"/>
  <c r="ET15" i="23"/>
  <c r="ET22" i="23"/>
  <c r="EV32" i="23"/>
  <c r="EU36" i="23"/>
  <c r="EV36" i="23"/>
  <c r="G36" i="23"/>
  <c r="DJ40" i="23"/>
  <c r="ET28" i="23"/>
  <c r="EV25" i="23"/>
  <c r="EV18" i="23"/>
  <c r="EV29" i="23"/>
  <c r="EU29" i="23"/>
  <c r="DB40" i="23"/>
  <c r="EU15" i="23"/>
  <c r="ES22" i="23"/>
  <c r="EU25" i="23"/>
  <c r="G38" i="23"/>
  <c r="DK40" i="23"/>
  <c r="BD37" i="23"/>
  <c r="EU30" i="23"/>
  <c r="ES29" i="23"/>
  <c r="EU22" i="23"/>
  <c r="EV22" i="23"/>
  <c r="G28" i="23"/>
  <c r="EV28" i="23" s="1"/>
  <c r="DL39" i="23"/>
  <c r="DL40" i="23" s="1"/>
  <c r="G37" i="23"/>
  <c r="AA40" i="23"/>
  <c r="Z40" i="23"/>
  <c r="W40" i="23"/>
  <c r="CI40" i="23"/>
  <c r="BB23" i="23"/>
  <c r="CE38" i="23"/>
  <c r="CE40" i="23" s="1"/>
  <c r="BA23" i="23"/>
  <c r="DM38" i="23"/>
  <c r="DM30" i="23"/>
  <c r="ET30" i="23" s="1"/>
  <c r="G15" i="23"/>
  <c r="EV15" i="23" s="1"/>
  <c r="BD23" i="23"/>
  <c r="DM23" i="23"/>
  <c r="ET23" i="23" s="1"/>
  <c r="BC40" i="23"/>
  <c r="G29" i="23"/>
  <c r="DM39" i="23"/>
  <c r="BE23" i="23"/>
  <c r="EU23" i="23" s="1"/>
  <c r="CF38" i="23"/>
  <c r="CH38" i="23"/>
  <c r="CH40" i="23" s="1"/>
  <c r="G30" i="23"/>
  <c r="BE40" i="23"/>
  <c r="G39" i="23"/>
  <c r="CF39" i="23"/>
  <c r="AB16" i="23"/>
  <c r="AB39" i="23"/>
  <c r="AB40" i="23" s="1"/>
  <c r="X26" i="23"/>
  <c r="W26" i="23"/>
  <c r="W42" i="23" s="1"/>
  <c r="Z26" i="23"/>
  <c r="EU26" i="23" s="1"/>
  <c r="DI40" i="23"/>
  <c r="DM37" i="23"/>
  <c r="ET37" i="23" s="1"/>
  <c r="BA38" i="23"/>
  <c r="BA40" i="23" s="1"/>
  <c r="BA16" i="23"/>
  <c r="BB16" i="23"/>
  <c r="BB38" i="23"/>
  <c r="BB40" i="23" s="1"/>
  <c r="G16" i="23"/>
  <c r="EV16" i="23" s="1"/>
  <c r="DI30" i="23"/>
  <c r="BD38" i="23"/>
  <c r="BD40" i="23" s="1"/>
  <c r="BD16" i="23"/>
  <c r="EU16" i="23" s="1"/>
  <c r="EV23" i="23" l="1"/>
  <c r="EV30" i="23"/>
  <c r="EV37" i="23"/>
  <c r="DM40" i="23"/>
  <c r="CF40" i="23"/>
  <c r="G40" i="23"/>
  <c r="G716" i="15" l="1"/>
  <c r="G715" i="15"/>
  <c r="G714" i="15"/>
  <c r="G713" i="15"/>
  <c r="G712" i="15"/>
  <c r="G711" i="15"/>
  <c r="J205" i="15" l="1"/>
  <c r="G710" i="15" l="1"/>
  <c r="G709" i="15" l="1"/>
  <c r="G707" i="15"/>
  <c r="G706" i="15"/>
  <c r="G705" i="15"/>
  <c r="G704" i="15"/>
  <c r="G703" i="15"/>
  <c r="CK14" i="21" l="1"/>
  <c r="CJ14" i="21"/>
  <c r="CI14" i="21"/>
  <c r="CH14" i="21"/>
  <c r="CG14" i="21"/>
  <c r="BG14" i="21"/>
  <c r="BF14" i="21"/>
  <c r="BE14" i="21"/>
  <c r="BD14" i="21"/>
  <c r="BC14" i="21"/>
  <c r="AC14" i="21"/>
  <c r="AB14" i="21"/>
  <c r="AA14" i="21"/>
  <c r="Z14" i="21"/>
  <c r="Y14" i="21"/>
  <c r="DK13" i="21"/>
  <c r="CK13" i="21"/>
  <c r="CJ13" i="21"/>
  <c r="CI13" i="21"/>
  <c r="CH13" i="21"/>
  <c r="CG13" i="21"/>
  <c r="BF13" i="21"/>
  <c r="BD13" i="21"/>
  <c r="BC13" i="21"/>
  <c r="AC13" i="21"/>
  <c r="AB13" i="21"/>
  <c r="AA13" i="21"/>
  <c r="Z13" i="21"/>
  <c r="Y13" i="21"/>
  <c r="EW14" i="21" l="1"/>
  <c r="AN13" i="21"/>
  <c r="I14" i="21"/>
  <c r="EX14" i="21" s="1"/>
  <c r="BG13" i="21" l="1"/>
  <c r="BE13" i="21"/>
  <c r="G702" i="15"/>
  <c r="G701" i="15"/>
  <c r="G697" i="15"/>
  <c r="G696" i="15"/>
  <c r="G700" i="15"/>
  <c r="G699" i="15"/>
  <c r="G698" i="15"/>
  <c r="J200" i="15"/>
  <c r="J199" i="15"/>
  <c r="J198" i="15"/>
  <c r="H55" i="15"/>
  <c r="EX13" i="21" l="1"/>
  <c r="EW13" i="21"/>
  <c r="G742" i="15"/>
  <c r="G741" i="15"/>
  <c r="G740" i="15"/>
  <c r="G739" i="15"/>
  <c r="G738" i="15"/>
  <c r="G737" i="15"/>
  <c r="G736" i="15"/>
  <c r="G735" i="15"/>
  <c r="G734" i="15"/>
  <c r="G733" i="15"/>
  <c r="G732" i="15"/>
  <c r="G731" i="15"/>
  <c r="G695" i="15"/>
  <c r="G694" i="15"/>
  <c r="G692" i="15"/>
  <c r="G691" i="15"/>
  <c r="G690" i="15"/>
  <c r="G689" i="15"/>
  <c r="G688" i="15"/>
  <c r="G687" i="15"/>
  <c r="G685" i="15"/>
  <c r="G684" i="15"/>
  <c r="G683" i="15"/>
  <c r="G682" i="15"/>
  <c r="G681" i="15"/>
  <c r="G680" i="15"/>
  <c r="G679" i="15"/>
  <c r="G677" i="15"/>
  <c r="G676" i="15"/>
  <c r="G675" i="15"/>
  <c r="G674" i="15"/>
  <c r="G673" i="15"/>
  <c r="G672" i="15"/>
  <c r="G671" i="15"/>
  <c r="G670" i="15"/>
  <c r="G669" i="15"/>
  <c r="G668" i="15"/>
  <c r="G667" i="15"/>
  <c r="G666" i="15"/>
  <c r="G665" i="15"/>
  <c r="G664" i="15"/>
  <c r="G663" i="15"/>
  <c r="G662" i="15"/>
  <c r="G661" i="15"/>
  <c r="G660" i="15"/>
  <c r="G659" i="15"/>
  <c r="G658" i="15"/>
  <c r="G657" i="15"/>
  <c r="G656" i="15"/>
  <c r="G655" i="15"/>
  <c r="G654" i="15"/>
  <c r="G653" i="15"/>
  <c r="G652" i="15"/>
  <c r="G651" i="15"/>
  <c r="G650" i="15"/>
  <c r="G649" i="15"/>
  <c r="G648" i="15"/>
  <c r="G647" i="15"/>
  <c r="G643" i="15"/>
  <c r="G642" i="15"/>
  <c r="G641" i="15"/>
  <c r="G640" i="15"/>
  <c r="G639" i="15"/>
  <c r="G638" i="15"/>
  <c r="G637" i="15"/>
  <c r="G636" i="15"/>
  <c r="G635" i="15"/>
  <c r="G634" i="15"/>
  <c r="G633" i="15"/>
  <c r="G632" i="15"/>
  <c r="G631" i="15"/>
  <c r="G630" i="15"/>
  <c r="G629" i="15"/>
  <c r="G628" i="15"/>
  <c r="G627" i="15"/>
  <c r="G626" i="15"/>
  <c r="G625" i="15"/>
  <c r="G624" i="15"/>
  <c r="G623" i="15"/>
  <c r="G622" i="15"/>
  <c r="G621" i="15"/>
  <c r="G620" i="15"/>
  <c r="G619" i="15"/>
  <c r="G618" i="15"/>
  <c r="G617" i="15"/>
  <c r="G616" i="15"/>
  <c r="G615" i="15"/>
  <c r="G614" i="15"/>
  <c r="G613" i="15"/>
  <c r="G612" i="15"/>
  <c r="G611" i="15"/>
  <c r="G610" i="15"/>
  <c r="G609" i="15"/>
  <c r="G608" i="15"/>
  <c r="G607" i="15"/>
  <c r="G606" i="15"/>
  <c r="G605" i="15"/>
  <c r="G604" i="15"/>
  <c r="G603" i="15"/>
  <c r="G602" i="15"/>
  <c r="G601" i="15"/>
  <c r="G600" i="15"/>
  <c r="G599" i="15"/>
  <c r="G598" i="15"/>
  <c r="G597" i="15"/>
  <c r="G596" i="15"/>
  <c r="G595" i="15"/>
  <c r="G594" i="15"/>
  <c r="G593" i="15"/>
  <c r="G592" i="15"/>
  <c r="G591" i="15"/>
  <c r="G590" i="15"/>
  <c r="G589" i="15"/>
  <c r="G588" i="15"/>
  <c r="G587" i="15"/>
  <c r="G586" i="15"/>
  <c r="G585" i="15"/>
  <c r="G584" i="15"/>
  <c r="G583" i="15"/>
  <c r="G582" i="15"/>
  <c r="G581" i="15"/>
  <c r="G580" i="15"/>
  <c r="G579" i="15"/>
  <c r="G578" i="15"/>
  <c r="G577" i="15"/>
  <c r="G576" i="15"/>
  <c r="G575" i="15"/>
  <c r="G574" i="15"/>
  <c r="G573" i="15"/>
  <c r="G572" i="15"/>
  <c r="G571" i="15"/>
  <c r="G570" i="15"/>
  <c r="G569" i="15"/>
  <c r="G568" i="15"/>
  <c r="G567" i="15"/>
  <c r="G566" i="15"/>
  <c r="G565" i="15"/>
  <c r="G564" i="15"/>
  <c r="G563" i="15"/>
  <c r="G562" i="15"/>
  <c r="G561" i="15"/>
  <c r="G560" i="15"/>
  <c r="I555" i="15"/>
  <c r="G555" i="15"/>
  <c r="I554" i="15"/>
  <c r="G554" i="15"/>
  <c r="I553" i="15"/>
  <c r="G553" i="15"/>
  <c r="I552" i="15"/>
  <c r="G552" i="15"/>
  <c r="G551" i="15"/>
  <c r="I550" i="15"/>
  <c r="G550" i="15"/>
  <c r="I549" i="15"/>
  <c r="G549" i="15"/>
  <c r="G548" i="15"/>
  <c r="G547" i="15"/>
  <c r="G546" i="15"/>
  <c r="G545" i="15"/>
  <c r="G544" i="15"/>
  <c r="G543" i="15"/>
  <c r="G542" i="15"/>
  <c r="G541" i="15"/>
  <c r="G540" i="15"/>
  <c r="G539" i="15"/>
  <c r="G538" i="15"/>
  <c r="G537" i="15"/>
  <c r="G536" i="15"/>
  <c r="G535" i="15"/>
  <c r="G534" i="15"/>
  <c r="G533" i="15"/>
  <c r="G532" i="15"/>
  <c r="G531" i="15"/>
  <c r="G530" i="15"/>
  <c r="G529" i="15"/>
  <c r="G528" i="15"/>
  <c r="G527" i="15"/>
  <c r="G526" i="15"/>
  <c r="G525" i="15"/>
  <c r="G524" i="15"/>
  <c r="G523" i="15"/>
  <c r="G522" i="15"/>
  <c r="G521" i="15"/>
  <c r="G520" i="15"/>
  <c r="G519" i="15"/>
  <c r="G518" i="15"/>
  <c r="G517" i="15"/>
  <c r="G516" i="15"/>
  <c r="G515" i="15"/>
  <c r="G514" i="15"/>
  <c r="G513" i="15"/>
  <c r="G512" i="15"/>
  <c r="G511" i="15"/>
  <c r="G510" i="15"/>
  <c r="G509" i="15"/>
  <c r="G508" i="15"/>
  <c r="G507" i="15"/>
  <c r="G506" i="15"/>
  <c r="G505" i="15"/>
  <c r="G504" i="15"/>
  <c r="G503" i="15"/>
  <c r="G502" i="15"/>
  <c r="G501" i="15"/>
  <c r="G500" i="15"/>
  <c r="G499" i="15"/>
  <c r="G498" i="15"/>
  <c r="G497" i="15"/>
  <c r="G496" i="15"/>
  <c r="G495" i="15"/>
  <c r="G494" i="15"/>
  <c r="G493" i="15"/>
  <c r="G492" i="15"/>
  <c r="G491" i="15"/>
  <c r="G490" i="15"/>
  <c r="G489" i="15"/>
  <c r="G488" i="15"/>
  <c r="G487" i="15"/>
  <c r="G486" i="15"/>
  <c r="G485" i="15"/>
  <c r="G484" i="15"/>
  <c r="G483" i="15"/>
  <c r="G482" i="15"/>
  <c r="G481" i="15"/>
  <c r="G480" i="15"/>
  <c r="G479" i="15"/>
  <c r="G478" i="15"/>
  <c r="G477" i="15"/>
  <c r="G476" i="15"/>
  <c r="G475" i="15"/>
  <c r="G474" i="15"/>
  <c r="G473" i="15"/>
  <c r="G472" i="15"/>
  <c r="G468" i="15"/>
  <c r="I461" i="15"/>
  <c r="G461" i="15"/>
  <c r="I460" i="15"/>
  <c r="G460" i="15"/>
  <c r="I459" i="15"/>
  <c r="G459" i="15"/>
  <c r="I458" i="15"/>
  <c r="F458" i="15"/>
  <c r="G458" i="15" s="1"/>
  <c r="I457" i="15"/>
  <c r="G457" i="15"/>
  <c r="I456" i="15"/>
  <c r="G456" i="15"/>
  <c r="I455" i="15"/>
  <c r="G455" i="15"/>
  <c r="I454" i="15"/>
  <c r="G454" i="15"/>
  <c r="I453" i="15"/>
  <c r="G453" i="15"/>
  <c r="I452" i="15"/>
  <c r="G452" i="15"/>
  <c r="I451" i="15"/>
  <c r="F451" i="15"/>
  <c r="G451" i="15" s="1"/>
  <c r="I450" i="15"/>
  <c r="G450" i="15"/>
  <c r="I449" i="15"/>
  <c r="G449" i="15"/>
  <c r="I448" i="15"/>
  <c r="G448" i="15"/>
  <c r="I447" i="15"/>
  <c r="G447" i="15"/>
  <c r="I446" i="15"/>
  <c r="G446" i="15"/>
  <c r="I445" i="15"/>
  <c r="G445" i="15"/>
  <c r="I444" i="15"/>
  <c r="F444" i="15"/>
  <c r="G444" i="15" s="1"/>
  <c r="I443" i="15"/>
  <c r="G443" i="15"/>
  <c r="I442" i="15"/>
  <c r="G442" i="15"/>
  <c r="I441" i="15"/>
  <c r="G441" i="15"/>
  <c r="I440" i="15"/>
  <c r="G440" i="15"/>
  <c r="I439" i="15"/>
  <c r="G439" i="15"/>
  <c r="I438" i="15"/>
  <c r="G438" i="15"/>
  <c r="I437" i="15"/>
  <c r="F437" i="15"/>
  <c r="G437" i="15" s="1"/>
  <c r="I436" i="15"/>
  <c r="G436" i="15"/>
  <c r="I435" i="15"/>
  <c r="G435" i="15"/>
  <c r="I434" i="15"/>
  <c r="G434" i="15"/>
  <c r="I433" i="15"/>
  <c r="G433" i="15"/>
  <c r="I432" i="15"/>
  <c r="G432" i="15"/>
  <c r="I431" i="15"/>
  <c r="G431" i="15"/>
  <c r="I430" i="15"/>
  <c r="F430" i="15"/>
  <c r="G430" i="15" s="1"/>
  <c r="I429" i="15"/>
  <c r="G429" i="15"/>
  <c r="I428" i="15"/>
  <c r="G428" i="15"/>
  <c r="I427" i="15"/>
  <c r="G427" i="15"/>
  <c r="H255" i="15"/>
  <c r="H254" i="15"/>
  <c r="H253" i="15"/>
  <c r="H252" i="15"/>
  <c r="M227" i="15"/>
  <c r="J227" i="15"/>
  <c r="M226" i="15"/>
  <c r="J226" i="15"/>
  <c r="M225" i="15"/>
  <c r="J225" i="15"/>
  <c r="M224" i="15"/>
  <c r="J224" i="15"/>
  <c r="M223" i="15"/>
  <c r="J223" i="15"/>
  <c r="M222" i="15"/>
  <c r="J222" i="15"/>
  <c r="M221" i="15"/>
  <c r="J221" i="15"/>
  <c r="M220" i="15"/>
  <c r="J220" i="15"/>
  <c r="M219" i="15"/>
  <c r="J219" i="15"/>
  <c r="M218" i="15"/>
  <c r="J218" i="15"/>
  <c r="M217" i="15"/>
  <c r="J217" i="15"/>
  <c r="M216" i="15"/>
  <c r="J216" i="15"/>
  <c r="M197" i="15"/>
  <c r="J197" i="15"/>
  <c r="M196" i="15"/>
  <c r="J196" i="15"/>
  <c r="M195" i="15"/>
  <c r="J195" i="15"/>
  <c r="M194" i="15"/>
  <c r="J194" i="15"/>
  <c r="M193" i="15"/>
  <c r="J193" i="15"/>
  <c r="M192" i="15"/>
  <c r="J192" i="15"/>
  <c r="M191" i="15"/>
  <c r="J191" i="15"/>
  <c r="M190" i="15"/>
  <c r="J190" i="15"/>
  <c r="M189" i="15"/>
  <c r="J189" i="15"/>
  <c r="M188" i="15"/>
  <c r="J188" i="15"/>
  <c r="M187" i="15"/>
  <c r="J187" i="15"/>
  <c r="M186" i="15"/>
  <c r="J186" i="15"/>
  <c r="M185" i="15"/>
  <c r="J185" i="15"/>
  <c r="M184" i="15"/>
  <c r="J184" i="15"/>
  <c r="M183" i="15"/>
  <c r="J183" i="15"/>
  <c r="M182" i="15"/>
  <c r="J182" i="15"/>
  <c r="M181" i="15"/>
  <c r="J181" i="15"/>
  <c r="M180" i="15"/>
  <c r="J180" i="15"/>
  <c r="M179" i="15"/>
  <c r="J179" i="15"/>
  <c r="M178" i="15"/>
  <c r="J178" i="15"/>
  <c r="M177" i="15"/>
  <c r="J177" i="15"/>
  <c r="M173" i="15"/>
  <c r="J173" i="15"/>
  <c r="J172" i="15"/>
  <c r="M171" i="15"/>
  <c r="J171" i="15"/>
  <c r="M170" i="15"/>
  <c r="J170" i="15"/>
  <c r="J169" i="15"/>
  <c r="M168" i="15"/>
  <c r="J168" i="15"/>
  <c r="M167" i="15"/>
  <c r="J167" i="15"/>
  <c r="J166" i="15"/>
  <c r="M165" i="15"/>
  <c r="J165" i="15"/>
  <c r="M164" i="15"/>
  <c r="J164" i="15"/>
  <c r="J163" i="15"/>
  <c r="M162" i="15"/>
  <c r="J162" i="15"/>
  <c r="M161" i="15"/>
  <c r="J161" i="15"/>
  <c r="M160" i="15"/>
  <c r="J160" i="15"/>
  <c r="M159" i="15"/>
  <c r="J159" i="15"/>
  <c r="M158" i="15"/>
  <c r="J158" i="15"/>
  <c r="M157" i="15"/>
  <c r="J157" i="15"/>
  <c r="M156" i="15"/>
  <c r="J156" i="15"/>
  <c r="M155" i="15"/>
  <c r="J155" i="15"/>
  <c r="M154" i="15"/>
  <c r="J154" i="15"/>
  <c r="M153" i="15"/>
  <c r="J153" i="15"/>
  <c r="M152" i="15"/>
  <c r="J152" i="15"/>
  <c r="M151" i="15"/>
  <c r="J151" i="15"/>
  <c r="M150" i="15"/>
  <c r="J150" i="15"/>
  <c r="M149" i="15"/>
  <c r="J149" i="15"/>
  <c r="M148" i="15"/>
  <c r="J148" i="15"/>
  <c r="M147" i="15"/>
  <c r="J147" i="15"/>
  <c r="M146" i="15"/>
  <c r="J146" i="15"/>
  <c r="M145" i="15"/>
  <c r="J145" i="15"/>
  <c r="M144" i="15"/>
  <c r="J144" i="15"/>
  <c r="M143" i="15"/>
  <c r="J143" i="15"/>
  <c r="M142" i="15"/>
  <c r="J142" i="15"/>
  <c r="M141" i="15"/>
  <c r="J141" i="15"/>
  <c r="M140" i="15"/>
  <c r="J140" i="15"/>
  <c r="M139" i="15"/>
  <c r="J139" i="15"/>
  <c r="M138" i="15"/>
  <c r="J138" i="15"/>
  <c r="M134" i="15"/>
  <c r="J134" i="15"/>
  <c r="M133" i="15"/>
  <c r="J133" i="15"/>
  <c r="M132" i="15"/>
  <c r="J132" i="15"/>
  <c r="M131" i="15"/>
  <c r="J131" i="15"/>
  <c r="M130" i="15"/>
  <c r="J130" i="15"/>
  <c r="M129" i="15"/>
  <c r="J129" i="15"/>
  <c r="M128" i="15"/>
  <c r="J128" i="15"/>
  <c r="M127" i="15"/>
  <c r="J127" i="15"/>
  <c r="M126" i="15"/>
  <c r="J126" i="15"/>
  <c r="M125" i="15"/>
  <c r="J125" i="15"/>
  <c r="M124" i="15"/>
  <c r="J124" i="15"/>
  <c r="M123" i="15"/>
  <c r="J123" i="15"/>
  <c r="M122" i="15"/>
  <c r="J122" i="15"/>
  <c r="M121" i="15"/>
  <c r="J121" i="15"/>
  <c r="M120" i="15"/>
  <c r="J120" i="15"/>
  <c r="M119" i="15"/>
  <c r="J119" i="15"/>
  <c r="M118" i="15"/>
  <c r="J118" i="15"/>
  <c r="M117" i="15"/>
  <c r="J117" i="15"/>
  <c r="M116" i="15"/>
  <c r="J116" i="15"/>
  <c r="M115" i="15"/>
  <c r="J115" i="15"/>
  <c r="M114" i="15"/>
  <c r="J114" i="15"/>
  <c r="M113" i="15"/>
  <c r="J113" i="15"/>
  <c r="M112" i="15"/>
  <c r="J112" i="15"/>
  <c r="M111" i="15"/>
  <c r="J111" i="15"/>
  <c r="M110" i="15"/>
  <c r="J110" i="15"/>
  <c r="M109" i="15"/>
  <c r="J109" i="15"/>
  <c r="M108" i="15"/>
  <c r="J108" i="15"/>
  <c r="M107" i="15"/>
  <c r="J107" i="15"/>
  <c r="M106" i="15"/>
  <c r="J106" i="15"/>
  <c r="M105" i="15"/>
  <c r="J105" i="15"/>
  <c r="M104" i="15"/>
  <c r="J104" i="15"/>
  <c r="M103" i="15"/>
  <c r="J103" i="15"/>
  <c r="M102" i="15"/>
  <c r="J102" i="15"/>
  <c r="M101" i="15"/>
  <c r="J101" i="15"/>
  <c r="M100" i="15"/>
  <c r="J100" i="15"/>
  <c r="M99" i="15"/>
  <c r="J99" i="15"/>
  <c r="M95" i="15"/>
  <c r="J95" i="15"/>
  <c r="O94" i="15"/>
  <c r="M94" i="15"/>
  <c r="I94" i="15"/>
  <c r="J94" i="15" s="1"/>
  <c r="O93" i="15"/>
  <c r="M93" i="15"/>
  <c r="J93" i="15"/>
  <c r="M92" i="15"/>
  <c r="J92" i="15"/>
  <c r="M91" i="15"/>
  <c r="I91" i="15"/>
  <c r="J91" i="15" s="1"/>
  <c r="M90" i="15"/>
  <c r="J90" i="15"/>
  <c r="M89" i="15"/>
  <c r="J89" i="15"/>
  <c r="M88" i="15"/>
  <c r="J88" i="15"/>
  <c r="M87" i="15"/>
  <c r="J87" i="15"/>
  <c r="M86" i="15"/>
  <c r="J86" i="15"/>
  <c r="M85" i="15"/>
  <c r="J85" i="15"/>
  <c r="M84" i="15"/>
  <c r="J84" i="15"/>
  <c r="M83" i="15"/>
  <c r="J83" i="15"/>
  <c r="M82" i="15"/>
  <c r="J82" i="15"/>
  <c r="M81" i="15"/>
  <c r="J81" i="15"/>
  <c r="M80" i="15"/>
  <c r="J80" i="15"/>
  <c r="M79" i="15"/>
  <c r="J79" i="15"/>
  <c r="M78" i="15"/>
  <c r="J78" i="15"/>
  <c r="H74" i="15"/>
  <c r="H73" i="15"/>
  <c r="H72" i="15"/>
  <c r="H71" i="15"/>
  <c r="H70" i="15"/>
  <c r="H69" i="15"/>
  <c r="H68" i="15"/>
  <c r="H67" i="15"/>
  <c r="H66" i="15"/>
  <c r="H65" i="15"/>
  <c r="H64" i="15"/>
  <c r="H63" i="15"/>
  <c r="H58" i="15"/>
  <c r="H57" i="15"/>
  <c r="H56" i="15"/>
  <c r="H54" i="15"/>
  <c r="H53" i="15"/>
  <c r="H52"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8" i="15"/>
  <c r="H14" i="15"/>
  <c r="H13" i="15"/>
  <c r="H12" i="15"/>
  <c r="H11" i="15"/>
  <c r="H10" i="15"/>
  <c r="H9" i="15"/>
  <c r="F81" i="16"/>
  <c r="H79" i="16"/>
  <c r="R73" i="16"/>
  <c r="R75" i="16" s="1"/>
  <c r="Q67" i="16"/>
  <c r="Q68" i="16" s="1"/>
  <c r="P67" i="16"/>
  <c r="P68" i="16" s="1"/>
  <c r="O67" i="16"/>
  <c r="O68" i="16" s="1"/>
  <c r="N67" i="16"/>
  <c r="N68" i="16" s="1"/>
  <c r="M67" i="16"/>
  <c r="M68" i="16" s="1"/>
  <c r="J67" i="16"/>
  <c r="J68" i="16" s="1"/>
  <c r="I67" i="16"/>
  <c r="I68" i="16" s="1"/>
  <c r="H67" i="16"/>
  <c r="H68" i="16" s="1"/>
  <c r="G67" i="16"/>
  <c r="G68" i="16" s="1"/>
  <c r="Q62" i="16"/>
  <c r="P62" i="16"/>
  <c r="O62" i="16"/>
  <c r="N62" i="16"/>
  <c r="M62" i="16"/>
  <c r="L62" i="16"/>
  <c r="K62" i="16"/>
  <c r="J62" i="16"/>
  <c r="I62" i="16"/>
  <c r="H62" i="16"/>
  <c r="G62" i="16"/>
  <c r="F62" i="16"/>
  <c r="Q54" i="16"/>
  <c r="P54" i="16"/>
  <c r="O54" i="16"/>
  <c r="N54" i="16"/>
  <c r="M54" i="16"/>
  <c r="L54" i="16"/>
  <c r="K54" i="16"/>
  <c r="J54" i="16"/>
  <c r="I54" i="16"/>
  <c r="H54" i="16"/>
  <c r="G54" i="16"/>
  <c r="F54" i="16"/>
  <c r="Q52" i="16"/>
  <c r="P52" i="16"/>
  <c r="O52" i="16"/>
  <c r="N52" i="16"/>
  <c r="M52" i="16"/>
  <c r="L52" i="16"/>
  <c r="K52" i="16"/>
  <c r="J52" i="16"/>
  <c r="I52" i="16"/>
  <c r="H52" i="16"/>
  <c r="G52" i="16"/>
  <c r="F52" i="16"/>
  <c r="E65" i="16" s="1"/>
  <c r="F65" i="16" s="1"/>
  <c r="F67" i="16" s="1"/>
  <c r="F68" i="16" s="1"/>
  <c r="Q49" i="16"/>
  <c r="P49" i="16"/>
  <c r="O49" i="16"/>
  <c r="N49" i="16"/>
  <c r="M49" i="16"/>
  <c r="L49" i="16"/>
  <c r="K49" i="16"/>
  <c r="J49" i="16"/>
  <c r="I49" i="16"/>
  <c r="H49" i="16"/>
  <c r="G49" i="16"/>
  <c r="F49" i="16"/>
  <c r="Q46" i="16"/>
  <c r="P46" i="16"/>
  <c r="O46" i="16"/>
  <c r="N46" i="16"/>
  <c r="M46" i="16"/>
  <c r="L46" i="16"/>
  <c r="K46" i="16"/>
  <c r="J46" i="16"/>
  <c r="I46" i="16"/>
  <c r="H46" i="16"/>
  <c r="G46" i="16"/>
  <c r="F46" i="16"/>
  <c r="R45" i="16"/>
  <c r="Q43" i="16"/>
  <c r="P43" i="16"/>
  <c r="O43" i="16"/>
  <c r="N43" i="16"/>
  <c r="M43" i="16"/>
  <c r="L43" i="16"/>
  <c r="K43" i="16"/>
  <c r="J43" i="16"/>
  <c r="I43" i="16"/>
  <c r="H43" i="16"/>
  <c r="G43" i="16"/>
  <c r="F43" i="16"/>
  <c r="Q33" i="16"/>
  <c r="P33" i="16"/>
  <c r="O33" i="16"/>
  <c r="N33" i="16"/>
  <c r="M33" i="16"/>
  <c r="L33" i="16"/>
  <c r="K33" i="16"/>
  <c r="J33" i="16"/>
  <c r="I33" i="16"/>
  <c r="H33" i="16"/>
  <c r="G33" i="16"/>
  <c r="F33" i="16"/>
  <c r="R31" i="16"/>
  <c r="C27" i="16"/>
  <c r="D20" i="16" s="1"/>
  <c r="Q25" i="16"/>
  <c r="Q26" i="16" s="1"/>
  <c r="P25" i="16"/>
  <c r="P26" i="16" s="1"/>
  <c r="O25" i="16"/>
  <c r="O26" i="16" s="1"/>
  <c r="N25" i="16"/>
  <c r="N26" i="16" s="1"/>
  <c r="M25" i="16"/>
  <c r="M26" i="16" s="1"/>
  <c r="L25" i="16"/>
  <c r="L26" i="16" s="1"/>
  <c r="K25" i="16"/>
  <c r="K26" i="16" s="1"/>
  <c r="J25" i="16"/>
  <c r="J26" i="16" s="1"/>
  <c r="I25" i="16"/>
  <c r="I26" i="16" s="1"/>
  <c r="H25" i="16"/>
  <c r="H26" i="16" s="1"/>
  <c r="G25" i="16"/>
  <c r="G26" i="16" s="1"/>
  <c r="F25" i="16"/>
  <c r="F26" i="16" s="1"/>
  <c r="R24" i="16"/>
  <c r="R23" i="16"/>
  <c r="R22" i="16"/>
  <c r="R21" i="16"/>
  <c r="R20" i="16"/>
  <c r="R19" i="16"/>
  <c r="C19" i="16"/>
  <c r="R18" i="16"/>
  <c r="D18" i="16"/>
  <c r="C17" i="16"/>
  <c r="D12" i="16" s="1"/>
  <c r="Q16" i="16"/>
  <c r="P16" i="16"/>
  <c r="P17" i="16" s="1"/>
  <c r="O16" i="16"/>
  <c r="N16" i="16"/>
  <c r="M16" i="16"/>
  <c r="M17" i="16" s="1"/>
  <c r="M27" i="16" s="1"/>
  <c r="M29" i="16" s="1"/>
  <c r="M36" i="16" s="1"/>
  <c r="L16" i="16"/>
  <c r="L17" i="16" s="1"/>
  <c r="L27" i="16" s="1"/>
  <c r="L29" i="16" s="1"/>
  <c r="L36" i="16" s="1"/>
  <c r="K16" i="16"/>
  <c r="J16" i="16"/>
  <c r="I16" i="16"/>
  <c r="H16" i="16"/>
  <c r="H17" i="16" s="1"/>
  <c r="G16" i="16"/>
  <c r="F16" i="16"/>
  <c r="R15" i="16"/>
  <c r="R14" i="16"/>
  <c r="R13" i="16"/>
  <c r="R12" i="16"/>
  <c r="R11" i="16"/>
  <c r="R10" i="16"/>
  <c r="C10" i="16"/>
  <c r="D5" i="16" s="1"/>
  <c r="R9" i="16"/>
  <c r="R8" i="16"/>
  <c r="R7" i="16"/>
  <c r="R6" i="16"/>
  <c r="R5" i="16"/>
  <c r="S52" i="7"/>
  <c r="S51" i="7"/>
  <c r="S50" i="7"/>
  <c r="S49" i="7"/>
  <c r="S48" i="7"/>
  <c r="S47" i="7"/>
  <c r="S46" i="7"/>
  <c r="T45" i="7"/>
  <c r="S45" i="7"/>
  <c r="S44" i="7"/>
  <c r="S43" i="7"/>
  <c r="S42" i="7"/>
  <c r="S41" i="7"/>
  <c r="S40" i="7"/>
  <c r="S39" i="7"/>
  <c r="S38" i="7"/>
  <c r="S37" i="7"/>
  <c r="S36" i="7"/>
  <c r="S35" i="7"/>
  <c r="S34" i="7"/>
  <c r="S33" i="7"/>
  <c r="S32" i="7"/>
  <c r="S30" i="7"/>
  <c r="U29" i="7"/>
  <c r="S29" i="7"/>
  <c r="S28" i="7"/>
  <c r="U27" i="7"/>
  <c r="S27" i="7"/>
  <c r="S26" i="7"/>
  <c r="U25" i="7"/>
  <c r="S25" i="7"/>
  <c r="S24" i="7"/>
  <c r="U23" i="7"/>
  <c r="S23" i="7"/>
  <c r="S22" i="7"/>
  <c r="U21" i="7"/>
  <c r="S21" i="7"/>
  <c r="S20" i="7"/>
  <c r="U19" i="7"/>
  <c r="S19" i="7"/>
  <c r="S18" i="7"/>
  <c r="U17" i="7"/>
  <c r="S17" i="7"/>
  <c r="K16" i="7"/>
  <c r="S16" i="7" s="1"/>
  <c r="U15" i="7"/>
  <c r="S15" i="7"/>
  <c r="S14" i="7"/>
  <c r="U13" i="7"/>
  <c r="S13" i="7"/>
  <c r="U11" i="7"/>
  <c r="S11" i="7"/>
  <c r="U9" i="7"/>
  <c r="S9" i="7"/>
  <c r="H27" i="16" l="1"/>
  <c r="H29" i="16" s="1"/>
  <c r="H36" i="16" s="1"/>
  <c r="P27" i="16"/>
  <c r="P29" i="16" s="1"/>
  <c r="P36" i="16" s="1"/>
  <c r="T19" i="7"/>
  <c r="U53" i="7"/>
  <c r="D30" i="16"/>
  <c r="G17" i="16"/>
  <c r="G27" i="16" s="1"/>
  <c r="G29" i="16" s="1"/>
  <c r="G36" i="16" s="1"/>
  <c r="O17" i="16"/>
  <c r="O27" i="16" s="1"/>
  <c r="O29" i="16" s="1"/>
  <c r="O36" i="16" s="1"/>
  <c r="C30" i="16"/>
  <c r="K65" i="16"/>
  <c r="K67" i="16" s="1"/>
  <c r="K68" i="16" s="1"/>
  <c r="L65" i="16"/>
  <c r="L67" i="16" s="1"/>
  <c r="L68" i="16" s="1"/>
  <c r="I17" i="16"/>
  <c r="I27" i="16" s="1"/>
  <c r="I29" i="16" s="1"/>
  <c r="I36" i="16" s="1"/>
  <c r="Q17" i="16"/>
  <c r="Q27" i="16" s="1"/>
  <c r="Q29" i="16" s="1"/>
  <c r="Q36" i="16" s="1"/>
  <c r="T9" i="7"/>
  <c r="J17" i="16"/>
  <c r="J27" i="16" s="1"/>
  <c r="J29" i="16" s="1"/>
  <c r="J36" i="16" s="1"/>
  <c r="K17" i="16"/>
  <c r="K27" i="16" s="1"/>
  <c r="K29" i="16" s="1"/>
  <c r="K36" i="16" s="1"/>
  <c r="F17" i="16"/>
  <c r="N17" i="16"/>
  <c r="N27" i="16" s="1"/>
  <c r="N29" i="16" s="1"/>
  <c r="N36" i="16" s="1"/>
  <c r="T53" i="7" l="1"/>
  <c r="R17" i="16"/>
  <c r="D33" i="16"/>
  <c r="D40" i="16" s="1"/>
  <c r="D32" i="16"/>
  <c r="D39" i="16" s="1"/>
  <c r="D35" i="16"/>
  <c r="D42" i="16" s="1"/>
  <c r="D34" i="16"/>
  <c r="D41" i="16" s="1"/>
  <c r="F27" i="16"/>
  <c r="C37" i="16" l="1"/>
  <c r="F29" i="16"/>
  <c r="F36" i="16" s="1"/>
  <c r="R36" i="16" s="1"/>
  <c r="R27"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1" shapeId="0" xr:uid="{00000000-0006-0000-0100-000007000000}">
      <text>
        <r>
          <rPr>
            <sz val="11"/>
            <color theme="1"/>
            <rFont val="Calibri"/>
            <family val="2"/>
          </rPr>
          <t>======
ID#AAAAUpazrYI
YULIED.PENARANDA    (2022-02-07 20:51:54)
Logros más representativos en función de la meta, de forma acumulada.(lenguaje claro y preciso)
Máximo de caracteres 2.000 incluidos espacios.</t>
        </r>
      </text>
    </comment>
    <comment ref="EX7" authorId="1" shapeId="0" xr:uid="{00000000-0006-0000-0100-000008000000}">
      <text>
        <r>
          <rPr>
            <sz val="11"/>
            <color theme="1"/>
            <rFont val="Calibri"/>
            <family val="2"/>
          </rPr>
          <t>======
ID#AAAAUpazrYs
YULIED.PENARANDA    (2022-02-07 20:51:54)
Inconvenientes y/o dificultades que se han presentado para el cumplimiento de la Meta. 
Máximo de caracteres 500 incluidos espacios.</t>
        </r>
      </text>
    </comment>
    <comment ref="EY7" authorId="1" shapeId="0" xr:uid="{00000000-0006-0000-0100-000009000000}">
      <text>
        <r>
          <rPr>
            <sz val="11"/>
            <color theme="1"/>
            <rFont val="Calibri"/>
            <family val="2"/>
          </rPr>
          <t>======
ID#AAAAUpazrNc
YULIED.PENARANDA    (2022-02-07 20:51:54)
Medidas a tomar para solucionar los retrasos presentados. 
Máximo de caracteres 500 incluidos espacios.</t>
        </r>
      </text>
    </comment>
    <comment ref="EZ7" authorId="1" shapeId="0" xr:uid="{00000000-0006-0000-0100-00000A000000}">
      <text>
        <r>
          <rPr>
            <sz val="11"/>
            <color theme="1"/>
            <rFont val="Calibri"/>
            <family val="2"/>
          </rPr>
          <t>======
ID#AAAAUpazrI0
YULIED.PENARANDA    (2022-02-07 20:51:54)
Logros obtenidos para la población objetivo, que se han alcanzado  con el cumplimiento de la meta.</t>
        </r>
      </text>
    </comment>
    <comment ref="FA7" authorId="1" shapeId="0" xr:uid="{00000000-0006-0000-0100-00000B000000}">
      <text>
        <r>
          <rPr>
            <sz val="11"/>
            <color theme="1"/>
            <rFont val="Calibri"/>
            <family val="2"/>
          </rPr>
          <t>======
ID#AAAAUpazrMk
YULIED.PENARANDA    (2022-02-07 20:51:54)
Soportes que justifican las acciones desarrolladas en el cumplimiento de la meta.</t>
        </r>
      </text>
    </comment>
    <comment ref="H8" authorId="1" shapeId="0" xr:uid="{00000000-0006-0000-0100-00000C000000}">
      <text>
        <r>
          <rPr>
            <sz val="11"/>
            <color theme="1"/>
            <rFont val="Calibri"/>
            <family val="2"/>
          </rPr>
          <t>======
ID#AAAAUpazrao
YULIED.PENARANDA    (2022-02-07 20:51:54)
Año 1</t>
        </r>
      </text>
    </comment>
    <comment ref="BF8" authorId="1" shapeId="0" xr:uid="{00000000-0006-0000-0100-00000D000000}">
      <text>
        <r>
          <rPr>
            <sz val="11"/>
            <color theme="1"/>
            <rFont val="Calibri"/>
            <family val="2"/>
          </rPr>
          <t>======
ID#AAAAUpazrOI
YULIED.PENARANDA    (2022-02-07 20:51:54)
Año 3</t>
        </r>
      </text>
    </comment>
    <comment ref="CJ8" authorId="1" shapeId="0" xr:uid="{00000000-0006-0000-0100-00000E000000}">
      <text>
        <r>
          <rPr>
            <sz val="11"/>
            <color theme="1"/>
            <rFont val="Calibri"/>
            <family val="2"/>
          </rPr>
          <t>======
ID#AAAAUpazrMo
YULIED.PENARANDA    (2022-02-07 20:51:54)
Año 4</t>
        </r>
      </text>
    </comment>
    <comment ref="DN8" authorId="1" shapeId="0" xr:uid="{00000000-0006-0000-0100-00000F000000}">
      <text>
        <r>
          <rPr>
            <sz val="11"/>
            <color theme="1"/>
            <rFont val="Calibri"/>
            <family val="2"/>
          </rPr>
          <t>======
ID#AAAAUpazrQU
YULIED.PENARANDA    (2022-02-07 20:51:54)
Año 5</t>
        </r>
      </text>
    </comment>
    <comment ref="A9" authorId="1" shapeId="0" xr:uid="{00000000-0006-0000-0100-000010000000}">
      <text>
        <r>
          <rPr>
            <sz val="11"/>
            <color theme="1"/>
            <rFont val="Calibri"/>
            <family val="2"/>
          </rPr>
          <t>======
ID#AAAAUpazrVk
YULIED.PENARANDA    (2022-02-07 20:51:54)
Nombre completo de las líneas de acción, quien nos dan una visión general de los grandes temas del proyecto y forman parte integral del mismo, de acuerdo con la ficha EBI</t>
        </r>
      </text>
    </comment>
    <comment ref="B9" authorId="1" shapeId="0" xr:uid="{00000000-0006-0000-0100-000011000000}">
      <text>
        <r>
          <rPr>
            <sz val="11"/>
            <color theme="1"/>
            <rFont val="Calibri"/>
            <family val="2"/>
          </rPr>
          <t>======
ID#AAAAUpazrfY
YULIED.PENARANDA    (2022-02-07 20:51:54)
Número de la meta proyecto de inversión, según la asignación dada en  SEGPLAN</t>
        </r>
      </text>
    </comment>
    <comment ref="C9" authorId="1" shapeId="0" xr:uid="{00000000-0006-0000-0100-000012000000}">
      <text>
        <r>
          <rPr>
            <sz val="11"/>
            <color theme="1"/>
            <rFont val="Calibri"/>
            <family val="2"/>
          </rPr>
          <t>======
ID#AAAAUpazrh4
YULIED.PENARANDA    (2022-02-07 20:51:54)
Nombre completo de la meta proyecto de inversión, igual como quedo en SEGPLAN</t>
        </r>
      </text>
    </comment>
    <comment ref="D9" authorId="1" shapeId="0" xr:uid="{00000000-0006-0000-0100-000013000000}">
      <text>
        <r>
          <rPr>
            <sz val="11"/>
            <color theme="1"/>
            <rFont val="Calibri"/>
            <family val="2"/>
          </rPr>
          <t>======
ID#AAAAUpazrPo
YULIED.PENARANDA    (2022-02-07 20:51:54)
Clasificación que define la forma en que será anualizada la meta y por tanto la forma en que este se reportará.  (Suma, Creciente, Decreciente y Constante)</t>
        </r>
      </text>
    </comment>
    <comment ref="E9" authorId="1" shapeId="0" xr:uid="{00000000-0006-0000-0100-000014000000}">
      <text>
        <r>
          <rPr>
            <sz val="11"/>
            <color theme="1"/>
            <rFont val="Calibri"/>
            <family val="2"/>
          </rPr>
          <t>======
ID#AAAAUpazrQE
YULIED.PENARANDA    (2022-02-07 20:51:54)
Número de la meta Plan de Desarrollo, a la cual se encuentra asociada la meta de inversión.</t>
        </r>
      </text>
    </comment>
    <comment ref="F9" authorId="1" shapeId="0" xr:uid="{00000000-0006-0000-0100-000015000000}">
      <text>
        <r>
          <rPr>
            <sz val="11"/>
            <color theme="1"/>
            <rFont val="Calibri"/>
            <family val="2"/>
          </rPr>
          <t>======
ID#AAAAUpazreM
YULIED.PENARANDA    (2022-02-07 20:51:54)
Se desagrega los siguientesvariables.
Magnitud física y presupuestal de la vigencia, así como la magnitud física y presupuestal de las reservas y el total de cada una de ellas.</t>
        </r>
      </text>
    </comment>
    <comment ref="G9" authorId="1" shapeId="0" xr:uid="{00000000-0006-0000-0100-000016000000}">
      <text>
        <r>
          <rPr>
            <sz val="11"/>
            <color theme="1"/>
            <rFont val="Calibri"/>
            <family val="2"/>
          </rPr>
          <t>======
ID#AAAAUpazrT0
YULIED.PENARANDA    (2022-02-07 20:51:54)
Magnitud física y presupuestal para la totalidad del plan de desarrollo.</t>
        </r>
      </text>
    </comment>
    <comment ref="H9" authorId="1" shapeId="0" xr:uid="{00000000-0006-0000-0100-000017000000}">
      <text>
        <r>
          <rPr>
            <sz val="11"/>
            <color theme="1"/>
            <rFont val="Calibri"/>
            <family val="2"/>
          </rPr>
          <t>======
ID#AAAAUpazrOY
YULIED.PENARANDA    (2022-02-07 20:51:54)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2E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00000000-0006-0000-0100-00002F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35" authorId="0" shapeId="0" xr:uid="{00000000-0006-0000-0100-00003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3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4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100-000035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100-000036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Diana Alexandra Gonzalez Nieto</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1" shapeId="0" xr:uid="{00000000-0006-0000-0200-000007000000}">
      <text>
        <r>
          <rPr>
            <b/>
            <sz val="9"/>
            <color indexed="81"/>
            <rFont val="Tahoma"/>
            <family val="2"/>
          </rPr>
          <t>Diana Alexandra Gonzalez Nieto:</t>
        </r>
        <r>
          <rPr>
            <sz val="9"/>
            <color indexed="81"/>
            <rFont val="Tahoma"/>
            <family val="2"/>
          </rPr>
          <t xml:space="preserve">
actualizar a vigencia 2022</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0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2C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2E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2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0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2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2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4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6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200-00003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8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3A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3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3C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3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3E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3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40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4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42000000}">
      <text>
        <r>
          <rPr>
            <b/>
            <sz val="9"/>
            <color indexed="81"/>
            <rFont val="Tahoma"/>
            <family val="2"/>
          </rPr>
          <t>YULIED.PENARANDA:</t>
        </r>
        <r>
          <rPr>
            <sz val="9"/>
            <color indexed="81"/>
            <rFont val="Tahoma"/>
            <family val="2"/>
          </rPr>
          <t xml:space="preserve">
Verificar las sumas, que no sea inferior ni superior al 100%</t>
        </r>
      </text>
    </comment>
    <comment ref="S32" authorId="0" shapeId="0" xr:uid="{00000000-0006-0000-0200-000043000000}">
      <text>
        <r>
          <rPr>
            <b/>
            <sz val="9"/>
            <color indexed="81"/>
            <rFont val="Tahoma"/>
            <family val="2"/>
          </rPr>
          <t>YULIED.PENARANDA:</t>
        </r>
        <r>
          <rPr>
            <sz val="9"/>
            <color indexed="81"/>
            <rFont val="Tahoma"/>
            <family val="2"/>
          </rPr>
          <t xml:space="preserve">
Verificar las sumas, que no sea inferior ni superior al 100%</t>
        </r>
      </text>
    </comment>
    <comment ref="S34" authorId="0" shapeId="0" xr:uid="{00000000-0006-0000-0200-000044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36" authorId="0" shapeId="0" xr:uid="{00000000-0006-0000-0200-000045000000}">
      <text>
        <r>
          <rPr>
            <b/>
            <sz val="9"/>
            <color indexed="81"/>
            <rFont val="Tahoma"/>
            <family val="2"/>
          </rPr>
          <t>YULIED.PENARANDA:</t>
        </r>
        <r>
          <rPr>
            <sz val="9"/>
            <color indexed="81"/>
            <rFont val="Tahoma"/>
            <family val="2"/>
          </rPr>
          <t xml:space="preserve">
Verificar las sumas, que no sea inferior ni superior al 100%</t>
        </r>
      </text>
    </comment>
    <comment ref="S38" authorId="0" shapeId="0" xr:uid="{00000000-0006-0000-0200-000046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39" authorId="0" shapeId="0" xr:uid="{00000000-0006-0000-0200-00004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40" authorId="0" shapeId="0" xr:uid="{00000000-0006-0000-0200-00004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0" authorId="0" shapeId="0" xr:uid="{00000000-0006-0000-0200-000049000000}">
      <text>
        <r>
          <rPr>
            <b/>
            <sz val="9"/>
            <color indexed="81"/>
            <rFont val="Tahoma"/>
            <family val="2"/>
          </rPr>
          <t>YULIED.PENARANDA:</t>
        </r>
        <r>
          <rPr>
            <sz val="9"/>
            <color indexed="81"/>
            <rFont val="Tahoma"/>
            <family val="2"/>
          </rPr>
          <t xml:space="preserve">
Verificar las sumas, que no sea inferior ni superior al 100%</t>
        </r>
      </text>
    </comment>
    <comment ref="F41" authorId="0" shapeId="0" xr:uid="{00000000-0006-0000-0200-00004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42" authorId="0" shapeId="0" xr:uid="{00000000-0006-0000-0200-00004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2" authorId="0" shapeId="0" xr:uid="{00000000-0006-0000-0200-00004C000000}">
      <text>
        <r>
          <rPr>
            <b/>
            <sz val="9"/>
            <color indexed="81"/>
            <rFont val="Tahoma"/>
            <family val="2"/>
          </rPr>
          <t>YULIED.PENARANDA:</t>
        </r>
        <r>
          <rPr>
            <sz val="9"/>
            <color indexed="81"/>
            <rFont val="Tahoma"/>
            <family val="2"/>
          </rPr>
          <t xml:space="preserve">
Verificar las sumas, que no sea inferior ni superior al 100%</t>
        </r>
      </text>
    </comment>
    <comment ref="F43" authorId="0" shapeId="0" xr:uid="{00000000-0006-0000-0200-00004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44" authorId="0" shapeId="0" xr:uid="{00000000-0006-0000-0200-00004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4" authorId="0" shapeId="0" xr:uid="{00000000-0006-0000-0200-00004F000000}">
      <text>
        <r>
          <rPr>
            <b/>
            <sz val="9"/>
            <color indexed="81"/>
            <rFont val="Tahoma"/>
            <family val="2"/>
          </rPr>
          <t>YULIED.PENARANDA:</t>
        </r>
        <r>
          <rPr>
            <sz val="9"/>
            <color indexed="81"/>
            <rFont val="Tahoma"/>
            <family val="2"/>
          </rPr>
          <t xml:space="preserve">
Verificar las sumas, que no sea inferior ni superior al 100%</t>
        </r>
      </text>
    </comment>
    <comment ref="F45" authorId="0" shapeId="0" xr:uid="{00000000-0006-0000-0200-00005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5" authorId="0" shapeId="0" xr:uid="{00000000-0006-0000-0200-000051000000}">
      <text>
        <r>
          <rPr>
            <b/>
            <sz val="9"/>
            <color indexed="81"/>
            <rFont val="Tahoma"/>
            <family val="2"/>
          </rPr>
          <t>YULIED.PENARANDA:</t>
        </r>
        <r>
          <rPr>
            <sz val="9"/>
            <color indexed="81"/>
            <rFont val="Tahoma"/>
            <family val="2"/>
          </rPr>
          <t xml:space="preserve">
Verificar las sumas, que no sea inferior ni superior al 100%</t>
        </r>
      </text>
    </comment>
    <comment ref="F46" authorId="0" shapeId="0" xr:uid="{00000000-0006-0000-0200-00005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6" authorId="0" shapeId="0" xr:uid="{00000000-0006-0000-0200-000053000000}">
      <text>
        <r>
          <rPr>
            <b/>
            <sz val="9"/>
            <color indexed="81"/>
            <rFont val="Tahoma"/>
            <family val="2"/>
          </rPr>
          <t>YULIED.PENARANDA:</t>
        </r>
        <r>
          <rPr>
            <sz val="9"/>
            <color indexed="81"/>
            <rFont val="Tahoma"/>
            <family val="2"/>
          </rPr>
          <t xml:space="preserve">
Verificar las sumas, que no sea inferior ni superior al 100%</t>
        </r>
      </text>
    </comment>
    <comment ref="F47" authorId="0" shapeId="0" xr:uid="{00000000-0006-0000-0200-00005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7" authorId="0" shapeId="0" xr:uid="{00000000-0006-0000-0200-000055000000}">
      <text>
        <r>
          <rPr>
            <b/>
            <sz val="9"/>
            <color indexed="81"/>
            <rFont val="Tahoma"/>
            <family val="2"/>
          </rPr>
          <t>YULIED.PENARANDA:</t>
        </r>
        <r>
          <rPr>
            <sz val="9"/>
            <color indexed="81"/>
            <rFont val="Tahoma"/>
            <family val="2"/>
          </rPr>
          <t xml:space="preserve">
Verificar las sumas, que no sea inferior ni superior al 100%</t>
        </r>
      </text>
    </comment>
    <comment ref="F48" authorId="0" shapeId="0" xr:uid="{00000000-0006-0000-0200-00005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8" authorId="0" shapeId="0" xr:uid="{00000000-0006-0000-0200-000057000000}">
      <text>
        <r>
          <rPr>
            <b/>
            <sz val="9"/>
            <color indexed="81"/>
            <rFont val="Tahoma"/>
            <family val="2"/>
          </rPr>
          <t>YULIED.PENARANDA:</t>
        </r>
        <r>
          <rPr>
            <sz val="9"/>
            <color indexed="81"/>
            <rFont val="Tahoma"/>
            <family val="2"/>
          </rPr>
          <t xml:space="preserve">
Verificar las sumas, que no sea inferior ni superior al 100%</t>
        </r>
      </text>
    </comment>
    <comment ref="F49" authorId="0" shapeId="0" xr:uid="{00000000-0006-0000-0200-00005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9" authorId="0" shapeId="0" xr:uid="{00000000-0006-0000-0200-000059000000}">
      <text>
        <r>
          <rPr>
            <b/>
            <sz val="9"/>
            <color indexed="81"/>
            <rFont val="Tahoma"/>
            <family val="2"/>
          </rPr>
          <t>YULIED.PENARANDA:</t>
        </r>
        <r>
          <rPr>
            <sz val="9"/>
            <color indexed="81"/>
            <rFont val="Tahoma"/>
            <family val="2"/>
          </rPr>
          <t xml:space="preserve">
Verificar las sumas, que no sea inferior ni superior al 100%</t>
        </r>
      </text>
    </comment>
    <comment ref="F50" authorId="0" shapeId="0" xr:uid="{00000000-0006-0000-0200-00005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0" authorId="0" shapeId="0" xr:uid="{00000000-0006-0000-0200-00005B000000}">
      <text>
        <r>
          <rPr>
            <b/>
            <sz val="9"/>
            <color indexed="81"/>
            <rFont val="Tahoma"/>
            <family val="2"/>
          </rPr>
          <t>YULIED.PENARANDA:</t>
        </r>
        <r>
          <rPr>
            <sz val="9"/>
            <color indexed="81"/>
            <rFont val="Tahoma"/>
            <family val="2"/>
          </rPr>
          <t xml:space="preserve">
Verificar las sumas, que no sea inferior ni superior al 100%</t>
        </r>
      </text>
    </comment>
    <comment ref="F51" authorId="0" shapeId="0" xr:uid="{00000000-0006-0000-0200-00005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1" authorId="0" shapeId="0" xr:uid="{00000000-0006-0000-0200-00005D000000}">
      <text>
        <r>
          <rPr>
            <b/>
            <sz val="9"/>
            <color indexed="81"/>
            <rFont val="Tahoma"/>
            <family val="2"/>
          </rPr>
          <t>YULIED.PENARANDA:</t>
        </r>
        <r>
          <rPr>
            <sz val="9"/>
            <color indexed="81"/>
            <rFont val="Tahoma"/>
            <family val="2"/>
          </rPr>
          <t xml:space="preserve">
Verificar las sumas, que no sea inferior ni superior al 100%</t>
        </r>
      </text>
    </comment>
    <comment ref="F52" authorId="0" shapeId="0" xr:uid="{00000000-0006-0000-0200-00005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2" authorId="0" shapeId="0" xr:uid="{00000000-0006-0000-0200-00005F000000}">
      <text>
        <r>
          <rPr>
            <b/>
            <sz val="9"/>
            <color indexed="81"/>
            <rFont val="Tahoma"/>
            <family val="2"/>
          </rPr>
          <t>YULIED.PENARANDA:</t>
        </r>
        <r>
          <rPr>
            <sz val="9"/>
            <color indexed="81"/>
            <rFont val="Tahoma"/>
            <family val="2"/>
          </rPr>
          <t xml:space="preserve">
Verificar las sumas, que no sea inferior ni superior al 100%</t>
        </r>
      </text>
    </comment>
    <comment ref="T53" authorId="0" shapeId="0" xr:uid="{00000000-0006-0000-0200-000060000000}">
      <text>
        <r>
          <rPr>
            <b/>
            <sz val="9"/>
            <color indexed="81"/>
            <rFont val="Tahoma"/>
            <family val="2"/>
          </rPr>
          <t>YULIED.PENARANDA:</t>
        </r>
        <r>
          <rPr>
            <sz val="9"/>
            <color indexed="81"/>
            <rFont val="Tahoma"/>
            <family val="2"/>
          </rPr>
          <t xml:space="preserve">
La suma debe dar 100%</t>
        </r>
      </text>
    </comment>
    <comment ref="U53" authorId="0" shapeId="0" xr:uid="{00000000-0006-0000-0200-000061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500-00000B000000}">
      <text>
        <r>
          <rPr>
            <b/>
            <sz val="9"/>
            <color indexed="81"/>
            <rFont val="Tahoma"/>
            <family val="2"/>
          </rPr>
          <t>YULIED.PENARANDA:</t>
        </r>
        <r>
          <rPr>
            <sz val="9"/>
            <color indexed="81"/>
            <rFont val="Tahoma"/>
            <family val="2"/>
          </rPr>
          <t xml:space="preserve">
Vigencia a reportar</t>
        </r>
      </text>
    </comment>
    <comment ref="C17"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500-00000F000000}">
      <text>
        <r>
          <rPr>
            <b/>
            <sz val="9"/>
            <color indexed="81"/>
            <rFont val="Tahoma"/>
            <family val="2"/>
          </rPr>
          <t>YULIED.PENARANDA:</t>
        </r>
        <r>
          <rPr>
            <sz val="9"/>
            <color indexed="81"/>
            <rFont val="Tahoma"/>
            <family val="2"/>
          </rPr>
          <t xml:space="preserve">
Corresponde al pago </t>
        </r>
      </text>
    </comment>
    <comment ref="G17"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500-000012000000}">
      <text>
        <r>
          <rPr>
            <b/>
            <sz val="9"/>
            <color indexed="81"/>
            <rFont val="Tahoma"/>
            <family val="2"/>
          </rPr>
          <t>YULIED.PENARANDA:</t>
        </r>
        <r>
          <rPr>
            <sz val="9"/>
            <color indexed="81"/>
            <rFont val="Tahoma"/>
            <family val="2"/>
          </rPr>
          <t xml:space="preserve">
Vigencia a reportar</t>
        </r>
      </text>
    </comment>
    <comment ref="C32"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500-000016000000}">
      <text>
        <r>
          <rPr>
            <b/>
            <sz val="9"/>
            <color indexed="81"/>
            <rFont val="Tahoma"/>
            <family val="2"/>
          </rPr>
          <t>YULIED.PENARANDA:</t>
        </r>
        <r>
          <rPr>
            <sz val="9"/>
            <color indexed="81"/>
            <rFont val="Tahoma"/>
            <family val="2"/>
          </rPr>
          <t xml:space="preserve">
Corresponde al pago </t>
        </r>
      </text>
    </comment>
    <comment ref="G32"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500-000019000000}">
      <text>
        <r>
          <rPr>
            <b/>
            <sz val="9"/>
            <color indexed="81"/>
            <rFont val="Tahoma"/>
            <family val="2"/>
          </rPr>
          <t>YULIED.PENARANDA:</t>
        </r>
        <r>
          <rPr>
            <sz val="9"/>
            <color indexed="81"/>
            <rFont val="Tahoma"/>
            <family val="2"/>
          </rPr>
          <t xml:space="preserve">
Vigencia a reportar</t>
        </r>
      </text>
    </comment>
    <comment ref="C47"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500-00001D000000}">
      <text>
        <r>
          <rPr>
            <b/>
            <sz val="9"/>
            <color indexed="81"/>
            <rFont val="Tahoma"/>
            <family val="2"/>
          </rPr>
          <t>YULIED.PENARANDA:</t>
        </r>
        <r>
          <rPr>
            <sz val="9"/>
            <color indexed="81"/>
            <rFont val="Tahoma"/>
            <family val="2"/>
          </rPr>
          <t xml:space="preserve">
Corresponde al pago </t>
        </r>
      </text>
    </comment>
    <comment ref="G47"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500-000020000000}">
      <text>
        <r>
          <rPr>
            <b/>
            <sz val="9"/>
            <color indexed="81"/>
            <rFont val="Tahoma"/>
            <family val="2"/>
          </rPr>
          <t>YULIED.PENARANDA:</t>
        </r>
        <r>
          <rPr>
            <sz val="9"/>
            <color indexed="81"/>
            <rFont val="Tahoma"/>
            <family val="2"/>
          </rPr>
          <t xml:space="preserve">
Vigencia a reportar</t>
        </r>
      </text>
    </comment>
    <comment ref="C62"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500-000024000000}">
      <text>
        <r>
          <rPr>
            <b/>
            <sz val="9"/>
            <color indexed="81"/>
            <rFont val="Tahoma"/>
            <family val="2"/>
          </rPr>
          <t>YULIED.PENARANDA:</t>
        </r>
        <r>
          <rPr>
            <sz val="9"/>
            <color indexed="81"/>
            <rFont val="Tahoma"/>
            <family val="2"/>
          </rPr>
          <t xml:space="preserve">
Corresponde al pago </t>
        </r>
      </text>
    </comment>
    <comment ref="G62"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500-000027000000}">
      <text>
        <r>
          <rPr>
            <b/>
            <sz val="9"/>
            <color indexed="81"/>
            <rFont val="Tahoma"/>
            <family val="2"/>
          </rPr>
          <t>YULIED.PENARANDA:</t>
        </r>
        <r>
          <rPr>
            <sz val="9"/>
            <color indexed="81"/>
            <rFont val="Tahoma"/>
            <family val="2"/>
          </rPr>
          <t xml:space="preserve">
Vigencia a reportar</t>
        </r>
      </text>
    </comment>
    <comment ref="B77"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00000000-0006-0000-05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00000000-0006-0000-0500-000030000000}">
      <text>
        <r>
          <rPr>
            <b/>
            <sz val="9"/>
            <color indexed="81"/>
            <rFont val="Tahoma"/>
            <family val="2"/>
          </rPr>
          <t>YULIED.PENARANDA:</t>
        </r>
        <r>
          <rPr>
            <sz val="9"/>
            <color indexed="81"/>
            <rFont val="Tahoma"/>
            <family val="2"/>
          </rPr>
          <t xml:space="preserve">
Vigencia a reportar</t>
        </r>
      </text>
    </comment>
    <comment ref="B98" authorId="0" shapeId="0" xr:uid="{00000000-0006-0000-05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0000000-0006-0000-05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00000000-0006-0000-05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00000000-0006-0000-05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00000000-0006-0000-05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00000000-0006-0000-05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00000000-0006-0000-0500-000037000000}">
      <text>
        <r>
          <rPr>
            <b/>
            <sz val="9"/>
            <color indexed="81"/>
            <rFont val="Tahoma"/>
            <family val="2"/>
          </rPr>
          <t>YULIED.PENARANDA:</t>
        </r>
        <r>
          <rPr>
            <sz val="9"/>
            <color indexed="81"/>
            <rFont val="Tahoma"/>
            <family val="2"/>
          </rPr>
          <t xml:space="preserve">
Descripción concreta del avance, máximo de caracteres 200</t>
        </r>
      </text>
    </comment>
    <comment ref="A136" authorId="0" shapeId="0" xr:uid="{00000000-0006-0000-05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7" authorId="0" shapeId="0" xr:uid="{00000000-0006-0000-0500-000039000000}">
      <text>
        <r>
          <rPr>
            <b/>
            <sz val="9"/>
            <color indexed="81"/>
            <rFont val="Tahoma"/>
            <family val="2"/>
          </rPr>
          <t>YULIED.PENARANDA:</t>
        </r>
        <r>
          <rPr>
            <sz val="9"/>
            <color indexed="81"/>
            <rFont val="Tahoma"/>
            <family val="2"/>
          </rPr>
          <t xml:space="preserve">
Vigencia a reportar</t>
        </r>
      </text>
    </comment>
    <comment ref="B137" authorId="0" shapeId="0" xr:uid="{00000000-0006-0000-05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7" authorId="0" shapeId="0" xr:uid="{00000000-0006-0000-05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7" authorId="0" shapeId="0" xr:uid="{00000000-0006-0000-05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7" authorId="0" shapeId="0" xr:uid="{00000000-0006-0000-05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7" authorId="0" shapeId="0" xr:uid="{00000000-0006-0000-05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7" authorId="0" shapeId="0" xr:uid="{00000000-0006-0000-05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7" authorId="0" shapeId="0" xr:uid="{00000000-0006-0000-0500-000040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6" authorId="0" shapeId="0" xr:uid="{00000000-0006-0000-0500-000042000000}">
      <text>
        <r>
          <rPr>
            <b/>
            <sz val="9"/>
            <color indexed="81"/>
            <rFont val="Tahoma"/>
            <family val="2"/>
          </rPr>
          <t>YULIED.PENARANDA:</t>
        </r>
        <r>
          <rPr>
            <sz val="9"/>
            <color indexed="81"/>
            <rFont val="Tahoma"/>
            <family val="2"/>
          </rPr>
          <t xml:space="preserve">
Vigencia a reportar</t>
        </r>
      </text>
    </comment>
    <comment ref="B176" authorId="0" shapeId="0" xr:uid="{00000000-0006-0000-05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6" authorId="0" shapeId="0" xr:uid="{00000000-0006-0000-05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6" authorId="0" shapeId="0" xr:uid="{00000000-0006-0000-05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6" authorId="0" shapeId="0" xr:uid="{00000000-0006-0000-05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6" authorId="0" shapeId="0" xr:uid="{00000000-0006-0000-05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6" authorId="0" shapeId="0" xr:uid="{00000000-0006-0000-05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6" authorId="0" shapeId="0" xr:uid="{00000000-0006-0000-0500-000049000000}">
      <text>
        <r>
          <rPr>
            <b/>
            <sz val="9"/>
            <color indexed="81"/>
            <rFont val="Tahoma"/>
            <family val="2"/>
          </rPr>
          <t>YULIED.PENARANDA:</t>
        </r>
        <r>
          <rPr>
            <sz val="9"/>
            <color indexed="81"/>
            <rFont val="Tahoma"/>
            <family val="2"/>
          </rPr>
          <t xml:space="preserve">
Descripción concreta del avance, máximo de caracteres 200</t>
        </r>
      </text>
    </comment>
    <comment ref="A214" authorId="0" shapeId="0" xr:uid="{00000000-0006-0000-05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15" authorId="0" shapeId="0" xr:uid="{00000000-0006-0000-0500-00004B000000}">
      <text>
        <r>
          <rPr>
            <b/>
            <sz val="9"/>
            <color indexed="81"/>
            <rFont val="Tahoma"/>
            <family val="2"/>
          </rPr>
          <t>YULIED.PENARANDA:</t>
        </r>
        <r>
          <rPr>
            <sz val="9"/>
            <color indexed="81"/>
            <rFont val="Tahoma"/>
            <family val="2"/>
          </rPr>
          <t xml:space="preserve">
Vigencia a reportar</t>
        </r>
      </text>
    </comment>
    <comment ref="B215" authorId="0" shapeId="0" xr:uid="{00000000-0006-0000-05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5" authorId="0" shapeId="0" xr:uid="{00000000-0006-0000-05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15" authorId="0" shapeId="0" xr:uid="{00000000-0006-0000-05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15" authorId="0" shapeId="0" xr:uid="{00000000-0006-0000-05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15" authorId="0" shapeId="0" xr:uid="{00000000-0006-0000-05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15" authorId="0" shapeId="0" xr:uid="{00000000-0006-0000-05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15" authorId="0" shapeId="0" xr:uid="{00000000-0006-0000-0500-000052000000}">
      <text>
        <r>
          <rPr>
            <b/>
            <sz val="9"/>
            <color indexed="81"/>
            <rFont val="Tahoma"/>
            <family val="2"/>
          </rPr>
          <t>YULIED.PENARANDA:</t>
        </r>
        <r>
          <rPr>
            <sz val="9"/>
            <color indexed="81"/>
            <rFont val="Tahoma"/>
            <family val="2"/>
          </rPr>
          <t xml:space="preserve">
Descripción concreta del avance, máximo de caracteres 200</t>
        </r>
      </text>
    </comment>
    <comment ref="A230" authorId="0" shapeId="0" xr:uid="{00000000-0006-0000-05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1" authorId="0" shapeId="0" xr:uid="{00000000-0006-0000-0500-000054000000}">
      <text>
        <r>
          <rPr>
            <b/>
            <sz val="9"/>
            <color indexed="81"/>
            <rFont val="Tahoma"/>
            <family val="2"/>
          </rPr>
          <t>YULIED.PENARANDA:</t>
        </r>
        <r>
          <rPr>
            <sz val="9"/>
            <color indexed="81"/>
            <rFont val="Tahoma"/>
            <family val="2"/>
          </rPr>
          <t xml:space="preserve">
Vigencia a reportar</t>
        </r>
      </text>
    </comment>
    <comment ref="B231" authorId="0" shapeId="0" xr:uid="{00000000-0006-0000-05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1" authorId="0" shapeId="0" xr:uid="{00000000-0006-0000-05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1" authorId="0" shapeId="0" xr:uid="{00000000-0006-0000-05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1" authorId="0" shapeId="0" xr:uid="{00000000-0006-0000-0500-000058000000}">
      <text>
        <r>
          <rPr>
            <b/>
            <sz val="9"/>
            <color indexed="81"/>
            <rFont val="Tahoma"/>
            <family val="2"/>
          </rPr>
          <t>YULIED.PENARANDA:</t>
        </r>
        <r>
          <rPr>
            <sz val="9"/>
            <color indexed="81"/>
            <rFont val="Tahoma"/>
            <family val="2"/>
          </rPr>
          <t xml:space="preserve">
Descripción concreta del avance, máximo de caracteres 200</t>
        </r>
      </text>
    </comment>
    <comment ref="A257" authorId="0" shapeId="0" xr:uid="{00000000-0006-0000-05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8" authorId="0" shapeId="0" xr:uid="{00000000-0006-0000-0500-00005A000000}">
      <text>
        <r>
          <rPr>
            <b/>
            <sz val="9"/>
            <color indexed="81"/>
            <rFont val="Tahoma"/>
            <family val="2"/>
          </rPr>
          <t>YULIED.PENARANDA:</t>
        </r>
        <r>
          <rPr>
            <sz val="9"/>
            <color indexed="81"/>
            <rFont val="Tahoma"/>
            <family val="2"/>
          </rPr>
          <t xml:space="preserve">
Vigencia a reportar</t>
        </r>
      </text>
    </comment>
    <comment ref="B258" authorId="0" shapeId="0" xr:uid="{00000000-0006-0000-05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8" authorId="0" shapeId="0" xr:uid="{00000000-0006-0000-05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8" authorId="0" shapeId="0" xr:uid="{00000000-0006-0000-05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8" authorId="0" shapeId="0" xr:uid="{00000000-0006-0000-0500-00005E000000}">
      <text>
        <r>
          <rPr>
            <b/>
            <sz val="9"/>
            <color indexed="81"/>
            <rFont val="Tahoma"/>
            <family val="2"/>
          </rPr>
          <t>YULIED.PENARANDA:</t>
        </r>
        <r>
          <rPr>
            <sz val="9"/>
            <color indexed="81"/>
            <rFont val="Tahoma"/>
            <family val="2"/>
          </rPr>
          <t xml:space="preserve">
Descripción concreta del avance, máximo de caracteres 200</t>
        </r>
      </text>
    </comment>
    <comment ref="A308" authorId="0" shapeId="0" xr:uid="{00000000-0006-0000-05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9" authorId="0" shapeId="0" xr:uid="{00000000-0006-0000-0500-000060000000}">
      <text>
        <r>
          <rPr>
            <b/>
            <sz val="9"/>
            <color indexed="81"/>
            <rFont val="Tahoma"/>
            <family val="2"/>
          </rPr>
          <t>YULIED.PENARANDA:</t>
        </r>
        <r>
          <rPr>
            <sz val="9"/>
            <color indexed="81"/>
            <rFont val="Tahoma"/>
            <family val="2"/>
          </rPr>
          <t xml:space="preserve">
Vigencia a reportar</t>
        </r>
      </text>
    </comment>
    <comment ref="B309"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9"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9"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9" authorId="0" shapeId="0" xr:uid="{00000000-0006-0000-0500-000064000000}">
      <text>
        <r>
          <rPr>
            <b/>
            <sz val="9"/>
            <color indexed="81"/>
            <rFont val="Tahoma"/>
            <family val="2"/>
          </rPr>
          <t>YULIED.PENARANDA:</t>
        </r>
        <r>
          <rPr>
            <sz val="9"/>
            <color indexed="81"/>
            <rFont val="Tahoma"/>
            <family val="2"/>
          </rPr>
          <t xml:space="preserve">
Descripción concreta del avance, máximo de caracteres 200</t>
        </r>
      </text>
    </comment>
    <comment ref="A359" authorId="0" shapeId="0" xr:uid="{00000000-0006-0000-05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60" authorId="0" shapeId="0" xr:uid="{00000000-0006-0000-0500-000066000000}">
      <text>
        <r>
          <rPr>
            <b/>
            <sz val="9"/>
            <color indexed="81"/>
            <rFont val="Tahoma"/>
            <family val="2"/>
          </rPr>
          <t>YULIED.PENARANDA:</t>
        </r>
        <r>
          <rPr>
            <sz val="9"/>
            <color indexed="81"/>
            <rFont val="Tahoma"/>
            <family val="2"/>
          </rPr>
          <t xml:space="preserve">
Vigencia a reportar</t>
        </r>
      </text>
    </comment>
    <comment ref="B360" authorId="0" shapeId="0" xr:uid="{00000000-0006-0000-05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60" authorId="0" shapeId="0" xr:uid="{00000000-0006-0000-05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60" authorId="0" shapeId="0" xr:uid="{00000000-0006-0000-05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60" authorId="0" shapeId="0" xr:uid="{00000000-0006-0000-0500-00006A000000}">
      <text>
        <r>
          <rPr>
            <b/>
            <sz val="9"/>
            <color indexed="81"/>
            <rFont val="Tahoma"/>
            <family val="2"/>
          </rPr>
          <t>YULIED.PENARANDA:</t>
        </r>
        <r>
          <rPr>
            <sz val="9"/>
            <color indexed="81"/>
            <rFont val="Tahoma"/>
            <family val="2"/>
          </rPr>
          <t xml:space="preserve">
Descripción concreta del avance, máximo de caracteres 200</t>
        </r>
      </text>
    </comment>
    <comment ref="A410" authorId="0" shapeId="0" xr:uid="{00000000-0006-0000-05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11" authorId="0" shapeId="0" xr:uid="{00000000-0006-0000-0500-00006C000000}">
      <text>
        <r>
          <rPr>
            <b/>
            <sz val="9"/>
            <color indexed="81"/>
            <rFont val="Tahoma"/>
            <family val="2"/>
          </rPr>
          <t>YULIED.PENARANDA:</t>
        </r>
        <r>
          <rPr>
            <sz val="9"/>
            <color indexed="81"/>
            <rFont val="Tahoma"/>
            <family val="2"/>
          </rPr>
          <t xml:space="preserve">
Vigencia a reportar</t>
        </r>
      </text>
    </comment>
    <comment ref="B411" authorId="0" shapeId="0" xr:uid="{00000000-0006-0000-05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11" authorId="0" shapeId="0" xr:uid="{00000000-0006-0000-05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11" authorId="0" shapeId="0" xr:uid="{00000000-0006-0000-05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11"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425" authorId="0" shapeId="0" xr:uid="{00000000-0006-0000-05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26" authorId="0" shapeId="0" xr:uid="{00000000-0006-0000-0500-000072000000}">
      <text>
        <r>
          <rPr>
            <b/>
            <sz val="9"/>
            <color indexed="81"/>
            <rFont val="Tahoma"/>
            <family val="2"/>
          </rPr>
          <t>YULIED.PENARANDA:</t>
        </r>
        <r>
          <rPr>
            <sz val="9"/>
            <color indexed="81"/>
            <rFont val="Tahoma"/>
            <family val="2"/>
          </rPr>
          <t xml:space="preserve">
Vigencia a reportar</t>
        </r>
      </text>
    </comment>
    <comment ref="B426" authorId="0" shapeId="0" xr:uid="{00000000-0006-0000-05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76000000}">
      <text>
        <r>
          <rPr>
            <b/>
            <sz val="9"/>
            <color indexed="81"/>
            <rFont val="Tahoma"/>
            <family val="2"/>
          </rPr>
          <t>YULIED.PENARANDA:</t>
        </r>
        <r>
          <rPr>
            <sz val="9"/>
            <color indexed="81"/>
            <rFont val="Tahoma"/>
            <family val="2"/>
          </rPr>
          <t xml:space="preserve">
Descripción concreta del avance, máximo de caracteres 200</t>
        </r>
      </text>
    </comment>
    <comment ref="A470" authorId="0" shapeId="0" xr:uid="{00000000-0006-0000-05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71" authorId="0" shapeId="0" xr:uid="{00000000-0006-0000-0500-000078000000}">
      <text>
        <r>
          <rPr>
            <b/>
            <sz val="9"/>
            <color indexed="81"/>
            <rFont val="Tahoma"/>
            <family val="2"/>
          </rPr>
          <t>YULIED.PENARANDA:</t>
        </r>
        <r>
          <rPr>
            <sz val="9"/>
            <color indexed="81"/>
            <rFont val="Tahoma"/>
            <family val="2"/>
          </rPr>
          <t xml:space="preserve">
Vigencia a reportar</t>
        </r>
      </text>
    </comment>
    <comment ref="B471" authorId="0" shapeId="0" xr:uid="{00000000-0006-0000-05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1" authorId="0" shapeId="0" xr:uid="{00000000-0006-0000-05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1" authorId="0" shapeId="0" xr:uid="{00000000-0006-0000-05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1" authorId="0" shapeId="0" xr:uid="{00000000-0006-0000-0500-00007C000000}">
      <text>
        <r>
          <rPr>
            <b/>
            <sz val="9"/>
            <color indexed="81"/>
            <rFont val="Tahoma"/>
            <family val="2"/>
          </rPr>
          <t>YULIED.PENARANDA:</t>
        </r>
        <r>
          <rPr>
            <sz val="9"/>
            <color indexed="81"/>
            <rFont val="Tahoma"/>
            <family val="2"/>
          </rPr>
          <t xml:space="preserve">
Descripción concreta del avance, máximo de caracteres 200</t>
        </r>
      </text>
    </comment>
    <comment ref="A558" authorId="0" shapeId="0" xr:uid="{00000000-0006-0000-05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9" authorId="0" shapeId="0" xr:uid="{00000000-0006-0000-0500-00007E000000}">
      <text>
        <r>
          <rPr>
            <b/>
            <sz val="9"/>
            <color indexed="81"/>
            <rFont val="Tahoma"/>
            <family val="2"/>
          </rPr>
          <t>YULIED.PENARANDA:</t>
        </r>
        <r>
          <rPr>
            <sz val="9"/>
            <color indexed="81"/>
            <rFont val="Tahoma"/>
            <family val="2"/>
          </rPr>
          <t xml:space="preserve">
Vigencia a reportar</t>
        </r>
      </text>
    </comment>
    <comment ref="B559" authorId="0" shapeId="0" xr:uid="{00000000-0006-0000-05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9" authorId="0" shapeId="0" xr:uid="{00000000-0006-0000-05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9" authorId="0" shapeId="0" xr:uid="{00000000-0006-0000-05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645" authorId="0" shapeId="0" xr:uid="{00000000-0006-0000-05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46" authorId="0" shapeId="0" xr:uid="{00000000-0006-0000-0500-000084000000}">
      <text>
        <r>
          <rPr>
            <b/>
            <sz val="9"/>
            <color indexed="81"/>
            <rFont val="Tahoma"/>
            <family val="2"/>
          </rPr>
          <t>YULIED.PENARANDA:</t>
        </r>
        <r>
          <rPr>
            <sz val="9"/>
            <color indexed="81"/>
            <rFont val="Tahoma"/>
            <family val="2"/>
          </rPr>
          <t xml:space="preserve">
Vigencia a reportar</t>
        </r>
      </text>
    </comment>
    <comment ref="B646" authorId="0" shapeId="0" xr:uid="{00000000-0006-0000-05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46" authorId="0" shapeId="0" xr:uid="{00000000-0006-0000-05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46" authorId="0" shapeId="0" xr:uid="{00000000-0006-0000-05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46" authorId="0" shapeId="0" xr:uid="{00000000-0006-0000-0500-000088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<sst xmlns="http://schemas.openxmlformats.org/spreadsheetml/2006/main" count="2860" uniqueCount="616">
  <si>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</si>
  <si>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</si>
  <si>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</si>
  <si>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</si>
  <si>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</si>
  <si>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</si>
  <si>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</si>
  <si>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</si>
  <si>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</si>
  <si>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</si>
  <si>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</si>
  <si>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</si>
  <si>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</si>
  <si>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</si>
  <si>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</si>
  <si>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</si>
  <si>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</si>
  <si>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</si>
  <si>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</si>
  <si>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</si>
  <si>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</si>
  <si>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</si>
  <si>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</si>
  <si>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</si>
  <si>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</si>
  <si>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</si>
  <si>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</si>
  <si>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</si>
  <si>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</si>
  <si>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</si>
  <si>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</si>
  <si>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</si>
  <si>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</si>
  <si>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</si>
  <si>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</si>
  <si>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</si>
  <si>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</si>
  <si>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</si>
  <si>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</si>
  <si>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</si>
  <si>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</si>
  <si>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</si>
  <si>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</si>
  <si>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</si>
  <si>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</si>
  <si>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</si>
  <si>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</si>
  <si>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</si>
  <si>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</si>
  <si>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</si>
  <si>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</si>
  <si>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</si>
  <si>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</si>
  <si>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</si>
  <si>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</si>
  <si>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</si>
  <si>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</si>
  <si>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</si>
  <si>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</si>
  <si>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</si>
  <si>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</si>
  <si>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</si>
  <si>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</si>
  <si>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</si>
  <si>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</si>
  <si>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</si>
  <si>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</si>
  <si>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</si>
  <si>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</si>
  <si>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</si>
  <si>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</si>
  <si>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</si>
  <si>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</si>
  <si>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</si>
  <si>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</si>
  <si>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</si>
  <si>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</si>
  <si>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</si>
  <si>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</si>
  <si>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</si>
  <si>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</si>
  <si>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</si>
  <si>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</si>
  <si>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</si>
  <si>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</si>
  <si>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</si>
  <si>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</si>
  <si>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</si>
  <si>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</si>
  <si>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</si>
  <si>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</si>
  <si>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</si>
  <si>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</si>
  <si>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</si>
  <si>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</si>
  <si>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</si>
  <si>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</si>
  <si>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</si>
  <si>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</si>
  <si>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</si>
  <si>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</si>
  <si>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</si>
  <si>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</si>
  <si>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</si>
  <si>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</si>
  <si>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</si>
  <si>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</si>
  <si>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</si>
  <si>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</si>
  <si>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</si>
  <si>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</si>
  <si>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</si>
  <si>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</si>
  <si>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</si>
  <si>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</si>
  <si>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</si>
  <si>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</si>
  <si>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</si>
  <si>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</si>
  <si>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</si>
  <si>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</si>
  <si>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</si>
  <si>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</si>
  <si>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</si>
  <si>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</si>
  <si>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</si>
  <si>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</si>
  <si>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</si>
  <si>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</si>
  <si>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</si>
  <si>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</si>
  <si>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</si>
  <si>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</si>
  <si>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</si>
  <si>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</si>
  <si>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</si>
  <si>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</si>
  <si>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</si>
  <si>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</si>
  <si>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</si>
  <si>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</si>
  <si>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</si>
  <si>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</si>
  <si>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</si>
  <si>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</si>
  <si>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</si>
  <si>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</si>
  <si>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</si>
  <si>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</si>
  <si>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</si>
  <si>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</si>
  <si>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</si>
  <si>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</si>
  <si>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</si>
  <si>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</si>
  <si>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</si>
  <si>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</si>
  <si>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</si>
  <si>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</si>
  <si>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</si>
  <si>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</si>
  <si>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</si>
  <si>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</si>
  <si>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</si>
  <si>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</si>
  <si>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</si>
  <si>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</si>
  <si>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</si>
  <si>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</si>
  <si>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</si>
  <si>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</si>
  <si>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</si>
  <si>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</si>
  <si>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</si>
  <si>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</si>
  <si>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</si>
  <si>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</si>
  <si>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</si>
  <si>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</si>
  <si>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</si>
  <si>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</si>
  <si>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</si>
  <si>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</si>
  <si>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</si>
  <si>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</si>
  <si>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</si>
  <si>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</si>
  <si>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</si>
  <si>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</si>
  <si>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</si>
  <si>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</si>
  <si>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</si>
  <si>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</si>
  <si>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</si>
  <si>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</si>
  <si>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</si>
  <si>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</si>
  <si>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</si>
  <si>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</si>
  <si>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</si>
  <si>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</si>
  <si>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</si>
  <si>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</si>
  <si>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</si>
  <si>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</si>
  <si>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Número - Número: Cantidad</t>
  </si>
  <si>
    <t>Porcentaje- Porcentaje: Cantidad</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</si>
  <si>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</si>
  <si>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</si>
  <si>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</si>
  <si>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</si>
  <si>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</si>
  <si>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</si>
  <si>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</si>
  <si>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</si>
  <si>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</si>
  <si>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</si>
  <si>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</si>
  <si>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</si>
  <si>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</si>
  <si>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</si>
  <si>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</si>
  <si>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</si>
  <si>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</si>
  <si>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</si>
  <si>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</si>
  <si>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</si>
  <si>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</si>
  <si>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</si>
  <si>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</si>
  <si>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</si>
  <si>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</si>
  <si>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</si>
  <si>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</si>
  <si>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</si>
  <si>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</si>
  <si>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</si>
  <si>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</si>
  <si>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</si>
  <si>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</si>
  <si>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</si>
  <si>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</si>
  <si>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</si>
  <si>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</si>
  <si>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</si>
  <si>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</si>
  <si>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</si>
  <si>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t>TOTAL</t>
  </si>
  <si>
    <r>
      <t>Versión:</t>
    </r>
    <r>
      <rPr>
        <b/>
        <sz val="20"/>
        <color rgb="FFFF0000"/>
        <rFont val="Arial"/>
        <family val="2"/>
      </rPr>
      <t xml:space="preserve"> </t>
    </r>
    <r>
      <rPr>
        <b/>
        <sz val="20"/>
        <rFont val="Arial"/>
        <family val="2"/>
      </rPr>
      <t>14</t>
    </r>
  </si>
  <si>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</si>
  <si>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</si>
  <si>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</si>
  <si>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</si>
  <si>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</si>
  <si>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</si>
  <si>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</si>
  <si>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</si>
  <si>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</si>
  <si>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</si>
  <si>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</si>
  <si>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</si>
  <si>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</si>
  <si>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</si>
  <si>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</si>
  <si>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</si>
  <si>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</si>
  <si>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</si>
  <si>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</si>
  <si>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</si>
  <si>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</si>
  <si>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</si>
  <si>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</si>
  <si>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</si>
  <si>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</si>
  <si>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Incrementar 10 puntos los resultados de generación de valor y aporte a la mejora en la implementación del MIPG, desde la tercera línea de defensa.</t>
  </si>
  <si>
    <t>X</t>
  </si>
  <si>
    <t>4. Ejercer el Rol de Liderazgo estratégico con las reuniones de Comité Institucional de Coordinación de Control Interno –CICCI.</t>
  </si>
  <si>
    <t>5. Ejercer el Rol de Relación con Entes externos de Control dando apoyo en el marco de las auditorías de los mismos, así como en el seguimiento a las respuestas a entes externos de control.</t>
  </si>
  <si>
    <t>SUBSECRETARÍA GENERAL Y DE CONTROL DISCIPLINARIO</t>
  </si>
  <si>
    <t>PROYECTO 7699 – IMPLEMENTACIÓN DE ACCIONES PARA LA OBTENCIÓN DE MEJORES RESULTADOS DE GESTIÓN Y DESEMPEÑO INSTITUCIONAL, DE LA SECRETARÍA DISTRITAL DE AMBIENTE. BOGOTÁ</t>
  </si>
  <si>
    <t>SUMA</t>
  </si>
  <si>
    <t>No se presentaron retrasos en el seguimiento programado</t>
  </si>
  <si>
    <t>ENTIDAD - Actividades de fortalecimiento y evaluación de la efectividad del sistema administrativo con un enfoque basado en riesgos</t>
  </si>
  <si>
    <t>ENTIDAD</t>
  </si>
  <si>
    <t>Chapinero</t>
  </si>
  <si>
    <t>Chapinero Central</t>
  </si>
  <si>
    <t xml:space="preserve">Avenida Caracas N° 54 - 38   </t>
  </si>
  <si>
    <t>Distrito Capital</t>
  </si>
  <si>
    <t>No se cuenta con el Dato</t>
  </si>
  <si>
    <t>No se hace distinción para los grupos INETERSEXUAL</t>
  </si>
  <si>
    <t>No se hace distinción para los grupos ETERIO</t>
  </si>
  <si>
    <t>TODOS LOS GRUPOS</t>
  </si>
  <si>
    <t>NO IDENTIFICA GRUPOS ETNICOS</t>
  </si>
  <si>
    <t>Lograr 600.000 atenciones a través de los diferentes canales habilitados por la Secretaría Distrital de Ambiente.</t>
  </si>
  <si>
    <t>8.  Realizar la operación y seguimiento del canal telefónico</t>
  </si>
  <si>
    <t>9. Gestionar con las áreas de la Entidad los ajustes en la Guía de Trámites y Servicios, la actualización del Sistema Único de Trámites – SUIT,  y socialización de los trámites racionalizados.</t>
  </si>
  <si>
    <t xml:space="preserve">10. Desarrollar las acciones de la Política Publica Distrital de Servicio a la Ciudadanía y al Modelo de Servicio y al Modelo Integrado de Planeación y Gestión - MIPG.  </t>
  </si>
  <si>
    <t>11. Desarrollar el 100% de la gestión de correspondencia externa recibida y enviada en la SDA</t>
  </si>
  <si>
    <t>Facilidad de acceso a servicios Institucionales, por medio de la atención en los canales telefónico y canal virtual; a través del uso TICS.
Oferta a la ciudadanía de herramientas para comunicarse permanentemente, facilitando la interacción y garantizando la transparencia en el actuar de la SDA.
Identificación de oportunidades de mejora en el servicio prestado, a través del seguimiento a canales de atención.</t>
  </si>
  <si>
    <t>Lograr 600.000 atenciones a través de los diferentes canales habilitados por la SDA.</t>
  </si>
  <si>
    <t>ATENCIONES EN EL CANAL PRESENCIAL Y TELEFONICO - ZONA NORTE</t>
  </si>
  <si>
    <t xml:space="preserve">Usaquen
Suba
Chapinero
Teusaquillo
Barrios Unidos
Engativa
</t>
  </si>
  <si>
    <t xml:space="preserve">Zona Norte </t>
  </si>
  <si>
    <t>Politica de Atención al Ciudadano</t>
  </si>
  <si>
    <t>ATENCIONES EN EL CANAL PRESENCIAL Y TELEFONICO - ZONA CENTRO / ORIENTE</t>
  </si>
  <si>
    <t>Santa Fe
Candelaria 
Martires
Antonio Nariño
San Cristobal</t>
  </si>
  <si>
    <t>Zona Centro / Occidente</t>
  </si>
  <si>
    <t>ATENCIONES EN EL CANAL PRESENCIAL Y TELEFONICO - ZONA SUR / OCCIDENTE</t>
  </si>
  <si>
    <t>Fontibón
Puente Aranda
Kennedy
Bosa</t>
  </si>
  <si>
    <t>Zona Sur / Occidente</t>
  </si>
  <si>
    <t>ATENCIONES EN EL CANAL PRESENCIAL Y TELEFONICO - ZONA SUR</t>
  </si>
  <si>
    <t>Rafael Uribe Uribe
Tunjuelito
Ciudad Bolivar
Usme
Sumapaz</t>
  </si>
  <si>
    <t xml:space="preserve">Zona Sur </t>
  </si>
  <si>
    <t>ATENCIÓN EN LOCALIZACIÓN INDEFINIDA (PORQUE EL USUARIO NO LA IDENTIFICA O PORQUE LA ATENCIÓN ES POR CANAL VIRTUAL)</t>
  </si>
  <si>
    <t>DISTRITO</t>
  </si>
  <si>
    <t>Total Magnitud vigencia</t>
  </si>
  <si>
    <t>Total recursos Vigencia</t>
  </si>
  <si>
    <t>Total Magnitud reserv</t>
  </si>
  <si>
    <t>Total recursos reservas</t>
  </si>
  <si>
    <t>Ejecutar 149 actividades de participación, formulación y seguimiento a la implementación del MIPG, en la Entidad.</t>
  </si>
  <si>
    <t>12. Apoyar el direccionamiento estratégico de la SDA desde los aspectos operativos, técnicos, jurídicos y administrativos, de acuerdo con las competencias de la dependencia</t>
  </si>
  <si>
    <t>No Aplica</t>
  </si>
  <si>
    <t>ENTIDAD -  Apoyo en la implementación del Modelo Integrado de Planeación y Gestión - MIPG.</t>
  </si>
  <si>
    <t>Mejorar en cinco (5) puntos los resultados de implementación del MIPG en el JBB y SDA.</t>
  </si>
  <si>
    <t>PUNTOS</t>
  </si>
  <si>
    <t xml:space="preserve">Realizar el fortalecimiento institucional de la estructura orgánica y funcional de la SDA, IDIGER, JBB, E IDPYBA. </t>
  </si>
  <si>
    <t>PORCENTAJE</t>
  </si>
  <si>
    <t>Ejecutar 96 actividades en materia disciplinaria y de cumplimiento y seguimiento a requisitos y/o actividades en el marco de las Leyes 1712 de 2014 y 1474 de 2011.</t>
  </si>
  <si>
    <t>Gobierno Abierto y Transparente</t>
  </si>
  <si>
    <t>ENTIDAD -  Desarrollo de actividades  relacionadas con transparecia, anticorrupcion y Disciplinarios.</t>
  </si>
  <si>
    <t>Radicado 2021IE106063 del 31 de mayo de 2021</t>
  </si>
  <si>
    <t>05 - Construir Bogotá Región con gobierno abierto, transparente y ciudadanía consciente.</t>
  </si>
  <si>
    <t xml:space="preserve">56- Gestión pública efectiva </t>
  </si>
  <si>
    <t>Municipios - 11001 - BOGOTA D.C. [BOGOTA] - Propios</t>
  </si>
  <si>
    <t>Aumentar la implementación de las políticas del Modelo Integrado de Planeación y Gestión - MIPG, en la Entidad</t>
  </si>
  <si>
    <t xml:space="preserve"> Servicio de asistencia técnica en la implementación del Modelo Integrado de Planeación y Gestión …</t>
  </si>
  <si>
    <t>Entidades con el Modelo Integrado de Planeación y de Gestión Implementado</t>
  </si>
  <si>
    <t>Avance del índice de madurez en la implementación y sostenimiento del Modelo Integrado de Planeación y Gestión</t>
  </si>
  <si>
    <t>Porcentaje - Porcentaje: Cantidad</t>
  </si>
  <si>
    <t>Desarrollar estrategias de fortalecimiento en las relaciones con actores externos e internos, para generar valor de lo público.</t>
  </si>
  <si>
    <t xml:space="preserve">Servicio de apoyo para el fortalecimiento de la gestión de las entidades públicas .. </t>
  </si>
  <si>
    <t>Instituciones públicas asistidas técnicamente</t>
  </si>
  <si>
    <t>FURAG para el 2019 fue de 86.1, mientras que para el 2018 fue de 71.3 lo que corresponde a un incremento de 14.8 puntos
Indicadores de Producto Secundarios</t>
  </si>
  <si>
    <t>Se ejecuto 0.59 punto corresponde a un cumplimiento del 93,65% del plan de adecuación y sostenibilidad de MIPG en la vigencia de acuerdo a seguimiento de la OCI</t>
  </si>
  <si>
    <t>Servicio de asistencia técnica en la
implementación del Modelo Integrado de
Planeación y Gestión</t>
  </si>
  <si>
    <t>Inversión - Adquisición de Bienes y Servicios: Incrementar 10 puntos los resultados de generación de valor y aporte a la mejora en la implementación del MIPG, desde la tercera línea de defensa.</t>
  </si>
  <si>
    <t>Inversión - Adquisición de Bienes y Servicios: Lograr 600.000 atenciones a través de los diferentes canales de atención habilitados por la SDA.</t>
  </si>
  <si>
    <t>Inversión - Adquisición de Bienes y Servicios: Ejecutar 149 actividades de participación, formulación y seguimiento e implementación del MIPG, en la Entidad.</t>
  </si>
  <si>
    <t>Servicio de apoyo para el fortalecimiento de
la gestión de las entidades públicas</t>
  </si>
  <si>
    <t>Inversión - Adquisición de Bienes y Servicios: Ejecutar 96 actividades en materia disciplinaria y de cumplimiento y seguimiento a requisitos y/o actividades en el marco de las Leyes 1712 de 2014 y 1474 de 2011.</t>
  </si>
  <si>
    <t xml:space="preserve">A Diciembre del 2020 se ejecutó el 100% del Plan Anual de Auditorías lo que equivale a un cumplimiento de 2.8 puntos de los 3 puntos programados para incrementar los resultados de generación de valor y aporte a la mejora en la implementación del MIPG, desde la tercera línea de defensa. </t>
  </si>
  <si>
    <t xml:space="preserve">A Diciembre se garantizó 54.006 atenciones, 10.072 mediante el canal telefónico y 39.494 en el virtual y 4.440 en el canal presencial. </t>
  </si>
  <si>
    <t>A diciembre se completó 27 Actividades: (4) Entregar lineamientos, (5) Actividades de políticas a cargo, (5) Seguimiento de los planes de mejoramiento y plan de manejo de riesgos, (8) Guiar la actualización de la documentación y (5) Realizar soporte técnico y jurídico a la alta dirección.</t>
  </si>
  <si>
    <t>A Diciembre 11 actividades: (1) 5 flash, (0.8) Actividades Prevención, (1) 76 actuaciones Disciplinarias; (1) 273 DP; (1) 58 proposiciones; (1) 95 Conceptos; (1) 6 Comité; (0.83) fortalecimiento integridad, (1) semana integridad, (1,37) Actualización transparencia; y (1) diligenciamiento ITA</t>
  </si>
  <si>
    <t>III ACTIVIDADES SUIFT (PRESUPUESTO) VIGENCIA 2022</t>
  </si>
  <si>
    <t>PRESUPUESTO VIGENCIA SUIFP 2022</t>
  </si>
  <si>
    <t>PRESUPUESTO
OBLIGADO (GIRADO) 2022</t>
  </si>
  <si>
    <t>Reuniones de seguimiento realizadas</t>
  </si>
  <si>
    <t>Número: Cantidad</t>
  </si>
  <si>
    <t>Reunion de autoevaluacion del proceso mensual</t>
  </si>
  <si>
    <t>Visitas de evaluacion y seguimiento realizadas</t>
  </si>
  <si>
    <t>No se requirió visita, dado que los puntos se encontrabas cerrados por motivo de la pandemia</t>
  </si>
  <si>
    <t>Folios de expedientes jurídicos y disciplinarios digitalizados</t>
  </si>
  <si>
    <t>Porcentaje de encuestas con calificación satisfactoria</t>
  </si>
  <si>
    <t>Durante este perido solo se realiaron encuenstas mediante el canal telefonico y virtual, debido a la contingencia por la pandemia, la cual afecto el canal presencial</t>
  </si>
  <si>
    <t>Atencion de Peticiones, Quejas, Reclamos, Sugerencias y Consultas recibidas y atendidas-</t>
  </si>
  <si>
    <t>1466 PRSFS atendidas</t>
  </si>
  <si>
    <t>Número de auditorias realizadas</t>
  </si>
  <si>
    <t>Mediante memorado No. 2020IE115335 de 13 de julio de 2020 se remitio Informe Definitivo de Auditoria Interna al proceso Sistema Integrado de Gestión.</t>
  </si>
  <si>
    <t>Informes de seguimiento realizados</t>
  </si>
  <si>
    <t>seguimiento plan de mejoramiento suscrito ante contraloría 2020IE126546 y autoevaluación del Estatuto de Auditoría y Código de Ética del Auditor Interno 2020IE110628</t>
  </si>
  <si>
    <t>1294 PQRSF atendidas</t>
  </si>
  <si>
    <t>Seguimiento plan de mejoramiento por procesos 2020IE144896</t>
  </si>
  <si>
    <t>durante este perido solo se realiaron encuenstas mediante el canal telefonico, virtual, y presencial, ya que este mes se reabrieron varios puntos de atencion presencial</t>
  </si>
  <si>
    <t>1735 PQRSF atendidas</t>
  </si>
  <si>
    <t>Se comunica el informes definitivos auditoria Proceso Gestión Administrativa radicado N° 2020IE162126 y radicado N° 2020IE155479 auditoría al proceso de Metrología, monitoreo y modelación</t>
  </si>
  <si>
    <t>Informe consolidado de Indicadores por proceso y metas plan de desarrollo 2020IE168592 y</t>
  </si>
  <si>
    <t>6 visitas de seguimiento a los diferentes puntos reabiertos depues de la pandemia</t>
  </si>
  <si>
    <t>7 visitas de seguimiento a los diferentes puntos reabiertos despues de la pandemia</t>
  </si>
  <si>
    <t>1582 PQRSF atendidas</t>
  </si>
  <si>
    <t xml:space="preserve"> 2020IE206507  Gestión de Talento Humano y Sistema de Seguridad y Salud en el Trabajo, 2020IE212341 Servicio a la ciudadanía, Gestión contractual 2020IE210331 y 2020IE195918 NTC ISO 14001:2015 </t>
  </si>
  <si>
    <t xml:space="preserve">Evaluación de la aprehensión al Código de Integridad 2020IE204949 </t>
  </si>
  <si>
    <t>Porcentaje de avance en el fortalecimiento de la estructura orgánica y funcional de las entidades de sector ambiente</t>
  </si>
  <si>
    <t>Índice de desempeño institucional FURAG</t>
  </si>
  <si>
    <t>Se realizo la autoevaluacion de la primera linea de defensa del mes de agosto (mes vencido)</t>
  </si>
  <si>
    <t>Se realizo una reunion virtual de seguimiento a los diferentes puntos de atencion (8 puntos)</t>
  </si>
  <si>
    <t>Del total de encuetas realizadas en los canales de atencion (presencial telefonico y virtual (3145), se obtuvo un porcentaje de satisfaccion del 93.6%</t>
  </si>
  <si>
    <t>Se realizo el seguimiento al 100% de las peticiones ingresadas (1945)</t>
  </si>
  <si>
    <t xml:space="preserve">Auditoría a los procesoso de Proceso de Evaluación Control y Seguimiento y Direccionamiento estrategico </t>
  </si>
  <si>
    <t>1. Ejercer el Rol de Evaluación y Seguimiento con: auditorías Internas, Informes de Ley, Seguimientos a temas especiales, planes de mejoramiento por procesos y plan suscrito ante entes de control.</t>
  </si>
  <si>
    <t>14. Mejorar el Sistema de Gestión de Calidad</t>
  </si>
  <si>
    <t>15. Implementar las políticas de gestión y desempeño a cargo del proceso Sistema Integrado de Gestión</t>
  </si>
  <si>
    <t>16. Revisar y actualizar del Mapa y Plan de Manejo de Riesgos</t>
  </si>
  <si>
    <t>18. Asesorar y apoyar la actualización de la documentación de los sistemas y procesos de la SDA frente a la implementación y mejora del MIPG y SIG</t>
  </si>
  <si>
    <t xml:space="preserve"> Genera valor  de lo publico mediante el fortalecimiento de la gestión de  operaciones de la entidad en cada uno de los procesos,  para dirigir, planear, ejecutar, controlar, hacer seguimiento y evaluar la gestión institucional de la Secretaría, en términos de calidad e integridad del servicio para generar valor público en el Distrito Capital y en los ciudadanos a los que dirige su gestión.</t>
  </si>
  <si>
    <t xml:space="preserve"> En el actuar de los servidores de la entidad contar con control de la honestidad, transparencia y no corrupción a través de la atención con calidad y eficacia al derecho de petición a los entes de Control Político, así como en el ejercicio oportuno de la función disciplinaria y el fortalecimiento de los valores de integridad al interior de la entidad.</t>
  </si>
  <si>
    <t>Temática</t>
  </si>
  <si>
    <t>No. Actividad</t>
  </si>
  <si>
    <t>Actividad</t>
  </si>
  <si>
    <t>Disciplinarios</t>
  </si>
  <si>
    <t>Flash Disciplinario Mensual (12 productos)</t>
  </si>
  <si>
    <t>Actividades Prevención Corrupción (julio-septiembre-noviembre)</t>
  </si>
  <si>
    <t>Cumplimiento directivas</t>
  </si>
  <si>
    <t>Audiencias</t>
  </si>
  <si>
    <t>Sustanciación</t>
  </si>
  <si>
    <t>Asesores</t>
  </si>
  <si>
    <t>Respuestas a Derechos de Petición Consejo o Congreso</t>
  </si>
  <si>
    <t>Respuestas a proposiciones</t>
  </si>
  <si>
    <t xml:space="preserve">Conceptos a proyectos de acuerdo o ley </t>
  </si>
  <si>
    <t>Participación comité de Relaciones Políticas</t>
  </si>
  <si>
    <t>Integridad</t>
  </si>
  <si>
    <t>Desarrollo de la semana de la Integridad</t>
  </si>
  <si>
    <t>Transparencia</t>
  </si>
  <si>
    <t>Revisar estado de la Publicación Ley de transparencia</t>
  </si>
  <si>
    <t xml:space="preserve">Recolección y reporte de información del Índice de transparencia. </t>
  </si>
  <si>
    <t>enero</t>
  </si>
  <si>
    <t>febrero</t>
  </si>
  <si>
    <t>marzo</t>
  </si>
  <si>
    <t>abril</t>
  </si>
  <si>
    <t>mayo</t>
  </si>
  <si>
    <t>junio</t>
  </si>
  <si>
    <t>julio</t>
  </si>
  <si>
    <t>agosto</t>
  </si>
  <si>
    <t>septiembre</t>
  </si>
  <si>
    <t>octubre</t>
  </si>
  <si>
    <t>noviembre</t>
  </si>
  <si>
    <t>diciembre</t>
  </si>
  <si>
    <t>Actividades de difusión y apropiación de la Ley de transparencia (flash, capacitaciones)</t>
  </si>
  <si>
    <t>Gestion interinstitucional (participación eventos Secretaria General, Procuraduría)</t>
  </si>
  <si>
    <t xml:space="preserve">Ejecución y seguimiento del Plan Anticorrupción y Atención al Ciudadano – PAAC </t>
  </si>
  <si>
    <t>Fortalecimiento de la cultura del riesgo al interior de la entidad. 
Atención oportuna a la ciudadanía y acceso a los tramites de la misma. 
Mejoramiento continuo en los procesos internos de la entidad en pro de la eficiencia en los servicios.
Generación de Valor de lo Público al Interior de la entidad y con la Ciudadanía.</t>
  </si>
  <si>
    <t>21. Planear y desarrollar  la semana de la Integridad en la entidad.</t>
  </si>
  <si>
    <t>22 Apoyar a la SDA en sus relaciones y respuesta oportuna al Congreso de la República, los Organismos de Control, el Concejo de Bogotá y la Administración Distrital.</t>
  </si>
  <si>
    <t>x</t>
  </si>
  <si>
    <t>2. Ejercer el Rol de Evaluación de la Gestión del Riesgo mediante la Evaluación del sistema de administración de riesgos de la Entidad.</t>
  </si>
  <si>
    <t>19. Realizar las actividades de divulgación y acciones en materia disciplinaria de la entidad.</t>
  </si>
  <si>
    <t>Radicado No. 2021IE106063 del 31 de mayo del 2021.</t>
  </si>
  <si>
    <t>Mejorar la efectividad y el sistema de control interno de la Entidad y así asegurar el cumplimiento y metas de la organización, mediante la generación de valor público a través de la ejecución de diferentes roles.</t>
  </si>
  <si>
    <t>3. Ejercer el Rol Enfoque hacía la prevención, incluye las asesorías requeridas en el marco del Plan Anual de Auditoría 2023, fomentando la cultura del control.</t>
  </si>
  <si>
    <t>5, PONDERACIÓN HORIZONTAL AÑO: 2023</t>
  </si>
  <si>
    <t>1, 5. PROGRAMACIÓN INICIAL AÑO 2023</t>
  </si>
  <si>
    <t>No aplica</t>
  </si>
  <si>
    <t>6. Sostener la operación y funcionamiento de los puntos de atención al ciudadano, así como la atención a asesoría técnica para los diferentes trámites misionales de la Secretaría.</t>
  </si>
  <si>
    <t>7. Realizar la operación del canal virtual, así como el seguimiento a tiempo, claridad, calidez, coherencia y oportunidad de respuestas a PQRSF y formular acciones de mejora.</t>
  </si>
  <si>
    <t>13. Asesorar y apoyar como segunda línea de defensa a los procesos de la SDA frente a la implementación y mejora del Modelo Integrado de Planeación y Gestión - MIPG</t>
  </si>
  <si>
    <t xml:space="preserve">20. Ejecutar las actividades de transparencia de divulgación y fortalecimiento en el cumplimiento de las leyes y políticas de transparencia, lucha contra la corrupción y gobierno abierto. </t>
  </si>
  <si>
    <t>136 Funcionarios y 1562 Contratistas para un total de 1698 personas en la entidad</t>
  </si>
  <si>
    <t>17. Realizar seguimiento al cumplimiento de los planes de mejoramiento y plan de manejo de riesgos e indicadores.</t>
  </si>
  <si>
    <t>No se hace distinción de genero</t>
  </si>
  <si>
    <t>Actas de reparto de procesos Disciplinarios mes de Enero, Febrero, Marzo y Abril: Base de datos seguimiento solicitudes del Concejo y congreso. Matriz de seguimiento al esquema de publiación. Memorandos de agendas abiertas</t>
  </si>
  <si>
    <t>7, LECCIONES APRENDIDAS - OBSERVACIONES</t>
  </si>
  <si>
    <t>Evidencias: 
https://drive.google.com/drive/u/1/folders/1GXLByWMqMWHHmmAV2aBZUogqFdq8R3hJ</t>
  </si>
  <si>
    <t>97,7%</t>
  </si>
  <si>
    <t xml:space="preserve">9. RETRASOS 
</t>
  </si>
  <si>
    <t xml:space="preserve">10. SOLUCIONES PLANTEADAS </t>
  </si>
  <si>
    <t>11.  BENEFICIOS</t>
  </si>
  <si>
    <t>12.  FUENTE DE EVIDENCIAS</t>
  </si>
  <si>
    <r>
      <rPr>
        <sz val="12"/>
        <color theme="1"/>
        <rFont val="Arial"/>
        <family val="2"/>
      </rPr>
      <t xml:space="preserve">REPROGRAMACIÓN </t>
    </r>
    <r>
      <rPr>
        <b/>
        <sz val="12"/>
        <color theme="1"/>
        <rFont val="Arial"/>
        <family val="2"/>
      </rPr>
      <t>VIGENCIA 
(VALOR INICIAL)</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</si>
  <si>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</si>
  <si>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</si>
  <si>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</si>
  <si>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</si>
  <si>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</si>
  <si>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</si>
  <si>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</si>
  <si>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</si>
  <si>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</si>
  <si>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</si>
  <si>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</si>
  <si>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</si>
  <si>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</si>
  <si>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</si>
  <si>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r>
      <rPr>
        <sz val="12"/>
        <color theme="1"/>
        <rFont val="Arial"/>
        <family val="2"/>
      </rPr>
      <t xml:space="preserve">PROGRAMADO </t>
    </r>
    <r>
      <rPr>
        <b/>
        <sz val="12"/>
        <color theme="1"/>
        <rFont val="Arial"/>
        <family val="2"/>
      </rPr>
      <t>ENE.</t>
    </r>
  </si>
  <si>
    <r>
      <rPr>
        <sz val="12"/>
        <color theme="1"/>
        <rFont val="Arial"/>
        <family val="2"/>
      </rPr>
      <t xml:space="preserve">EJECUTADO </t>
    </r>
    <r>
      <rPr>
        <b/>
        <sz val="12"/>
        <color theme="1"/>
        <rFont val="Arial"/>
        <family val="2"/>
      </rPr>
      <t>ENE.</t>
    </r>
  </si>
  <si>
    <r>
      <rPr>
        <sz val="12"/>
        <color theme="1"/>
        <rFont val="Arial"/>
        <family val="2"/>
      </rPr>
      <t>PROGRAMADO</t>
    </r>
    <r>
      <rPr>
        <b/>
        <sz val="12"/>
        <color theme="1"/>
        <rFont val="Arial"/>
        <family val="2"/>
      </rPr>
      <t xml:space="preserve"> FEB.</t>
    </r>
  </si>
  <si>
    <r>
      <rPr>
        <sz val="12"/>
        <color theme="1"/>
        <rFont val="Arial"/>
        <family val="2"/>
      </rPr>
      <t xml:space="preserve">EJECUTADO </t>
    </r>
    <r>
      <rPr>
        <b/>
        <sz val="12"/>
        <color theme="1"/>
        <rFont val="Arial"/>
        <family val="2"/>
      </rPr>
      <t>FEB.</t>
    </r>
  </si>
  <si>
    <r>
      <rPr>
        <sz val="12"/>
        <color theme="1"/>
        <rFont val="Arial"/>
        <family val="2"/>
      </rPr>
      <t xml:space="preserve">PROGRAMADO </t>
    </r>
    <r>
      <rPr>
        <b/>
        <sz val="12"/>
        <color theme="1"/>
        <rFont val="Arial"/>
        <family val="2"/>
      </rPr>
      <t>MAR.</t>
    </r>
  </si>
  <si>
    <r>
      <rPr>
        <sz val="12"/>
        <color theme="1"/>
        <rFont val="Arial"/>
        <family val="2"/>
      </rPr>
      <t xml:space="preserve">EJECUTADO </t>
    </r>
    <r>
      <rPr>
        <b/>
        <sz val="12"/>
        <color theme="1"/>
        <rFont val="Arial"/>
        <family val="2"/>
      </rPr>
      <t>MAR.</t>
    </r>
  </si>
  <si>
    <r>
      <rPr>
        <sz val="12"/>
        <color theme="1"/>
        <rFont val="Arial"/>
        <family val="2"/>
      </rPr>
      <t xml:space="preserve">PROGRAMADO </t>
    </r>
    <r>
      <rPr>
        <b/>
        <sz val="12"/>
        <color theme="1"/>
        <rFont val="Arial"/>
        <family val="2"/>
      </rPr>
      <t>ABR.</t>
    </r>
  </si>
  <si>
    <r>
      <rPr>
        <sz val="12"/>
        <color theme="1"/>
        <rFont val="Arial"/>
        <family val="2"/>
      </rPr>
      <t xml:space="preserve">EJECUTADO </t>
    </r>
    <r>
      <rPr>
        <b/>
        <sz val="12"/>
        <color theme="1"/>
        <rFont val="Arial"/>
        <family val="2"/>
      </rPr>
      <t>ABR.</t>
    </r>
  </si>
  <si>
    <r>
      <rPr>
        <sz val="12"/>
        <color theme="1"/>
        <rFont val="Arial"/>
        <family val="2"/>
      </rPr>
      <t xml:space="preserve">PROGRAMADO </t>
    </r>
    <r>
      <rPr>
        <b/>
        <sz val="12"/>
        <color theme="1"/>
        <rFont val="Arial"/>
        <family val="2"/>
      </rPr>
      <t>MAY.</t>
    </r>
  </si>
  <si>
    <r>
      <rPr>
        <sz val="12"/>
        <color theme="1"/>
        <rFont val="Arial"/>
        <family val="2"/>
      </rPr>
      <t xml:space="preserve">EJECUTADO  </t>
    </r>
    <r>
      <rPr>
        <b/>
        <sz val="12"/>
        <color theme="1"/>
        <rFont val="Arial"/>
        <family val="2"/>
      </rPr>
      <t>MAY.</t>
    </r>
  </si>
  <si>
    <r>
      <rPr>
        <sz val="14"/>
        <color theme="1"/>
        <rFont val="Arial"/>
        <family val="2"/>
      </rPr>
      <t xml:space="preserve">PROGRAMADO </t>
    </r>
    <r>
      <rPr>
        <b/>
        <sz val="14"/>
        <color theme="1"/>
        <rFont val="Arial"/>
        <family val="2"/>
      </rPr>
      <t>ENE.</t>
    </r>
  </si>
  <si>
    <r>
      <rPr>
        <sz val="14"/>
        <color theme="1"/>
        <rFont val="Arial"/>
        <family val="2"/>
      </rPr>
      <t xml:space="preserve">EJECUTADO </t>
    </r>
    <r>
      <rPr>
        <b/>
        <sz val="14"/>
        <color theme="1"/>
        <rFont val="Arial"/>
        <family val="2"/>
      </rPr>
      <t>ENE.</t>
    </r>
  </si>
  <si>
    <r>
      <rPr>
        <sz val="14"/>
        <color theme="1"/>
        <rFont val="Arial"/>
        <family val="2"/>
      </rPr>
      <t>PROGRAMADO</t>
    </r>
    <r>
      <rPr>
        <b/>
        <sz val="14"/>
        <color theme="1"/>
        <rFont val="Arial"/>
        <family val="2"/>
      </rPr>
      <t xml:space="preserve"> FEB.</t>
    </r>
  </si>
  <si>
    <r>
      <rPr>
        <sz val="14"/>
        <color theme="1"/>
        <rFont val="Arial"/>
        <family val="2"/>
      </rPr>
      <t xml:space="preserve">EJECUTADO </t>
    </r>
    <r>
      <rPr>
        <b/>
        <sz val="14"/>
        <color theme="1"/>
        <rFont val="Arial"/>
        <family val="2"/>
      </rPr>
      <t>FEB.</t>
    </r>
  </si>
  <si>
    <r>
      <rPr>
        <sz val="14"/>
        <color theme="1"/>
        <rFont val="Arial"/>
        <family val="2"/>
      </rPr>
      <t xml:space="preserve">PROGRAMADO </t>
    </r>
    <r>
      <rPr>
        <b/>
        <sz val="14"/>
        <color theme="1"/>
        <rFont val="Arial"/>
        <family val="2"/>
      </rPr>
      <t>MAR.</t>
    </r>
  </si>
  <si>
    <r>
      <rPr>
        <sz val="14"/>
        <color theme="1"/>
        <rFont val="Arial"/>
        <family val="2"/>
      </rPr>
      <t xml:space="preserve">EJECUTADO </t>
    </r>
    <r>
      <rPr>
        <b/>
        <sz val="14"/>
        <color theme="1"/>
        <rFont val="Arial"/>
        <family val="2"/>
      </rPr>
      <t>MAR.</t>
    </r>
  </si>
  <si>
    <r>
      <rPr>
        <sz val="14"/>
        <color theme="1"/>
        <rFont val="Arial"/>
        <family val="2"/>
      </rPr>
      <t>PROGRAMADO</t>
    </r>
    <r>
      <rPr>
        <b/>
        <sz val="14"/>
        <color theme="1"/>
        <rFont val="Arial"/>
        <family val="2"/>
      </rPr>
      <t xml:space="preserve"> ABR.</t>
    </r>
  </si>
  <si>
    <r>
      <rPr>
        <sz val="14"/>
        <color theme="1"/>
        <rFont val="Arial"/>
        <family val="2"/>
      </rPr>
      <t xml:space="preserve">EJECUTADO </t>
    </r>
    <r>
      <rPr>
        <b/>
        <sz val="14"/>
        <color theme="1"/>
        <rFont val="Arial"/>
        <family val="2"/>
      </rPr>
      <t>ABR.</t>
    </r>
  </si>
  <si>
    <r>
      <rPr>
        <sz val="14"/>
        <color theme="1"/>
        <rFont val="Arial"/>
        <family val="2"/>
      </rPr>
      <t xml:space="preserve">PROGRAMADO </t>
    </r>
    <r>
      <rPr>
        <b/>
        <sz val="14"/>
        <color theme="1"/>
        <rFont val="Arial"/>
        <family val="2"/>
      </rPr>
      <t>MAY.</t>
    </r>
  </si>
  <si>
    <r>
      <rPr>
        <sz val="14"/>
        <color theme="1"/>
        <rFont val="Arial"/>
        <family val="2"/>
      </rPr>
      <t xml:space="preserve">EJECUTADO  </t>
    </r>
    <r>
      <rPr>
        <b/>
        <sz val="14"/>
        <color theme="1"/>
        <rFont val="Arial"/>
        <family val="2"/>
      </rPr>
      <t>MAY.</t>
    </r>
  </si>
  <si>
    <r>
      <rPr>
        <sz val="14"/>
        <color theme="1"/>
        <rFont val="Arial"/>
        <family val="2"/>
      </rPr>
      <t>PROGRAMADO</t>
    </r>
    <r>
      <rPr>
        <b/>
        <sz val="14"/>
        <color theme="1"/>
        <rFont val="Arial"/>
        <family val="2"/>
      </rPr>
      <t xml:space="preserve"> JUN.</t>
    </r>
  </si>
  <si>
    <r>
      <rPr>
        <sz val="14"/>
        <color theme="1"/>
        <rFont val="Arial"/>
        <family val="2"/>
      </rPr>
      <t xml:space="preserve">EJECUTADO </t>
    </r>
    <r>
      <rPr>
        <b/>
        <sz val="14"/>
        <color theme="1"/>
        <rFont val="Arial"/>
        <family val="2"/>
      </rPr>
      <t>JUN.</t>
    </r>
  </si>
  <si>
    <r>
      <rPr>
        <sz val="14"/>
        <color theme="1"/>
        <rFont val="Arial"/>
        <family val="2"/>
      </rPr>
      <t>PROGRAMADO</t>
    </r>
    <r>
      <rPr>
        <b/>
        <sz val="14"/>
        <color theme="1"/>
        <rFont val="Arial"/>
        <family val="2"/>
      </rPr>
      <t xml:space="preserve"> JUL.</t>
    </r>
  </si>
  <si>
    <r>
      <rPr>
        <sz val="14"/>
        <color theme="1"/>
        <rFont val="Arial"/>
        <family val="2"/>
      </rPr>
      <t xml:space="preserve">EJECUTADO  </t>
    </r>
    <r>
      <rPr>
        <b/>
        <sz val="14"/>
        <color theme="1"/>
        <rFont val="Arial"/>
        <family val="2"/>
      </rPr>
      <t>JUL.</t>
    </r>
  </si>
  <si>
    <r>
      <rPr>
        <sz val="14"/>
        <color theme="1"/>
        <rFont val="Arial"/>
        <family val="2"/>
      </rPr>
      <t xml:space="preserve">PROGRAMADO </t>
    </r>
    <r>
      <rPr>
        <b/>
        <sz val="14"/>
        <color theme="1"/>
        <rFont val="Arial"/>
        <family val="2"/>
      </rPr>
      <t>AGO.</t>
    </r>
  </si>
  <si>
    <r>
      <rPr>
        <sz val="14"/>
        <color theme="1"/>
        <rFont val="Arial"/>
        <family val="2"/>
      </rPr>
      <t xml:space="preserve">EJECUTADO  </t>
    </r>
    <r>
      <rPr>
        <b/>
        <sz val="14"/>
        <color theme="1"/>
        <rFont val="Arial"/>
        <family val="2"/>
      </rPr>
      <t>AGO.</t>
    </r>
  </si>
  <si>
    <r>
      <rPr>
        <sz val="14"/>
        <color theme="1"/>
        <rFont val="Arial"/>
        <family val="2"/>
      </rPr>
      <t xml:space="preserve">PROGRAMADO </t>
    </r>
    <r>
      <rPr>
        <b/>
        <sz val="14"/>
        <color theme="1"/>
        <rFont val="Arial"/>
        <family val="2"/>
      </rPr>
      <t>SEP.</t>
    </r>
  </si>
  <si>
    <r>
      <rPr>
        <sz val="14"/>
        <color theme="1"/>
        <rFont val="Arial"/>
        <family val="2"/>
      </rPr>
      <t xml:space="preserve">EJECUTADO  </t>
    </r>
    <r>
      <rPr>
        <b/>
        <sz val="14"/>
        <color theme="1"/>
        <rFont val="Arial"/>
        <family val="2"/>
      </rPr>
      <t>SEP</t>
    </r>
    <r>
      <rPr>
        <sz val="14"/>
        <color theme="1"/>
        <rFont val="Arial"/>
        <family val="2"/>
      </rPr>
      <t>.</t>
    </r>
  </si>
  <si>
    <r>
      <rPr>
        <sz val="14"/>
        <color theme="1"/>
        <rFont val="Arial"/>
        <family val="2"/>
      </rPr>
      <t>PROGRAMADO</t>
    </r>
    <r>
      <rPr>
        <b/>
        <sz val="14"/>
        <color theme="1"/>
        <rFont val="Arial"/>
        <family val="2"/>
      </rPr>
      <t xml:space="preserve"> OCT.</t>
    </r>
  </si>
  <si>
    <r>
      <rPr>
        <sz val="14"/>
        <color theme="1"/>
        <rFont val="Arial"/>
        <family val="2"/>
      </rPr>
      <t xml:space="preserve">EJECUTADO  </t>
    </r>
    <r>
      <rPr>
        <b/>
        <sz val="14"/>
        <color theme="1"/>
        <rFont val="Arial"/>
        <family val="2"/>
      </rPr>
      <t>OCT</t>
    </r>
    <r>
      <rPr>
        <sz val="14"/>
        <color theme="1"/>
        <rFont val="Arial"/>
        <family val="2"/>
      </rPr>
      <t>.</t>
    </r>
  </si>
  <si>
    <r>
      <rPr>
        <sz val="14"/>
        <color theme="1"/>
        <rFont val="Arial"/>
        <family val="2"/>
      </rPr>
      <t xml:space="preserve">PROGRAMADO </t>
    </r>
    <r>
      <rPr>
        <b/>
        <sz val="14"/>
        <color theme="1"/>
        <rFont val="Arial"/>
        <family val="2"/>
      </rPr>
      <t>NOV.</t>
    </r>
  </si>
  <si>
    <r>
      <rPr>
        <sz val="14"/>
        <color theme="1"/>
        <rFont val="Arial"/>
        <family val="2"/>
      </rPr>
      <t xml:space="preserve">EJECUTADO </t>
    </r>
    <r>
      <rPr>
        <b/>
        <sz val="14"/>
        <color theme="1"/>
        <rFont val="Arial"/>
        <family val="2"/>
      </rPr>
      <t>NOV.</t>
    </r>
  </si>
  <si>
    <r>
      <rPr>
        <sz val="14"/>
        <color theme="1"/>
        <rFont val="Arial"/>
        <family val="2"/>
      </rPr>
      <t xml:space="preserve">PROGRAMADO  </t>
    </r>
    <r>
      <rPr>
        <b/>
        <sz val="14"/>
        <color theme="1"/>
        <rFont val="Arial"/>
        <family val="2"/>
      </rPr>
      <t>DIC.</t>
    </r>
  </si>
  <si>
    <r>
      <rPr>
        <sz val="14"/>
        <color theme="1"/>
        <rFont val="Arial"/>
        <family val="2"/>
      </rPr>
      <t xml:space="preserve">EJECUTADO </t>
    </r>
    <r>
      <rPr>
        <b/>
        <sz val="14"/>
        <color theme="1"/>
        <rFont val="Arial"/>
        <family val="2"/>
      </rPr>
      <t>DIC.</t>
    </r>
  </si>
  <si>
    <r>
      <rPr>
        <sz val="14"/>
        <color theme="1"/>
        <rFont val="Arial"/>
        <family val="2"/>
      </rPr>
      <t xml:space="preserve">PROGRAMADO </t>
    </r>
    <r>
      <rPr>
        <b/>
        <sz val="14"/>
        <color theme="1"/>
        <rFont val="Arial"/>
        <family val="2"/>
      </rPr>
      <t>ABR.</t>
    </r>
  </si>
  <si>
    <t xml:space="preserve">8.  DESCRIPCIÓN DE LOS AVANCES Y LOGROS ALCANZADOS </t>
  </si>
  <si>
    <t>Junio</t>
  </si>
  <si>
    <t>94,8%</t>
  </si>
  <si>
    <t>La entidad se encuentra en proceso de mejora continúa de SIG MIPG.</t>
  </si>
  <si>
    <t>La entidad se encuentracertificada en SIG MIPG.</t>
  </si>
  <si>
    <t>Puntaje alcanzado por la SDA en FURAG.</t>
  </si>
  <si>
    <t xml:space="preserve">Evaluación y seguimiento al Sistema de Control Interno, generación de informes, capacitaciones preventivas y reuniones del Comité. </t>
  </si>
  <si>
    <t>Se garantizó el servicio con 15.112 atenciones a usuarios.</t>
  </si>
  <si>
    <t>Todas las gestiones requeridas de gestion interinstitucional y apoyo la actualización de los procesos en SIG MIPG (6 procesos)</t>
  </si>
  <si>
    <t>Se emitieron 9 autos disciplinarios, seguimeinto a agendas abiertas y respuesta a 37 derechos de petición.</t>
  </si>
  <si>
    <t>Visitas a 8 puntos de atención al ciudadano al mes.</t>
  </si>
  <si>
    <t>Una reunión mensual de seguimeinto de gestión .</t>
  </si>
  <si>
    <t>Se han digitalios los folios requeridos a la fecha.</t>
  </si>
  <si>
    <t>Resultado encuentas de satisfacción a usuarios.</t>
  </si>
  <si>
    <t>Resultado informe de seguimiento a PQRS.</t>
  </si>
  <si>
    <t>Resultado Plan Anual de Auditorias aprobadas y realizadas por la Oficina de Control Interno.</t>
  </si>
  <si>
    <t>Informes de seguimeinto a la gestión realizados.</t>
  </si>
  <si>
    <t>Componente 1 Asesorar y apoyar como 2da linea de defensa frente la implementación MIPG
https://drive.google.com/drive/folders/1g6FNE71yL4Q7lnwjmoGlEBYSWmNCMdDo
Componente 2 Mejorar el Sistema de Gestión de Calidad
https://drive.google.com/drive/folders/1bet7i_1w8JAsoFIEO-IM8isny8YZ5svS
Componente 4 Revisar y actualizar el mapa y plan de manejo de riesgos
https://drive.google.com/drive/folders/1t_Y6AzOn5JlzTrL1i9OZdHIOg0TBbp7U
Componente 6 asesorar y apoyar la documentación sistemas y procesos de la SDA
https://drive.google.com/drive/folders/1Cz5i_6KQ5zC2h3TO9tL48z2ZoXWxTeZ</t>
  </si>
  <si>
    <t>La SDA cuenta con modelo integrado de gestión. Asesorar Plan de Adaptación y Sostenibilidad de MIPG - PAyS en su versión 2, el cual se aprobado en el Comité Institucional de Gestión y Desempeño – CIGD</t>
  </si>
  <si>
    <t>La SDA para la vigencia 2019 obtuvo 86,1 puntos, para la vigencia 2021 (reporte 2022) fue de 95,9 puntos con un incremento total de 9,8 Puntos. Para el 2023 que mide la gestión del año 2022, se reportará en el FURAG en el segundo trimestre del año.</t>
  </si>
  <si>
    <t>Acumulado del Cuatrienio de 8,46 puntos. Con un avance en el 2023 de 1,46 y en el mes de Agosto de 0,20. EVALUACIÓN Y SEGUIMIENTO: Se logró la emisión de veintisiete (27) informes</t>
  </si>
  <si>
    <t>Para un acumulado del Cuatrienio de 465.069 atenciones, y un acumulado en la vigencia 2023 de 114.380 atenciones. En el mes de agosto se garantizó el servicio con 15.264 atenciones</t>
  </si>
  <si>
    <t>Para un acumulado del Cuatrienio de 117.36, un acumulado en la vigencia de 17.11 y para el mes de Agosto 2.00. Asesorar Plan de Adaptación y Sostenibilidad de MIPG - PAyS en su versión 2, se actualiza el manual del Sistema Integrado de Gestión - SIG</t>
  </si>
  <si>
    <t>Para un acumulado del Cuatrienio de 72,84 acumulado en la vigencia 14.84 y para agosto 2,74 DISCIPLINARIOS: Se sustanciaron, revisaron y proyectaron 13 autos, TRANSPARENCIA: diligenciamiento del ITA en el aplicativo de la Procuraduría. GESTIÓN CONCEJO: se atendieron 25 derechos de petición</t>
  </si>
  <si>
    <t>Se han sustanciado, revisaron y proyectado 75 autos en el año. al cierre de este mes de agosto con 32 expedientes activos así: año 2022-12 expedientes activos y año 2023-20 expedientes activos para un Total 32 expedientes activos.</t>
  </si>
  <si>
    <t>se aplicaron 3408 encuestas con un nivel de satisfacción promedio de 94%</t>
  </si>
  <si>
    <t>Se llevó a cabo seguimiento a 2047 peticiones, el 55% respuesta en términos de ley, el 2% fuera de termino, el 1% sin respuesta fuera de termino y el 42% se encuentra en termino para dar respuesta en los meses de septiembre y octubre de 2023</t>
  </si>
  <si>
    <t>Se realizó la autoevaluación - mes vencido con el fin revisar, proponer y continuar con las estrategias propuestas anteriormente que ayuden a fortalecer los canales de atención habilitados y lograr una mejora continua</t>
  </si>
  <si>
    <t>Visitas a puntos físicos de atención al ciudadano de la SDA.</t>
  </si>
  <si>
    <t>Informe Final de Auditoría Interna “Evaluación, Control y Seguimiento”, Informe Final de Auditoría Interna con Base en Riesgos al Proceso “Planeación Ambiental”</t>
  </si>
  <si>
    <t>Informe de “Seguimiento a la Política de Prevención del Daño Antijuridico y de Defensa Judicial” 2023</t>
  </si>
  <si>
    <t>DISCIPLINARIOS: Se ha sustanciado 90 autos. TRANSPARENCIA: 8 Seguimiento esquema de publicación, agendas abiertas, menú participa, diligenciamiento Índice transparencia Bogotá, indices ITA y ITB, Flash de transparencia y semana de la integridadGESTIÓN CONCEJO: 314 derechos de petición, 79 proposiciones y  77 proyectos de acuerdo.</t>
  </si>
  <si>
    <t>Acumulado del Cuatrienio de 8,69 puntos. Con un avance en el 2023 de 1,69 y en el mes de Septiembre de 0,23. EVALUACIÓN Y SEGUIMIENTO: Se logró la emisión de veintisiete (30) informes</t>
  </si>
  <si>
    <t>Para un acumulado del Cuatrienio de 480.042  atenciones y un acumulado en la vigencia 2023 de 129.353 atenciones. 
En el mes de septiembre se garantizó el servicio con 14.973 atenciones</t>
  </si>
  <si>
    <t xml:space="preserve">Para un acumulado del Cuatrienio de 124,14 y un acumulado en la vigencia de 23.89 y para el mes de septiembre 6.78 </t>
  </si>
  <si>
    <t>Para un acumulado del Cuatrienio de 77,28 acumulado en la vigencia 19,28 y Para septiembre 4,44 DISCIPLINARIOS: Se ha sustanciado 90 autos. TRANSPARENCIA: 8 Seguimiento esquema de publicación, agendas abiertas, menú participa, diligenciamiento Índice transparencia Bogotá, indices ITA y ITB, Flash de transparencia y semana de la integridadGESTIÓN CONCEJO: 314 derechos de petición, 79 proposiciones y  77 proyectos de acuerdo.</t>
  </si>
  <si>
    <t>Se ha sustanciado 90 autos.</t>
  </si>
  <si>
    <t>se aplicaron 2012 encuestas con un nivel de satisfacción promedio de 94%</t>
  </si>
  <si>
    <t>e llevó a cabo seguimiento a 2060 peticiones 0% recibió respuesta dentro de los términos de ley, el 1% recibio respuesta fuera de termino, el 1% se encuentra sin respuesta fuera de termino  y  el 68% restante  se encuentra en termino para dar respuesta</t>
  </si>
  <si>
    <t>Resultados 2022 (publicado 26/10/2023)
https://www.funcionpublica.gov.co/web/mipg/resultados-medicion
Evidencias: 
https://drive.google.com/drive/u/1/folders/1BrHtlB4Prx2BSnh-S4vIc2wSSu4fNm7Q
Mejora el  Sistema de Gestión de Calidad y Asesorias documentales  
https://drive.google.com/drive/folders/1H35v4_SnPwd3sJnZfT6hV8LOmssxv6gY  
Seguimiento al cumplimiento Plan de mejorameinto, riesgos e indicadores
https://drive.google.com/drive/folders/1qIvcWQpIPnb_htrdnH_JNQb3SYbnRIyT
Tramite aprobación documental
https://drive.google.com/drive/folders/1TSf_7ylmLTOV673q7DDqII3mXz0YLkrn
   Aprobación documental
https://drive.google.com/drive/folders/1ny1cS_qFOxZh-qUC12KT5wE47YtJ76Us
Socialización documental
https://drive.google.com/drive/folders/1OcpsY53wxVkL1FTyH-MroljkGEJRWpBA
 Gestión usuarios ISOLUCION
https://drive.google.com/drive/folders/1iNPinQFHOp4y1URg8WkZomUI-Z3aVRYf</t>
  </si>
  <si>
    <t>Actas de reparto de procesos Disciplinarios mes de Enero, Febrero y marzo, Base de datos seguimiento solicitudes del Concejo y congreso. Matriz de seguimiento al esquema de publiación. Memorandos de agendas abiertas.
Base de seguimiento de Disciplinarios y Evidencias Transparencia: 
https://drive.google.com/drive/folders/10A16YI0iVNmYNyEs-B79-qtiez04fnUL</t>
  </si>
  <si>
    <t>DISCIPLINARIOS: Se ha sustanciado 105 autos. TRANSPARENCIA: 8 Seguimiento esquema de publicación, agendas abiertas, menú participa, diligenciamiento Índice transparencia Bogotá, indices ITA y ITB, Flash de transparencia y semana de la integridadGESTIÓN CONCEJO: 344 derechos de petición, 86 proposiciones y 83 proyectos de acuerdo.</t>
  </si>
  <si>
    <t>Acumulado del Cuatrienio de 8,84 puntos. Con un avance en el 2023 de 1,84 y en el mes de Octubre de 0,15. EVALUACIÓN Y SEGUIMIENTO: (34) informes,</t>
  </si>
  <si>
    <t>Para un acumulado del Cuatrienio de 496.191 atenciones y un acumulado en la vigencia 2023 145.502 atenciones. En el mes de octubre con 16.149 atenciones</t>
  </si>
  <si>
    <t>Para un acumulado del Cuatrienio de 125.06 y un acumulado en la vigencia de 24.81 y para el mes de octubre de 0.92</t>
  </si>
  <si>
    <t>Para un acumulado del Cuatrienio de 79,67 acumulado en la vigencia 21,67 y Para octubre 2,39. DISCIPLINARIOS: Se ha sustanciado 105 autos. TRANSPARENCIA: 8 Seguimiento esquema de publicación, agendas abiertas, menú participa, diligenciamiento Índice transparencia Bogotá, indices ITA y ITB, Flash de transparencia y semana de la integridadGESTIÓN CONCEJO: 344 derechos de petición, 86 proposiciones y 83 proyectos de acuerdo.</t>
  </si>
  <si>
    <t>Se aplicaron 2064 encuestas con un nivel de satisfacción promedio de 94%</t>
  </si>
  <si>
    <t>Se ha sustanciado 105 autos.</t>
  </si>
  <si>
    <t>49% recibió respuesta dentro de los términos de ley, el 2% recibió respuesta fuera de termino, el 2% se encuentra sin respuesta fuera de termino y el 47% restante se encuentra en termino para dar respuesta en los meses de noviembre y diciembre de 2023</t>
  </si>
  <si>
    <t xml:space="preserve">Informe Final de Auditoría Interna “Evaluación, Control y Seguimiento”,  “Planeación Ambiental”, “Gestión Financiera”, “Gestión Administrativa” </t>
  </si>
  <si>
    <t>Informe Final de Auditoría Interna “Evaluación, Control y Seguimiento”,  “Planeación Ambiental”, “Gestión Financiera”, “Gestión Administrativa” y “Participación y educación ambiental”</t>
  </si>
  <si>
    <t>Informe de “Seguimiento a la Política de Prevención del Daño Antijuridico y de Defensa Judicial” 2023; nforme Cumplimiento del Decreto 807 respecto al Plan Distrital de Desarrollo, Seguimiento al Comité de Conciliación - Acciones de Repetición</t>
  </si>
  <si>
    <r>
      <t>La SDA para la vigencia 2019 obtuvo 86,1 puntos, para la vigencia 2021 (reporte 2022) fue de 95,9 puntos con un incremento total de 9,8 Puntos. Para el 2023 que mide la gestión del año 2022, se reportará en el FURAG una vez se encuentre revisados los resultados</t>
    </r>
    <r>
      <rPr>
        <sz val="11"/>
        <color rgb="FFFF0000"/>
        <rFont val="Calibri"/>
        <family val="2"/>
        <scheme val="minor"/>
      </rPr>
      <t>.</t>
    </r>
  </si>
  <si>
    <t>El DAFP a través de sus canales de comunicación, los resultados de gestión y desempeño para la gestión del 2022 no pueden ser comparados con vigencias anteriores, debido a los cambios significativos a las preguntas de las políticas de gestión y desempeño, lo anterior, teniendo en cuenta la actualización de las temáticas y directrices presentadas en el gobierno nacional.</t>
  </si>
  <si>
    <t>Se adelanta consulta a Dirección de Planeación y sistemas de Información Ambiental y Subdirección de Proyectos y Cooperación Internacional con 2023IE254431, respuesta 2023IE283647, donde indica: "la alternativa a seguir es que se mantenga el valor anterior y el actual reporte se realice en cero (0)", por las situaciones discutidas en las mesas de trabajo, se registre una justificación argumentada en logros presenta con 2023IE284596.</t>
  </si>
  <si>
    <t>Acumulado del Cuatrienio de 9,04 puntos. Con un avance en el 2023 de 2,04 y en el mes de noviembre de 0,20. EVALUACIÓN Y SEGUIMIENTO: (39) informes</t>
  </si>
  <si>
    <t>Acumulado del Cuatrienio de 510.785 atenciones,  vigencia 2023 de 160.096 atenciones y En el mes de noviembre  con 14.594 atenciones</t>
  </si>
  <si>
    <t xml:space="preserve">Para un acumulado del Cuatrienio de 133,53 y un acumulado en la vigencia de 33,28 y para el mes de noviembre de 8,47 </t>
  </si>
  <si>
    <t>Para un acumulado del Cuatrienio de 81,07 acumulado en la vigencia 23,07 y Para noviembre 1,4  DISCIPLINARIOS: 113 autos, - TRANSPARENCIA:  9 seguimiento mensual</t>
  </si>
  <si>
    <t>Se ha sustanciado 113 autos.</t>
  </si>
  <si>
    <t>se aplicaron 2068 encuestas con un nivel de satisfacción promedio de 90% en este periodo</t>
  </si>
  <si>
    <t>el 50% recibió respuesta dentro de los términos de ley, el 1% recibió respuesta fuera de termino, el 1% se encuentra sin respuesta fuera de termino y el 48% restante se encuentra en termino para dar respuesta en los meses de diciembre de 2023 y enero de 2024</t>
  </si>
  <si>
    <t>Informe Final de Auditoría Interna “Evaluación, Control y Seguimiento”,  “Planeación Ambiental”, “Gestión Financiera”, “Gestión Administrativa”, “Participación y educación ambiental” y "Gestión Tecnológica"</t>
  </si>
  <si>
    <t>Informe de “Seguimiento a la Política de Prevención del Daño Antijuridico y de Defensa Judicial” 2023; informe Cumplimiento del Decreto 807 respecto al Plan Distrital de Desarrollo, Seguimiento al Comité de Conciliación - Acciones de Repetición,</t>
  </si>
  <si>
    <t>7. LOGROS CORTE A DICIEMBRE AÑO 2023</t>
  </si>
  <si>
    <t>2. EVALUACIÓN DE GESTIÓN DEL RIESGO: los logros de la vigencia 2023 corresponde a: se realizaron tres (3) informes: 
•	la emisión de un (1) informe de seguimiento a las acciones de Plan Anticorrupción y de Atención al Ciudadano - PAAC del tercer cuatrimestre 2022, 
•	la emisión de un (1) informe de Seguimiento a las Acciones de PAAC / Programa de Transparencia y Ética Pública (Componentes, Mapa de Riesgos y Reporte Aplicativo SUIT) / Primer Cuatrimestre 2023.
•	la emisión de un (1) informe de Seguimiento a las Acciones de Plan Anticorrupción y de Atención al Ciudadano / Programa de Transparencia y Ética Pública, en adelante PAAC - PTEP PAAC (Componentes, Mapa de Riesgos y Reporte Aplicativo SUIT) / Segundo Cuatrimestre 2023.</t>
  </si>
  <si>
    <t>3. ENFOQUE HACIA LA PREVENCIÓN: los logros de la vigencia 2023 corresponde al 100% con (9) Capacitaciones, Transición PAAC Programa Transparencia, “Código de Integridad” el 03 de mayo de 2023, “Acciones y Operatividad del Esquema de líneas de Defensa” 30 de junio de 2023, Gestión de Riesgos y Enfoque Preventivo el día 13 de julio, Actualización normativa en temas de Control Interno el 17 de julio de 2023, "Formulación de Indicadores y su seguimiento" realizada el 30 de agosto, "Planes de Mejoramiento: Formulación, registro y cierre (Isolucion)" realizada el 18 de agosto de 2023, “Requerimientos de Auditorías Internas, mecanismos de Autocontrol y Autoevaluación” realizada el 13 de septiembre y “Respuesta a entes de Control, entidades públicas y auditorías” realizada el 28 de septiembre de 2023.</t>
  </si>
  <si>
    <t>4. LIDERAZGO ESTRATÉGICO: Se logro en la vigencia 2023 el 100% de las actividades programadas de la OCI en su rol de secretario del Comité Institucional de Coordinación de Control Interno - CICCI, con el desarrollo de 6 sesiones ordinarias. 
•	se elaboró el acta No. 1 del 25 de enero de 2023, en donde se presentó y aprobó el Plan Anual de Auditoria 2023, se expusieron los resultados de ejecución total del Plan Anual de Auditoría 2022 y se comunicó el mapa de riesgos de gestión y corrupción 2023, 
•	se elaboró el acta No. 2 del 21 de marzo de 2023 en donde se presentaron los resultados de ejecución total del Plan Anual de Auditoría 2023 con corte a 28 de febrero de 2023. 
•	se realizó Comité CICCI, como consta en el Acta CICCI No.3 del 9 de mayo de 2023, con la presentación de avances y resultados de ejecución del Plan Anual de Auditoría - PAA 2023 con corte a 30 de abril de 2023, y se efectuó el seguimiento a compromisos derivados de sesiones anteriores como consta en el Acta CICCI No.3 del 9 de mayo de 2023. 
•	Se llevó a cabo la Sesión N° 04-2023 - CICCI (modalidad virtual), se realizó la presentación de avances y resultados de ejecución del plan anual de auditoría - PAA 2023 con corte a 30 de junio de 2023, y se efectuó el seguimiento a compromisos derivados de sesiones anteriores como consta en el Acta CICCI No.4 del 11 de julio de 2023, 
•	se llevó a cabo la instalación de la Sesión N° 05-2023 (modalidad virtual), en la cual se realizó la presentación de avances y resultados de ejecución del plan anual de auditoría - PAA 2023 con corte a 31 de agosto de 2023.
•	se llevó a cabo la instalación de la Sesión N° 06-2023 del Comité Institucional de Coordinación de Control Interno - CICCI (modalidad virtual) el día 28 de noviembre, y se presentaron los avances y resultados de ejecución del plan anual de auditoría - PAA 2023 con corte a 28 de noviembre de 2023.</t>
  </si>
  <si>
    <t>5. RELACIÓN ENTES EXTERNOS DE CONTROL: Diciembre:  Durante este periodo se recibieron y gestionaron tres (3) radicados de la Contraloría de Bogotá.
Se logro en la vigencia 2023 el 100% con la gestión de setenta y ocho (78) radicados de la Contraloría de Bogotá, Contraloría General de la República y concejo de Bogotá, enero siete (7), febrero Cuatro (4), Marzo Diez (10), abril Ocho (8), mayo siete (7), junio once (11), julio nueve (9), agosto nueve (9), septiembre cuatro (4), octubre dos (2), noviembre cuatro (4) y diciembre tres (3).</t>
  </si>
  <si>
    <t>Acumulado del Cuatrienio de 9,00 puntos. Con un avance en el 2023 de 2,00 y en el mes de diciembre de 0,03.
EVALUACIÓN Y SEGUIMIENTO: Se logró la emisión de treinta y nueve (39) informes, entre ellos: Siete (7) auditorías Internas, cuatro (4) informes de austeridad y eficiencia en el gasto público, dos (2) informes semestrales de PQRSF y Atención al Ciudadano, tres (3) informes semestrales de Evaluación Independiente del Sistema de Control Interno, dos (2) Cumplimiento a normas sobre derechos de autor y uso de software, dos (2) seguimiento a la Gestión del Comité de Conciliación  y diecinueve (19) informes de seguimiento e informes de ley, EVALUACIÓN DE GESTIÓN DEL RIESGO: con la emisión de tres (3) informes de seguimiento a las acciones de Plan Anticorrupción y de Atención al Ciudadano - PAAC, ENFOQUE HACIA LA PREVENCIÓN: con (9) Capacitaciones, Transición PAAC Programa Transparencia, “Código de Integridad” el 03 de mayo de 2023, “Acciones y Operatividad del Esquema de líneas de Defensa” 30 de junio de 2023, Gestión de Riesgos y Enfoque Preventivo el día 13 de julio, Actualización normativa en temas de Control Interno el 17 de julio de 2023, "Formulación de Indicadores y su seguimiento" realizada el 30 de agosto, "Planes de Mejoramiento: Formulación, registro y cierre (Isolucion)" realizada el 18 de agosto de 2023, “Requerimientos de Auditorías Internas, mecanismos de Autocontrol y Autoevaluación” realizada el 13 de septiembre y “Respuesta a entes de Control, entidades públicas y auditorías” realizada el 28 de septiembre de 2023. LIDERAZGO ESTRATÉGICO: Se logro en la vigencia 2023 el 100% de las actividades programadas de la OCI en su rol de secretario del Comité Institucional de Coordinación de Control Interno - CICCI, con el desarrollo de 6 sesiones ordinarias. RELACIÓN ENTES EXTERNOS DE CONTROL: Se gestiono setenta y ocho (78) radicados de la Contraloría de Bogotá, Contraloría General de la República y concejo de Bogotá.</t>
  </si>
  <si>
    <t>EVALUACIÓN Y SEGUIMIENTO: 
Enero: emisión de los siguientes 3 informes según los siguientes radicados: Forest 2023IE18633 del 30 de enero de 2023 Evaluación Institucional por Dependencias, 2023IE17038 del 27 de enero de 2023 Evaluación Independiente del Estado del Sistema de Control Interno (II semestre 2022) y 2'23IE20272 del 31 de enero de 2023 Seguimiento a los instrumentos técnicos y administrativos que hacen parte del SCI. 
Febrero: Informe de evaluación control interno contable 2022 -Formulario Informe Cualitativo publicado en  el enlace transparencia de la SDA, radicado 2023EE37837 del 21 de febrero de 2023 Informe de seguimiento al cumplimiento de la Directiva 008 de 2021 de la Alcaldía Mayor de Bogotá D.C, radicado 2023IE36689 del 20 de febrero de 2023 Informe de Seguimiento al Plan de Mejoramiento Institucional - Contraloría de Bogotá D.C. (a 31 de diciembre de 2022), radicado 2023IE36601  del 20 de febrero de 2023 Informe de “Cumplimiento de las Normas de Derechos de Autor y Uso de Software”, radicado 2023IE41147 del 24 de febrero de 2023 Informe de Seguimiento a la Austeridad y Eficiencia en el Gasto Público – Cuarto Trimestre de 2022 y radicado 2023IE43883 del 28 de febrero de 2023, Informe de Evaluación de la Atención al Ciudadano y Gestión de PQRSF Segundo Semestre 2022. 
Marzo: se emitieron dos (2) informes: 1. Informe de seguimiento al cumplimiento de las metas del Plan Distrital de Desarrollo Radicado No. 2023IE65334 y 2. Informe de Seguimiento al Cumplimiento de la Ley 1712 de 2014 - Transparencia y Acceso a la Información Pública radicado No. 2023IE69587. 
Abril: Se emitieron dos (2) informes: 1. Informe de Seguimiento a las Acciones del Plan de adecuación y Sostenibilidad (PAyS V.3), radicado No. 2023IE91254 del 25 de abril de 2023 y 2. Informe de Seguimiento: Control Previo Administrativo de los Contratos (Art. 65, Inciso 3 de la Ley 80 de 1993), radicado No. 2023IE94470 del 28 de abril de 2023.
Mayo:  Se emitieron tres (3) informes así: 1. Informe de Seguimiento a la Austeridad y Eficiencia en el Gasto Público - Primer Trimestre de 2023 (Incluye Seguimiento al PIGA), radicado No. 2023IE115490 del 24 de mayo de 2023, 2. Informe Final de Auditoría Interna con Base en Riesgos al Proceso “Evaluación, Control y Seguimiento”, radicado No. 2023IE115405 del 24 de mayo de 2023 y 3. Informe de Seguimiento al Plan de Mejoramiento por Procesos (Auditorías Internas) a 31 de marzo de 2023, radicado No. 2023IE116570 del 25 de mayo de 2023.
Junio:  Para este periodo se tenían programados tres informes, no obstante se emitieron cuatro (4) informes así: 1. Informe “Control Administrativo al Fondo de Caja Menor (Constitución, Gastos y Reembolsos) - Resolución N° DDC-000002 del 2 de septiembre de 2022 “Por la cual se actualiza el Manual para el Manejo y Control Contable de Cajas Menores” Radicado No. 2023IE134783 del 16 de junio, 2. Informe de seguimiento al cumplimiento de la publicación de documentos y actos administrativos de los procesos de contratación en SECOP II, radicado No. 2023IE140384 del 23 de junio, 3. Informe de Seguimiento a los Indicadores de los Procesos de la Entidad, radicado No. 2023IE142918 del 27 de junio y 4.  Informe de Seguimiento a los procesos y sistemas mencionados en los artículos 2° a 4° del Decreto Distrital 371 de 2010, radicado No. 2023IE139305 del 22 de junio de 2023 (este último se encontraba programado para el mes de Julio, pero se adelantó y ejecutó durante el mes de junio).
Julio: Para este periodo se ejecutaron tres (3) trabajos: 1. Informe de Seguimiento a los instrumentos técnicos y administrativos que hacen parte del Sistema de Control Interno (Decreto 221 de 2023 “Por medio del cual se reglamenta el Sistema de Gestión en el Distrito Capital, se deroga el Decreto Distrital 807 de 2019) - Primer Semestre 2023 radicado No. 2023IE162263 del 18 de julio, 2. Informe de Evaluación Independiente del Estado del Sistema de Control Interno (SCI) de la Secretaría Distrital de Ambiente (SDA) - Primer Semestre de 2023 radicado No. 2023IE169970 del 26 de julio y 3. Informe de Evaluación Independiente del Estado del Sistema de Control Interno (SCI) de la Secretaría Distrital de Ambiente (SDA) - Primer Semestre de 2023 radicado No. 2023IE169970 del 26 de julio de 2023.
Agosto: En cumplimiento del PAA 2023, durante este periodo, se emitieron cuatro (4) informes: así: 1. Informe “Seguimiento Austeridad y PIGA - II Trimestre 2023” Radicado No. 2023IE189319 del 17 de agosto, 2. Informe de “Seguimiento a la Política de Prevención del Daño Antijuridico y de Defensa Judicial” 2023, radicado No. 2023IE 193455 del 23 de agosto, 3. Informe Final de Auditoría Interna con Base en Riesgos al Proceso “Planeación Ambiental”., radicado No. 2023IE194882 del 24 de agosto y 4.  Informe de resultados de la “Evaluación de la Atención al Ciudadano, Gestión de PQRSF y Plan de Participación Ciudadana - I Semestre 2023”, radicado No. 2023IE1994195 del 29 de agosto de 2023.
Septiembre: En cumplimiento del PAA 2023, durante este periodo, se emitieron  tres (3) informes así: Informe Final de Auditoría Interna con Base en Riesgos al Proceso “Gestión Financiera” radicado No. 2023IE212290 del 12 de septiembre, Informe Final de Auditoría Interna con Base en Riesgos al Proceso “Gestión Administrativa”, radicado No. 2023IE221717 del 22 de septiembre e Informe de resultados del seguimiento a los Pasivos Exigibles, Reservas Presupuestales y Plan de sostenibilidad Contable y de Cartera 2023, radicado No. 2023IE225380 del 27 de septiembre de 2023. 
Octubre: En cumplimiento del PAA 2023, durante este periodo, se emitieron cuatro (4) informes así: 1. Informe Final de Auditoría Interna con Base en Riesgos al Proceso Participación y Educación Ambiental " radicado No.2023IE250779 del 25 de octubre, 2. Informe Seguimiento al Cumplimiento del Decreto 807 respecto al Plan Distrital de Desarrollo radicado No. 2023IE254516 del 30 de octubre de 2023 , 3. Seguimiento a la Gestión del Comité de Conciliación - Acciones de Repetición, radicado No. 2023IE251363 del 26 de octubre de 2023 y 4. Monitoreo al cumplimiento de la Circular 017 de 2017 de la Procuraduría General de la Nación y de la Ley 2013 de 2019  (Publicaciones SIDEAP y Aplicativo Transparencia), radicado No. 2023IE254575 del 30 de octubre de 2023.
Noviembre: En cumplimiento del PAA 2023, durante este periodo, se emitieron cuatro (4) informes así: 1.  Informe de Seguimiento a la Austeridad y Eficiencia en el Gasto Público Tercer Trimestre de 2023, Incluye Seguimiento al PIGA radicado No. 2023IE282898 del 30 de noviembre de 2023, 2. Informe de Seguimiento al Sistema de Gestión de Seguridad y Salud en el Trabajo (SG-SST) radicado No. 2023IE279600 del 28 de noviembre de 2023, 3. Informe Final de Auditoría Interna con Base en Riesgos al Proceso de Gestión Tecnológica radicado No. 2023IE258874 del 03 de noviembre de 2023, 4. Informe del Seguimiento "Monitoreo al Plan Institucional de Archivos de la SDA" radicado No. 2023IE279605 del 28 de noviembre de 2023 y 5. Informe preliminar de Auditoría Proceso Gestión Contractual radicado No. 2023IE280868 del 28 de noviembre de 2023. 
Diciembre: Durante este periodo, se emitió un (1) informe final auditoria con base en riesgos al proceso de Gestión contractual, comunicado mediante el radicado No. 2023IE304848 del 22 de diciembre de 2023.
GESTIÓN DE RIESGOS: 
Enero: emisión del siguiente informe Forest 2023IE08129 del 16 de enero de 2023: Seguimiento a las Acciones de Plan Anticorrupción y de Atención al Ciudadano - PAAC tercer cuatrimestre 2022, Febrero:  no se programó actividad para este rol; 
Marzo: no se programó actividad para este rol; 
Abril: no se programó actividad para este rol; 
Mayo:  Durante el mes de mayo se realizó la emisión de un (1) informe de Seguimiento a las Acciones de PAAC / Programa de Transparencia y Ética Pública (Componentes, Mapa de Riesgos y Reporte Aplicativo SUIT) / Primer Cuatrimestre 2023 a través del radicado No. 2023IE107483 del 15 de mayo de 2023.
Junio: Durante este periodo no se programó actividad para este rol.
Julio: Durante este periodo no se programó actividad para este rol.
Agosto: De acuerdo con el Plan Anual de Auditorias, y dada la connotación de seguimiento cuatrimestral, durante este periodo no se programó actividad relacionada con este rol.
Septiembre: durante este mes, se realizó el Informe de Seguimiento a las Acciones de Plan Anticorrupción y de Atención al Ciudadano / Programa de Transparencia y Ética Pública, en adelante PAAC - PTEP PAAC (Componentes, Mapa de Riesgos y Reporte Aplicativo SUIT) / Segundo Cuatrimestre 2023, comunicado mediante radicado No. 2023IE213401 del 13 de septiembre de 2023.
Octubre: De acuerdo con el Plan Anual de Auditorias, y dada la connotación de seguimiento cuatrimestral, durante este periodo no se programó actividad relacionada con este rol.
Noviembre: De acuerdo con el Plan Anual de Auditorias, y dada la connotación de seguimiento cuatrimestral, durante este periodo no se programó actividad relacionada con este rol.
Noviembre: De acuerdo con el Plan Anual de Auditorias, y dada la connotación de seguimiento cuatrimestral, durante este periodo no se programó actividad relacionada con este rol.
Diciembre: De acuerdo con el Plan Anual de Auditorias, y dada la connotación de seguimiento cuatrimestral, durante este periodo no se programó actividad relacionada con este rol.
ENFOQUE HACIA LA PREVENCIÓN: 
En los meses de enero y febrero no se programó actividad.  
Durante el mes de marzo: se realizó el 28 de marzo de 2023 la capacitación Transición PAAC Programa Transparencia, la cual se encontraba programada para el mes de abril.
Abril: De acuerdo con el PAA se encontraba programada la capacitación “Código de Integridad” para el día 26 de abril de 2023, sin embargo, por solicitud de la Dirección de Gestión Corporativa mediante radicado No. 2023IE88492 del 21 de abril de 2023, se reprogramó para el 03 de mayo de 2023, tal como se indica en el radicado No. 2023IE89192 del 24 de abril de 2023. 
Mayo: Teniendo en cuenta que por solicitud de radicado No. 2023IE88492 del 21 de abril de 2023 de la Dirección de Gestión Corporativa se reprogramó y ejecutó para el mes la capacitación “Código de Integridad”, el día 03 de mayo de 2023. 
Junio: De acuerdo con el PAA aprobado para la vigencia 2023, se realizó la capacitación “Acciones y Operatividad del Esquema de líneas de Defensa” programada para el día 30 de junio de 2023.
Julio: De acuerdo con el Plan Anual de Auditoria aprobado para la vigencia 2023, durante este mes se realizaron dos (2) capacitaciones así: 1. Capacitación Gestión de Riesgos y Enfoque Preventivo el día 13 de julio y 2. Actualización normativa en temas de Control Interno el 17 de julio de 2023.
Agosto: De acuerdo con el Plan Anual de Auditoria aprobado para la vigencia 2023, durante este mes se realizaron dos (2) capacitaciones así: 1. Capacitación "Formulación de Indicadores y su seguimiento" realizada el 30 de agosto y 2. Capacitación: "Planes de Mejoramiento: Formulación, registro y cierre (Isolucion)" realizada el 18 de agosto de 2023.
Septiembre: De acuerdo con el Plan Anual de Auditoria aprobado para la vigencia 2023, durante este mes se realizaron dos (2) capacitaciones así: 1.  Capacitación “Requerimientos de Auditorías Internas, mecanismos de Autocontrol y Autoevaluación” realizada el 13 de septiembre y 2. Capacitación “Respuesta a entes de Control, entidades públicas y auditorías”, realizada el 28 de septiembre de 2023.
Octubre: De acuerdo con el Plan Anual de Auditorias, y dada la connotación de seguimiento cuatrimestral, durante este periodo no se programó actividad relacionada con este rol, todas las actividades relacionadas con este rol ya fueron ejecutadas y culminadas en septiembre.
Noviembre: De acuerdo con el Plan Anual de Auditorias, y dada la connotación de seguimiento cuatrimestral, durante este periodo no se programó actividad relacionada con este rol, todas las actividades relacionadas con este rol ya fueron ejecutadas y culminadas en septiembre.
Diciembre: De acuerdo con el Plan Anual de Auditorias, y dada la connotación de seguimiento cuatrimestral, durante este periodo no se programó actividad relacionada con este rol, todas las actividades relacionadas con este rol ya fueron ejecutadas y culminadas en septiembre.
LIDERAZGO ESTRATÉGICO: 
Enero: Acta CICCI No.1 del 25 de enero de 2023, 
Febrero no se programó; 
Marzo: Acta CICCI No.2 del 21 de marzo de 2023
Abril: no se programó actividad asociada a este rol.
Mayo:  Durante el mes de mayo en cumplimiento de la Resolución SDA 2735 del 15-dic-2020,  y lo programado en el Plan Anual de Auditoría de la SDA aprobado el 25 de enero de 2023 ( sesión CICCI No. 1); se llevó a cabo la instalación de la Sesión N° 03-2023 del Comité Institucional de Coordinación de Control Interno - CICCI (modalidad virtual), convocada mediante memorando Forest SDA 2023IE95846 del 02 de mayo de 2023, en la cual se realizó la presentación de avances y resultados de ejecución del plan anual de auditoría - PAA 2023 con corte a 30 de abril de 2023, y se efectuó el seguimiento a compromisos derivados de sesiones anteriores como consta en el Acta CICCI No.3 del 9 de mayo de 2023 
Junio: Durante este periodo no se programó actividad asociada a este rol.
Julio: Durante el mes de julio en cumplimiento de la Resolución SDA 2735 del 15-dic-2020,  y lo programado en el Plan Anual de Auditoría de la SDA aprobado el 25 de enero de 2023 ( sesión CICCI No. 1); se llevó a cabo la instalación de la Sesión N° 04-2023 del Comité Institucional de Coordinación de Control Interno - CICCI (modalidad virtual), convocada mediante memorando Forest SDA 2023IE145881 del 29 de junio de 2023, en la cual se realizó la presentación de avances y resultados de ejecución del plan anual de auditoría - PAA 2023 con corte a 30 de junio de 2023, y se efectuó el seguimiento a compromisos derivados de sesiones anteriores como consta en el Acta CICCI No.4 del 11 de julio de 2023.
Agosto: De acuerdo con la  Resolución SDA 2735 del 15-dic-2020,  y lo programado en el Plan Anual de Auditoría de la SDA aprobado el 25 de enero de 2023, para este periodo no se programaron sesiones CICCI.
Septiembre: Durante el mes de septiembre en cumplimiento de la Resolución SDA 2735 del 15-dic-2020,  y lo programado en el Plan Anual de Auditoría de la SDA aprobado el 25 de enero de 2023 ( sesión CICCI No. 1); se llevó a cabo la instalación de la Sesión N° 05-2023 del Comité Institucional de Coordinación de Control Interno - CICCI (modalidad virtual), convocada mediante memorando Forest SDA 2023IE204570 del 5 de septiembre de 2023, en la cual se realizó la presentación de avances y resultados de ejecución del plan anual de auditoría - PAA 2023 con corte a 30 de agosto  de 2023.
Octubre:De acuerdo con la Resolución SDA 2735 del 15-dic-2020, y lo programado en el Plan Anual de Auditoría de la SDA aprobado el 25 de enero de 2023, para este periodo no se programaron sesiones CICCI.
Noviembre: Durante este mes en cumplimiento de la Resolución SDA 2735 del 15-dic-2020,  y lo programado en el Plan Anual de Auditoría de la SDA aprobado el 25 de enero de 2023 ( sesión CICCI No. 1); se llevó a cabo la instalación de la Sesión N° 06-2023 del Comité Institucional de Coordinación de Control Interno - CICCI (modalidad virtual), convocada mediante memorando Forest SDA 2023IE260881 del 7 de noviembre de 2023, en la cual se realizó el día 28 de noviembre, y se presentaron los avances y resultados de ejecución del plan anual de auditoría - PAA 2023 con corte a 28 de noviembre de 2023.
Diciembre: De acuerdo con la  Resolución SDA 2735 del 15-dic-2020,  y lo programado en el Plan Anual de Auditoría de la SDA aprobado el 25 de enero de 2023, para este periodo no se programaron sesiones ordinarias del CICCI.
RELACIÓN ENTES EXTERNOS DE CONTROL:  
Enero: Comunicado 2023EE08708 del 16 de enero de 2023 con destino a la Contraloría General de la República, comunicados: 202301883 del 4 de enero de 2023, 2023EE08950 del 16 de enero de 2023, 2023EE13785 del 23 de enero de 2023, 2023EE09936 del 17 de enero 2023 y 2023EE10662 del 18 de enero de 2023 dirigidos a la Contraloría de Bogotá D.C, complemento de OCI a respuesta 2023EE10884 con destino al Concejo de Bogotá. 
Febrero: cuatro (4) comunicados con destino a la Contraloría de Bogotá 2023EE32071 del 14 de febrero, 2023EE36680 del 20 de febrero, 2023EE34821 del 16 de febrero, 2023EE39299 del 22 de febrero de 2023. 
Marzo: Diez (10) comunicados, de los cuales nueve (9) fueron con destino a la Contraloría de Bogotá Radicado 2023EE50279 del 2 de marzo de 2023, 2023EE57020 del 10 de marzo, 2023EE55325, 2023EE58908 y 2023EE59890 del 14 de marzo, 2023EE60609 del 16 de marzo, 2023EE21256 del 17 de marzo, 2023EE62145 y 2023EE63148 del 21 de marzo. Y uno (1) con destino a la Contraloría General de la República 2023EE68731 del 22 de marzo de 2023.
Abril: Durante este periodo se recibieron y asignaron ocho (8) requerimientos con destino a la Contraloría de Bogotá, frente a los cuales se emitieron las siguientes comunicaciones Radicado Rad. 2023EE85024 del 18 de abril, Radicado No. 2023EE82943 del 17 de abril, Radicado No. 2023EE87541 del 20 de abril, Radicado No. 2023EE85996 del 19 de abril, radicado No. 2023EE88305 del 21 de abril, radicado No. 2023EE87413 del 20 de abril, el radicado No. 2023ER86894 se asignó por parte de la OCI para respuesta el día 20 de abril según proceso 5859329 a la Subdirección de Ecosistemas y Ruralidad, y radicado No. 2023EE92792 del 26 de abril de 2023.
Mayo:  Durante este periodo se recibieron y gestionaron siete (7) requerimientos con destino a la Contraloría de Bogotá, frente a los cuales se emitieron las siguientes comunicaciones, radicado No. 2-2023-09911 con respuesta 2023EE106104, radicado No. 2-2023-10149 con respuesta 2023EE108055, radicado No. 2-2023-10074 con respuesta 2023EE110476, radicado No. 2-2023-10078 con respuesta 2023EE119356, radicado No. 2-2023-10515 con respuesta 2023EE110643, radicado No. 2-2023-10727 con respuesta 2023EE113285 y el radicado 2-2023-11243 se encuentra en términos de respuesta la cual debe ser emitida el día 06 de junio. 
Junio: Durante este periodo se recibieron y gestionaron once (11) requerimientos con destino a la Contraloría de Bogotá, respecto de los cuales se emitieron las siguientes comunicaciones: Radicado No. 2023ER12681 con respuesta 2023EE133372, radicado No. 2023ER126801 con respuesta 2023EE139582, radicado No. 2023ER127756 con respuesta 2023EE129402, radicado No. 2023ER131825 con respuesta 2023EE133151, radicado No. 2023ER127752 con respuesta 2023EE143316, radicado No. 2023ER136132 no aplica respuesta por tratarse de una  comunicación de carácter informativo, radicado No. 2023ER138519 con respuesta 2023EE140522, radicado No. 2023ER138942 con respuesta 2023EE143968,  y los radicados Nos.  2023ER146491, 2023ER146519 y  2023ER147760  se encuentran en términos para gestionar su respuesta (vencen en julio). 
Julio:  Durante este periodo se recibieron y gestionaron nueve (9) requerimientos con destino a la Contraloría de Bogotá, respecto de los cuales se emitieron las siguientes comunicaciones: 1. Radicado No. 2023ER153023 con respuesta 2023EE160253, 2. Radicado No. 2023ER155709 con respuesta 2023EE161615, 3. Radicado No. 2023ER155734 con respuesta 2023EE160138, 4. Radicado No. 2023ER159821 con respuesta 2023EE163383, 5. Radicado No. 2023ER159816 con respuesta 2023EE163375, 6. Radicado No. 2023ER163661 con respuesta 2023EE169134, 7. Radicado No. 2023ER163665 con respuesta  2023EE168597, 8. Radicado No. 2023ER166701 con respuesta 2023EE174386 y 9. Radicado No. 2023ER172448 se encuentra en términos para gestionar su respuesta (vence en agosto).
Agosto: Durante este periodo se recibieron y gestionaron nueve (9) requerimientos con destino a la Contraloría de Bogotá, respecto de los cuales se emitieron las siguientes comunicaciones por parte de la SDA: 1. Radicado No. 2023ER172448 con respuesta 2023EE175998, 2. Radicado No. 2023ER176621 con respuesta 2023EE178881, 3. Radicado No. 2023ER176624 con respuesta 2023EE181204, 4. Radicado No. 2023ER178521 con respuesta 2023EE178703, 5. Radicado No. 2023ER180954 con respuesta 2023EE183714, 6. Radicado No. 2023ER183332 con respuesta 2023EE188856, 7. Radicado No. 2023ER184323 con respuesta 2023EE187923, 8. Radicado No. 2023ER193368 con respuesta 2023EE195912 y 9. Radicado No. 2023ER194665 con respuesta 2023EE199370.
Septiembre: Durante este periodo se recibieron y gestionaron cuatro (4) con destino a la Contraloría de Bogotá, respecto de los cuales se emitieron las siguientes comunicaciones por parte de la SDA: 1. 2-2023-19137 con respuesta 2023EE205283, 2. Radicado No. 2-2023-19496 con respuesta 2023EE213414, 3. Radicado No. 2-2023-19691 con respuesta 2023EE215891 y 4. Radicado 2-2023-19717 el cual no requiere respuesta, y se cargó el certificado de transmisión del Plan de Mejoramiento de la SDA.
Octubre: Durante este periodo se recibieron y gestionaron dos (2) con destino a la Contraloría de Bogotá, respecto de los cuales se emitieron las siguientes comunicaciones por parte de la SDA: 1. 2-2023-22547 con respuesta 2023ER238818 y 2. Radicado No. 2-2023-23771 con respuesta 2023ER252185.
Noviembre: Durante este periodo se recibieron y gestionaron cuatro (4) radicados de la Contraloría de Bogotá, respecto de los cuales se emitieron las siguientes comunicaciones: Radicado No. 2-2023-24398 respuesta 2023EE262472, radicado No. 2-2023-24905 corresponde al traslado de Derecho de petición con interés particular componente forestal. Distrital, Radicado No. 1-2023-26369 del 2 de noviembre de 2023 el cual se encuentra en términos para respuesta, radicado No. 2-2023-25599 respuesta radicado No. 2023EE275946 y finalmente radicado 2-2023-26236 corresponde a traslado de Derecho de petición DPC 1723-23 - Solicitud de Información de la Contraloría de Bogotá D.C. y se encuentra en términos de trámite de respuesta.
Diciembre:  Durante este periodo se recibieron y gestionaron tres (3) radicados de la Contraloría de Bogotá, respecto de los cuales se emitieron las siguientes comunicaciones: radicado No. 2023ER291453 con respuesta Radicado No. 2023EE294875 del 13 de diciembre de 2023, radicado 2023ER308738 con respuesta radicado No. 2023EE314170 del 29 de diciembre de 2023 y radicado No. 2023ER314524 corresponde a Traslado por competencia la solicitud radicada en este Ente de Control con No. 1-2023- 30757 el 28 de diciembre de 2023. DPC-2166-23 el cual se encuentra en términos de respuesta.</t>
  </si>
  <si>
    <t>EVALUACIÓN Y SEGUIMIENTO: Para este rol, según la Guía de Auditoría del Departamento Administrativo de la Función Pública, se realizaron (39) actividades, para una gestión en la vigencia 2023 del 100%, distribuidos así: 
•(19) informes de cumplimiento normativo, dentro de los cuales se realizaron: (4) Austeridad y Eficiencia en el Gasto Público, (1) Derechos de Autor y Uso de Software, (2) Atención al Ciudadano, (2) Estado del Sistema de Control Interno, (1) Evaluación Institucional por Dependencias, (2) instrumentos técnicos y administrativos que hacen parte del SCI, (1) Evaluación del Sistema de Control Interno Contable, (1) Directrices para Prevenir Conductas Irregulares, (2) Metas del Plan de Desarrollo Distrital, (1) Cumplimiento de la Ley 1712 de 2014, (1) los procesos y sistemas Decreto Distrital 371 de 2010 y (1) Gestión del Comité de Conciliación.
•(7) Informes finales Auditoría Interna basadas riesgos a los Procesos: Evaluación, Control y Seguimiento, Planeación Ambiental, Gestión Financiera, Gestión Administrativa, Gestión Tecnológica, Participación y Educación Ambiental y Gestión Contractual.	
• (3) Informes de Seguimiento Plan de Mejoramiento así: (2) al plan de Mejoramiento Institucional - Contraloría de Bogotá D.C. y (1) Plan de Mejoramiento por Procesos - Auditorías Internas.	
•(10) informes correspondientes a otros monitoreos en temas tales como: Cumplimiento del Art. 65 de la ley 80 de 1993, Plan de Adecuación y Sostenibilidad 2021 y resultados FURAG (DAFP),  Seguimiento a la publicación de documentos y actos administrativos de los procesos de contratación en el SECOP II, Control Administrativo al Fondo de Caja Menor (Constitución, gastos y reembolsos), Seguimiento a los indicadores de los procesos de la Entidad, Seguimiento a la Implementación de la Política de prevención del Daño Antijurídico y la Política de Defensa Judicial, Seguimiento a Pasivos Exigibles y Reservas, Seguimiento a procesos meritocráticos, entre otros.</t>
  </si>
  <si>
    <t>Durante el mes de diciembre de 2023, se garantizó el servicio mediante el canal presencial contando con 10 puntos de atención habilitados  mediante  con 4.224 atenciones, distribuidos del siguiente modo: en la sede principal se lograron 2.650 atenciones,  en el super CADE-CAD se realizaron 161 atenciones, en super CADE Suba 156 atenciones,  60 en CADE Engativá,  92 en CADE Toberín, 96 en super CADE Bosa, 79 en super CADE Américas, CADE Fontibón 58, 49 en Cade Manitas,  85 en cade calle 13, y en ferias de servicio se lograron  738 atenciones, en las cuales se ofrecieron 226 asesoría técnica en los trámites y servicios ofrecidos por la SDA, 109 liquidaciones, así mismo 3301 radicaciones de documentos o solicitudes.   
Para completar en la vigencia 33.204 atenciones por el canal presencial, contando con 10 puntos de atención habilitados, distribuidos del siguiente modo: en la sede principal se lograron 22.362 atenciones,  en el super CADE-CAD 30 se realizaron 1.736 atenciones, en super CADE Suba 1.360 atenciones,  612 en CADE Engativá,  771 en CADE Toberín, 897 en super CADE Bosa, 661 en super CADE Américas, CADE Fontibón 472, 650 en Cade Manitas,  908 en cade calle 13, y en ferias de servicio se lograron  2.775 atenciones.
Lo anterior, alcanzando una acumulado de atenciones presenciales en el cuatrienio de 75.128.</t>
  </si>
  <si>
    <t>Durante el mes de diciembre de 2023 se garantizó el servicio mediante el canal telefónico por medio de las 8 líneas de atención telefónicas móviles y adicionalmente con las líneas de atención de telefonía fija con 1.438 atenciones las cuales ofrecieron 1.503 asesoría en los tramites, 12 liquidaciones y servicios ofrecidos por la SDA y así mismo 159 radicaciones de solicitudes.
Para un total de 30.232 atenciones telefónicas en la vigencia 2023 y un acumulado de 96.357 atenciones telefónicas en el cuatrienio.</t>
  </si>
  <si>
    <t>Durante el mes de diciembre de 2023, se realizó el seguimiento de las listas de chequeo, formularios y certificados de confiabilidad. Así mismo, se realizó la actualización de 56 tramites con el fin de estar actualizados y alienados con el Sistema único de información de Trámites – SUIT, actividades que se adelantaron mensualmente durante el segundo semestre 2020, la vigencia 2021, 2022 y todo el 2023.</t>
  </si>
  <si>
    <t>Durante el mes de diciembre de 2023, se dio cumplimiento a la Política Pública Distrital de Servicio a la Ciudadanía mediante los indicadores de gestión, la aplicación de 1.486 encuestas en los canales de atención habilitados, así:  encuestas en el canal telefónico 1.081 obteniendo un nivel de satisfacción del 100% y 96 encuestas en el canal virtual con un 96% de satisfacción, y 309 encuestas mediante el canal presencial obteniendo un 100%, obteniendo un promedio de 98,7%, adicional a esto, la realización de la autoevaluación mensual mes vencido, la aplicación de indicadores de gestión del proceso entre los cuales están nivel de satisfacción, nivel de gestión en los canales presencial y telefónico. 
Para una gestión total del año 2023 de 26.696 encuestas aplicadas en los canales de atención habilitados, así:  18.274 encuestas en el canal telefónico con un nivel de satisfacción del 100%,  1.923 encuestas en el canal virtual con un nivel de satisfacción del 87%, y 6.499 encuestas mediante el canal presencial obteniendo un 100% de satisfacción, obteniendo un promedio de 96% de satisfacción en la atención, adicional a esto se realiza la realización de la autoevaluación mensual mes vencido, la aplicación de indicadores de gestión del proceso entre los cuales están nivel de satisfacción, nivel de gestión en los canales presencial y telefónico. Y se logró continuar con los diez (10) los puntos de atención presencial abiertos a la ciudadanía garantizando el acceso a los servicios de la entidad mediante todos los canales de atención habilitados. Dando cumplimiento a la Política Pública Distrital de Servicio a la Ciudadanía.
Para un total en el cuatrienio, de 97.000 encuestas en los canales de atención habilitados, así:  encuestas en el canal telefónico 66.281 obteniendo un nivel de satisfacción del 100% y 5713 encuestas en el canal virtual con un 86% de satisfacción, y 25.006 encuestas mediante el canal presencial obteniendo un 100%, obteniendo un promedio de 95%.</t>
  </si>
  <si>
    <t>Durante el mes de diciembre de 2023, se gestionó la entrega de 3.223 entregas físicas de correspondencia por medio del contrato con el proveedor Servicios Postales Nacionales y 3.418 documentos electrónicos. 
Para una gestión total en la vigencia 2023 con 33.148 documentos físicos y 31.077 electrónicos.
Y un agestión acumulada en el cuatrienio de 118.748 entregas físicas de correspondencia por medio del contrato con el proveedor Servicios Postales Nacionales y 91.058 documentos electrónicos.</t>
  </si>
  <si>
    <t>Para un acumulado del Cuatrienio de 524.752 atenciones, y un acumulado en la vigencia 2023 de 174.063 atenciones, en el mes de diciembre se garantizó el servicio con 13.967 atenciones.
Con una atención en el 2023 en el canal presencial de 33.204 atenciones distribuidos del siguiente modo: en la sede principal se lograron 22.362 atenciones, en el super CADE-CAD 30 se realizaron 1.736 atenciones, en super CADE Suba 1.360 atenciones, 612 en CADE Engativá, 771 en CADE Toberín, 897 en super CADE Bosa, 661 en super CADE Américas, CADE Fontibón 472, 650 en Cade Manitas, 908 en cade calle 13, y en ferias de servicio se lograron 2.775 atenciones. alcanzando una acumulado de atenciones presenciales en el cuatrienio de 75.128.
En el canal virtual de 110.627 atenciones entre ellas 24.146 PQRS, se identificó que el 87,6% recibió respuesta dentro de los términos de ley, el 9,8% recibió respuesta fuera de termino, el 0,3% se encuentra sin respuesta fuera de termino y el 2,3% restante se encuentra en termino para dar respuesta en el mes de enero y febrero de 2024. Para un acumulado en el cuatrienio 353.267 atenciones por el canal virtual y 69.843 de PQRS gestionadas.
En el canal telefónico con un total de 30.232 atenciones telefónicas en la vigencia 2023 y un acumulado de 96.357 atenciones en el cuatrienio.
Adicionalmente, Durante el mes de diciembre de 2023, vigencia 2023 con 33.148 documentos físicos y 31.077 electrónicos. Por otra parte, se ha dio cumplimiento al modelo de servicio y la Política Pública Distrital de Servicio a la ciudadanía mediante la aplicación de encuestas, 26.696 encuestas de satisfacción con un nivel de satisfacción del 96%; se realizó la autoevaluación - mes vencido con el fin revisar, proponer y continuar con las estrategias propuestas anteriormente que ayuden a fortalecer los canales de atención habilitados y lograr una mejora continua en nuestro proceso, logrando cumplir los compromisos y estrategias que permitieron el cumplimento de la meta.</t>
  </si>
  <si>
    <t xml:space="preserve">Durante la vigencia 2023  a corte de diciembre se han  atendido 42.903 ciudadanos desagregadas del siguiente modo: - 20.501 Personas Juridicas,  22.402 Personas naturales ( 9724 Hombres y  12.678 mujeres).  </t>
  </si>
  <si>
    <t xml:space="preserve">Durante la vigencia 2023 a corte de diciembre,  se han atendido 8164 ciudadanos desagregadas del siguiente modo: 3969- Personas Juridicas,  4195 Personas naturales (2063 Hombres y 2132 mujeres. </t>
  </si>
  <si>
    <t xml:space="preserve">Durante  la vigencia 2023 a corte de diciembre, se han atendido 7869 ciudadanos desagregadas del siguiente modo: 3829- Personas Juridicas,  4040 Personas naturales (1912 Hombres y 2128 mujeres). </t>
  </si>
  <si>
    <t xml:space="preserve">Durante la vigencia 2023 a corte de diciembre, se han atendido 3909  ciudadanos desagregadas del siguiente modo: 1980- Personas Juridicas,  1929 Personas naturales (909 Hombres 1020 mujeres). </t>
  </si>
  <si>
    <t>591 Respondieron no saben no responden a Localidad durante lo corrido de  la vigencia 2023   y .
110.627  Atendidos por canal Virtual  en lo corrido de la vigencia 2023 a corte de diciembre.</t>
  </si>
  <si>
    <t>Durante el mes de diciembre de 2023 se realizaron 8.305 atenciones en el canal virtual, se recibieron 4.933 solicitudes mediante el correo electrónico atencionalciudadano@ambientebogota.gov.co, 5 solicitudes al correo del defensor del ciudadano, 340 SDQS, 240 correos a jurídico y 2787 tramites en el webfile. 
Para una gestión total en la vigencia 2023 de 110.627 atenciones por el canal virtual entre ellas 24.146 PQRS, a las cuales se les revisó su correcta clasificación de acuerdo con las tipologías: Derechos de petición de interés general o particular, quejas, reclamos, solicitudes de información, consultas y felicitaciones; y fueron asignadas a los diferentes procesos de la Entidad, para su respectiva gestión y respuesta. Así mismo, se realizaron alarmas semanales, las cuales fueron enviados a los líderes y enlaces de PQRF, con el propósito de minimizar las respuestas fuera de término expedidas por la Entidad. 
Se realizó informe mensual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87,8% recibió respuesta dentro de los términos de ley, el 9,6% recibió respuesta fuera de termino, el 0,3% se encuentra sin respuesta fuera de termino  y  el 2,3% restante  se encuentra en termino para dar respuesta en el mes de enero y febrero de 2024. cabe resaltar que el 90% de las peticiones registradas corresponden a los procesos misionales de la Entidad.
Para un acumulado en el cuatrienio 353.267 atenciones por el canal virtual y 69.843 de PQRS gestionadas.</t>
  </si>
  <si>
    <r>
      <t xml:space="preserve">Para el mes de diciembre se realizaron observaciones por parte del profesional del Sistema de Gestión de Calidad a los documentos de los procesos Gestión Contractual, Gestión Documental, Gestión de Talento Humano y Servicio a la ciudadanía, así como se solicitó el seguimiento a productos, servicios y trabajo no conforme y la identificación de lecciones aprendidas y buenas prácticas para el segundo semestre 2023.
Para una Gestión total en la vigencia del año 2023, se realizó la actualización del procedimiento de “Control y gestión del portafolio de productos, servicios y trabajos de la SDA” a su versión número 4, con el cual, además de realizar seguimiento a la conformidad de los productos y servicios de la entidad, sirvió para identificar y actualizar el Portafolio de productos y servicios de la entidad, el cual se encuentra publicado en el enlace https://ambientebogota.gov.co/es/web/transparencia/tramites-y-servicios. 
Así mismo, se realizó la actualización del procedimiento de “gestión del cambio” a su versión 5, lo cual va a permitir fortalecer la planificación, ejecución y seguimiento de las actividades propuestas, apoyados por los anexos relacionados al procedimiento.
Estas actualizaciones en el marco de </t>
    </r>
    <r>
      <rPr>
        <b/>
        <sz val="11"/>
        <color theme="1"/>
        <rFont val="Arial"/>
        <family val="2"/>
      </rPr>
      <t xml:space="preserve">tres (3) </t>
    </r>
    <r>
      <rPr>
        <sz val="11"/>
        <color theme="1"/>
        <rFont val="Arial"/>
        <family val="2"/>
      </rPr>
      <t>actividades. 
1)Revisar y actualizar la documentación del Sistema de Gestión de Calidad, 
2) Socializar los cambios generados en el Sistema de Gestión de Calidad
3)Asesorar mediante mesas de trabajo o comunicaciones oficiales la implementación de lineamientos del Sistema de Gestión de Calidad.</t>
    </r>
  </si>
  <si>
    <r>
      <t xml:space="preserve">Se logro el desarrollo de </t>
    </r>
    <r>
      <rPr>
        <b/>
        <sz val="11"/>
        <color theme="1"/>
        <rFont val="Arial"/>
        <family val="2"/>
      </rPr>
      <t>5 actividades</t>
    </r>
    <r>
      <rPr>
        <sz val="11"/>
        <color theme="1"/>
        <rFont val="Arial"/>
        <family val="2"/>
      </rPr>
      <t xml:space="preserve"> en la vigencia 2023, en relación con la Implementar las políticas de gestión y desempeño a cargo del proceso Sistema Integrado de Gestión
1) Diligenciar el Formulario Único de Reporte de Avance a la Gestión-FURAG, se realizaron mesas de trabajo para revisar las preguntas y se identificaron evidencia de las políticas en las que tiene injerencia el SIG (Planeación institucional, Fortalecimiento institucional, Transparencia, Acceso a la Información y Lucha contra la Corrupción y Control Interno)
2) Reportar el avance con corte 30 de junio a las actividades a cargo del proceso Sistema Integrado de Gestión
3) Reportar el avance con corte 30 de agosto a las actividades de las políticas Gestión del Conocimiento y la Innovación y Control Interno que fueron reportadas según la programación del indicador
4) Reportar el avance con corte 30 de octubre a las actividades para las políticas de Gestión del conocimiento y la innovación y control interno.
5) Reportar el cierre de las actividades con en noviembre de las actividades del Plan de Adecuación y Sostenibilidad – PAyS a cargo del Sistema Integrado de Gestión -SIG con corte a 30 de octubre de la política Control Interno.</t>
    </r>
  </si>
  <si>
    <r>
      <t>Para el mes de diciembre se realizó monitoreo como 2da línea de defensa al plan de manejo de riesgos de gestión y corrupción en el aplicativo ISOLUCION, se emitieron informes de 2da línea sobre el plan de manejo de riesgos, planes de mejoramiento e indicadores a los lideres de los procesos. 
La Subsecretaria General realizó monitoreo como segunda línea de defensa, a la ejecución de los controles y acciones para abordar riesgos, planes de mejoramiento e indicadores planteados por cada líder de proceso, para el año 2023, monitoreos en los meses de mayo, septiembre y diciembre de 2023.
Alcanzando en la vigencia 2023 el cumplimiento d</t>
    </r>
    <r>
      <rPr>
        <b/>
        <sz val="11"/>
        <color theme="1"/>
        <rFont val="Arial"/>
        <family val="2"/>
      </rPr>
      <t>e 4 actividades</t>
    </r>
    <r>
      <rPr>
        <sz val="11"/>
        <color theme="1"/>
        <rFont val="Arial"/>
        <family val="2"/>
      </rPr>
      <t>: 
1) Comunicar a los procesos la metodología para el reporte de plan de manejo de riesgos, plan de mejoramiento e indicadores 
2) Realizar monitoreo al cumplimiento de los planes de manejo de riesgos en el aplicativo ISOLUCION 
3) Realizar informe de cumplimiento del plan de manejo de riesgos, plan de mejoramiento e indicadores a la alta dirección
4) Realizar mesas de trabajo con los procesos para socializar el informe de cumplimiento del plan de manejo de riesgos, plan de mejoramiento e indicadores.</t>
    </r>
  </si>
  <si>
    <r>
      <t xml:space="preserve">Para el mes de diciembre se asesoró en la actualización documental a 5 procesos, se realizaron 18 aprobaciones en el aplicativo ISOLUCION.
Para un total en la vigencia 2023 de la revisión y aprobación de las modificaciones de 282 documentos, correspondientes a 3 caracterizaciones, 34 instructivos, 148 formatos, 47 modelos, 46 procedimientos, 2 manual, 4 protocolos y una ficha técnica, de acuerdo con la normativa vigente y la mejora continua. 
Con el desarrollo de </t>
    </r>
    <r>
      <rPr>
        <b/>
        <sz val="11"/>
        <rFont val="Arial"/>
        <family val="2"/>
      </rPr>
      <t xml:space="preserve">7 actividades </t>
    </r>
    <r>
      <rPr>
        <sz val="11"/>
        <rFont val="Arial"/>
        <family val="2"/>
      </rPr>
      <t xml:space="preserve">
1) Asesorar mediante mesas de trabajo o comunicaciones oficiales la elaboración y actualización de los documentos de los sistemas y procesos de la SDA 
2) Tramitar la aprobación de los documentos elaborados o actualizados para los sistemas y procesos de la SDA 
3) Aprobar la actualización de la documentación de los procesos en el aplicativo Isolución
4) Consolidar los formatos de “Socialización de la elaboración, actualización y eliminación de la documentación del Sistema Integrado de Gestión” y solicitar su publicación a la Oficina Asesora de Comunicaciones.
5) Realizar y socializar diagnostico documental por proceso
6) Gestionar usuarios, roles y responsabilidades en el aplicativo Isolución
7) Gestionar el soporte para el adecuado funcionamiento del aplicativo Isolución</t>
    </r>
  </si>
  <si>
    <r>
      <t xml:space="preserve">Se el mes de diciembre se desarrolló el último comité sectorial de Gestión y Desempeño el 11 de diciembre en el que se presentó el resultado del sector en FURAG.
Para una gestión en la vigencia 2023 liderando grandes proyectos ambientales de ciudad entre los que se destacan representando </t>
    </r>
    <r>
      <rPr>
        <b/>
        <sz val="11"/>
        <rFont val="Arial"/>
        <family val="2"/>
      </rPr>
      <t>1 activiadad:</t>
    </r>
    <r>
      <rPr>
        <sz val="11"/>
        <rFont val="Arial"/>
        <family val="2"/>
      </rPr>
      <t xml:space="preserve">
•	Ejecución del 100% de los recursos apropiados por el proyecto 7699. 
•	Revisión proyecto de resolución adopta la Metodología para la Estandarización de Criterios de Investigación de Contaminación en Suelo, 
•	Revisión proyecto de resolución límites máximos permisibles de emisión en densidad de humo fuentes móviles terrestres de carretera con motor encendido por compresión que circulan en el perímetro urbano del Distrito Capital, 
•	Revisión proyecto de resolución por medio de la cual se adopta por compilación el manual de coberturas vegetales – Res. 2635 de 2023, 
•	Revisión Ley 2327 de 2023 sobre Pasivos Ambientales
•	Revisión Resolución Por medio de la cual se establece el Etiquetado Vehicular Ambiental
•	Revisión Decreto mesa permanente por la calidad del aire en la ciudad.
•	Revisión Manual de Silvicultura
•	Observaciones Resolución - Términos de Referencia para los Planes de Mitigación del Impacto – PdMI – a desarrollarse en la implementación de actividades de uso condicionado en las Áreas de Resiliencia Climática y Protección por Riesgo - ARCPR.
•	Borrador del Decreto Reglamentario de las Disposiciones del Decreto 555 de 2021 Sobre Transferencia de Derechos de Construcción y Desarrollo para la Adquisición de Suelo de Protección en el Distrito Capital
Entre otras, además se desarrollaron cinco sesiones ordinarias del comité sectorial de gestión y desempeño,  se presentó el avance Plan Distrital de Gestión del Riesgo, se adelantó la aprobación política Distrital de Acción Climática, revisó la agenda Regulatoria Sector Ambiente, se adelantó el seguimiento metas plan de desarrollo y presupuesto, se presentó el ajuste a la formulación del PACA Distrital 2020- 2024.</t>
    </r>
  </si>
  <si>
    <r>
      <t>Para el mes de diciembre se consolido y se solicitó incluir en agenda la presentación del mapa de riesgos para el 2024 en los componentes Gestión, Corrupción, Fiscales y SARLAFT en el Comité Institucional de Coordinación y Control Interno – CICCI.
Se logro el desarrollo de</t>
    </r>
    <r>
      <rPr>
        <b/>
        <sz val="11"/>
        <color theme="1"/>
        <rFont val="Arial"/>
        <family val="2"/>
      </rPr>
      <t xml:space="preserve"> 4,7 actividades</t>
    </r>
    <r>
      <rPr>
        <sz val="11"/>
        <color theme="1"/>
        <rFont val="Arial"/>
        <family val="2"/>
      </rPr>
      <t xml:space="preserve"> en la vigencia 2023,
1) Revisar y actualizar los documentos relacionados con la gestión de riesgos con: la actualización del procedimiento PE03-PR02, Administración de riesgos para su versión 21, y la adopción el Manual para la Prevención y Control del Lavado de Activos y Financiación del Terrorismo - (LA/FT), en la Secretaria Distrital de Ambiente, código PE03-PR02-MA01.
2) Presentar Política de Administración del Riesgo al  CICCI para aprobación; Actualización de la Política de Administración del Riesgo, código del PE03-PO01, para su versión 7, la cual fue aprobada en Comité Institucional de Coordinación de Control Interno en su sesión No. 05 del 25 de septiembre 2023.
3) Citar y realizar mesas de trabajo con los procesos para la revisión y actualización de los mapas de riesgos, así como la respectiva formulación de su plan de manejo; la Subsecretaria General como segunda línea de defensa, asesora a todos los procesos, con sus observaciones y recomendaciones. Para lo anterior, durante el 2023 se realizaron 62 mesas de trabajo.
4) Consolidar y presentar el mapa de riesgos y plan de manejo de riesgos al Comité Institucional o de Coordinación de Control Interno CICCI: se formularon 2 versiones del mapa de riesgos de gestión y corrupción de la SDA, las cuales fueron presentadas en sesión N° 01 del 25 de enero de 2023 y Sesión N° 05 del 25 de septiembre 2023 del Comité Institucional de Coordinación de Control Interno - CICCI.
0,7) se avanza con la consolidación del mapa de riesgos 2024</t>
    </r>
  </si>
  <si>
    <r>
      <t xml:space="preserve">Para el mes de diciembre se realizó monitoreo al cumplimiento de Plan de Adecuación y Sostenibilidad – PAyS, se informó el cierre del PAyS 2023 y se socializo el PAyS 2024 V1. 
Para una Gestión total en la vigencia del año 2023 de </t>
    </r>
    <r>
      <rPr>
        <b/>
        <sz val="11"/>
        <color theme="1"/>
        <rFont val="Arial"/>
        <family val="2"/>
      </rPr>
      <t>11 actividades.</t>
    </r>
    <r>
      <rPr>
        <sz val="11"/>
        <color theme="1"/>
        <rFont val="Arial"/>
        <family val="2"/>
      </rPr>
      <t xml:space="preserve"> 
1) Registrar en el aplicativo del DAFP el reporte del Formulario Único de Reporte de Avance a la Gestión-FURAG de la SDA
2)Apoyar a los procesos para la formulación de las acciones de mejora del MIPG teniendo en cuenta los resultados del PAyS 2022 y los requisitos FURAG sin cumplir.
3)Remitir a la secretaria técnica del Comité Institucional de Gestión y Desempeño - CIGD el PAyS 2023 para ser presentado y aprobado
4)Socializar los lineamientos para el seguimiento del PAyS
5)Socializar los resultados FURAG a los procesos de la SDA y al CIGD
6)Actualizar el PAyS 2023 teniendo en cuenta los resultados FURAG
7)Remitir a la secretaria técnica del CIGD la actualización PAyS para ser presentado y aprobado
8)Publicar y socializar el PAyS aprobado en la página web de la SDA
9)Monitorear el cumplimiento de las acciones del PAyS 
10)Informe de resultados al cumplimiento de las acciones del PAyS 
11)Presentación de avance al cumplimiento de las acciones del PAyS al - CIGD</t>
    </r>
  </si>
  <si>
    <t>Para un acumulado del Cuatrienio de 135,95 y un acumulado en la vigencia de 35,7 y para el mes de diciembre de 2,42. 
Con una gestión en el 2023 de:
1 actividad para apoyar el direccionamiento estratégico de la SDA, liderando grandes proyectos ambientales de ciudad, Revisión resolución Criterios de Investigación de Contaminación en Suelo, Revisión Ley 2327 de 2023 sobre Pasivos Ambientales, Revisión Manual de Silvicultura, entre otros.
11 actividades de asesorar y apoyar la implementación y mejora de MIPG, con el Monitoreó de las acciones del Plan de Adecuación y Sostenibilidad – PAyS, Apoyar la formulación de las acciones de mejora del MIPG, Registrar el reporte del Formulario Único de Reporte de Avance a la Gestión-FURAG de la SDA, entre otras.
3 actividades para Mejorar el Sistema Gestión de Calidad-SGC, con la actualización del procedimiento de “Control y gestión del portafolio de productos, servicios y trabajos de la SDA” y del procedimiento de “gestión del cambio”.
5 actividades en Implementar las políticas a cargo Sistema de Integrado de Gestión - SIG, se reportó avance en las actividades a cargo en el PAyS en los meses de junio, agosto, octubre y noviembre.
4,7 actividades en la revisión y actualización del Mapa y Plan de Manejo de Riesgos, con la actualización del procedimiento de Administración de riesgos, Actualización de la Política de Administración del Riesgo, 62 mesas de trabajo,  2 versiones del mapa de riesgos de gestión y corrupción vigencia 2023 y 1 para la vigencia 2024.
4 actividades de seguimiento al cumplimiento de los Planes e Indicadores, se realizó monitoreo como segunda línea de defensa, para el año 2023, monitoreos en los meses de mayo, septiembre y diciembre de 2023.
7 actividades en asesorar la actualización documental de los sistemas de la SDA frente a la implementación y mejora del Modelo Integrado de planeación y Gestión- MIPG y SIG, se revisó y aprobó las modificaciones de 282 documentos.</t>
  </si>
  <si>
    <r>
      <t xml:space="preserve">La Secretaría Distrital de Ambiente para la vigencia 2019 obtuvo 86,1 puntos, para la vigencia 2021 (reporte 2022) fue de 95,9 puntos con un incremento total de </t>
    </r>
    <r>
      <rPr>
        <b/>
        <sz val="12"/>
        <rFont val="Calibri"/>
        <family val="2"/>
        <scheme val="minor"/>
      </rPr>
      <t>9,8 Puntos en el cuatrienio</t>
    </r>
    <r>
      <rPr>
        <sz val="12"/>
        <rFont val="Calibri"/>
        <family val="2"/>
        <scheme val="minor"/>
      </rPr>
      <t xml:space="preserve">. Para el resultado 2022 que fue publicado a finales del mes de octubre del 2023 se obtuvo un resultado de 89,1; sin embargo, conforme a la justificación presentada mediante </t>
    </r>
    <r>
      <rPr>
        <b/>
        <sz val="12"/>
        <rFont val="Calibri"/>
        <family val="2"/>
        <scheme val="minor"/>
      </rPr>
      <t>memorando 2023IE284596 en la cual se dan los argumentos por los cuales los resultados de la vigencia 2022 no son comparables con los resultados de las mediciones de vigencias anteriores, ya que se realizaron cambios significativos a las preguntas de las políticas, dado los procesos de actualización de las temáticas y directrices. El actual reporte se realiza en cero (0).</t>
    </r>
    <r>
      <rPr>
        <sz val="12"/>
        <rFont val="Calibri"/>
        <family val="2"/>
        <scheme val="minor"/>
      </rPr>
      <t xml:space="preserve">
Para la vigencia 2023 se ha avanzado en el fortalecimiento del Modelo Integrado de Planeación y Gestión -MIPG con las siguientes actividades:
POLÍTICA DE CONTROL INTERNO: EVALUACIÓN Y SEGUIMIENTO: Total (39) informes. EVALUACION DE GESTION DEL RIESGO (3) informes de seguimiento a las acciones de Plan Anticorrupción y de Atención al Ciudadano ENFOQUE HACIA LA PREVENCIÓN: (9) Capacitaciones. LIDERAZGO ESTRATEGICO: 6 sesión CICCI; RELACION ENTES EXTERNOS DE CONTROL: Se consolidaron (78) respuestas a entes de Control.
 POLÍTICA DE ATENCIÓN AL CIUDADANO: un acumulado en la vigencia de 174.063 atenciones, 97.000 encuestas con un nivel de satisfacción promedio de 96%, aplicación indicadores y capacitaciones, y se realizó seguimiento a PQRS alcanzando un 87,6% de respuestas en términos. 
POLÍTICA DE FORTALECIMIENTO ORGANIZACIONAL Y SIMPLIFICACIÓN DE PROCESOS: con 35,7 actividades desarrolladas.</t>
    </r>
  </si>
  <si>
    <r>
      <t>Los logros de la vigencia 2023 corresponde al desarrollo de</t>
    </r>
    <r>
      <rPr>
        <b/>
        <sz val="11"/>
        <rFont val="Arial"/>
        <family val="2"/>
      </rPr>
      <t xml:space="preserve"> 1 actividad</t>
    </r>
    <r>
      <rPr>
        <sz val="11"/>
        <rFont val="Arial"/>
        <family val="2"/>
      </rPr>
      <t xml:space="preserve"> por parte del grupo de gestores de Integridad de la Secretaría Distrital de Ambiente, la Subsecretaría General y la Dirección de Gestión Corporativa organizaron un completo y pedagógico calendario de actividades para celebrar la Semana de la Integridad, entre el 25 y 29 de septiembre, que estuvieron orientadas a fortalecer, sensibilizar e interiorizar los “Valores de la Casa”, que nos distinguen como funcionarios y contratistas de la Secretaría de Ambiente para aportar de esta manera en la lucha contra la corrupción.
La programación contó con actividades al interior de la entidad como talleres de sensibilización, concurso de valores de integridad y capacitaciones dirigidas por profesionales de la Personería de Bogotá, tanto en modalidad virtual, como presencial.</t>
    </r>
  </si>
  <si>
    <r>
      <t xml:space="preserve">Durante el mes de diciembre de 2023, se atendieron 14 derechos de petición provenientes de los organismos de control político, relacionados con: Silvicultura, Ruido, acotamiento Quebrada Las Delicias, baños públicos, entre otros; así mismo, se dio respuesta a 5 proposiciones asociadas a los temas: Presupuesto 2024, Riesgo en los humedales, Obras de infraestructura, Plan Bogotá Región 2030 - Sector Energético, Aditiva Tarifa servicio de energía, entre otros; y se emitió 1 pronunciamiento frente al proyecto de acuerdo “Por medio del cual se crea la condecoración Augusto Ángel Maya a la educación ambiental en el Distrito Capital”. 
Para una gestión en la vigencia 2023 de </t>
    </r>
    <r>
      <rPr>
        <b/>
        <sz val="11"/>
        <rFont val="Arial"/>
        <family val="2"/>
      </rPr>
      <t>6 actividades</t>
    </r>
    <r>
      <rPr>
        <sz val="11"/>
        <rFont val="Arial"/>
        <family val="2"/>
      </rPr>
      <t>,
2)	atendieron 379 derechos de petición, 
4)	98 proposiciones del Concejo de Bogotá 
6)	y se conceptualizaron 101 proyectos de acuerdo.</t>
    </r>
  </si>
  <si>
    <r>
      <t>Durante el mes de diciembre se realiza seguimiento a los diferentes lineamientos y herramientas de la ley de transparencia.
Para una gestión en el 2023 de</t>
    </r>
    <r>
      <rPr>
        <b/>
        <sz val="11"/>
        <rFont val="Arial"/>
        <family val="2"/>
      </rPr>
      <t xml:space="preserve"> 11 Actividades</t>
    </r>
    <r>
      <rPr>
        <sz val="11"/>
        <rFont val="Arial"/>
        <family val="2"/>
      </rPr>
      <t xml:space="preserve">
1) se adelantaron 3 mesas de trabajo para realizar el acompañamiento a la implementación y mejora del menú participa. 
2) Seguimientos mensuales al esquema de publicación.
3) Seguimientos cuatrimestrales a los lineamientos de la ley 1712 de 2014, resolución 1519 del 2020, y Decretos 103 de 2015 y 1081 de 2015.
4) Se reportó el Índice de Transparencia y acceso a la información pública- ITA con 98% respecto al 96% del 2022.
5) Se participó en la semana de la integridad por medio de conferencias dirigidas tanto a personal interno como externo, así mismo se realizó una pieza comunicativa cada cuatrimestre.
6) realizó reporte de las acciones a cargo de manera trimestral a DPSIA y cuatrimestral del PAAC (plan anticorrupción y atención al ciudadano), actualmente llamado PTEP, (programa de transparencia y ética pública).
7) se participa en la medición del FURAG del año 2022 donde se tiene un resultado de 91.6 en cuanto a transparencia.
8) se participa del Índice de Transparencia de Bogotá-ITB 2022-2023 la entidad obtuvo una calificación de 83,9 con un nivel de riesgo moderado sexto puesto.
9) Seguimiento a la publicación de agendas por parte de los directivos obligados, 
10) Seguimiento a los activos de información y el índice de información clasificada y reservada los cuales no se habían actualizado desde el año 2018 y actualmente están en proceso de validación.
11) Seguimientos a plan de adecuación y sostenibilidad (PAyS) en cuanto a transparencia. </t>
    </r>
  </si>
  <si>
    <r>
      <t xml:space="preserve">Durante el mes de Diciembre de 2023, se socializo el flash disciplinario relacionado con el Articulo 86 de la ley 1952 - Código General Disciplinario. Ley 190 de 1995 artículo 38 Ley 24 de 1992 y artículo 27, revisaron y proyectaron 12 autos entre ellos. 4 Autos de archivo, 6 Auto apertura de Indagación previa, 2 Auto Inhibitorios. 
Para una gestión en la vigencia 2023 de </t>
    </r>
    <r>
      <rPr>
        <b/>
        <sz val="11"/>
        <rFont val="Arial"/>
        <family val="2"/>
      </rPr>
      <t xml:space="preserve">7 actividades: </t>
    </r>
    <r>
      <rPr>
        <sz val="11"/>
        <rFont val="Arial"/>
        <family val="2"/>
      </rPr>
      <t xml:space="preserve">
1) Gestión preventiva con la emisión y socialización de 12 Flash disciplinarios mensuales
2)  Gestión preventiva con 7 capacitaciones de Derechos de petición sus respuestas oportunas
3) Gestión Preventiva con 1 conferencia en el marco de la semana de la Integridad sobre delitos contra la administración pública y transparencia Internacional y política antisoborno y responsabilidades penal, fiscal y disciplinaria.
4) Función disciplinaria, se revisaron y proyectaron 138 autos entre ellos: 4 autos de aperturas preliminares, 8 Auto apertura de Investigación,12 auto de cierre de investigación, 25 Auto apertura de Indagación previa, 68 Autos de archivo, 6 Auto inhibitorio, 8 Remisión por competencia, 6 Auto de Acumulación y 1 auto de desglose y traslado por competencia. 
5) Se realizo una jornada mensual de actualización del aplicativo de la Dirección Distrital de Asuntos Disciplinarios SIDD4
6) se realizó el cargue de información de los expedientes también en el aplicativo de la Personería para Oficinas de Control Disciplinario Interno, en cumplimiento a la Resolución 451 del 2021.
7) Se realiza toma física para verificación de riesgos disciplinarios y de inventario de expedientes quedando el cierre de este mes de diciembre solo con expedientes ACTIVOS del año 2023 un total de 27 expediente 2023.</t>
    </r>
  </si>
  <si>
    <t>Se tiene un acumulado al cuatrienio de 86,46%, acumulado vigencia 26,00% y para diciembre 2023 de 2,01% se han logrado los siguientes avances: 
Con una gestión en el 2023 de:
DISCIPLINARIOS: Se sustanciaron, revisaron y proyectaron 138 autos, 12 Flash Disciplinario, 7 capacitaciones, 1 conferencia, cargue de expedientes Plataforma SIDD 4, Cargue de expedientes Plataforma Personería, e inventario físico de 27 expedientes activos. 
TRANSPARENCIA: se realiza el seguimiento mensual y revisión del esquema de publicación, agendas abiertas, al Plan de adaptación y Sostenibilidad – Pays, semana de la integridad, índice de Transparencia y acceso a la información pública- ITA, Formulario Único de Reporte de Avance a la Gestión-FURAG y Índice de Transparencia de Bogotá-ITB, seguimiento a PAAC (plan anticorrupción y atención al ciudadano), actualmente llamado PTEP, (programa de transparencia y ética pública). entre otras.
GESTIÓN CONCEJO: atendieron 379 derechos de petición, 98 proposiciones del Concejo de Bogotá y se conceptualizaron 101 proyectos de acuerdo.</t>
  </si>
  <si>
    <t>Para un acumulado del Cuatrienio de 83,00 acumulado en la vigencia 25,00 y Para diciembre 1,93 se han logrado los siguientes avances: 
Con una gestión en el 2023 de:
7 actividades en DISCIPLINARIOS: Se sustanciaron, revisaron y proyectaron 138 autos, 12 Flash Disciplinario, 7 capacitaciones, 1 conferencia, cargue de expedientes Plataforma SIDD 4, Cargue de expedientes Plataforma Personería, e inventario físico de 27 expedientes activos. 
12 actividades en TRANSPARENCIA: se realiza el seguimiento mensual y revisión del esquema de publicación, agendas abiertas, al Plan de adaptación y Sostenibilidad – Pays, semana de la integridad, índice de Transparencia y acceso a la información pública- ITA, Formulario Único de Reporte de Avance a la Gestión-FURAG y Índice de Transparencia de Bogotá-ITB, seguimiento a PAAC (plan anticorrupción y atención al ciudadano), actualmente llamado PTEP, (programa de transparencia y ética pública). entre otras.
6 - GESTIÓN CONCEJO: atendieron 379 derechos de petición, 98 proposiciones del Concejo de Bogotá y se conceptualizaron 101 proyectos de acuerdo.</t>
  </si>
  <si>
    <t>Acumulado del Cuatrienio de 9,00 puntos. Con un avance en el 2023 de 2,00 y en el mes de diciembre de 0,03</t>
  </si>
  <si>
    <t>acumulado del Cuatrienio de 524.752 atenciones, vigencia 2023 de 174.063 atenciones, diciembre 13.967 atenciones.</t>
  </si>
  <si>
    <t>Acumulado del Cuatrienio de 135,95 y un acumulado en la vigencia de 35,7 y para el mes de diciembre de 2,42</t>
  </si>
  <si>
    <t>acumulado del Cuatrienio de 83,00 acumulado en la vigencia 25,00 y Para diciembre 1,93</t>
  </si>
  <si>
    <t>Se ha sustanciado 138 autos.</t>
  </si>
  <si>
    <t>se aplicaron 97.000 encuestas con un nivel de satisfacción promedio de 96% en este periodo</t>
  </si>
  <si>
    <t xml:space="preserve"> 87,8% respuesta en términos, el 9,6% respuesta fuera de termino, el 0,3% sin respuesta fuera de termino  y  el 2,3% en termino para dar respuesta</t>
  </si>
  <si>
    <t>Informe Final de Auditoría Intern: Evaluación, Control y Seguimiento, Planeación Ambiental, Gestión Financiera, Gestión Administrativa, Gestión Tecnológica, Participación y Educación Ambiental y Gestión Contractual.</t>
  </si>
  <si>
    <t xml:space="preserve">(10) informes correspondientes a otros monitoreos en temas tales como: Cumplimiento del Art. 65 de la ley 80 de 1993, Plan de Adecuación y Sostenibilidad 2021 y resultados FURAG (DAFP), </t>
  </si>
  <si>
    <t>CORTE A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</si>
</sst>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quot;$&quot;* #,##0_-;\-&quot;$&quot;* #,##0_-;_-&quot;$&quot;* &quot;-&quot;_-;_-@_-"/>
    <numFmt numFmtId="166" formatCode="_-&quot;$&quot;* #,##0.00_-;\-&quot;$&quot;* #,##0.00_-;_-&quot;$&quot;* &quot;-&quot;??_-;_-@_-"/>
    <numFmt numFmtId="167" formatCode="_(&quot;$&quot;\ * #,##0.00_);_(&quot;$&quot;\ * \(#,##0.00\);_(&quot;$&quot;\ * &quot;-&quot;??_);_(@_)"/>
    <numFmt numFmtId="168" formatCode="_(* #,##0.00_);_(* \(#,##0.00\);_(*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0.0"/>
    <numFmt numFmtId="185" formatCode="0.0"/>
    <numFmt numFmtId="186" formatCode="_-* #,##0_-;\-* #,##0_-;_-* &quot;-&quot;??_-;_-@_-"/>
    <numFmt numFmtId="187" formatCode="_-[$$-240A]\ * #,##0_-;\-[$$-240A]\ * #,##0_-;_-[$$-240A]\ * &quot;-&quot;??_-;_-@_-"/>
    <numFmt numFmtId="188" formatCode="_-[$$-240A]\ * #,##0.00_-;\-[$$-240A]\ * #,##0.00_-;_-[$$-240A]\ * &quot;-&quot;??_-;_-@_-"/>
    <numFmt numFmtId="189" formatCode="_-* #,##0.0000\ _€_-;\-* #,##0.0000\ _€_-;_-* &quot;-&quot;??\ _€_-;_-@_-"/>
    <numFmt numFmtId="190" formatCode="_-* #,##0_-;\-* #,##0_-;_-* &quot;-&quot;????_-;_-@_-"/>
    <numFmt numFmtId="191" formatCode="_-* #,##0.000\ _€_-;\-* #,##0.000\ _€_-;_-* &quot;-&quot;??\ _€_-;_-@_-"/>
    <numFmt numFmtId="192" formatCode="0.000%"/>
  </numFmts>
  <fonts count="97"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b/>
      <sz val="9"/>
      <color indexed="8"/>
      <name val="Arial"/>
      <family val="2"/>
    </font>
    <font>
      <sz val="11"/>
      <color theme="1"/>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rgb="FF000000"/>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7"/>
      <name val="Calibri"/>
      <family val="2"/>
    </font>
    <font>
      <sz val="10"/>
      <name val="Calibri"/>
      <family val="2"/>
    </font>
    <font>
      <sz val="11"/>
      <color rgb="FF000000"/>
      <name val="Calibri"/>
      <family val="2"/>
      <charset val="1"/>
    </font>
    <font>
      <b/>
      <sz val="11"/>
      <color rgb="FFFF0000"/>
      <name val="Times New Roman"/>
      <family val="1"/>
    </font>
    <font>
      <sz val="12"/>
      <color rgb="FFFF0000"/>
      <name val="Times New Roman"/>
      <family val="1"/>
    </font>
    <font>
      <b/>
      <sz val="12"/>
      <color rgb="FFFF0000"/>
      <name val="Times New Roman"/>
      <family val="1"/>
    </font>
    <font>
      <sz val="8"/>
      <name val="Calibri"/>
      <family val="2"/>
      <scheme val="minor"/>
    </font>
    <font>
      <b/>
      <sz val="11"/>
      <name val="Times New Roman"/>
      <family val="1"/>
    </font>
    <font>
      <u/>
      <sz val="11"/>
      <color theme="10"/>
      <name val="Calibri"/>
      <family val="2"/>
      <scheme val="minor"/>
    </font>
    <font>
      <sz val="14"/>
      <color theme="0"/>
      <name val="Arial"/>
      <family val="2"/>
    </font>
    <font>
      <sz val="12"/>
      <color theme="0"/>
      <name val="Arial"/>
      <family val="2"/>
    </font>
    <font>
      <sz val="9"/>
      <color theme="0"/>
      <name val="Arial"/>
      <family val="2"/>
    </font>
    <font>
      <i/>
      <sz val="12"/>
      <name val="Arial"/>
      <family val="2"/>
    </font>
    <font>
      <sz val="14"/>
      <name val="Calibri"/>
      <family val="2"/>
      <scheme val="minor"/>
    </font>
    <font>
      <sz val="14"/>
      <name val="Calibri"/>
      <family val="2"/>
    </font>
    <font>
      <sz val="16"/>
      <name val="Calibri"/>
      <family val="2"/>
    </font>
    <font>
      <sz val="16"/>
      <color theme="1"/>
      <name val="Calibri"/>
      <family val="2"/>
      <scheme val="minor"/>
    </font>
    <font>
      <b/>
      <sz val="12"/>
      <color theme="1"/>
      <name val="Arial"/>
      <family val="2"/>
    </font>
    <font>
      <sz val="12"/>
      <color theme="1"/>
      <name val="Arial"/>
      <family val="2"/>
    </font>
    <font>
      <sz val="11"/>
      <color theme="1"/>
      <name val="Calibri"/>
      <family val="2"/>
    </font>
    <font>
      <b/>
      <sz val="12"/>
      <name val="Calibri"/>
      <family val="2"/>
      <scheme val="minor"/>
    </font>
    <font>
      <sz val="16"/>
      <color theme="1"/>
      <name val="Arial"/>
      <family val="2"/>
    </font>
    <font>
      <sz val="11"/>
      <name val="Calibri"/>
      <family val="2"/>
      <charset val="1"/>
    </font>
    <font>
      <sz val="11"/>
      <color rgb="FFFF0000"/>
      <name val="Calibri"/>
      <family val="2"/>
      <scheme val="minor"/>
    </font>
    <font>
      <b/>
      <sz val="11"/>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6"/>
        <bgColor indexed="64"/>
      </patternFill>
    </fill>
    <fill>
      <patternFill patternType="solid">
        <fgColor rgb="FFFFFF00"/>
        <bgColor indexed="64"/>
      </patternFill>
    </fill>
    <fill>
      <patternFill patternType="solid">
        <fgColor theme="6" tint="0.39997558519241921"/>
        <bgColor rgb="FF3AEE3A"/>
      </patternFill>
    </fill>
    <fill>
      <patternFill patternType="solid">
        <fgColor theme="0" tint="-0.249977111117893"/>
        <bgColor indexed="64"/>
      </patternFill>
    </fill>
    <fill>
      <patternFill patternType="solid">
        <fgColor rgb="FFDBDBDB"/>
        <bgColor rgb="FFD9D9D9"/>
      </patternFill>
    </fill>
    <fill>
      <patternFill patternType="solid">
        <fgColor rgb="FF538135"/>
        <bgColor indexed="64"/>
      </patternFill>
    </fill>
    <fill>
      <patternFill patternType="solid">
        <fgColor rgb="FFDDEBF7"/>
        <bgColor indexed="64"/>
      </patternFill>
    </fill>
    <fill>
      <patternFill patternType="solid">
        <fgColor theme="4"/>
        <bgColor indexed="64"/>
      </patternFill>
    </fill>
    <fill>
      <patternFill patternType="solid">
        <fgColor rgb="FF92D050"/>
        <bgColor rgb="FF92D050"/>
      </patternFill>
    </fill>
    <fill>
      <patternFill patternType="solid">
        <fgColor rgb="FF76923C"/>
        <bgColor rgb="FF76923C"/>
      </patternFill>
    </fill>
    <fill>
      <patternFill patternType="solid">
        <fgColor rgb="FF00B050"/>
        <bgColor rgb="FF00B050"/>
      </patternFill>
    </fill>
    <fill>
      <patternFill patternType="solid">
        <fgColor rgb="FFEAF1DD"/>
        <bgColor rgb="FFEAF1DD"/>
      </patternFill>
    </fill>
    <fill>
      <patternFill patternType="solid">
        <fgColor rgb="FFD6E3BC"/>
        <bgColor rgb="FFD6E3BC"/>
      </patternFill>
    </fill>
  </fills>
  <borders count="9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top style="thin">
        <color auto="1"/>
      </top>
      <bottom style="thin">
        <color auto="1"/>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auto="1"/>
      </left>
      <right/>
      <top style="thin">
        <color auto="1"/>
      </top>
      <bottom style="medium">
        <color indexed="64"/>
      </bottom>
      <diagonal/>
    </border>
  </borders>
  <cellStyleXfs count="20339">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8" fontId="20"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4" fontId="4" fillId="0" borderId="0" applyFont="0" applyFill="0" applyBorder="0" applyAlignment="0" applyProtection="0"/>
    <xf numFmtId="169"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7" fontId="20" fillId="0" borderId="0" applyFont="0" applyFill="0" applyBorder="0" applyAlignment="0" applyProtection="0"/>
    <xf numFmtId="174"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7"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0" fontId="34" fillId="5" borderId="0" applyNumberFormat="0" applyBorder="0" applyAlignment="0" applyProtection="0"/>
    <xf numFmtId="0" fontId="37" fillId="5" borderId="0" applyNumberFormat="0" applyBorder="0" applyAlignment="0" applyProtection="0"/>
    <xf numFmtId="177" fontId="35" fillId="0" borderId="0" applyFill="0" applyBorder="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0" fontId="36" fillId="2" borderId="0" applyNumberFormat="0" applyBorder="0" applyProtection="0">
      <alignment horizontal="center" vertical="center"/>
    </xf>
    <xf numFmtId="0" fontId="36" fillId="12" borderId="0" applyNumberFormat="0" applyBorder="0" applyProtection="0">
      <alignment horizontal="center" vertical="center" wrapText="1"/>
    </xf>
    <xf numFmtId="0" fontId="35" fillId="12" borderId="0" applyNumberFormat="0" applyBorder="0" applyProtection="0">
      <alignment horizontal="right" vertical="center" wrapText="1"/>
    </xf>
    <xf numFmtId="0" fontId="36" fillId="13" borderId="0" applyNumberFormat="0" applyBorder="0" applyProtection="0">
      <alignment horizontal="center" vertical="center"/>
    </xf>
    <xf numFmtId="0" fontId="36" fillId="14" borderId="0" applyNumberFormat="0" applyBorder="0" applyProtection="0">
      <alignment horizontal="center" vertical="center" wrapText="1"/>
    </xf>
    <xf numFmtId="0" fontId="36" fillId="14" borderId="0" applyNumberFormat="0" applyBorder="0" applyProtection="0">
      <alignment horizontal="righ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38" fillId="0" borderId="0" applyFont="0" applyFill="0" applyBorder="0" applyAlignment="0" applyProtection="0"/>
    <xf numFmtId="164"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4"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20" fillId="0" borderId="0" applyFont="0" applyFill="0" applyBorder="0" applyAlignment="0" applyProtection="0"/>
    <xf numFmtId="167" fontId="4" fillId="0" borderId="0" applyFont="0" applyFill="0" applyBorder="0" applyAlignment="0" applyProtection="0"/>
    <xf numFmtId="166" fontId="2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38"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0" fillId="9" borderId="0" applyNumberFormat="0" applyBorder="0" applyAlignment="0" applyProtection="0"/>
    <xf numFmtId="0" fontId="20" fillId="0" borderId="0"/>
    <xf numFmtId="0" fontId="4" fillId="0" borderId="0"/>
    <xf numFmtId="0" fontId="38" fillId="0" borderId="0"/>
    <xf numFmtId="0" fontId="32" fillId="0" borderId="0"/>
    <xf numFmtId="0" fontId="32" fillId="0" borderId="0"/>
    <xf numFmtId="0" fontId="38" fillId="0" borderId="0"/>
    <xf numFmtId="0" fontId="4" fillId="0" borderId="0"/>
    <xf numFmtId="0" fontId="20" fillId="0" borderId="0"/>
    <xf numFmtId="0" fontId="4" fillId="0" borderId="0"/>
    <xf numFmtId="0" fontId="38" fillId="0" borderId="0"/>
    <xf numFmtId="0" fontId="38" fillId="0" borderId="0"/>
    <xf numFmtId="0" fontId="33" fillId="0" borderId="0"/>
    <xf numFmtId="0" fontId="41" fillId="0" borderId="0"/>
    <xf numFmtId="0" fontId="4" fillId="0" borderId="0"/>
    <xf numFmtId="3" fontId="35" fillId="0" borderId="0" applyFill="0" applyBorder="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0" fillId="0" borderId="0" applyFont="0" applyFill="0" applyBorder="0" applyAlignment="0" applyProtection="0"/>
    <xf numFmtId="0" fontId="33" fillId="0" borderId="0"/>
    <xf numFmtId="169"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4" fontId="1" fillId="0" borderId="0" applyFont="0" applyFill="0" applyBorder="0" applyAlignment="0" applyProtection="0"/>
    <xf numFmtId="0" fontId="74" fillId="27" borderId="0" applyBorder="0" applyProtection="0"/>
    <xf numFmtId="164" fontId="1" fillId="0" borderId="0" applyFont="0" applyFill="0" applyBorder="0" applyAlignment="0" applyProtection="0"/>
    <xf numFmtId="16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80" fillId="0" borderId="0" applyNumberFormat="0" applyFill="0" applyBorder="0" applyAlignment="0" applyProtection="0"/>
    <xf numFmtId="164"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4"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4"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4"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cellStyleXfs>
  <cellXfs count="1283">
    <xf numFmtId="0" fontId="0" fillId="0" borderId="0" xfId="0"/>
    <xf numFmtId="0" fontId="7" fillId="0" borderId="0" xfId="0" applyFont="1"/>
    <xf numFmtId="0" fontId="0" fillId="3" borderId="0" xfId="0" applyFill="1"/>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26" fillId="0" borderId="0" xfId="0" applyFont="1"/>
    <xf numFmtId="0" fontId="28" fillId="0" borderId="0" xfId="0" applyFont="1"/>
    <xf numFmtId="0" fontId="21" fillId="0" borderId="0" xfId="0" applyFont="1"/>
    <xf numFmtId="0" fontId="0" fillId="0" borderId="1" xfId="0" applyBorder="1" applyAlignment="1">
      <alignment horizontal="center" vertical="center"/>
    </xf>
    <xf numFmtId="0" fontId="21" fillId="3" borderId="0" xfId="0" applyFont="1" applyFill="1"/>
    <xf numFmtId="0" fontId="42" fillId="15" borderId="0" xfId="0" applyFont="1" applyFill="1"/>
    <xf numFmtId="4" fontId="42" fillId="15" borderId="0" xfId="0" applyNumberFormat="1" applyFont="1" applyFill="1"/>
    <xf numFmtId="0" fontId="43" fillId="15" borderId="0" xfId="0" applyFont="1" applyFill="1"/>
    <xf numFmtId="0" fontId="22" fillId="15" borderId="0" xfId="0" applyFont="1" applyFill="1" applyProtection="1">
      <protection locked="0"/>
    </xf>
    <xf numFmtId="0" fontId="23" fillId="15" borderId="0" xfId="0" applyFont="1" applyFill="1" applyAlignment="1" applyProtection="1">
      <alignment horizontal="center"/>
      <protection locked="0"/>
    </xf>
    <xf numFmtId="10" fontId="3" fillId="2" borderId="0" xfId="16" applyNumberFormat="1" applyFont="1" applyFill="1" applyAlignment="1">
      <alignment vertical="center"/>
    </xf>
    <xf numFmtId="180" fontId="21" fillId="0" borderId="0" xfId="0" applyNumberFormat="1" applyFont="1" applyAlignment="1">
      <alignment horizontal="center" vertical="center"/>
    </xf>
    <xf numFmtId="0" fontId="7" fillId="0" borderId="0" xfId="0" applyFont="1" applyAlignment="1">
      <alignment vertical="center"/>
    </xf>
    <xf numFmtId="0" fontId="10" fillId="0" borderId="29" xfId="0" applyFont="1" applyBorder="1" applyAlignment="1">
      <alignment horizontal="left" vertical="center" wrapText="1"/>
    </xf>
    <xf numFmtId="0" fontId="21"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2" fillId="16" borderId="4" xfId="16" applyFont="1" applyFill="1" applyBorder="1" applyAlignment="1">
      <alignment horizontal="center" vertical="center" wrapText="1"/>
    </xf>
    <xf numFmtId="0" fontId="22" fillId="15" borderId="0" xfId="0" applyFont="1" applyFill="1" applyAlignment="1" applyProtection="1">
      <alignment horizontal="center"/>
      <protection locked="0"/>
    </xf>
    <xf numFmtId="0" fontId="53" fillId="17" borderId="18" xfId="0" applyFont="1" applyFill="1" applyBorder="1" applyAlignment="1">
      <alignment horizontal="center" vertical="center"/>
    </xf>
    <xf numFmtId="0" fontId="53" fillId="18" borderId="1" xfId="2866" applyFont="1" applyFill="1" applyBorder="1" applyAlignment="1">
      <alignment horizontal="center" vertical="center" wrapText="1"/>
    </xf>
    <xf numFmtId="0" fontId="53" fillId="18" borderId="11" xfId="2866" applyFont="1" applyFill="1" applyBorder="1" applyAlignment="1">
      <alignment horizontal="center" vertical="center" wrapText="1"/>
    </xf>
    <xf numFmtId="0" fontId="54"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3" xfId="0" applyBorder="1"/>
    <xf numFmtId="0" fontId="53" fillId="18" borderId="1" xfId="2866" applyFont="1" applyFill="1" applyBorder="1" applyAlignment="1">
      <alignment horizontal="center" vertical="top" wrapText="1"/>
    </xf>
    <xf numFmtId="0" fontId="0" fillId="0" borderId="12" xfId="0" applyBorder="1"/>
    <xf numFmtId="0" fontId="53" fillId="18" borderId="4" xfId="2866" applyFont="1" applyFill="1" applyBorder="1" applyAlignment="1">
      <alignment horizontal="center" vertical="center" wrapText="1"/>
    </xf>
    <xf numFmtId="0" fontId="53" fillId="18" borderId="12" xfId="2866" applyFont="1" applyFill="1" applyBorder="1" applyAlignment="1">
      <alignment horizontal="center" vertical="center" wrapText="1"/>
    </xf>
    <xf numFmtId="0" fontId="54" fillId="0" borderId="1" xfId="0" applyFont="1" applyBorder="1"/>
    <xf numFmtId="0" fontId="54" fillId="0" borderId="11" xfId="0" applyFont="1" applyBorder="1"/>
    <xf numFmtId="0" fontId="54" fillId="0" borderId="4" xfId="0" applyFont="1" applyBorder="1"/>
    <xf numFmtId="0" fontId="0" fillId="0" borderId="39" xfId="0" applyBorder="1"/>
    <xf numFmtId="0" fontId="0" fillId="0" borderId="5" xfId="0" applyBorder="1"/>
    <xf numFmtId="0" fontId="0" fillId="0" borderId="21" xfId="0" applyBorder="1"/>
    <xf numFmtId="0" fontId="0" fillId="0" borderId="26" xfId="0" applyBorder="1"/>
    <xf numFmtId="0" fontId="0" fillId="0" borderId="27" xfId="0" applyBorder="1"/>
    <xf numFmtId="0" fontId="51" fillId="16" borderId="1" xfId="0" applyFont="1" applyFill="1" applyBorder="1" applyAlignment="1">
      <alignment horizontal="center" vertical="center" wrapText="1"/>
    </xf>
    <xf numFmtId="42" fontId="5" fillId="0" borderId="0" xfId="2865" applyFont="1" applyFill="1" applyAlignment="1">
      <alignment horizontal="center"/>
    </xf>
    <xf numFmtId="0" fontId="53" fillId="17" borderId="20" xfId="0" applyFont="1" applyFill="1" applyBorder="1" applyAlignment="1">
      <alignment horizontal="center" vertical="center"/>
    </xf>
    <xf numFmtId="0" fontId="53" fillId="18" borderId="2" xfId="2866" applyFont="1" applyFill="1" applyBorder="1" applyAlignment="1">
      <alignment horizontal="center" vertical="center" wrapText="1"/>
    </xf>
    <xf numFmtId="0" fontId="53" fillId="18" borderId="19" xfId="2866" applyFont="1" applyFill="1" applyBorder="1" applyAlignment="1">
      <alignment horizontal="center" vertical="center" wrapText="1"/>
    </xf>
    <xf numFmtId="0" fontId="54" fillId="0" borderId="17" xfId="0" applyFont="1" applyBorder="1"/>
    <xf numFmtId="0" fontId="54" fillId="0" borderId="3" xfId="0" applyFont="1" applyBorder="1"/>
    <xf numFmtId="0" fontId="54" fillId="0" borderId="10" xfId="0" applyFont="1" applyBorder="1"/>
    <xf numFmtId="180" fontId="5" fillId="0" borderId="0" xfId="0" applyNumberFormat="1" applyFont="1" applyAlignment="1">
      <alignment horizontal="center"/>
    </xf>
    <xf numFmtId="0" fontId="27" fillId="3" borderId="12" xfId="0" applyFont="1" applyFill="1" applyBorder="1" applyAlignment="1">
      <alignment horizontal="center" vertical="top" wrapText="1"/>
    </xf>
    <xf numFmtId="0" fontId="2" fillId="16" borderId="45" xfId="16" applyFont="1" applyFill="1" applyBorder="1" applyAlignment="1">
      <alignment horizontal="center" vertical="top" wrapText="1"/>
    </xf>
    <xf numFmtId="0" fontId="4" fillId="2" borderId="0" xfId="16" applyFill="1" applyAlignment="1">
      <alignment vertical="top"/>
    </xf>
    <xf numFmtId="0" fontId="10" fillId="0" borderId="29" xfId="0" applyFont="1" applyBorder="1" applyAlignment="1">
      <alignment horizontal="center" vertical="center" wrapText="1"/>
    </xf>
    <xf numFmtId="181" fontId="0" fillId="0" borderId="0" xfId="0" applyNumberFormat="1" applyAlignment="1">
      <alignment horizontal="center" vertical="center"/>
    </xf>
    <xf numFmtId="181" fontId="21" fillId="0" borderId="0" xfId="0" applyNumberFormat="1" applyFont="1" applyAlignment="1">
      <alignment horizontal="center" vertical="center"/>
    </xf>
    <xf numFmtId="181" fontId="0" fillId="0" borderId="0" xfId="0" applyNumberFormat="1" applyAlignment="1">
      <alignment horizontal="center"/>
    </xf>
    <xf numFmtId="2" fontId="0" fillId="0" borderId="0" xfId="0" applyNumberFormat="1" applyAlignment="1">
      <alignment horizontal="center"/>
    </xf>
    <xf numFmtId="43" fontId="56" fillId="0" borderId="0" xfId="0" applyNumberFormat="1" applyFont="1"/>
    <xf numFmtId="180" fontId="0" fillId="0" borderId="0" xfId="0" applyNumberFormat="1" applyAlignment="1">
      <alignment horizontal="center" vertical="center"/>
    </xf>
    <xf numFmtId="10" fontId="2" fillId="16" borderId="35" xfId="21" applyNumberFormat="1" applyFont="1" applyFill="1" applyBorder="1" applyAlignment="1">
      <alignment horizontal="center" vertical="center" wrapText="1"/>
    </xf>
    <xf numFmtId="41" fontId="0" fillId="0" borderId="0" xfId="0" applyNumberFormat="1" applyAlignment="1">
      <alignment horizontal="center"/>
    </xf>
    <xf numFmtId="181" fontId="5" fillId="0" borderId="0" xfId="0" applyNumberFormat="1" applyFont="1" applyAlignment="1">
      <alignment horizontal="center"/>
    </xf>
    <xf numFmtId="43" fontId="5" fillId="0" borderId="0" xfId="0" applyNumberFormat="1" applyFont="1" applyAlignment="1">
      <alignment horizontal="center"/>
    </xf>
    <xf numFmtId="169" fontId="5" fillId="0" borderId="0" xfId="3" applyFont="1" applyFill="1" applyBorder="1" applyAlignment="1">
      <alignment horizontal="center"/>
    </xf>
    <xf numFmtId="43" fontId="0" fillId="0" borderId="0" xfId="0" applyNumberFormat="1" applyAlignment="1">
      <alignment horizontal="center"/>
    </xf>
    <xf numFmtId="0" fontId="11" fillId="19" borderId="23" xfId="0" applyFont="1" applyFill="1" applyBorder="1" applyAlignment="1">
      <alignment horizontal="center" vertical="center" wrapText="1"/>
    </xf>
    <xf numFmtId="0" fontId="11" fillId="16" borderId="61" xfId="0" applyFont="1" applyFill="1" applyBorder="1" applyAlignment="1">
      <alignment horizontal="center" vertical="center" wrapText="1"/>
    </xf>
    <xf numFmtId="0" fontId="11" fillId="19" borderId="6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2" fillId="0" borderId="0" xfId="0" applyFont="1" applyAlignment="1">
      <alignment horizontal="center" vertical="top" wrapText="1"/>
    </xf>
    <xf numFmtId="0" fontId="7" fillId="0" borderId="0" xfId="0" applyFont="1" applyAlignment="1">
      <alignment horizontal="left" vertical="top" wrapText="1"/>
    </xf>
    <xf numFmtId="0" fontId="44" fillId="0" borderId="0" xfId="0" applyFont="1" applyAlignment="1">
      <alignment horizontal="center" vertical="center"/>
    </xf>
    <xf numFmtId="2" fontId="7" fillId="0" borderId="0" xfId="0" applyNumberFormat="1" applyFont="1" applyAlignment="1">
      <alignment horizontal="center" vertical="center"/>
    </xf>
    <xf numFmtId="0" fontId="59" fillId="0" borderId="0" xfId="0" applyFont="1" applyAlignment="1">
      <alignment horizontal="center" vertical="center"/>
    </xf>
    <xf numFmtId="0" fontId="55" fillId="0" borderId="0" xfId="0" applyFont="1" applyAlignment="1">
      <alignment vertical="top" wrapText="1"/>
    </xf>
    <xf numFmtId="182" fontId="58" fillId="0" borderId="0" xfId="0" applyNumberFormat="1" applyFont="1" applyAlignment="1">
      <alignment horizontal="center" vertical="center" wrapText="1"/>
    </xf>
    <xf numFmtId="2" fontId="57" fillId="0" borderId="0" xfId="0" applyNumberFormat="1" applyFont="1" applyAlignment="1">
      <alignment horizontal="center" vertical="center"/>
    </xf>
    <xf numFmtId="0" fontId="0" fillId="0" borderId="0" xfId="0" applyAlignment="1">
      <alignment vertical="center" wrapText="1"/>
    </xf>
    <xf numFmtId="37" fontId="19" fillId="23" borderId="72" xfId="10" applyNumberFormat="1" applyFont="1" applyFill="1" applyBorder="1" applyAlignment="1">
      <alignment horizontal="center" vertical="center"/>
    </xf>
    <xf numFmtId="10" fontId="59" fillId="0" borderId="0" xfId="0" applyNumberFormat="1" applyFont="1" applyAlignment="1">
      <alignment horizontal="center" vertical="center"/>
    </xf>
    <xf numFmtId="0" fontId="5" fillId="16" borderId="66" xfId="0" applyFont="1" applyFill="1" applyBorder="1" applyAlignment="1">
      <alignment horizontal="center" vertical="center" wrapText="1"/>
    </xf>
    <xf numFmtId="0" fontId="5" fillId="21" borderId="34" xfId="0" applyFont="1" applyFill="1" applyBorder="1" applyAlignment="1">
      <alignment horizontal="center" vertical="center" wrapText="1"/>
    </xf>
    <xf numFmtId="0" fontId="5" fillId="17" borderId="25" xfId="0" applyFont="1" applyFill="1" applyBorder="1" applyAlignment="1">
      <alignment horizontal="center" vertical="center" wrapText="1"/>
    </xf>
    <xf numFmtId="10" fontId="7" fillId="0" borderId="0" xfId="0" applyNumberFormat="1" applyFont="1" applyAlignment="1">
      <alignment horizontal="center" vertical="center"/>
    </xf>
    <xf numFmtId="0" fontId="5" fillId="16" borderId="34" xfId="0" applyFont="1" applyFill="1" applyBorder="1" applyAlignment="1">
      <alignment horizontal="center" vertical="center" wrapText="1"/>
    </xf>
    <xf numFmtId="0" fontId="25" fillId="0" borderId="0" xfId="0" applyFont="1" applyAlignment="1">
      <alignment vertical="center" wrapText="1"/>
    </xf>
    <xf numFmtId="0" fontId="45" fillId="0" borderId="0" xfId="0" applyFont="1" applyAlignment="1">
      <alignment vertical="center" wrapText="1"/>
    </xf>
    <xf numFmtId="0" fontId="0" fillId="0" borderId="3" xfId="0" applyBorder="1"/>
    <xf numFmtId="8" fontId="0" fillId="0" borderId="3" xfId="0" applyNumberFormat="1" applyBorder="1"/>
    <xf numFmtId="44" fontId="0" fillId="0" borderId="3" xfId="3090" applyFont="1" applyBorder="1"/>
    <xf numFmtId="10" fontId="0" fillId="0" borderId="10" xfId="24" applyNumberFormat="1" applyFont="1" applyBorder="1"/>
    <xf numFmtId="8" fontId="0" fillId="0" borderId="1" xfId="0" applyNumberFormat="1" applyBorder="1"/>
    <xf numFmtId="44" fontId="0" fillId="0" borderId="1" xfId="3090" applyFont="1" applyBorder="1"/>
    <xf numFmtId="10" fontId="0" fillId="0" borderId="11" xfId="24" applyNumberFormat="1" applyFont="1" applyBorder="1"/>
    <xf numFmtId="10" fontId="0" fillId="0" borderId="1" xfId="24" applyNumberFormat="1" applyFont="1" applyBorder="1"/>
    <xf numFmtId="0" fontId="53" fillId="25" borderId="11" xfId="2866" applyFont="1" applyFill="1" applyBorder="1" applyAlignment="1">
      <alignment horizontal="center" vertical="center" wrapText="1"/>
    </xf>
    <xf numFmtId="6" fontId="54" fillId="0" borderId="3" xfId="0" applyNumberFormat="1" applyFont="1" applyBorder="1"/>
    <xf numFmtId="6" fontId="54" fillId="0" borderId="1" xfId="0" applyNumberFormat="1" applyFont="1" applyBorder="1"/>
    <xf numFmtId="0" fontId="54" fillId="0" borderId="1" xfId="0" applyFont="1" applyBorder="1" applyAlignment="1">
      <alignment horizontal="left" vertical="center"/>
    </xf>
    <xf numFmtId="0" fontId="54" fillId="0" borderId="4" xfId="0" applyFont="1" applyBorder="1" applyAlignment="1">
      <alignment vertical="center"/>
    </xf>
    <xf numFmtId="0" fontId="54" fillId="0" borderId="4" xfId="0" applyFont="1" applyBorder="1" applyAlignment="1">
      <alignment horizontal="left" vertical="center"/>
    </xf>
    <xf numFmtId="0" fontId="54" fillId="0" borderId="12" xfId="0" applyFont="1" applyBorder="1"/>
    <xf numFmtId="0" fontId="54" fillId="3" borderId="1" xfId="0" applyFont="1" applyFill="1" applyBorder="1"/>
    <xf numFmtId="10" fontId="54" fillId="3" borderId="1" xfId="24" applyNumberFormat="1" applyFont="1" applyFill="1" applyBorder="1"/>
    <xf numFmtId="0" fontId="54" fillId="3" borderId="11" xfId="0" applyFont="1" applyFill="1" applyBorder="1"/>
    <xf numFmtId="9" fontId="54" fillId="0" borderId="1" xfId="24" applyFont="1" applyBorder="1"/>
    <xf numFmtId="9" fontId="54" fillId="3" borderId="1" xfId="0" applyNumberFormat="1" applyFont="1" applyFill="1" applyBorder="1"/>
    <xf numFmtId="9" fontId="54" fillId="3" borderId="1" xfId="24" applyFont="1" applyFill="1" applyBorder="1"/>
    <xf numFmtId="0" fontId="54" fillId="3" borderId="19" xfId="0" applyFont="1" applyFill="1" applyBorder="1"/>
    <xf numFmtId="0" fontId="54" fillId="0" borderId="0" xfId="0" applyFont="1" applyAlignment="1">
      <alignment horizontal="left" vertical="center"/>
    </xf>
    <xf numFmtId="0" fontId="54" fillId="0" borderId="0" xfId="0" applyFont="1"/>
    <xf numFmtId="10" fontId="0" fillId="0" borderId="0" xfId="0" applyNumberFormat="1" applyAlignment="1">
      <alignment horizontal="center"/>
    </xf>
    <xf numFmtId="3" fontId="5" fillId="0" borderId="1"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0" fontId="75" fillId="28" borderId="71" xfId="0" applyFont="1" applyFill="1" applyBorder="1" applyAlignment="1">
      <alignment horizontal="center" vertical="center"/>
    </xf>
    <xf numFmtId="0" fontId="75" fillId="28" borderId="48" xfId="0" applyFont="1" applyFill="1" applyBorder="1" applyAlignment="1">
      <alignment horizontal="center" vertical="center"/>
    </xf>
    <xf numFmtId="0" fontId="76" fillId="0" borderId="59" xfId="0" applyFont="1" applyBorder="1" applyAlignment="1">
      <alignment horizontal="justify" vertical="center"/>
    </xf>
    <xf numFmtId="0" fontId="76" fillId="0" borderId="38" xfId="0" applyFont="1" applyBorder="1" applyAlignment="1">
      <alignment horizontal="justify" vertical="center"/>
    </xf>
    <xf numFmtId="0" fontId="76" fillId="0" borderId="69" xfId="0" applyFont="1" applyBorder="1" applyAlignment="1">
      <alignment horizontal="justify" vertical="center"/>
    </xf>
    <xf numFmtId="0" fontId="76" fillId="0" borderId="29" xfId="0" applyFont="1" applyBorder="1" applyAlignment="1">
      <alignment horizontal="justify" vertical="center"/>
    </xf>
    <xf numFmtId="0" fontId="77" fillId="29" borderId="29" xfId="0" applyFont="1" applyFill="1" applyBorder="1" applyAlignment="1">
      <alignment horizontal="justify" vertical="center"/>
    </xf>
    <xf numFmtId="169" fontId="0" fillId="0" borderId="0" xfId="3" applyFont="1"/>
    <xf numFmtId="0" fontId="79" fillId="24" borderId="48" xfId="0" applyFont="1" applyFill="1" applyBorder="1" applyAlignment="1">
      <alignment horizontal="center" vertical="center"/>
    </xf>
    <xf numFmtId="0" fontId="79" fillId="24" borderId="27" xfId="0" applyFont="1" applyFill="1" applyBorder="1" applyAlignment="1">
      <alignment horizontal="center" vertical="center"/>
    </xf>
    <xf numFmtId="0" fontId="75" fillId="28" borderId="37" xfId="0" applyFont="1" applyFill="1" applyBorder="1" applyAlignment="1">
      <alignment horizontal="center" vertical="center"/>
    </xf>
    <xf numFmtId="0" fontId="76" fillId="0" borderId="0" xfId="0" applyFont="1" applyAlignment="1">
      <alignment horizontal="justify" vertical="center"/>
    </xf>
    <xf numFmtId="0" fontId="0" fillId="24" borderId="0" xfId="0" applyFill="1" applyAlignment="1">
      <alignment horizontal="center"/>
    </xf>
    <xf numFmtId="9" fontId="76" fillId="0" borderId="29" xfId="21" applyFont="1" applyBorder="1" applyAlignment="1">
      <alignment horizontal="center" vertical="center"/>
    </xf>
    <xf numFmtId="9" fontId="0" fillId="0" borderId="0" xfId="0" applyNumberFormat="1"/>
    <xf numFmtId="9" fontId="0" fillId="0" borderId="1" xfId="21" applyFont="1" applyBorder="1"/>
    <xf numFmtId="9" fontId="76" fillId="0" borderId="0" xfId="21" applyFont="1" applyBorder="1" applyAlignment="1">
      <alignment horizontal="center" vertical="center"/>
    </xf>
    <xf numFmtId="10" fontId="0" fillId="0" borderId="0" xfId="21" applyNumberFormat="1" applyFont="1"/>
    <xf numFmtId="2" fontId="0" fillId="0" borderId="0" xfId="0" applyNumberFormat="1"/>
    <xf numFmtId="9" fontId="0" fillId="0" borderId="0" xfId="21" applyFont="1"/>
    <xf numFmtId="3" fontId="0" fillId="0" borderId="0" xfId="0" applyNumberFormat="1"/>
    <xf numFmtId="42" fontId="4" fillId="0" borderId="1" xfId="2865" applyFont="1" applyFill="1" applyBorder="1" applyAlignment="1">
      <alignment horizontal="center" vertical="center" wrapText="1"/>
    </xf>
    <xf numFmtId="42" fontId="2" fillId="0" borderId="1" xfId="2865" applyFont="1" applyFill="1" applyBorder="1" applyAlignment="1">
      <alignment horizontal="center" vertical="center" wrapText="1"/>
    </xf>
    <xf numFmtId="172" fontId="0" fillId="0" borderId="0" xfId="21" applyNumberFormat="1" applyFont="1"/>
    <xf numFmtId="188" fontId="0" fillId="0" borderId="0" xfId="9" applyNumberFormat="1" applyFont="1"/>
    <xf numFmtId="188" fontId="0" fillId="0" borderId="0" xfId="0" applyNumberFormat="1"/>
    <xf numFmtId="188" fontId="20" fillId="0" borderId="0" xfId="9" applyNumberFormat="1" applyFont="1"/>
    <xf numFmtId="175" fontId="0" fillId="0" borderId="0" xfId="3" applyNumberFormat="1" applyFont="1"/>
    <xf numFmtId="169" fontId="5" fillId="0" borderId="0" xfId="3" applyFont="1" applyFill="1" applyAlignment="1"/>
    <xf numFmtId="0" fontId="0" fillId="0" borderId="11" xfId="0" applyBorder="1" applyAlignment="1">
      <alignment horizontal="center"/>
    </xf>
    <xf numFmtId="9" fontId="0" fillId="0" borderId="11" xfId="21" applyFont="1" applyBorder="1" applyAlignment="1">
      <alignment horizontal="center"/>
    </xf>
    <xf numFmtId="8" fontId="0" fillId="0" borderId="5" xfId="0" applyNumberFormat="1" applyBorder="1"/>
    <xf numFmtId="0" fontId="34" fillId="0" borderId="0" xfId="0" applyFont="1"/>
    <xf numFmtId="180" fontId="34" fillId="0" borderId="0" xfId="0" applyNumberFormat="1" applyFont="1"/>
    <xf numFmtId="10" fontId="81" fillId="0" borderId="36" xfId="21" applyNumberFormat="1" applyFont="1" applyFill="1" applyBorder="1" applyAlignment="1">
      <alignment vertical="center"/>
    </xf>
    <xf numFmtId="3" fontId="34" fillId="0" borderId="0" xfId="0" applyNumberFormat="1" applyFont="1"/>
    <xf numFmtId="181" fontId="34" fillId="0" borderId="0" xfId="0" applyNumberFormat="1" applyFont="1"/>
    <xf numFmtId="0" fontId="82" fillId="0" borderId="0" xfId="0" applyFont="1" applyAlignment="1">
      <alignment horizontal="center"/>
    </xf>
    <xf numFmtId="181" fontId="82" fillId="0" borderId="0" xfId="0" applyNumberFormat="1" applyFont="1" applyAlignment="1">
      <alignment horizontal="center"/>
    </xf>
    <xf numFmtId="181" fontId="83" fillId="0" borderId="0" xfId="0" applyNumberFormat="1" applyFont="1" applyAlignment="1">
      <alignment horizontal="center" vertical="center"/>
    </xf>
    <xf numFmtId="169" fontId="82" fillId="0" borderId="0" xfId="3" applyFont="1" applyFill="1" applyBorder="1" applyAlignment="1">
      <alignment horizontal="center"/>
    </xf>
    <xf numFmtId="169" fontId="82" fillId="0" borderId="0" xfId="0" applyNumberFormat="1" applyFont="1" applyAlignment="1">
      <alignment horizontal="center"/>
    </xf>
    <xf numFmtId="42" fontId="82" fillId="0" borderId="0" xfId="2865" applyFont="1" applyFill="1" applyAlignment="1">
      <alignment horizontal="center"/>
    </xf>
    <xf numFmtId="9" fontId="5" fillId="0" borderId="0" xfId="21" applyFont="1" applyFill="1" applyBorder="1" applyAlignment="1">
      <alignment horizontal="center"/>
    </xf>
    <xf numFmtId="169" fontId="5" fillId="0" borderId="0" xfId="0" applyNumberFormat="1" applyFont="1" applyAlignment="1">
      <alignment horizontal="center"/>
    </xf>
    <xf numFmtId="0" fontId="25" fillId="0" borderId="0" xfId="0" applyFont="1"/>
    <xf numFmtId="0" fontId="25" fillId="0" borderId="0" xfId="0" applyFont="1" applyAlignment="1">
      <alignment horizontal="center"/>
    </xf>
    <xf numFmtId="169" fontId="5" fillId="0" borderId="0" xfId="3" applyFont="1" applyFill="1" applyBorder="1" applyAlignment="1"/>
    <xf numFmtId="175" fontId="5" fillId="0" borderId="0" xfId="3" applyNumberFormat="1" applyFont="1" applyFill="1" applyBorder="1" applyAlignment="1">
      <alignment horizontal="center"/>
    </xf>
    <xf numFmtId="189" fontId="5" fillId="0" borderId="0" xfId="3" applyNumberFormat="1" applyFont="1" applyFill="1" applyBorder="1" applyAlignment="1">
      <alignment horizontal="center"/>
    </xf>
    <xf numFmtId="9" fontId="5" fillId="0" borderId="0" xfId="21" applyFont="1" applyFill="1" applyAlignment="1">
      <alignment horizontal="center"/>
    </xf>
    <xf numFmtId="175" fontId="5" fillId="0" borderId="0" xfId="3" applyNumberFormat="1" applyFont="1" applyFill="1" applyAlignment="1">
      <alignment horizontal="center"/>
    </xf>
    <xf numFmtId="172" fontId="5" fillId="0" borderId="0" xfId="21" applyNumberFormat="1" applyFont="1" applyFill="1" applyAlignment="1">
      <alignment horizontal="center"/>
    </xf>
    <xf numFmtId="169" fontId="5" fillId="0" borderId="0" xfId="3" applyFont="1" applyFill="1" applyAlignment="1">
      <alignment horizontal="center"/>
    </xf>
    <xf numFmtId="175" fontId="5" fillId="0" borderId="0" xfId="0" applyNumberFormat="1" applyFont="1" applyAlignment="1">
      <alignment horizontal="center"/>
    </xf>
    <xf numFmtId="10" fontId="0" fillId="0" borderId="1" xfId="21" applyNumberFormat="1" applyFont="1" applyFill="1" applyBorder="1"/>
    <xf numFmtId="0" fontId="53" fillId="0" borderId="11" xfId="2866" applyFont="1" applyBorder="1" applyAlignment="1">
      <alignment horizontal="center" vertical="center" wrapText="1"/>
    </xf>
    <xf numFmtId="9" fontId="54" fillId="0" borderId="1" xfId="24" applyFont="1" applyFill="1" applyBorder="1"/>
    <xf numFmtId="6" fontId="54" fillId="0" borderId="4" xfId="0" applyNumberFormat="1" applyFont="1" applyBorder="1"/>
    <xf numFmtId="10" fontId="4" fillId="16" borderId="2" xfId="16" applyNumberFormat="1" applyFill="1" applyBorder="1" applyAlignment="1">
      <alignment horizontal="center" vertical="center" wrapText="1"/>
    </xf>
    <xf numFmtId="0" fontId="17" fillId="16" borderId="55" xfId="0" applyFont="1" applyFill="1" applyBorder="1" applyAlignment="1" applyProtection="1">
      <alignment horizontal="left" vertical="center" wrapText="1"/>
      <protection locked="0"/>
    </xf>
    <xf numFmtId="181" fontId="17" fillId="17" borderId="73" xfId="0" applyNumberFormat="1" applyFont="1" applyFill="1" applyBorder="1" applyAlignment="1" applyProtection="1">
      <alignment horizontal="center" vertical="center" wrapText="1"/>
      <protection locked="0"/>
    </xf>
    <xf numFmtId="181" fontId="4" fillId="20" borderId="73" xfId="0" applyNumberFormat="1" applyFont="1" applyFill="1" applyBorder="1" applyAlignment="1" applyProtection="1">
      <alignment horizontal="center" vertical="center" wrapText="1"/>
      <protection locked="0"/>
    </xf>
    <xf numFmtId="0" fontId="17" fillId="16" borderId="73" xfId="0" applyFont="1" applyFill="1" applyBorder="1" applyAlignment="1" applyProtection="1">
      <alignment horizontal="left" vertical="center" wrapText="1"/>
      <protection locked="0"/>
    </xf>
    <xf numFmtId="181" fontId="17" fillId="17" borderId="56" xfId="0" applyNumberFormat="1" applyFont="1" applyFill="1" applyBorder="1" applyAlignment="1" applyProtection="1">
      <alignment horizontal="left" vertical="center" wrapText="1"/>
      <protection locked="0"/>
    </xf>
    <xf numFmtId="0" fontId="17" fillId="16" borderId="40" xfId="0" applyFont="1" applyFill="1" applyBorder="1" applyAlignment="1" applyProtection="1">
      <alignment horizontal="left" vertical="center" wrapText="1"/>
      <protection locked="0"/>
    </xf>
    <xf numFmtId="181" fontId="17" fillId="16" borderId="55" xfId="0" applyNumberFormat="1" applyFont="1" applyFill="1" applyBorder="1" applyAlignment="1" applyProtection="1">
      <alignment horizontal="center" vertical="top" wrapText="1"/>
      <protection locked="0"/>
    </xf>
    <xf numFmtId="181" fontId="17" fillId="16" borderId="43" xfId="0" applyNumberFormat="1" applyFont="1" applyFill="1" applyBorder="1" applyAlignment="1" applyProtection="1">
      <alignment horizontal="center" vertical="top" wrapText="1"/>
      <protection locked="0"/>
    </xf>
    <xf numFmtId="0" fontId="2" fillId="2" borderId="0" xfId="16" applyFont="1" applyFill="1" applyAlignment="1">
      <alignment vertical="center"/>
    </xf>
    <xf numFmtId="175" fontId="0" fillId="0" borderId="0" xfId="3" applyNumberFormat="1" applyFont="1" applyFill="1" applyAlignment="1">
      <alignment horizontal="center" vertical="center"/>
    </xf>
    <xf numFmtId="169" fontId="4" fillId="2" borderId="0" xfId="3" applyFont="1" applyFill="1" applyAlignment="1">
      <alignment vertical="center"/>
    </xf>
    <xf numFmtId="169" fontId="0" fillId="0" borderId="0" xfId="3" applyFont="1" applyFill="1" applyAlignment="1">
      <alignment horizontal="center" vertical="center"/>
    </xf>
    <xf numFmtId="0" fontId="54" fillId="0" borderId="5" xfId="0" applyFont="1" applyBorder="1"/>
    <xf numFmtId="10" fontId="0" fillId="0" borderId="4" xfId="21" applyNumberFormat="1" applyFont="1" applyFill="1" applyBorder="1"/>
    <xf numFmtId="8" fontId="5" fillId="0" borderId="0" xfId="0" applyNumberFormat="1" applyFont="1" applyAlignment="1">
      <alignment horizontal="center"/>
    </xf>
    <xf numFmtId="9" fontId="82" fillId="0" borderId="0" xfId="21" applyFont="1" applyFill="1" applyBorder="1" applyAlignment="1">
      <alignment horizontal="center"/>
    </xf>
    <xf numFmtId="169" fontId="82" fillId="0" borderId="0" xfId="3" applyFont="1" applyFill="1" applyBorder="1" applyAlignment="1"/>
    <xf numFmtId="175" fontId="82" fillId="0" borderId="0" xfId="3" applyNumberFormat="1" applyFont="1" applyFill="1" applyBorder="1" applyAlignment="1">
      <alignment horizontal="center"/>
    </xf>
    <xf numFmtId="188" fontId="85" fillId="0" borderId="0" xfId="0" applyNumberFormat="1" applyFont="1"/>
    <xf numFmtId="188" fontId="25" fillId="0" borderId="0" xfId="0" applyNumberFormat="1" applyFont="1"/>
    <xf numFmtId="180" fontId="25" fillId="0" borderId="0" xfId="0" applyNumberFormat="1" applyFont="1"/>
    <xf numFmtId="180" fontId="25" fillId="0" borderId="0" xfId="0" applyNumberFormat="1" applyFont="1" applyAlignment="1">
      <alignment horizontal="center"/>
    </xf>
    <xf numFmtId="169" fontId="25" fillId="0" borderId="0" xfId="3" applyFont="1"/>
    <xf numFmtId="175" fontId="5" fillId="0" borderId="0" xfId="3" applyNumberFormat="1" applyFont="1" applyAlignment="1">
      <alignment horizontal="right"/>
    </xf>
    <xf numFmtId="169" fontId="5" fillId="0" borderId="0" xfId="3" applyFont="1" applyAlignment="1">
      <alignment horizontal="center"/>
    </xf>
    <xf numFmtId="9" fontId="55" fillId="0" borderId="1" xfId="24" applyFont="1" applyFill="1" applyBorder="1" applyAlignment="1">
      <alignment horizontal="center" vertical="center"/>
    </xf>
    <xf numFmtId="9" fontId="55" fillId="0" borderId="2" xfId="24" applyFont="1" applyFill="1" applyBorder="1" applyAlignment="1">
      <alignment horizontal="center" vertical="center"/>
    </xf>
    <xf numFmtId="9" fontId="55" fillId="4" borderId="50" xfId="24" applyFont="1" applyFill="1" applyBorder="1" applyAlignment="1">
      <alignment horizontal="center" vertical="center"/>
    </xf>
    <xf numFmtId="0" fontId="15" fillId="16" borderId="2" xfId="16" applyFont="1" applyFill="1" applyBorder="1" applyAlignment="1">
      <alignment horizontal="center" vertical="center" textRotation="90" wrapText="1"/>
    </xf>
    <xf numFmtId="6" fontId="54" fillId="0" borderId="5" xfId="0" applyNumberFormat="1" applyFont="1" applyBorder="1"/>
    <xf numFmtId="0" fontId="54" fillId="0" borderId="63" xfId="0" applyFont="1" applyBorder="1" applyAlignment="1">
      <alignment vertical="center"/>
    </xf>
    <xf numFmtId="0" fontId="0" fillId="0" borderId="10" xfId="0" applyBorder="1"/>
    <xf numFmtId="0" fontId="0" fillId="0" borderId="19" xfId="0" applyBorder="1"/>
    <xf numFmtId="0" fontId="53" fillId="0" borderId="19" xfId="2866" applyFont="1" applyBorder="1" applyAlignment="1">
      <alignment horizontal="center" vertical="center" wrapText="1"/>
    </xf>
    <xf numFmtId="0" fontId="51" fillId="16" borderId="2" xfId="0" applyFont="1" applyFill="1" applyBorder="1" applyAlignment="1">
      <alignment horizontal="center" vertical="center" wrapText="1"/>
    </xf>
    <xf numFmtId="10" fontId="0" fillId="0" borderId="3" xfId="21" applyNumberFormat="1" applyFont="1" applyFill="1" applyBorder="1"/>
    <xf numFmtId="9" fontId="0" fillId="0" borderId="1" xfId="0" applyNumberFormat="1" applyBorder="1"/>
    <xf numFmtId="10" fontId="0" fillId="0" borderId="11" xfId="21" applyNumberFormat="1" applyFont="1" applyBorder="1" applyAlignment="1">
      <alignment horizontal="center"/>
    </xf>
    <xf numFmtId="172" fontId="0" fillId="0" borderId="1" xfId="21" applyNumberFormat="1" applyFont="1" applyBorder="1"/>
    <xf numFmtId="10" fontId="0" fillId="0" borderId="1" xfId="21" applyNumberFormat="1" applyFont="1" applyBorder="1"/>
    <xf numFmtId="10" fontId="0" fillId="0" borderId="4" xfId="21" applyNumberFormat="1" applyFont="1" applyBorder="1"/>
    <xf numFmtId="0" fontId="11" fillId="20" borderId="49" xfId="0" applyFont="1" applyFill="1" applyBorder="1" applyAlignment="1">
      <alignment horizontal="center" vertical="center" wrapText="1"/>
    </xf>
    <xf numFmtId="0" fontId="54" fillId="0" borderId="63" xfId="0" applyFont="1" applyBorder="1"/>
    <xf numFmtId="44" fontId="0" fillId="0" borderId="4" xfId="3090" applyFont="1" applyFill="1" applyBorder="1"/>
    <xf numFmtId="10" fontId="0" fillId="0" borderId="12" xfId="24" applyNumberFormat="1" applyFont="1" applyFill="1" applyBorder="1"/>
    <xf numFmtId="172" fontId="72" fillId="16" borderId="1" xfId="0" applyNumberFormat="1" applyFont="1" applyFill="1" applyBorder="1" applyAlignment="1">
      <alignment vertical="center"/>
    </xf>
    <xf numFmtId="172" fontId="72" fillId="17" borderId="1" xfId="0" applyNumberFormat="1" applyFont="1" applyFill="1" applyBorder="1" applyAlignment="1">
      <alignment vertical="center"/>
    </xf>
    <xf numFmtId="172" fontId="73" fillId="17" borderId="1" xfId="0" applyNumberFormat="1" applyFont="1" applyFill="1" applyBorder="1" applyAlignment="1">
      <alignment vertical="center"/>
    </xf>
    <xf numFmtId="10" fontId="73" fillId="16" borderId="3" xfId="0" applyNumberFormat="1" applyFont="1" applyFill="1" applyBorder="1" applyAlignment="1">
      <alignment vertical="center"/>
    </xf>
    <xf numFmtId="0" fontId="5" fillId="16" borderId="13" xfId="0" applyFont="1" applyFill="1" applyBorder="1" applyAlignment="1">
      <alignment vertical="center" wrapText="1"/>
    </xf>
    <xf numFmtId="0" fontId="5" fillId="16" borderId="34" xfId="0" applyFont="1" applyFill="1" applyBorder="1" applyAlignment="1">
      <alignment vertical="center" wrapText="1"/>
    </xf>
    <xf numFmtId="0" fontId="5" fillId="17" borderId="61" xfId="0" applyFont="1" applyFill="1" applyBorder="1" applyAlignment="1">
      <alignment horizontal="center" vertical="center" wrapText="1"/>
    </xf>
    <xf numFmtId="0" fontId="11" fillId="19" borderId="37" xfId="0" applyFont="1" applyFill="1" applyBorder="1" applyAlignment="1">
      <alignment horizontal="center" vertical="center" wrapText="1"/>
    </xf>
    <xf numFmtId="0" fontId="11" fillId="16" borderId="49" xfId="0"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11" fillId="19" borderId="49" xfId="0" applyFont="1" applyFill="1" applyBorder="1" applyAlignment="1">
      <alignment horizontal="center" vertical="center" wrapText="1"/>
    </xf>
    <xf numFmtId="0" fontId="5" fillId="17" borderId="13" xfId="0" applyFont="1" applyFill="1" applyBorder="1" applyAlignment="1">
      <alignment horizontal="center" vertical="center" wrapText="1"/>
    </xf>
    <xf numFmtId="0" fontId="11" fillId="16" borderId="66" xfId="0" applyFont="1" applyFill="1" applyBorder="1" applyAlignment="1">
      <alignment horizontal="center" vertical="center" wrapText="1"/>
    </xf>
    <xf numFmtId="181" fontId="5" fillId="0" borderId="1" xfId="9" applyNumberFormat="1" applyFont="1" applyFill="1" applyBorder="1" applyAlignment="1">
      <alignment horizontal="center" vertical="center"/>
    </xf>
    <xf numFmtId="9" fontId="55" fillId="0" borderId="5" xfId="24" applyFont="1" applyFill="1" applyBorder="1" applyAlignment="1">
      <alignment horizontal="center" vertical="center"/>
    </xf>
    <xf numFmtId="9" fontId="55" fillId="4" borderId="51" xfId="24" applyFont="1" applyFill="1" applyBorder="1" applyAlignment="1">
      <alignment horizontal="center" vertical="center"/>
    </xf>
    <xf numFmtId="180" fontId="5" fillId="0" borderId="5" xfId="10" applyNumberFormat="1" applyFont="1" applyFill="1" applyBorder="1" applyAlignment="1">
      <alignment horizontal="center" vertical="center" wrapText="1"/>
    </xf>
    <xf numFmtId="180" fontId="5" fillId="0" borderId="42" xfId="10" applyNumberFormat="1" applyFont="1" applyFill="1" applyBorder="1" applyAlignment="1">
      <alignment horizontal="center" vertical="center" wrapText="1"/>
    </xf>
    <xf numFmtId="181" fontId="5" fillId="0" borderId="7" xfId="9" applyNumberFormat="1" applyFont="1" applyFill="1" applyBorder="1" applyAlignment="1">
      <alignment horizontal="center" vertical="center"/>
    </xf>
    <xf numFmtId="0" fontId="5" fillId="16" borderId="34" xfId="0" applyFont="1" applyFill="1" applyBorder="1" applyAlignment="1" applyProtection="1">
      <alignment horizontal="center" vertical="center" wrapText="1"/>
      <protection locked="0"/>
    </xf>
    <xf numFmtId="10" fontId="4" fillId="16" borderId="2" xfId="16" applyNumberFormat="1" applyFill="1" applyBorder="1" applyAlignment="1" applyProtection="1">
      <alignment horizontal="center" vertical="center" wrapText="1"/>
      <protection locked="0"/>
    </xf>
    <xf numFmtId="10" fontId="2" fillId="16" borderId="35" xfId="21" applyNumberFormat="1" applyFont="1" applyFill="1" applyBorder="1" applyAlignment="1" applyProtection="1">
      <alignment horizontal="center" vertical="center" wrapText="1"/>
    </xf>
    <xf numFmtId="0" fontId="0" fillId="0" borderId="11" xfId="0" applyBorder="1" applyProtection="1">
      <protection locked="0"/>
    </xf>
    <xf numFmtId="0" fontId="0" fillId="0" borderId="0" xfId="0" applyAlignment="1">
      <alignment wrapText="1"/>
    </xf>
    <xf numFmtId="0" fontId="0" fillId="0" borderId="5" xfId="0" applyBorder="1" applyProtection="1">
      <protection locked="0"/>
    </xf>
    <xf numFmtId="8" fontId="0" fillId="0" borderId="5" xfId="0" applyNumberFormat="1" applyBorder="1" applyProtection="1">
      <protection locked="0"/>
    </xf>
    <xf numFmtId="10" fontId="0" fillId="0" borderId="11" xfId="21" applyNumberFormat="1" applyFont="1" applyBorder="1" applyAlignment="1" applyProtection="1">
      <alignment horizontal="center"/>
    </xf>
    <xf numFmtId="0" fontId="0" fillId="0" borderId="1" xfId="0" applyBorder="1" applyProtection="1">
      <protection locked="0"/>
    </xf>
    <xf numFmtId="0" fontId="54" fillId="0" borderId="1" xfId="0" applyFont="1" applyBorder="1" applyAlignment="1" applyProtection="1">
      <alignment wrapText="1"/>
      <protection locked="0"/>
    </xf>
    <xf numFmtId="0" fontId="54" fillId="0" borderId="4" xfId="0" applyFont="1" applyBorder="1" applyAlignment="1" applyProtection="1">
      <alignment wrapText="1"/>
      <protection locked="0"/>
    </xf>
    <xf numFmtId="0" fontId="54" fillId="0" borderId="3" xfId="0" applyFont="1" applyBorder="1" applyAlignment="1" applyProtection="1">
      <alignment wrapText="1"/>
      <protection locked="0"/>
    </xf>
    <xf numFmtId="0" fontId="0" fillId="0" borderId="3" xfId="0" applyBorder="1" applyAlignment="1" applyProtection="1">
      <alignment wrapText="1"/>
      <protection locked="0"/>
    </xf>
    <xf numFmtId="0" fontId="0" fillId="0" borderId="10" xfId="0" applyBorder="1" applyAlignment="1" applyProtection="1">
      <alignment wrapText="1"/>
      <protection locked="0"/>
    </xf>
    <xf numFmtId="0" fontId="0" fillId="0" borderId="1" xfId="0" applyBorder="1" applyAlignment="1" applyProtection="1">
      <alignment wrapText="1"/>
      <protection locked="0"/>
    </xf>
    <xf numFmtId="0" fontId="0" fillId="0" borderId="11" xfId="0" applyBorder="1" applyAlignment="1" applyProtection="1">
      <alignment wrapText="1"/>
      <protection locked="0"/>
    </xf>
    <xf numFmtId="0" fontId="0" fillId="0" borderId="4" xfId="0" applyBorder="1" applyAlignment="1" applyProtection="1">
      <alignment wrapText="1"/>
      <protection locked="0"/>
    </xf>
    <xf numFmtId="0" fontId="0" fillId="0" borderId="12" xfId="0" applyBorder="1" applyAlignment="1" applyProtection="1">
      <alignment wrapText="1"/>
      <protection locked="0"/>
    </xf>
    <xf numFmtId="9" fontId="54" fillId="0" borderId="1" xfId="0" applyNumberFormat="1" applyFont="1" applyBorder="1" applyAlignment="1" applyProtection="1">
      <alignment wrapText="1"/>
      <protection locked="0"/>
    </xf>
    <xf numFmtId="9" fontId="0" fillId="0" borderId="1" xfId="0" applyNumberFormat="1" applyBorder="1" applyAlignment="1" applyProtection="1">
      <alignment wrapText="1"/>
      <protection locked="0"/>
    </xf>
    <xf numFmtId="9" fontId="0" fillId="0" borderId="1" xfId="0" applyNumberFormat="1" applyBorder="1" applyAlignment="1" applyProtection="1">
      <alignment horizontal="right" wrapText="1"/>
      <protection locked="0"/>
    </xf>
    <xf numFmtId="3" fontId="5" fillId="0" borderId="0" xfId="0" applyNumberFormat="1" applyFont="1" applyAlignment="1">
      <alignment horizontal="center"/>
    </xf>
    <xf numFmtId="0" fontId="54" fillId="31" borderId="90" xfId="0" applyFont="1" applyFill="1" applyBorder="1" applyAlignment="1">
      <alignment horizontal="center" vertical="center" wrapText="1"/>
    </xf>
    <xf numFmtId="0" fontId="54" fillId="31" borderId="91" xfId="0" applyFont="1" applyFill="1" applyBorder="1" applyAlignment="1">
      <alignment horizontal="center" vertical="center" wrapText="1"/>
    </xf>
    <xf numFmtId="0" fontId="51" fillId="31" borderId="92" xfId="0" applyFont="1" applyFill="1" applyBorder="1" applyAlignment="1">
      <alignment horizontal="center" vertical="center" wrapText="1"/>
    </xf>
    <xf numFmtId="0" fontId="90" fillId="33" borderId="94" xfId="0" applyFont="1" applyFill="1" applyBorder="1" applyAlignment="1">
      <alignment horizontal="center" vertical="center" wrapText="1"/>
    </xf>
    <xf numFmtId="0" fontId="90" fillId="34" borderId="80" xfId="0" applyFont="1" applyFill="1" applyBorder="1" applyAlignment="1">
      <alignment horizontal="center" vertical="center" wrapText="1"/>
    </xf>
    <xf numFmtId="0" fontId="90" fillId="31" borderId="80" xfId="0" applyFont="1" applyFill="1" applyBorder="1" applyAlignment="1">
      <alignment horizontal="center" vertical="center" wrapText="1"/>
    </xf>
    <xf numFmtId="0" fontId="90" fillId="31" borderId="95" xfId="0" applyFont="1" applyFill="1" applyBorder="1" applyAlignment="1">
      <alignment horizontal="center" vertical="center" wrapText="1"/>
    </xf>
    <xf numFmtId="0" fontId="89" fillId="32" borderId="93" xfId="0" applyFont="1" applyFill="1" applyBorder="1" applyAlignment="1">
      <alignment horizontal="center" vertical="center" wrapText="1"/>
    </xf>
    <xf numFmtId="0" fontId="89" fillId="35" borderId="93" xfId="0" applyFont="1" applyFill="1" applyBorder="1" applyAlignment="1">
      <alignment horizontal="center" vertical="center" wrapText="1"/>
    </xf>
    <xf numFmtId="0" fontId="89" fillId="31" borderId="93" xfId="0" applyFont="1" applyFill="1" applyBorder="1" applyAlignment="1">
      <alignment horizontal="center" vertical="center" wrapText="1"/>
    </xf>
    <xf numFmtId="0" fontId="89" fillId="34" borderId="93" xfId="0" applyFont="1" applyFill="1" applyBorder="1" applyAlignment="1">
      <alignment horizontal="center" vertical="center" wrapText="1"/>
    </xf>
    <xf numFmtId="0" fontId="11" fillId="35" borderId="93" xfId="0" applyFont="1" applyFill="1" applyBorder="1" applyAlignment="1">
      <alignment horizontal="center" vertical="center" wrapText="1"/>
    </xf>
    <xf numFmtId="0" fontId="11" fillId="31" borderId="93" xfId="0" applyFont="1" applyFill="1" applyBorder="1" applyAlignment="1">
      <alignment horizontal="center" vertical="center" wrapText="1"/>
    </xf>
    <xf numFmtId="0" fontId="11" fillId="34" borderId="93" xfId="0" applyFont="1" applyFill="1" applyBorder="1" applyAlignment="1">
      <alignment horizontal="center" vertical="center" wrapText="1"/>
    </xf>
    <xf numFmtId="0" fontId="62" fillId="34" borderId="80" xfId="0" applyFont="1" applyFill="1" applyBorder="1" applyAlignment="1">
      <alignment horizontal="center" vertical="center" wrapText="1"/>
    </xf>
    <xf numFmtId="0" fontId="62" fillId="31" borderId="80" xfId="0" applyFont="1" applyFill="1" applyBorder="1" applyAlignment="1">
      <alignment horizontal="center" vertical="center" wrapText="1"/>
    </xf>
    <xf numFmtId="0" fontId="62" fillId="31" borderId="95" xfId="0" applyFont="1" applyFill="1" applyBorder="1" applyAlignment="1">
      <alignment horizontal="center" vertical="center" wrapText="1"/>
    </xf>
    <xf numFmtId="0" fontId="89" fillId="32" borderId="81" xfId="0" applyFont="1" applyFill="1" applyBorder="1" applyAlignment="1">
      <alignment horizontal="center" vertical="center" wrapText="1"/>
    </xf>
    <xf numFmtId="0" fontId="89" fillId="35" borderId="74" xfId="0" applyFont="1" applyFill="1" applyBorder="1" applyAlignment="1">
      <alignment horizontal="center" vertical="center" wrapText="1"/>
    </xf>
    <xf numFmtId="0" fontId="89" fillId="35" borderId="95" xfId="0" applyFont="1" applyFill="1" applyBorder="1" applyAlignment="1">
      <alignment horizontal="center" vertical="center" wrapText="1"/>
    </xf>
    <xf numFmtId="0" fontId="10" fillId="0" borderId="0" xfId="0" applyFont="1" applyAlignment="1">
      <alignment horizontal="center" vertical="center" wrapText="1"/>
    </xf>
    <xf numFmtId="180" fontId="2" fillId="16" borderId="21" xfId="0" applyNumberFormat="1" applyFont="1" applyFill="1" applyBorder="1" applyAlignment="1">
      <alignment vertical="center" wrapText="1"/>
    </xf>
    <xf numFmtId="180" fontId="2" fillId="16" borderId="5" xfId="0" applyNumberFormat="1" applyFont="1" applyFill="1" applyBorder="1" applyAlignment="1">
      <alignment vertical="center" wrapText="1"/>
    </xf>
    <xf numFmtId="0" fontId="2" fillId="16" borderId="52" xfId="0" applyFont="1" applyFill="1" applyBorder="1" applyAlignment="1">
      <alignment horizontal="center" vertical="top" wrapText="1"/>
    </xf>
    <xf numFmtId="0" fontId="2" fillId="16" borderId="2" xfId="0" applyFont="1" applyFill="1" applyBorder="1" applyAlignment="1">
      <alignment horizontal="center" vertical="top" wrapText="1"/>
    </xf>
    <xf numFmtId="0" fontId="2" fillId="16" borderId="2" xfId="0" applyFont="1" applyFill="1" applyBorder="1" applyAlignment="1">
      <alignment horizontal="center" vertical="center" wrapText="1"/>
    </xf>
    <xf numFmtId="0" fontId="2" fillId="16" borderId="20" xfId="0" applyFont="1" applyFill="1" applyBorder="1" applyAlignment="1">
      <alignment horizontal="center" vertical="center" wrapText="1"/>
    </xf>
    <xf numFmtId="0" fontId="2" fillId="16" borderId="22" xfId="0" applyFont="1" applyFill="1" applyBorder="1" applyAlignment="1">
      <alignment horizontal="center" vertical="top" wrapText="1"/>
    </xf>
    <xf numFmtId="0" fontId="2" fillId="16" borderId="22" xfId="0" applyFont="1" applyFill="1" applyBorder="1" applyAlignment="1">
      <alignment horizontal="center" vertical="center" wrapText="1"/>
    </xf>
    <xf numFmtId="0" fontId="4" fillId="16" borderId="22" xfId="16" applyFill="1" applyBorder="1" applyAlignment="1">
      <alignment horizontal="center" vertical="center" wrapText="1"/>
    </xf>
    <xf numFmtId="10" fontId="4" fillId="16" borderId="22" xfId="16" applyNumberFormat="1" applyFill="1" applyBorder="1" applyAlignment="1">
      <alignment horizontal="center" vertical="center" wrapText="1"/>
    </xf>
    <xf numFmtId="0" fontId="43" fillId="4" borderId="1" xfId="0" applyFont="1" applyFill="1" applyBorder="1" applyAlignment="1">
      <alignment horizontal="center" vertical="center"/>
    </xf>
    <xf numFmtId="180" fontId="2" fillId="16" borderId="12" xfId="0" applyNumberFormat="1" applyFont="1" applyFill="1" applyBorder="1" applyAlignment="1">
      <alignment vertical="center" wrapText="1"/>
    </xf>
    <xf numFmtId="180" fontId="2" fillId="16" borderId="4" xfId="0" applyNumberFormat="1" applyFont="1" applyFill="1" applyBorder="1" applyAlignment="1">
      <alignment vertical="center" wrapText="1"/>
    </xf>
    <xf numFmtId="180" fontId="10" fillId="16" borderId="4" xfId="0" applyNumberFormat="1" applyFont="1" applyFill="1" applyBorder="1" applyAlignment="1">
      <alignment horizontal="center" vertical="center" wrapText="1"/>
    </xf>
    <xf numFmtId="0" fontId="2" fillId="16" borderId="11" xfId="0" applyFont="1" applyFill="1" applyBorder="1" applyAlignment="1">
      <alignment vertical="center" wrapText="1"/>
    </xf>
    <xf numFmtId="0" fontId="2" fillId="16" borderId="1" xfId="0" applyFont="1" applyFill="1" applyBorder="1" applyAlignment="1">
      <alignment vertical="center" wrapText="1"/>
    </xf>
    <xf numFmtId="180" fontId="10" fillId="16" borderId="1" xfId="0" applyNumberFormat="1" applyFont="1" applyFill="1" applyBorder="1" applyAlignment="1">
      <alignment horizontal="center" vertical="center" wrapText="1"/>
    </xf>
    <xf numFmtId="180" fontId="10" fillId="16" borderId="5" xfId="0" applyNumberFormat="1" applyFont="1" applyFill="1" applyBorder="1" applyAlignment="1">
      <alignment horizontal="center" vertical="center" wrapText="1"/>
    </xf>
    <xf numFmtId="169" fontId="0" fillId="0" borderId="0" xfId="2867" applyFont="1"/>
    <xf numFmtId="10" fontId="0" fillId="0" borderId="0" xfId="24" applyNumberFormat="1" applyFont="1"/>
    <xf numFmtId="175" fontId="0" fillId="0" borderId="0" xfId="2867" applyNumberFormat="1" applyFont="1"/>
    <xf numFmtId="169" fontId="5" fillId="0" borderId="0" xfId="2867" applyFont="1" applyFill="1" applyAlignment="1"/>
    <xf numFmtId="10" fontId="42" fillId="0" borderId="0" xfId="24" applyNumberFormat="1" applyFont="1" applyFill="1"/>
    <xf numFmtId="178" fontId="5" fillId="0" borderId="0" xfId="0" applyNumberFormat="1" applyFont="1" applyAlignment="1">
      <alignment horizontal="center"/>
    </xf>
    <xf numFmtId="43" fontId="42" fillId="0" borderId="0" xfId="0" applyNumberFormat="1" applyFont="1"/>
    <xf numFmtId="0" fontId="23" fillId="0" borderId="0" xfId="0" applyFont="1" applyAlignment="1" applyProtection="1">
      <alignment horizontal="center"/>
      <protection locked="0"/>
    </xf>
    <xf numFmtId="0" fontId="22" fillId="0" borderId="0" xfId="0" applyFont="1" applyAlignment="1" applyProtection="1">
      <alignment horizontal="center"/>
      <protection locked="0"/>
    </xf>
    <xf numFmtId="0" fontId="22" fillId="0" borderId="0" xfId="0" applyFont="1" applyProtection="1">
      <protection locked="0"/>
    </xf>
    <xf numFmtId="0" fontId="43" fillId="0" borderId="0" xfId="0" applyFont="1"/>
    <xf numFmtId="0" fontId="42" fillId="0" borderId="0" xfId="0" applyFont="1" applyAlignment="1">
      <alignment horizontal="center"/>
    </xf>
    <xf numFmtId="0" fontId="42" fillId="0" borderId="0" xfId="0" applyFont="1" applyAlignment="1">
      <alignment horizontal="center" vertical="center"/>
    </xf>
    <xf numFmtId="4" fontId="42" fillId="0" borderId="0" xfId="0" applyNumberFormat="1" applyFont="1" applyAlignment="1">
      <alignment horizontal="center"/>
    </xf>
    <xf numFmtId="4" fontId="42" fillId="0" borderId="0" xfId="0" applyNumberFormat="1" applyFont="1"/>
    <xf numFmtId="0" fontId="42" fillId="0" borderId="0" xfId="0" applyFont="1"/>
    <xf numFmtId="169" fontId="42" fillId="0" borderId="0" xfId="2867" applyFont="1" applyFill="1"/>
    <xf numFmtId="175" fontId="0" fillId="0" borderId="0" xfId="0" applyNumberFormat="1"/>
    <xf numFmtId="190" fontId="42" fillId="0" borderId="0" xfId="0" applyNumberFormat="1" applyFont="1"/>
    <xf numFmtId="39" fontId="58" fillId="0" borderId="0" xfId="0" applyNumberFormat="1" applyFont="1" applyAlignment="1">
      <alignment horizontal="center" vertical="center"/>
    </xf>
    <xf numFmtId="175" fontId="0" fillId="0" borderId="0" xfId="0" applyNumberFormat="1" applyAlignment="1">
      <alignment horizontal="center" vertical="center"/>
    </xf>
    <xf numFmtId="191" fontId="0" fillId="0" borderId="0" xfId="2867" applyNumberFormat="1" applyFont="1"/>
    <xf numFmtId="0" fontId="86" fillId="0" borderId="0" xfId="0" applyFont="1"/>
    <xf numFmtId="169" fontId="87" fillId="0" borderId="0" xfId="2867" applyFont="1"/>
    <xf numFmtId="169" fontId="87" fillId="0" borderId="0" xfId="2867" applyFont="1" applyAlignment="1">
      <alignment horizontal="center" vertical="center"/>
    </xf>
    <xf numFmtId="169" fontId="88" fillId="0" borderId="0" xfId="2867" applyFont="1"/>
    <xf numFmtId="175" fontId="42" fillId="0" borderId="0" xfId="0" applyNumberFormat="1" applyFont="1"/>
    <xf numFmtId="10" fontId="42" fillId="0" borderId="0" xfId="24" applyNumberFormat="1" applyFont="1"/>
    <xf numFmtId="43" fontId="0" fillId="0" borderId="0" xfId="0" applyNumberFormat="1"/>
    <xf numFmtId="186" fontId="0" fillId="0" borderId="0" xfId="0" applyNumberFormat="1"/>
    <xf numFmtId="186" fontId="42" fillId="0" borderId="0" xfId="0" applyNumberFormat="1" applyFont="1"/>
    <xf numFmtId="175" fontId="42" fillId="0" borderId="0" xfId="2867" applyNumberFormat="1" applyFont="1"/>
    <xf numFmtId="2" fontId="58" fillId="0" borderId="1" xfId="24" applyNumberFormat="1" applyFont="1" applyFill="1" applyBorder="1" applyAlignment="1" applyProtection="1">
      <alignment horizontal="center" vertical="center" wrapText="1"/>
      <protection locked="0"/>
    </xf>
    <xf numFmtId="188" fontId="58" fillId="0" borderId="1" xfId="5020" applyNumberFormat="1" applyFont="1" applyFill="1" applyBorder="1" applyAlignment="1" applyProtection="1">
      <alignment horizontal="center" vertical="center" wrapText="1"/>
      <protection locked="0"/>
    </xf>
    <xf numFmtId="187" fontId="10" fillId="0" borderId="1" xfId="5020" applyNumberFormat="1" applyFont="1" applyFill="1" applyBorder="1" applyAlignment="1" applyProtection="1">
      <alignment horizontal="center" vertical="center" wrapText="1"/>
      <protection locked="0"/>
    </xf>
    <xf numFmtId="3" fontId="58" fillId="0" borderId="1" xfId="2867" applyNumberFormat="1" applyFont="1" applyFill="1" applyBorder="1" applyAlignment="1" applyProtection="1">
      <alignment horizontal="center" vertical="center" wrapText="1"/>
      <protection locked="0"/>
    </xf>
    <xf numFmtId="3" fontId="10" fillId="0" borderId="1" xfId="2867" applyNumberFormat="1" applyFont="1" applyFill="1" applyBorder="1" applyAlignment="1" applyProtection="1">
      <alignment horizontal="center" vertical="center" wrapText="1"/>
      <protection locked="0"/>
    </xf>
    <xf numFmtId="4" fontId="10" fillId="0" borderId="1" xfId="2867" applyNumberFormat="1" applyFont="1" applyFill="1" applyBorder="1" applyAlignment="1" applyProtection="1">
      <alignment horizontal="center" vertical="center" wrapText="1"/>
      <protection locked="0"/>
    </xf>
    <xf numFmtId="180" fontId="10" fillId="16" borderId="5" xfId="0" applyNumberFormat="1" applyFont="1" applyFill="1" applyBorder="1" applyAlignment="1" applyProtection="1">
      <alignment horizontal="center" vertical="center" wrapText="1"/>
      <protection locked="0"/>
    </xf>
    <xf numFmtId="180" fontId="10" fillId="16" borderId="4" xfId="0" applyNumberFormat="1" applyFont="1" applyFill="1" applyBorder="1" applyAlignment="1" applyProtection="1">
      <alignment horizontal="center" vertical="center" wrapText="1"/>
      <protection locked="0"/>
    </xf>
    <xf numFmtId="180" fontId="18" fillId="16" borderId="4" xfId="0" applyNumberFormat="1" applyFont="1" applyFill="1" applyBorder="1" applyAlignment="1" applyProtection="1">
      <alignment horizontal="center" vertical="center" wrapText="1"/>
      <protection locked="0"/>
    </xf>
    <xf numFmtId="10" fontId="0" fillId="0" borderId="11" xfId="21" applyNumberFormat="1" applyFont="1" applyBorder="1" applyAlignment="1" applyProtection="1">
      <alignment horizontal="center"/>
      <protection locked="0"/>
    </xf>
    <xf numFmtId="172" fontId="54" fillId="0" borderId="1" xfId="0" applyNumberFormat="1" applyFont="1" applyBorder="1" applyAlignment="1" applyProtection="1">
      <alignment wrapText="1"/>
      <protection locked="0"/>
    </xf>
    <xf numFmtId="10" fontId="0" fillId="0" borderId="1" xfId="21" applyNumberFormat="1" applyFont="1" applyBorder="1" applyAlignment="1">
      <alignment horizontal="right"/>
    </xf>
    <xf numFmtId="10" fontId="73" fillId="17" borderId="1" xfId="0" applyNumberFormat="1" applyFont="1" applyFill="1" applyBorder="1" applyAlignment="1">
      <alignment vertical="center"/>
    </xf>
    <xf numFmtId="0" fontId="2" fillId="16" borderId="14" xfId="0" applyFont="1" applyFill="1" applyBorder="1" applyAlignment="1">
      <alignment horizontal="center" vertical="center" wrapText="1"/>
    </xf>
    <xf numFmtId="0" fontId="2" fillId="16" borderId="62" xfId="0" applyFont="1" applyFill="1" applyBorder="1" applyAlignment="1">
      <alignment horizontal="center" vertical="center" wrapText="1"/>
    </xf>
    <xf numFmtId="0" fontId="16" fillId="16" borderId="16" xfId="0" applyFont="1" applyFill="1" applyBorder="1" applyAlignment="1">
      <alignment horizontal="left" vertical="center" wrapText="1"/>
    </xf>
    <xf numFmtId="2" fontId="58" fillId="0" borderId="1" xfId="24" applyNumberFormat="1" applyFont="1" applyFill="1" applyBorder="1" applyAlignment="1" applyProtection="1">
      <alignment horizontal="center" vertical="center" wrapText="1"/>
    </xf>
    <xf numFmtId="181" fontId="16" fillId="17" borderId="8" xfId="0" applyNumberFormat="1" applyFont="1" applyFill="1" applyBorder="1" applyAlignment="1">
      <alignment horizontal="left" vertical="center" wrapText="1"/>
    </xf>
    <xf numFmtId="188" fontId="58" fillId="0" borderId="1" xfId="5020" applyNumberFormat="1" applyFont="1" applyFill="1" applyBorder="1" applyAlignment="1" applyProtection="1">
      <alignment horizontal="center" vertical="center" wrapText="1"/>
    </xf>
    <xf numFmtId="37" fontId="58" fillId="0" borderId="1" xfId="10" applyNumberFormat="1" applyFont="1" applyFill="1" applyBorder="1" applyAlignment="1" applyProtection="1">
      <alignment horizontal="center" vertical="center"/>
    </xf>
    <xf numFmtId="0" fontId="16" fillId="16" borderId="8" xfId="0" applyFont="1" applyFill="1" applyBorder="1" applyAlignment="1">
      <alignment horizontal="left" vertical="center" wrapText="1"/>
    </xf>
    <xf numFmtId="2" fontId="10" fillId="0" borderId="1" xfId="24" applyNumberFormat="1" applyFont="1" applyFill="1" applyBorder="1" applyAlignment="1" applyProtection="1">
      <alignment horizontal="center" vertical="center" wrapText="1"/>
    </xf>
    <xf numFmtId="187" fontId="10" fillId="0" borderId="1" xfId="5020" applyNumberFormat="1" applyFont="1" applyFill="1" applyBorder="1" applyAlignment="1" applyProtection="1">
      <alignment horizontal="center" vertical="center" wrapText="1"/>
    </xf>
    <xf numFmtId="3" fontId="58" fillId="0" borderId="1" xfId="2867" applyNumberFormat="1" applyFont="1" applyFill="1" applyBorder="1" applyAlignment="1" applyProtection="1">
      <alignment horizontal="center" vertical="center" wrapText="1"/>
    </xf>
    <xf numFmtId="3" fontId="10" fillId="0" borderId="1" xfId="2867" applyNumberFormat="1" applyFont="1" applyFill="1" applyBorder="1" applyAlignment="1" applyProtection="1">
      <alignment horizontal="center" vertical="center" wrapText="1"/>
    </xf>
    <xf numFmtId="187" fontId="58" fillId="0" borderId="1" xfId="5020" applyNumberFormat="1" applyFont="1" applyFill="1" applyBorder="1" applyAlignment="1" applyProtection="1">
      <alignment horizontal="center" vertical="center" wrapText="1"/>
    </xf>
    <xf numFmtId="0" fontId="16" fillId="16" borderId="73" xfId="0" applyFont="1" applyFill="1" applyBorder="1" applyAlignment="1">
      <alignment horizontal="left" vertical="center" wrapText="1"/>
    </xf>
    <xf numFmtId="175" fontId="10" fillId="0" borderId="1" xfId="2867" applyNumberFormat="1" applyFont="1" applyFill="1" applyBorder="1" applyAlignment="1" applyProtection="1">
      <alignment horizontal="center" vertical="center" wrapText="1"/>
    </xf>
    <xf numFmtId="0" fontId="16" fillId="17" borderId="73" xfId="0" applyFont="1" applyFill="1" applyBorder="1" applyAlignment="1">
      <alignment horizontal="left" vertical="center" wrapText="1"/>
    </xf>
    <xf numFmtId="1" fontId="10" fillId="0" borderId="1" xfId="2867" applyNumberFormat="1" applyFont="1" applyFill="1" applyBorder="1" applyAlignment="1" applyProtection="1">
      <alignment horizontal="center" vertical="center" wrapText="1"/>
    </xf>
    <xf numFmtId="0" fontId="16" fillId="17" borderId="43" xfId="0" applyFont="1" applyFill="1" applyBorder="1" applyAlignment="1">
      <alignment horizontal="left" vertical="center" wrapText="1"/>
    </xf>
    <xf numFmtId="3" fontId="10" fillId="0" borderId="1" xfId="2867" applyNumberFormat="1" applyFont="1" applyFill="1" applyBorder="1" applyAlignment="1" applyProtection="1">
      <alignment horizontal="right" vertical="center" wrapText="1"/>
    </xf>
    <xf numFmtId="4" fontId="10" fillId="0" borderId="1" xfId="2867" applyNumberFormat="1" applyFont="1" applyFill="1" applyBorder="1" applyAlignment="1" applyProtection="1">
      <alignment horizontal="center" vertical="center" wrapText="1"/>
    </xf>
    <xf numFmtId="0" fontId="2" fillId="16" borderId="2" xfId="16" applyFont="1" applyFill="1" applyBorder="1" applyAlignment="1">
      <alignment horizontal="center" vertical="center" wrapText="1"/>
    </xf>
    <xf numFmtId="0" fontId="25" fillId="0" borderId="1" xfId="0" applyFont="1" applyBorder="1" applyProtection="1">
      <protection locked="0"/>
    </xf>
    <xf numFmtId="9" fontId="25" fillId="0" borderId="1" xfId="21" applyFont="1" applyFill="1" applyBorder="1"/>
    <xf numFmtId="0" fontId="25" fillId="0" borderId="1" xfId="0" applyFont="1" applyBorder="1"/>
    <xf numFmtId="0" fontId="25" fillId="0" borderId="11" xfId="0" applyFont="1" applyBorder="1" applyAlignment="1" applyProtection="1">
      <alignment wrapText="1"/>
      <protection locked="0"/>
    </xf>
    <xf numFmtId="172" fontId="25" fillId="0" borderId="1" xfId="21" applyNumberFormat="1" applyFont="1" applyFill="1" applyBorder="1" applyProtection="1">
      <protection locked="0"/>
    </xf>
    <xf numFmtId="9" fontId="25" fillId="0" borderId="1" xfId="21" applyFont="1" applyFill="1" applyBorder="1" applyProtection="1">
      <protection locked="0"/>
    </xf>
    <xf numFmtId="6" fontId="3" fillId="0" borderId="1" xfId="0" applyNumberFormat="1" applyFont="1" applyBorder="1"/>
    <xf numFmtId="0" fontId="54" fillId="0" borderId="4" xfId="0" applyFont="1" applyBorder="1" applyAlignment="1" applyProtection="1">
      <alignment vertical="center"/>
      <protection locked="0"/>
    </xf>
    <xf numFmtId="0" fontId="54" fillId="0" borderId="4" xfId="0" applyFont="1" applyBorder="1" applyAlignment="1" applyProtection="1">
      <alignment horizontal="left" vertical="center"/>
      <protection locked="0"/>
    </xf>
    <xf numFmtId="0" fontId="54" fillId="0" borderId="4" xfId="0" applyFont="1" applyBorder="1" applyProtection="1">
      <protection locked="0"/>
    </xf>
    <xf numFmtId="6" fontId="54" fillId="0" borderId="4" xfId="0" applyNumberFormat="1" applyFont="1" applyBorder="1" applyProtection="1">
      <protection locked="0"/>
    </xf>
    <xf numFmtId="6" fontId="54" fillId="0" borderId="1" xfId="0" applyNumberFormat="1" applyFont="1" applyBorder="1" applyProtection="1">
      <protection locked="0"/>
    </xf>
    <xf numFmtId="6" fontId="54" fillId="0" borderId="34" xfId="0" applyNumberFormat="1" applyFont="1" applyBorder="1" applyProtection="1">
      <protection locked="0"/>
    </xf>
    <xf numFmtId="6" fontId="3" fillId="0" borderId="1" xfId="0" applyNumberFormat="1" applyFont="1" applyBorder="1" applyProtection="1">
      <protection locked="0"/>
    </xf>
    <xf numFmtId="6" fontId="54" fillId="0" borderId="2" xfId="0" applyNumberFormat="1" applyFont="1" applyBorder="1" applyProtection="1">
      <protection locked="0"/>
    </xf>
    <xf numFmtId="0" fontId="54" fillId="0" borderId="2" xfId="0" applyFont="1" applyBorder="1"/>
    <xf numFmtId="0" fontId="54" fillId="0" borderId="19" xfId="0" applyFont="1" applyBorder="1"/>
    <xf numFmtId="0" fontId="54" fillId="0" borderId="1" xfId="0" applyFont="1" applyBorder="1" applyAlignment="1">
      <alignment horizontal="center" vertical="center" wrapText="1"/>
    </xf>
    <xf numFmtId="10" fontId="20" fillId="0" borderId="1" xfId="21" applyNumberFormat="1" applyFont="1" applyFill="1" applyBorder="1"/>
    <xf numFmtId="0" fontId="32" fillId="0" borderId="11" xfId="2866" applyFont="1" applyBorder="1" applyAlignment="1">
      <alignment horizontal="center" vertical="center" wrapText="1"/>
    </xf>
    <xf numFmtId="9" fontId="54" fillId="0" borderId="1" xfId="0" applyNumberFormat="1" applyFont="1" applyBorder="1" applyAlignment="1">
      <alignment horizontal="center" vertical="center" wrapText="1"/>
    </xf>
    <xf numFmtId="9" fontId="54" fillId="0" borderId="1" xfId="21" applyFont="1" applyFill="1" applyBorder="1" applyAlignment="1">
      <alignment horizontal="center" vertical="center" wrapText="1"/>
    </xf>
    <xf numFmtId="0" fontId="54" fillId="0" borderId="4" xfId="0" applyFont="1" applyBorder="1" applyAlignment="1">
      <alignment horizontal="center" vertical="center" wrapText="1"/>
    </xf>
    <xf numFmtId="10" fontId="20" fillId="0" borderId="4" xfId="21" applyNumberFormat="1" applyFont="1" applyFill="1" applyBorder="1"/>
    <xf numFmtId="0" fontId="32" fillId="0" borderId="12" xfId="2866" applyFont="1" applyBorder="1" applyAlignment="1">
      <alignment horizontal="center" vertical="center" wrapText="1"/>
    </xf>
    <xf numFmtId="0" fontId="54" fillId="0" borderId="5" xfId="0" applyFont="1" applyBorder="1" applyAlignment="1">
      <alignment horizontal="center" vertical="center" wrapText="1"/>
    </xf>
    <xf numFmtId="10" fontId="20" fillId="0" borderId="5" xfId="21" applyNumberFormat="1" applyFont="1" applyFill="1" applyBorder="1"/>
    <xf numFmtId="0" fontId="32" fillId="0" borderId="21" xfId="2866" applyFont="1" applyBorder="1" applyAlignment="1">
      <alignment horizontal="center" vertical="center" wrapText="1"/>
    </xf>
    <xf numFmtId="0" fontId="0" fillId="0" borderId="1" xfId="0" applyBorder="1" applyAlignment="1">
      <alignment horizontal="center"/>
    </xf>
    <xf numFmtId="0" fontId="0" fillId="0" borderId="4" xfId="0" applyBorder="1" applyAlignment="1">
      <alignment horizontal="center"/>
    </xf>
    <xf numFmtId="0" fontId="0" fillId="0" borderId="11" xfId="0" applyBorder="1" applyAlignment="1">
      <alignment wrapText="1"/>
    </xf>
    <xf numFmtId="9" fontId="54" fillId="0" borderId="1" xfId="24" applyFont="1" applyFill="1" applyBorder="1" applyAlignment="1">
      <alignment horizontal="center" vertical="center" wrapText="1"/>
    </xf>
    <xf numFmtId="10" fontId="20" fillId="0" borderId="0" xfId="21" applyNumberFormat="1" applyFont="1" applyBorder="1"/>
    <xf numFmtId="0" fontId="32" fillId="17" borderId="18" xfId="0" applyFont="1" applyFill="1" applyBorder="1" applyAlignment="1">
      <alignment horizontal="center" vertical="center"/>
    </xf>
    <xf numFmtId="0" fontId="32" fillId="18" borderId="1" xfId="2866" applyFont="1" applyFill="1" applyBorder="1" applyAlignment="1">
      <alignment horizontal="center" vertical="center" wrapText="1"/>
    </xf>
    <xf numFmtId="0" fontId="54" fillId="16" borderId="1" xfId="0" applyFont="1" applyFill="1" applyBorder="1" applyAlignment="1">
      <alignment horizontal="center" vertical="center" wrapText="1"/>
    </xf>
    <xf numFmtId="0" fontId="32" fillId="18" borderId="11" xfId="2866" applyFont="1" applyFill="1" applyBorder="1" applyAlignment="1">
      <alignment horizontal="center" vertical="center" wrapText="1"/>
    </xf>
    <xf numFmtId="2" fontId="10" fillId="0" borderId="1" xfId="24" applyNumberFormat="1" applyFont="1" applyFill="1" applyBorder="1" applyAlignment="1" applyProtection="1">
      <alignment horizontal="center" vertical="center" wrapText="1"/>
      <protection locked="0"/>
    </xf>
    <xf numFmtId="175" fontId="58" fillId="0" borderId="0" xfId="2867" applyNumberFormat="1" applyFont="1" applyFill="1" applyBorder="1" applyAlignment="1">
      <alignment horizontal="center" vertical="center" wrapText="1"/>
    </xf>
    <xf numFmtId="188" fontId="58" fillId="0" borderId="0" xfId="5020" applyNumberFormat="1" applyFont="1" applyFill="1" applyBorder="1" applyAlignment="1">
      <alignment horizontal="center" vertical="center" wrapText="1"/>
    </xf>
    <xf numFmtId="180" fontId="10" fillId="16" borderId="1" xfId="0" applyNumberFormat="1" applyFont="1" applyFill="1" applyBorder="1" applyAlignment="1" applyProtection="1">
      <alignment horizontal="center" vertical="center" wrapText="1"/>
      <protection locked="0"/>
    </xf>
    <xf numFmtId="0" fontId="62" fillId="31" borderId="80" xfId="0" applyFont="1" applyFill="1" applyBorder="1" applyAlignment="1" applyProtection="1">
      <alignment horizontal="center" vertical="center" wrapText="1"/>
      <protection locked="0"/>
    </xf>
    <xf numFmtId="10" fontId="0" fillId="0" borderId="1" xfId="24" applyNumberFormat="1" applyFont="1" applyBorder="1" applyProtection="1">
      <protection locked="0"/>
    </xf>
    <xf numFmtId="0" fontId="0" fillId="0" borderId="0" xfId="0" applyProtection="1">
      <protection locked="0"/>
    </xf>
    <xf numFmtId="0" fontId="0" fillId="0" borderId="18" xfId="0" applyBorder="1" applyProtection="1">
      <protection locked="0"/>
    </xf>
    <xf numFmtId="44" fontId="0" fillId="0" borderId="1" xfId="3090" applyFont="1" applyBorder="1" applyProtection="1">
      <protection locked="0"/>
    </xf>
    <xf numFmtId="9" fontId="0" fillId="0" borderId="11" xfId="21" applyFont="1" applyBorder="1" applyAlignment="1" applyProtection="1">
      <alignment horizontal="center"/>
      <protection locked="0"/>
    </xf>
    <xf numFmtId="8" fontId="0" fillId="0" borderId="1" xfId="0" applyNumberFormat="1" applyBorder="1" applyProtection="1">
      <protection locked="0"/>
    </xf>
    <xf numFmtId="0" fontId="54" fillId="0" borderId="18" xfId="0" applyFont="1" applyBorder="1" applyProtection="1">
      <protection locked="0"/>
    </xf>
    <xf numFmtId="10" fontId="0" fillId="0" borderId="11" xfId="24" applyNumberFormat="1" applyFont="1" applyBorder="1" applyProtection="1">
      <protection locked="0"/>
    </xf>
    <xf numFmtId="0" fontId="54" fillId="0" borderId="11" xfId="0" applyFont="1" applyBorder="1" applyProtection="1">
      <protection locked="0"/>
    </xf>
    <xf numFmtId="0" fontId="2" fillId="16" borderId="14" xfId="0" applyFont="1" applyFill="1" applyBorder="1" applyAlignment="1">
      <alignment vertical="center" wrapText="1"/>
    </xf>
    <xf numFmtId="0" fontId="2" fillId="16" borderId="22" xfId="0" applyFont="1" applyFill="1" applyBorder="1" applyAlignment="1">
      <alignment vertical="center" wrapText="1"/>
    </xf>
    <xf numFmtId="0" fontId="2" fillId="16" borderId="22" xfId="19" applyFont="1" applyFill="1" applyBorder="1" applyAlignment="1">
      <alignment vertical="center" wrapText="1"/>
    </xf>
    <xf numFmtId="0" fontId="2" fillId="16" borderId="60" xfId="0" applyFont="1" applyFill="1" applyBorder="1" applyAlignment="1">
      <alignment vertical="center" wrapText="1"/>
    </xf>
    <xf numFmtId="0" fontId="16" fillId="16" borderId="41" xfId="0" applyFont="1" applyFill="1" applyBorder="1" applyAlignment="1">
      <alignment horizontal="left" vertical="center" wrapText="1"/>
    </xf>
    <xf numFmtId="2" fontId="58" fillId="0" borderId="3" xfId="24" applyNumberFormat="1" applyFont="1" applyFill="1" applyBorder="1" applyAlignment="1" applyProtection="1">
      <alignment horizontal="center" vertical="center" wrapText="1"/>
    </xf>
    <xf numFmtId="181" fontId="16" fillId="17" borderId="96" xfId="0" applyNumberFormat="1" applyFont="1" applyFill="1" applyBorder="1" applyAlignment="1">
      <alignment horizontal="left" vertical="center" wrapText="1"/>
    </xf>
    <xf numFmtId="187" fontId="10" fillId="0" borderId="4" xfId="5020" applyNumberFormat="1" applyFont="1" applyFill="1" applyBorder="1" applyAlignment="1" applyProtection="1">
      <alignment horizontal="center" vertical="center" wrapText="1"/>
    </xf>
    <xf numFmtId="181" fontId="16" fillId="17" borderId="52" xfId="0" applyNumberFormat="1" applyFont="1" applyFill="1" applyBorder="1" applyAlignment="1">
      <alignment horizontal="left" vertical="center" wrapText="1"/>
    </xf>
    <xf numFmtId="187" fontId="10" fillId="0" borderId="2" xfId="5020" applyNumberFormat="1" applyFont="1" applyFill="1" applyBorder="1" applyAlignment="1" applyProtection="1">
      <alignment horizontal="center" vertical="center" wrapText="1"/>
    </xf>
    <xf numFmtId="187" fontId="10" fillId="0" borderId="2" xfId="5020" applyNumberFormat="1" applyFont="1" applyFill="1" applyBorder="1" applyAlignment="1" applyProtection="1">
      <alignment horizontal="center" vertical="center" wrapText="1"/>
      <protection locked="0"/>
    </xf>
    <xf numFmtId="169" fontId="58" fillId="0" borderId="5" xfId="2867" applyFont="1" applyFill="1" applyBorder="1" applyAlignment="1" applyProtection="1">
      <alignment horizontal="center" vertical="center" wrapText="1"/>
    </xf>
    <xf numFmtId="2" fontId="58" fillId="0" borderId="5" xfId="24" applyNumberFormat="1" applyFont="1" applyFill="1" applyBorder="1" applyAlignment="1" applyProtection="1">
      <alignment horizontal="center" vertical="center" wrapText="1"/>
    </xf>
    <xf numFmtId="3" fontId="58" fillId="0" borderId="3" xfId="2867" applyNumberFormat="1" applyFont="1" applyFill="1" applyBorder="1" applyAlignment="1" applyProtection="1">
      <alignment horizontal="center" vertical="center" wrapText="1"/>
    </xf>
    <xf numFmtId="3" fontId="58" fillId="0" borderId="3" xfId="2867" applyNumberFormat="1" applyFont="1" applyFill="1" applyBorder="1" applyAlignment="1" applyProtection="1">
      <alignment horizontal="center" vertical="center" wrapText="1"/>
      <protection locked="0"/>
    </xf>
    <xf numFmtId="172" fontId="72" fillId="17" borderId="2" xfId="0" applyNumberFormat="1" applyFont="1" applyFill="1" applyBorder="1" applyAlignment="1">
      <alignment vertical="center"/>
    </xf>
    <xf numFmtId="172" fontId="73" fillId="17" borderId="2" xfId="0" applyNumberFormat="1" applyFont="1" applyFill="1" applyBorder="1" applyAlignment="1">
      <alignment vertical="center"/>
    </xf>
    <xf numFmtId="172" fontId="72" fillId="16" borderId="5" xfId="0" applyNumberFormat="1" applyFont="1" applyFill="1" applyBorder="1" applyAlignment="1">
      <alignment vertical="center"/>
    </xf>
    <xf numFmtId="10" fontId="73" fillId="16" borderId="5" xfId="0" applyNumberFormat="1" applyFont="1" applyFill="1" applyBorder="1" applyAlignment="1">
      <alignment vertical="center"/>
    </xf>
    <xf numFmtId="172" fontId="72" fillId="16" borderId="3" xfId="0" applyNumberFormat="1" applyFont="1" applyFill="1" applyBorder="1" applyAlignment="1">
      <alignment vertical="center"/>
    </xf>
    <xf numFmtId="172" fontId="72" fillId="17" borderId="4" xfId="0" applyNumberFormat="1" applyFont="1" applyFill="1" applyBorder="1" applyAlignment="1">
      <alignment vertical="center"/>
    </xf>
    <xf numFmtId="10" fontId="73" fillId="17" borderId="4" xfId="0" applyNumberFormat="1" applyFont="1" applyFill="1" applyBorder="1" applyAlignment="1">
      <alignment vertical="center"/>
    </xf>
    <xf numFmtId="0" fontId="54" fillId="3" borderId="3" xfId="0" applyFont="1" applyFill="1" applyBorder="1" applyAlignment="1" applyProtection="1">
      <alignment wrapText="1"/>
      <protection locked="0"/>
    </xf>
    <xf numFmtId="0" fontId="54" fillId="3" borderId="1" xfId="0" applyFont="1" applyFill="1" applyBorder="1" applyAlignment="1" applyProtection="1">
      <alignment wrapText="1"/>
      <protection locked="0"/>
    </xf>
    <xf numFmtId="0" fontId="54" fillId="3" borderId="4" xfId="0" applyFont="1" applyFill="1" applyBorder="1" applyAlignment="1" applyProtection="1">
      <alignment vertical="center"/>
      <protection locked="0"/>
    </xf>
    <xf numFmtId="0" fontId="54" fillId="3" borderId="4" xfId="0" applyFont="1" applyFill="1" applyBorder="1" applyAlignment="1" applyProtection="1">
      <alignment horizontal="left" vertical="center"/>
      <protection locked="0"/>
    </xf>
    <xf numFmtId="0" fontId="54" fillId="3" borderId="4" xfId="0" applyFont="1" applyFill="1" applyBorder="1" applyAlignment="1" applyProtection="1">
      <alignment wrapText="1"/>
      <protection locked="0"/>
    </xf>
    <xf numFmtId="2" fontId="58" fillId="0" borderId="3" xfId="24" applyNumberFormat="1" applyFont="1" applyFill="1" applyBorder="1" applyAlignment="1" applyProtection="1">
      <alignment horizontal="center" vertical="center" wrapText="1"/>
      <protection locked="0"/>
    </xf>
    <xf numFmtId="169" fontId="58" fillId="0" borderId="5" xfId="2867" applyFont="1" applyFill="1" applyBorder="1" applyAlignment="1" applyProtection="1">
      <alignment horizontal="center" vertical="center" wrapText="1"/>
      <protection locked="0"/>
    </xf>
    <xf numFmtId="187" fontId="58" fillId="0" borderId="1" xfId="5020" applyNumberFormat="1" applyFont="1" applyFill="1" applyBorder="1" applyAlignment="1" applyProtection="1">
      <alignment horizontal="center" vertical="center" wrapText="1"/>
      <protection locked="0"/>
    </xf>
    <xf numFmtId="37" fontId="58" fillId="0" borderId="1" xfId="10" applyNumberFormat="1" applyFont="1" applyFill="1" applyBorder="1" applyAlignment="1" applyProtection="1">
      <alignment horizontal="center" vertical="center"/>
      <protection locked="0"/>
    </xf>
    <xf numFmtId="10" fontId="0" fillId="0" borderId="11" xfId="21" applyNumberFormat="1" applyFont="1" applyFill="1" applyBorder="1" applyAlignment="1" applyProtection="1">
      <alignment horizontal="center"/>
      <protection locked="0"/>
    </xf>
    <xf numFmtId="0" fontId="51" fillId="32" borderId="93" xfId="0" applyFont="1" applyFill="1" applyBorder="1" applyAlignment="1">
      <alignment horizontal="center" vertical="center" wrapText="1"/>
    </xf>
    <xf numFmtId="175" fontId="10" fillId="0" borderId="1" xfId="2867" applyNumberFormat="1" applyFont="1" applyFill="1" applyBorder="1" applyAlignment="1" applyProtection="1">
      <alignment horizontal="center" vertical="center" wrapText="1"/>
      <protection locked="0"/>
    </xf>
    <xf numFmtId="175" fontId="10" fillId="0" borderId="1" xfId="2867" applyNumberFormat="1" applyFont="1" applyFill="1" applyBorder="1" applyAlignment="1" applyProtection="1">
      <alignment vertical="center" wrapText="1"/>
    </xf>
    <xf numFmtId="1" fontId="10" fillId="0" borderId="1" xfId="2867" applyNumberFormat="1" applyFont="1" applyFill="1" applyBorder="1" applyAlignment="1" applyProtection="1">
      <alignment horizontal="center" vertical="center" wrapText="1"/>
      <protection locked="0"/>
    </xf>
    <xf numFmtId="3" fontId="10" fillId="0" borderId="1" xfId="2867" applyNumberFormat="1" applyFont="1" applyFill="1" applyBorder="1" applyAlignment="1" applyProtection="1">
      <alignment horizontal="right" vertical="center" wrapText="1"/>
      <protection locked="0"/>
    </xf>
    <xf numFmtId="187" fontId="10" fillId="0" borderId="4" xfId="5020" applyNumberFormat="1" applyFont="1" applyFill="1" applyBorder="1" applyAlignment="1" applyProtection="1">
      <alignment horizontal="center" vertical="center" wrapText="1"/>
      <protection locked="0"/>
    </xf>
    <xf numFmtId="180" fontId="18" fillId="16" borderId="8" xfId="0" applyNumberFormat="1" applyFont="1" applyFill="1" applyBorder="1" applyAlignment="1">
      <alignment horizontal="left" vertical="center" wrapText="1"/>
    </xf>
    <xf numFmtId="0" fontId="18" fillId="16" borderId="8" xfId="0" applyFont="1" applyFill="1" applyBorder="1" applyAlignment="1">
      <alignment horizontal="left" vertical="center" wrapText="1"/>
    </xf>
    <xf numFmtId="180" fontId="18" fillId="16" borderId="96" xfId="0" applyNumberFormat="1" applyFont="1" applyFill="1" applyBorder="1" applyAlignment="1">
      <alignment horizontal="left" vertical="center" wrapText="1"/>
    </xf>
    <xf numFmtId="2" fontId="58" fillId="0" borderId="17" xfId="24" applyNumberFormat="1" applyFont="1" applyFill="1" applyBorder="1" applyAlignment="1" applyProtection="1">
      <alignment horizontal="center" vertical="center" wrapText="1"/>
    </xf>
    <xf numFmtId="188" fontId="58" fillId="0" borderId="18" xfId="5020" applyNumberFormat="1" applyFont="1" applyFill="1" applyBorder="1" applyAlignment="1" applyProtection="1">
      <alignment horizontal="center" vertical="center" wrapText="1"/>
    </xf>
    <xf numFmtId="2" fontId="58" fillId="0" borderId="18" xfId="24" applyNumberFormat="1" applyFont="1" applyFill="1" applyBorder="1" applyAlignment="1" applyProtection="1">
      <alignment horizontal="center" vertical="center" wrapText="1"/>
    </xf>
    <xf numFmtId="2" fontId="10" fillId="0" borderId="18" xfId="24" applyNumberFormat="1" applyFont="1" applyFill="1" applyBorder="1" applyAlignment="1" applyProtection="1">
      <alignment horizontal="center" vertical="center" wrapText="1"/>
    </xf>
    <xf numFmtId="187" fontId="10" fillId="0" borderId="20" xfId="5020" applyNumberFormat="1" applyFont="1" applyFill="1" applyBorder="1" applyAlignment="1" applyProtection="1">
      <alignment horizontal="center" vertical="center" wrapText="1"/>
    </xf>
    <xf numFmtId="3" fontId="58" fillId="0" borderId="17" xfId="2867" applyNumberFormat="1" applyFont="1" applyFill="1" applyBorder="1" applyAlignment="1" applyProtection="1">
      <alignment horizontal="center" vertical="center" wrapText="1"/>
    </xf>
    <xf numFmtId="3" fontId="10" fillId="0" borderId="18" xfId="2867" applyNumberFormat="1" applyFont="1" applyFill="1" applyBorder="1" applyAlignment="1" applyProtection="1">
      <alignment horizontal="center" vertical="center" wrapText="1"/>
    </xf>
    <xf numFmtId="187" fontId="10" fillId="0" borderId="18" xfId="5020" applyNumberFormat="1" applyFont="1" applyFill="1" applyBorder="1" applyAlignment="1" applyProtection="1">
      <alignment horizontal="center" vertical="center" wrapText="1"/>
    </xf>
    <xf numFmtId="3" fontId="58" fillId="0" borderId="18" xfId="2867" applyNumberFormat="1" applyFont="1" applyFill="1" applyBorder="1" applyAlignment="1" applyProtection="1">
      <alignment horizontal="center" vertical="center" wrapText="1"/>
    </xf>
    <xf numFmtId="175" fontId="10" fillId="0" borderId="18" xfId="2867" applyNumberFormat="1" applyFont="1" applyFill="1" applyBorder="1" applyAlignment="1" applyProtection="1">
      <alignment horizontal="center" vertical="center" wrapText="1"/>
    </xf>
    <xf numFmtId="1" fontId="10" fillId="0" borderId="18" xfId="2867" applyNumberFormat="1" applyFont="1" applyFill="1" applyBorder="1" applyAlignment="1" applyProtection="1">
      <alignment horizontal="center" vertical="center" wrapText="1"/>
    </xf>
    <xf numFmtId="3" fontId="10" fillId="0" borderId="18" xfId="2867" applyNumberFormat="1" applyFont="1" applyFill="1" applyBorder="1" applyAlignment="1" applyProtection="1">
      <alignment horizontal="right" vertical="center" wrapText="1"/>
    </xf>
    <xf numFmtId="187" fontId="10" fillId="0" borderId="63" xfId="5020" applyNumberFormat="1" applyFont="1" applyFill="1" applyBorder="1" applyAlignment="1" applyProtection="1">
      <alignment horizontal="center" vertical="center" wrapText="1"/>
    </xf>
    <xf numFmtId="169" fontId="58" fillId="0" borderId="39" xfId="2867" applyFont="1" applyFill="1" applyBorder="1" applyAlignment="1" applyProtection="1">
      <alignment horizontal="center" vertical="center" wrapText="1"/>
    </xf>
    <xf numFmtId="187" fontId="58" fillId="0" borderId="18" xfId="5020" applyNumberFormat="1" applyFont="1" applyFill="1" applyBorder="1" applyAlignment="1" applyProtection="1">
      <alignment horizontal="center" vertical="center" wrapText="1"/>
    </xf>
    <xf numFmtId="4" fontId="10" fillId="0" borderId="18" xfId="2867" applyNumberFormat="1" applyFont="1" applyFill="1" applyBorder="1" applyAlignment="1" applyProtection="1">
      <alignment horizontal="center" vertical="center" wrapText="1"/>
    </xf>
    <xf numFmtId="180" fontId="10" fillId="16" borderId="39" xfId="0" applyNumberFormat="1" applyFont="1" applyFill="1" applyBorder="1" applyAlignment="1">
      <alignment horizontal="center" vertical="center" wrapText="1"/>
    </xf>
    <xf numFmtId="180" fontId="10" fillId="16" borderId="18" xfId="0" applyNumberFormat="1" applyFont="1" applyFill="1" applyBorder="1" applyAlignment="1">
      <alignment horizontal="center" vertical="center" wrapText="1"/>
    </xf>
    <xf numFmtId="180" fontId="10" fillId="16" borderId="63" xfId="0" applyNumberFormat="1" applyFont="1" applyFill="1" applyBorder="1" applyAlignment="1">
      <alignment horizontal="center" vertical="center" wrapText="1"/>
    </xf>
    <xf numFmtId="10" fontId="0" fillId="0" borderId="1" xfId="21" applyNumberFormat="1" applyFont="1" applyFill="1" applyBorder="1" applyProtection="1"/>
    <xf numFmtId="9" fontId="0" fillId="0" borderId="1" xfId="21" applyFont="1" applyFill="1" applyBorder="1" applyProtection="1"/>
    <xf numFmtId="172" fontId="0" fillId="0" borderId="1" xfId="21" applyNumberFormat="1" applyFont="1" applyFill="1" applyBorder="1" applyProtection="1"/>
    <xf numFmtId="9" fontId="25" fillId="0" borderId="1" xfId="21" applyFont="1" applyFill="1" applyBorder="1" applyProtection="1"/>
    <xf numFmtId="0" fontId="25" fillId="0" borderId="11" xfId="0" applyFont="1" applyBorder="1" applyAlignment="1">
      <alignment wrapText="1"/>
    </xf>
    <xf numFmtId="172" fontId="25" fillId="0" borderId="1" xfId="21" applyNumberFormat="1" applyFont="1" applyFill="1" applyBorder="1" applyProtection="1"/>
    <xf numFmtId="0" fontId="25" fillId="3" borderId="1" xfId="0" applyFont="1" applyFill="1" applyBorder="1"/>
    <xf numFmtId="0" fontId="25" fillId="3" borderId="11" xfId="0" applyFont="1" applyFill="1" applyBorder="1" applyAlignment="1">
      <alignment wrapText="1"/>
    </xf>
    <xf numFmtId="183" fontId="5" fillId="0" borderId="1" xfId="5" applyNumberFormat="1" applyFont="1" applyFill="1" applyBorder="1" applyAlignment="1">
      <alignment vertical="center"/>
    </xf>
    <xf numFmtId="169" fontId="5" fillId="0" borderId="1" xfId="5" applyFont="1" applyFill="1" applyBorder="1" applyAlignment="1">
      <alignment vertical="center"/>
    </xf>
    <xf numFmtId="179" fontId="5" fillId="0" borderId="1" xfId="2867" applyNumberFormat="1" applyFont="1" applyFill="1" applyBorder="1" applyAlignment="1">
      <alignment horizontal="center" vertical="center"/>
    </xf>
    <xf numFmtId="169" fontId="84" fillId="0" borderId="1" xfId="5" applyFont="1" applyFill="1" applyBorder="1" applyAlignment="1">
      <alignment vertical="center"/>
    </xf>
    <xf numFmtId="169" fontId="5" fillId="0" borderId="1" xfId="2867" applyFont="1" applyFill="1" applyBorder="1" applyAlignment="1">
      <alignment vertical="center"/>
    </xf>
    <xf numFmtId="178" fontId="5" fillId="0" borderId="1" xfId="2867" applyNumberFormat="1" applyFont="1" applyFill="1" applyBorder="1" applyAlignment="1">
      <alignment horizontal="center" vertical="center"/>
    </xf>
    <xf numFmtId="2" fontId="5" fillId="0" borderId="1" xfId="24" applyNumberFormat="1" applyFont="1" applyFill="1" applyBorder="1" applyAlignment="1">
      <alignment horizontal="center" vertical="center" wrapText="1"/>
    </xf>
    <xf numFmtId="169" fontId="5" fillId="0" borderId="1" xfId="2867" applyFont="1" applyFill="1" applyBorder="1" applyAlignment="1">
      <alignment horizontal="center" vertical="center"/>
    </xf>
    <xf numFmtId="10" fontId="55" fillId="0" borderId="1" xfId="24" applyNumberFormat="1" applyFont="1" applyFill="1" applyBorder="1" applyAlignment="1">
      <alignment horizontal="center" vertical="center" wrapText="1"/>
    </xf>
    <xf numFmtId="10" fontId="5" fillId="0" borderId="1" xfId="24" applyNumberFormat="1" applyFont="1" applyFill="1" applyBorder="1" applyAlignment="1">
      <alignment vertical="center"/>
    </xf>
    <xf numFmtId="179" fontId="5" fillId="0" borderId="1" xfId="2867" applyNumberFormat="1" applyFont="1" applyFill="1" applyBorder="1" applyAlignment="1">
      <alignment vertical="center"/>
    </xf>
    <xf numFmtId="10" fontId="5" fillId="0" borderId="1" xfId="24" applyNumberFormat="1" applyFont="1" applyFill="1" applyBorder="1" applyAlignment="1">
      <alignment horizontal="center" vertical="center"/>
    </xf>
    <xf numFmtId="10" fontId="5" fillId="0" borderId="1" xfId="24" applyNumberFormat="1" applyFont="1" applyFill="1" applyBorder="1" applyAlignment="1">
      <alignment horizontal="center" vertical="center" wrapText="1"/>
    </xf>
    <xf numFmtId="9" fontId="5" fillId="0" borderId="1" xfId="24" applyFont="1" applyFill="1" applyBorder="1" applyAlignment="1">
      <alignment vertical="center" wrapText="1"/>
    </xf>
    <xf numFmtId="10" fontId="5" fillId="0" borderId="1" xfId="24" applyNumberFormat="1" applyFont="1" applyFill="1" applyBorder="1" applyAlignment="1">
      <alignment vertical="center" wrapText="1"/>
    </xf>
    <xf numFmtId="175" fontId="7" fillId="0" borderId="0" xfId="2867" applyNumberFormat="1" applyFont="1" applyFill="1" applyBorder="1" applyAlignment="1">
      <alignment horizontal="center" vertical="center"/>
    </xf>
    <xf numFmtId="10" fontId="7" fillId="0" borderId="0" xfId="24" applyNumberFormat="1" applyFont="1" applyFill="1" applyBorder="1" applyAlignment="1">
      <alignment horizontal="center" vertical="center"/>
    </xf>
    <xf numFmtId="9" fontId="60" fillId="0" borderId="0" xfId="24" applyFont="1" applyFill="1" applyBorder="1" applyAlignment="1">
      <alignment horizontal="center" vertical="center"/>
    </xf>
    <xf numFmtId="10" fontId="60" fillId="0" borderId="0" xfId="24" applyNumberFormat="1" applyFont="1" applyFill="1" applyBorder="1" applyAlignment="1">
      <alignment horizontal="center" vertical="center" wrapText="1"/>
    </xf>
    <xf numFmtId="10" fontId="64" fillId="0" borderId="0" xfId="24" applyNumberFormat="1" applyFont="1" applyFill="1" applyBorder="1" applyAlignment="1">
      <alignment horizontal="center" vertical="center" wrapText="1"/>
    </xf>
    <xf numFmtId="37" fontId="7" fillId="0" borderId="0" xfId="10" applyNumberFormat="1" applyFont="1" applyFill="1" applyBorder="1" applyAlignment="1">
      <alignment horizontal="center" vertical="center"/>
    </xf>
    <xf numFmtId="39" fontId="7" fillId="0" borderId="0" xfId="10" applyNumberFormat="1" applyFont="1" applyFill="1" applyBorder="1" applyAlignment="1">
      <alignment horizontal="center" vertical="center"/>
    </xf>
    <xf numFmtId="39" fontId="57" fillId="0" borderId="0" xfId="10" applyNumberFormat="1" applyFont="1" applyFill="1" applyBorder="1" applyAlignment="1">
      <alignment horizontal="center" vertical="center"/>
    </xf>
    <xf numFmtId="175" fontId="5" fillId="0" borderId="1" xfId="3" applyNumberFormat="1" applyFont="1" applyFill="1" applyBorder="1" applyAlignment="1">
      <alignment horizontal="center" vertical="center"/>
    </xf>
    <xf numFmtId="37" fontId="5" fillId="0" borderId="1" xfId="9" applyNumberFormat="1" applyFont="1" applyFill="1" applyBorder="1" applyAlignment="1">
      <alignment horizontal="center" vertical="center"/>
    </xf>
    <xf numFmtId="183" fontId="5" fillId="0" borderId="1" xfId="5" applyNumberFormat="1" applyFont="1" applyFill="1" applyBorder="1" applyAlignment="1">
      <alignment horizontal="center" vertical="center"/>
    </xf>
    <xf numFmtId="182" fontId="5" fillId="0" borderId="1" xfId="10" applyNumberFormat="1" applyFont="1" applyFill="1" applyBorder="1" applyAlignment="1">
      <alignment horizontal="center" vertical="center" wrapText="1"/>
    </xf>
    <xf numFmtId="2" fontId="5" fillId="0" borderId="1" xfId="21" applyNumberFormat="1" applyFont="1" applyFill="1" applyBorder="1" applyAlignment="1">
      <alignment horizontal="center" vertical="center" wrapText="1"/>
    </xf>
    <xf numFmtId="180" fontId="5" fillId="0" borderId="1" xfId="10" applyNumberFormat="1" applyFont="1" applyFill="1" applyBorder="1" applyAlignment="1">
      <alignment horizontal="center" vertical="center"/>
    </xf>
    <xf numFmtId="37" fontId="5" fillId="0" borderId="1" xfId="10" applyNumberFormat="1" applyFont="1" applyFill="1" applyBorder="1" applyAlignment="1">
      <alignment horizontal="center" vertical="center"/>
    </xf>
    <xf numFmtId="181" fontId="5" fillId="0" borderId="1" xfId="2865" applyNumberFormat="1" applyFont="1" applyFill="1" applyBorder="1" applyAlignment="1">
      <alignment horizontal="center" vertical="center"/>
    </xf>
    <xf numFmtId="42" fontId="5" fillId="0" borderId="1" xfId="2865" applyFont="1" applyFill="1" applyBorder="1" applyAlignment="1">
      <alignment horizontal="center" vertical="center" wrapText="1"/>
    </xf>
    <xf numFmtId="180" fontId="5" fillId="0" borderId="1" xfId="9" applyNumberFormat="1" applyFont="1" applyFill="1" applyBorder="1" applyAlignment="1">
      <alignment horizontal="center" vertical="center"/>
    </xf>
    <xf numFmtId="180" fontId="5" fillId="0" borderId="1" xfId="2865" applyNumberFormat="1" applyFont="1" applyFill="1" applyBorder="1" applyAlignment="1">
      <alignment horizontal="center" vertical="center" wrapText="1"/>
    </xf>
    <xf numFmtId="188" fontId="5" fillId="0" borderId="1" xfId="9" applyNumberFormat="1" applyFont="1" applyFill="1" applyBorder="1" applyAlignment="1">
      <alignment horizontal="center" vertical="center" wrapText="1"/>
    </xf>
    <xf numFmtId="187" fontId="5" fillId="0" borderId="1" xfId="9" applyNumberFormat="1" applyFont="1" applyFill="1" applyBorder="1" applyAlignment="1">
      <alignment horizontal="center" vertical="center" wrapText="1"/>
    </xf>
    <xf numFmtId="180" fontId="5" fillId="0" borderId="1" xfId="9" applyNumberFormat="1" applyFont="1" applyFill="1" applyBorder="1" applyAlignment="1" applyProtection="1">
      <alignment horizontal="center" vertical="center"/>
      <protection locked="0"/>
    </xf>
    <xf numFmtId="181" fontId="5" fillId="0" borderId="1" xfId="9" applyNumberFormat="1" applyFont="1" applyFill="1" applyBorder="1" applyAlignment="1" applyProtection="1">
      <alignment horizontal="center" vertical="center"/>
    </xf>
    <xf numFmtId="181" fontId="5" fillId="0" borderId="1" xfId="9" applyNumberFormat="1" applyFont="1" applyFill="1" applyBorder="1" applyAlignment="1" applyProtection="1">
      <alignment horizontal="center" vertical="center"/>
      <protection locked="0"/>
    </xf>
    <xf numFmtId="175" fontId="5" fillId="0" borderId="1" xfId="5" applyNumberFormat="1" applyFont="1" applyFill="1" applyBorder="1" applyAlignment="1">
      <alignment horizontal="center" vertical="center"/>
    </xf>
    <xf numFmtId="180" fontId="5" fillId="0" borderId="1" xfId="21" applyNumberFormat="1" applyFont="1" applyFill="1" applyBorder="1" applyAlignment="1">
      <alignment horizontal="center" vertical="center" wrapText="1"/>
    </xf>
    <xf numFmtId="169" fontId="5" fillId="0" borderId="1" xfId="2867" applyFont="1" applyFill="1" applyBorder="1" applyAlignment="1">
      <alignment horizontal="center" vertical="center" wrapText="1"/>
    </xf>
    <xf numFmtId="4" fontId="5" fillId="0" borderId="1" xfId="10" applyNumberFormat="1" applyFont="1" applyFill="1" applyBorder="1" applyAlignment="1">
      <alignment horizontal="center" vertical="center" wrapText="1"/>
    </xf>
    <xf numFmtId="2" fontId="5" fillId="0" borderId="1" xfId="21" applyNumberFormat="1" applyFont="1" applyFill="1" applyBorder="1" applyAlignment="1" applyProtection="1">
      <alignment horizontal="center" vertical="center" wrapText="1"/>
    </xf>
    <xf numFmtId="169" fontId="5" fillId="0" borderId="1" xfId="3" applyFont="1" applyFill="1" applyBorder="1" applyAlignment="1">
      <alignment horizontal="center" vertical="center" wrapText="1"/>
    </xf>
    <xf numFmtId="37" fontId="5" fillId="0" borderId="2" xfId="10" applyNumberFormat="1" applyFont="1" applyFill="1" applyBorder="1" applyAlignment="1">
      <alignment horizontal="center" vertical="center"/>
    </xf>
    <xf numFmtId="3" fontId="5" fillId="0" borderId="2" xfId="10" applyNumberFormat="1" applyFont="1" applyFill="1" applyBorder="1" applyAlignment="1">
      <alignment horizontal="center" vertical="center" wrapText="1"/>
    </xf>
    <xf numFmtId="184" fontId="5" fillId="0" borderId="2" xfId="10" applyNumberFormat="1" applyFont="1" applyFill="1" applyBorder="1" applyAlignment="1">
      <alignment horizontal="center" vertical="center"/>
    </xf>
    <xf numFmtId="4" fontId="5" fillId="0" borderId="2" xfId="10" applyNumberFormat="1" applyFont="1" applyFill="1" applyBorder="1" applyAlignment="1">
      <alignment horizontal="center" vertical="center" wrapText="1"/>
    </xf>
    <xf numFmtId="169" fontId="5" fillId="0" borderId="2" xfId="2867" applyFont="1" applyFill="1" applyBorder="1" applyAlignment="1">
      <alignment horizontal="center" vertical="center" wrapText="1"/>
    </xf>
    <xf numFmtId="182" fontId="5" fillId="0" borderId="2" xfId="10" applyNumberFormat="1" applyFont="1" applyFill="1" applyBorder="1" applyAlignment="1">
      <alignment horizontal="center" vertical="center" wrapText="1"/>
    </xf>
    <xf numFmtId="2" fontId="5" fillId="0" borderId="2" xfId="21" applyNumberFormat="1" applyFont="1" applyFill="1" applyBorder="1" applyAlignment="1">
      <alignment horizontal="center" vertical="center" wrapText="1"/>
    </xf>
    <xf numFmtId="4" fontId="5" fillId="0" borderId="2" xfId="10" applyNumberFormat="1" applyFont="1" applyFill="1" applyBorder="1" applyAlignment="1" applyProtection="1">
      <alignment horizontal="center" vertical="center" wrapText="1"/>
    </xf>
    <xf numFmtId="4" fontId="5" fillId="0" borderId="2" xfId="10" applyNumberFormat="1" applyFont="1" applyFill="1" applyBorder="1" applyAlignment="1" applyProtection="1">
      <alignment horizontal="center" vertical="center" wrapText="1"/>
      <protection locked="0"/>
    </xf>
    <xf numFmtId="180" fontId="5" fillId="4" borderId="70" xfId="10" applyNumberFormat="1" applyFont="1" applyFill="1" applyBorder="1" applyAlignment="1">
      <alignment horizontal="center" vertical="center" wrapText="1"/>
    </xf>
    <xf numFmtId="180" fontId="5" fillId="4" borderId="50" xfId="10" applyNumberFormat="1" applyFont="1" applyFill="1" applyBorder="1" applyAlignment="1">
      <alignment horizontal="center" vertical="center" wrapText="1"/>
    </xf>
    <xf numFmtId="180" fontId="5" fillId="4" borderId="50" xfId="10" applyNumberFormat="1" applyFont="1" applyFill="1" applyBorder="1" applyAlignment="1" applyProtection="1">
      <alignment horizontal="center" vertical="center" wrapText="1"/>
    </xf>
    <xf numFmtId="181" fontId="5" fillId="4" borderId="50" xfId="9" applyNumberFormat="1" applyFont="1" applyFill="1" applyBorder="1" applyAlignment="1">
      <alignment horizontal="center" vertical="center"/>
    </xf>
    <xf numFmtId="3" fontId="5" fillId="4" borderId="50" xfId="0" applyNumberFormat="1" applyFont="1" applyFill="1" applyBorder="1" applyAlignment="1">
      <alignment horizontal="center" vertical="center" wrapText="1"/>
    </xf>
    <xf numFmtId="180" fontId="5" fillId="4" borderId="50" xfId="9" applyNumberFormat="1" applyFont="1" applyFill="1" applyBorder="1" applyAlignment="1">
      <alignment horizontal="center" vertical="center"/>
    </xf>
    <xf numFmtId="183" fontId="5" fillId="0" borderId="5" xfId="5" applyNumberFormat="1" applyFont="1" applyFill="1" applyBorder="1" applyAlignment="1">
      <alignment horizontal="center" vertical="center"/>
    </xf>
    <xf numFmtId="175" fontId="5" fillId="0" borderId="5" xfId="5" applyNumberFormat="1" applyFont="1" applyFill="1" applyBorder="1" applyAlignment="1">
      <alignment horizontal="center" vertical="center"/>
    </xf>
    <xf numFmtId="169" fontId="5" fillId="0" borderId="5" xfId="3" applyFont="1" applyFill="1" applyBorder="1" applyAlignment="1">
      <alignment horizontal="center" vertical="center" wrapText="1"/>
    </xf>
    <xf numFmtId="175" fontId="5" fillId="0" borderId="5" xfId="3" applyNumberFormat="1" applyFont="1" applyFill="1" applyBorder="1" applyAlignment="1">
      <alignment horizontal="center" vertical="center" wrapText="1"/>
    </xf>
    <xf numFmtId="180" fontId="5" fillId="0" borderId="1" xfId="10" applyNumberFormat="1" applyFont="1" applyFill="1" applyBorder="1" applyAlignment="1">
      <alignment horizontal="center" vertical="center" wrapText="1"/>
    </xf>
    <xf numFmtId="9" fontId="5" fillId="0" borderId="1" xfId="21" applyFont="1" applyFill="1" applyBorder="1" applyAlignment="1" applyProtection="1">
      <alignment horizontal="center" vertical="center"/>
      <protection locked="0"/>
    </xf>
    <xf numFmtId="175" fontId="5" fillId="0" borderId="2" xfId="3" applyNumberFormat="1" applyFont="1" applyFill="1" applyBorder="1" applyAlignment="1">
      <alignment horizontal="center" vertical="center" wrapText="1"/>
    </xf>
    <xf numFmtId="182" fontId="5" fillId="0" borderId="2" xfId="10" applyNumberFormat="1" applyFont="1" applyFill="1" applyBorder="1" applyAlignment="1" applyProtection="1">
      <alignment horizontal="center" vertical="center" wrapText="1"/>
    </xf>
    <xf numFmtId="3" fontId="5" fillId="0" borderId="2" xfId="10" applyNumberFormat="1" applyFont="1" applyFill="1" applyBorder="1" applyAlignment="1" applyProtection="1">
      <alignment horizontal="center" vertical="center" wrapText="1"/>
    </xf>
    <xf numFmtId="3" fontId="5" fillId="0" borderId="2" xfId="10" applyNumberFormat="1" applyFont="1" applyFill="1" applyBorder="1" applyAlignment="1" applyProtection="1">
      <alignment horizontal="center" vertical="center" wrapText="1"/>
      <protection locked="0"/>
    </xf>
    <xf numFmtId="37" fontId="5" fillId="0" borderId="5" xfId="9" applyNumberFormat="1" applyFont="1" applyFill="1" applyBorder="1" applyAlignment="1">
      <alignment horizontal="center" vertical="center"/>
    </xf>
    <xf numFmtId="184" fontId="5" fillId="0" borderId="5" xfId="9" applyNumberFormat="1" applyFont="1" applyFill="1" applyBorder="1" applyAlignment="1">
      <alignment horizontal="center" vertical="center"/>
    </xf>
    <xf numFmtId="184" fontId="5" fillId="0" borderId="5" xfId="10" applyNumberFormat="1" applyFont="1" applyFill="1" applyBorder="1" applyAlignment="1">
      <alignment horizontal="center" vertical="center"/>
    </xf>
    <xf numFmtId="39" fontId="5" fillId="0" borderId="5" xfId="9" applyNumberFormat="1" applyFont="1" applyFill="1" applyBorder="1" applyAlignment="1">
      <alignment horizontal="center" vertical="center"/>
    </xf>
    <xf numFmtId="2" fontId="5" fillId="0" borderId="5" xfId="21" applyNumberFormat="1" applyFont="1" applyFill="1" applyBorder="1" applyAlignment="1">
      <alignment horizontal="center" vertical="center" wrapText="1"/>
    </xf>
    <xf numFmtId="181" fontId="5" fillId="0" borderId="1" xfId="10" applyNumberFormat="1" applyFont="1" applyFill="1" applyBorder="1" applyAlignment="1">
      <alignment horizontal="center" vertical="center"/>
    </xf>
    <xf numFmtId="180" fontId="5" fillId="0" borderId="1" xfId="10" applyNumberFormat="1" applyFont="1" applyFill="1" applyBorder="1" applyAlignment="1">
      <alignment vertical="center" wrapText="1"/>
    </xf>
    <xf numFmtId="181" fontId="5" fillId="0" borderId="1" xfId="10" applyNumberFormat="1" applyFont="1" applyFill="1" applyBorder="1" applyAlignment="1">
      <alignment vertical="center" wrapText="1"/>
    </xf>
    <xf numFmtId="180" fontId="5" fillId="0" borderId="1" xfId="9" applyNumberFormat="1" applyFont="1" applyFill="1" applyBorder="1" applyAlignment="1" applyProtection="1">
      <alignment horizontal="center" vertical="center"/>
    </xf>
    <xf numFmtId="37" fontId="5" fillId="0" borderId="2" xfId="9" applyNumberFormat="1" applyFont="1" applyFill="1" applyBorder="1" applyAlignment="1">
      <alignment horizontal="center" vertical="center"/>
    </xf>
    <xf numFmtId="39" fontId="5" fillId="0" borderId="5" xfId="10" applyNumberFormat="1" applyFont="1" applyFill="1" applyBorder="1" applyAlignment="1">
      <alignment horizontal="center" vertical="center"/>
    </xf>
    <xf numFmtId="181" fontId="5" fillId="0" borderId="1" xfId="2865" applyNumberFormat="1" applyFont="1" applyFill="1" applyBorder="1" applyAlignment="1">
      <alignment horizontal="center" vertical="center" wrapText="1"/>
    </xf>
    <xf numFmtId="2" fontId="5" fillId="0" borderId="1" xfId="21" applyNumberFormat="1" applyFont="1" applyFill="1" applyBorder="1" applyAlignment="1" applyProtection="1">
      <alignment horizontal="center" vertical="center" wrapText="1"/>
      <protection locked="0"/>
    </xf>
    <xf numFmtId="180" fontId="5" fillId="26" borderId="17" xfId="10" applyNumberFormat="1" applyFont="1" applyFill="1" applyBorder="1" applyAlignment="1">
      <alignment horizontal="center" vertical="center" wrapText="1"/>
    </xf>
    <xf numFmtId="180" fontId="5" fillId="26" borderId="3" xfId="10" applyNumberFormat="1" applyFont="1" applyFill="1" applyBorder="1" applyAlignment="1">
      <alignment horizontal="center" vertical="center" wrapText="1"/>
    </xf>
    <xf numFmtId="180" fontId="5" fillId="26" borderId="3" xfId="10" applyNumberFormat="1" applyFont="1" applyFill="1" applyBorder="1" applyAlignment="1" applyProtection="1">
      <alignment horizontal="center" vertical="center" wrapText="1"/>
    </xf>
    <xf numFmtId="180" fontId="5" fillId="26" borderId="18" xfId="10" applyNumberFormat="1" applyFont="1" applyFill="1" applyBorder="1" applyAlignment="1">
      <alignment horizontal="center" vertical="center" wrapText="1"/>
    </xf>
    <xf numFmtId="180" fontId="5" fillId="26" borderId="1" xfId="10" applyNumberFormat="1" applyFont="1" applyFill="1" applyBorder="1" applyAlignment="1">
      <alignment horizontal="center" vertical="center" wrapText="1"/>
    </xf>
    <xf numFmtId="180" fontId="5" fillId="26" borderId="1" xfId="10" applyNumberFormat="1" applyFont="1" applyFill="1" applyBorder="1" applyAlignment="1" applyProtection="1">
      <alignment horizontal="center" vertical="center" wrapText="1"/>
    </xf>
    <xf numFmtId="180" fontId="5" fillId="26" borderId="63" xfId="0" applyNumberFormat="1" applyFont="1" applyFill="1" applyBorder="1" applyAlignment="1">
      <alignment horizontal="center" vertical="center" wrapText="1"/>
    </xf>
    <xf numFmtId="180" fontId="5" fillId="26" borderId="4" xfId="0" applyNumberFormat="1" applyFont="1" applyFill="1" applyBorder="1" applyAlignment="1">
      <alignment horizontal="center" vertical="center" wrapText="1"/>
    </xf>
    <xf numFmtId="180" fontId="5" fillId="0" borderId="41" xfId="10" applyNumberFormat="1" applyFont="1" applyFill="1" applyBorder="1" applyAlignment="1">
      <alignment horizontal="center" vertical="center" wrapText="1"/>
    </xf>
    <xf numFmtId="181" fontId="5" fillId="0" borderId="8" xfId="9" applyNumberFormat="1" applyFont="1" applyFill="1" applyBorder="1" applyAlignment="1">
      <alignment horizontal="center" vertical="center"/>
    </xf>
    <xf numFmtId="180" fontId="5" fillId="4" borderId="50" xfId="10" applyNumberFormat="1" applyFont="1" applyFill="1" applyBorder="1" applyAlignment="1" applyProtection="1">
      <alignment horizontal="center" vertical="center" wrapText="1"/>
      <protection locked="0"/>
    </xf>
    <xf numFmtId="180" fontId="5" fillId="26" borderId="3" xfId="10" applyNumberFormat="1" applyFont="1" applyFill="1" applyBorder="1" applyAlignment="1" applyProtection="1">
      <alignment horizontal="center" vertical="center" wrapText="1"/>
      <protection locked="0"/>
    </xf>
    <xf numFmtId="180" fontId="5" fillId="26" borderId="1" xfId="10" applyNumberFormat="1" applyFont="1" applyFill="1" applyBorder="1" applyAlignment="1" applyProtection="1">
      <alignment horizontal="center" vertical="center" wrapText="1"/>
      <protection locked="0"/>
    </xf>
    <xf numFmtId="180" fontId="5" fillId="26" borderId="4" xfId="0" applyNumberFormat="1" applyFont="1" applyFill="1" applyBorder="1" applyAlignment="1" applyProtection="1">
      <alignment horizontal="center" vertical="center" wrapText="1"/>
      <protection locked="0"/>
    </xf>
    <xf numFmtId="10" fontId="4" fillId="16" borderId="22" xfId="16" applyNumberFormat="1" applyFill="1" applyBorder="1" applyAlignment="1" applyProtection="1">
      <alignment horizontal="center" vertical="center" wrapText="1"/>
      <protection locked="0"/>
    </xf>
    <xf numFmtId="0" fontId="89" fillId="31" borderId="81" xfId="0" applyFont="1" applyFill="1" applyBorder="1" applyAlignment="1">
      <alignment horizontal="center" vertical="center" wrapText="1"/>
    </xf>
    <xf numFmtId="0" fontId="0" fillId="0" borderId="0" xfId="0" applyAlignment="1">
      <alignment horizontal="center" vertical="center"/>
    </xf>
    <xf numFmtId="0" fontId="54" fillId="0" borderId="3" xfId="0" applyFont="1" applyBorder="1" applyAlignment="1">
      <alignment wrapText="1"/>
    </xf>
    <xf numFmtId="6" fontId="54" fillId="0" borderId="34" xfId="0" applyNumberFormat="1" applyFont="1" applyBorder="1"/>
    <xf numFmtId="0" fontId="54" fillId="0" borderId="1" xfId="0" applyFont="1" applyBorder="1" applyAlignment="1">
      <alignment wrapText="1"/>
    </xf>
    <xf numFmtId="6" fontId="54" fillId="0" borderId="2" xfId="0" applyNumberFormat="1" applyFont="1" applyBorder="1"/>
    <xf numFmtId="0" fontId="54" fillId="0" borderId="4" xfId="0" applyFont="1" applyBorder="1" applyAlignment="1">
      <alignment wrapText="1"/>
    </xf>
    <xf numFmtId="0" fontId="54" fillId="0" borderId="5" xfId="0" applyFont="1" applyBorder="1" applyAlignment="1">
      <alignment wrapText="1"/>
    </xf>
    <xf numFmtId="0" fontId="0" fillId="0" borderId="5" xfId="0" applyBorder="1" applyAlignment="1">
      <alignment wrapText="1"/>
    </xf>
    <xf numFmtId="172" fontId="0" fillId="0" borderId="5" xfId="21" applyNumberFormat="1" applyFont="1" applyFill="1" applyBorder="1" applyProtection="1"/>
    <xf numFmtId="0" fontId="0" fillId="0" borderId="1" xfId="0" applyBorder="1" applyAlignment="1">
      <alignment wrapText="1"/>
    </xf>
    <xf numFmtId="0" fontId="0" fillId="0" borderId="8" xfId="0" applyBorder="1" applyAlignment="1">
      <alignment wrapText="1"/>
    </xf>
    <xf numFmtId="9" fontId="54" fillId="0" borderId="1" xfId="0" applyNumberFormat="1" applyFont="1" applyBorder="1" applyAlignment="1">
      <alignment wrapText="1"/>
    </xf>
    <xf numFmtId="172" fontId="0" fillId="0" borderId="8" xfId="0" applyNumberFormat="1" applyBorder="1" applyAlignment="1">
      <alignment horizontal="right" wrapText="1"/>
    </xf>
    <xf numFmtId="9" fontId="0" fillId="0" borderId="8" xfId="0" applyNumberFormat="1" applyBorder="1" applyAlignment="1">
      <alignment horizontal="right" wrapText="1"/>
    </xf>
    <xf numFmtId="0" fontId="0" fillId="0" borderId="4" xfId="0" applyBorder="1" applyAlignment="1">
      <alignment wrapText="1"/>
    </xf>
    <xf numFmtId="0" fontId="0" fillId="0" borderId="64" xfId="0" applyBorder="1" applyAlignment="1">
      <alignment wrapText="1"/>
    </xf>
    <xf numFmtId="0" fontId="0" fillId="0" borderId="38" xfId="0" applyBorder="1"/>
    <xf numFmtId="0" fontId="0" fillId="0" borderId="3" xfId="0" applyBorder="1" applyAlignment="1">
      <alignment wrapText="1"/>
    </xf>
    <xf numFmtId="172" fontId="0" fillId="0" borderId="1" xfId="21" applyNumberFormat="1" applyFont="1" applyBorder="1" applyProtection="1"/>
    <xf numFmtId="172" fontId="0" fillId="0" borderId="1" xfId="0" applyNumberFormat="1" applyBorder="1" applyAlignment="1">
      <alignment horizontal="right" wrapText="1"/>
    </xf>
    <xf numFmtId="9" fontId="0" fillId="0" borderId="1" xfId="0" applyNumberFormat="1" applyBorder="1" applyAlignment="1">
      <alignment horizontal="right" wrapText="1"/>
    </xf>
    <xf numFmtId="172" fontId="0" fillId="0" borderId="1" xfId="21" applyNumberFormat="1" applyFont="1" applyFill="1" applyBorder="1" applyAlignment="1" applyProtection="1">
      <alignment horizontal="right"/>
    </xf>
    <xf numFmtId="10" fontId="0" fillId="0" borderId="4" xfId="21" applyNumberFormat="1" applyFont="1" applyFill="1" applyBorder="1" applyProtection="1"/>
    <xf numFmtId="0" fontId="54" fillId="0" borderId="2" xfId="0" applyFont="1" applyBorder="1" applyAlignment="1">
      <alignment wrapText="1"/>
    </xf>
    <xf numFmtId="0" fontId="0" fillId="0" borderId="2" xfId="0" applyBorder="1" applyAlignment="1">
      <alignment wrapText="1"/>
    </xf>
    <xf numFmtId="10" fontId="0" fillId="0" borderId="2" xfId="21" applyNumberFormat="1" applyFont="1" applyFill="1" applyBorder="1" applyProtection="1"/>
    <xf numFmtId="0" fontId="54" fillId="3" borderId="3" xfId="0" applyFont="1" applyFill="1" applyBorder="1" applyAlignment="1">
      <alignment wrapText="1"/>
    </xf>
    <xf numFmtId="0" fontId="54" fillId="3" borderId="32" xfId="0" applyFont="1" applyFill="1" applyBorder="1" applyAlignment="1">
      <alignment wrapText="1"/>
    </xf>
    <xf numFmtId="0" fontId="54" fillId="3" borderId="16" xfId="0" applyFont="1" applyFill="1" applyBorder="1" applyAlignment="1">
      <alignment wrapText="1"/>
    </xf>
    <xf numFmtId="0" fontId="0" fillId="3" borderId="16" xfId="0" applyFill="1" applyBorder="1" applyAlignment="1">
      <alignment wrapText="1"/>
    </xf>
    <xf numFmtId="172" fontId="0" fillId="3" borderId="16" xfId="21" applyNumberFormat="1" applyFont="1" applyFill="1" applyBorder="1" applyProtection="1"/>
    <xf numFmtId="0" fontId="0" fillId="3" borderId="10" xfId="0" applyFill="1" applyBorder="1"/>
    <xf numFmtId="0" fontId="54" fillId="3" borderId="1" xfId="0" applyFont="1" applyFill="1" applyBorder="1" applyAlignment="1">
      <alignment wrapText="1"/>
    </xf>
    <xf numFmtId="0" fontId="54" fillId="3" borderId="6" xfId="0" applyFont="1" applyFill="1" applyBorder="1" applyAlignment="1">
      <alignment wrapText="1"/>
    </xf>
    <xf numFmtId="0" fontId="54" fillId="3" borderId="8" xfId="0" applyFont="1" applyFill="1" applyBorder="1" applyAlignment="1">
      <alignment wrapText="1"/>
    </xf>
    <xf numFmtId="0" fontId="0" fillId="3" borderId="8" xfId="0" applyFill="1" applyBorder="1" applyAlignment="1">
      <alignment wrapText="1"/>
    </xf>
    <xf numFmtId="172" fontId="0" fillId="3" borderId="8" xfId="21" applyNumberFormat="1" applyFont="1" applyFill="1" applyBorder="1" applyProtection="1"/>
    <xf numFmtId="0" fontId="0" fillId="3" borderId="11" xfId="0" applyFill="1" applyBorder="1"/>
    <xf numFmtId="0" fontId="0" fillId="3" borderId="8" xfId="0" applyFill="1" applyBorder="1"/>
    <xf numFmtId="9" fontId="54" fillId="3" borderId="8" xfId="0" applyNumberFormat="1" applyFont="1" applyFill="1" applyBorder="1" applyAlignment="1">
      <alignment wrapText="1"/>
    </xf>
    <xf numFmtId="172" fontId="0" fillId="3" borderId="8" xfId="0" applyNumberFormat="1" applyFill="1" applyBorder="1" applyAlignment="1">
      <alignment horizontal="right" wrapText="1"/>
    </xf>
    <xf numFmtId="10" fontId="0" fillId="3" borderId="8" xfId="21" applyNumberFormat="1" applyFont="1" applyFill="1" applyBorder="1" applyProtection="1"/>
    <xf numFmtId="9" fontId="0" fillId="3" borderId="8" xfId="0" applyNumberFormat="1" applyFill="1" applyBorder="1" applyAlignment="1">
      <alignment horizontal="right" wrapText="1"/>
    </xf>
    <xf numFmtId="172" fontId="0" fillId="3" borderId="8" xfId="21" applyNumberFormat="1" applyFont="1" applyFill="1" applyBorder="1" applyAlignment="1" applyProtection="1">
      <alignment horizontal="right"/>
    </xf>
    <xf numFmtId="0" fontId="54" fillId="3" borderId="35" xfId="0" applyFont="1" applyFill="1" applyBorder="1" applyAlignment="1">
      <alignment wrapText="1"/>
    </xf>
    <xf numFmtId="0" fontId="54" fillId="3" borderId="29" xfId="0" applyFont="1" applyFill="1" applyBorder="1" applyAlignment="1">
      <alignment wrapText="1"/>
    </xf>
    <xf numFmtId="0" fontId="0" fillId="3" borderId="64" xfId="0" applyFill="1" applyBorder="1" applyAlignment="1">
      <alignment wrapText="1"/>
    </xf>
    <xf numFmtId="172" fontId="0" fillId="3" borderId="96" xfId="21" applyNumberFormat="1" applyFont="1" applyFill="1" applyBorder="1" applyAlignment="1" applyProtection="1">
      <alignment horizontal="right"/>
    </xf>
    <xf numFmtId="182" fontId="5" fillId="0" borderId="2" xfId="10" applyNumberFormat="1" applyFont="1" applyFill="1" applyBorder="1" applyAlignment="1" applyProtection="1">
      <alignment horizontal="center" vertical="center" wrapText="1"/>
      <protection locked="0"/>
    </xf>
    <xf numFmtId="172" fontId="0" fillId="0" borderId="1" xfId="21" applyNumberFormat="1" applyFont="1" applyFill="1" applyBorder="1" applyProtection="1">
      <protection locked="0"/>
    </xf>
    <xf numFmtId="10" fontId="0" fillId="0" borderId="1" xfId="21" applyNumberFormat="1" applyFont="1" applyFill="1" applyBorder="1" applyProtection="1">
      <protection locked="0"/>
    </xf>
    <xf numFmtId="172" fontId="0" fillId="0" borderId="1" xfId="21" applyNumberFormat="1" applyFont="1" applyFill="1" applyBorder="1" applyAlignment="1" applyProtection="1">
      <alignment horizontal="right"/>
      <protection locked="0"/>
    </xf>
    <xf numFmtId="9" fontId="0" fillId="0" borderId="1" xfId="21" applyFont="1" applyFill="1" applyBorder="1" applyProtection="1">
      <protection locked="0"/>
    </xf>
    <xf numFmtId="180" fontId="5" fillId="0" borderId="0" xfId="2865" applyNumberFormat="1" applyFont="1" applyFill="1" applyAlignment="1">
      <alignment horizontal="center"/>
    </xf>
    <xf numFmtId="0" fontId="0" fillId="0" borderId="0" xfId="0" applyAlignment="1">
      <alignment horizontal="center"/>
    </xf>
    <xf numFmtId="0" fontId="2" fillId="16" borderId="32" xfId="0" applyFont="1" applyFill="1" applyBorder="1" applyAlignment="1">
      <alignment horizontal="center" vertical="center" wrapText="1"/>
    </xf>
    <xf numFmtId="0" fontId="42" fillId="0" borderId="1" xfId="0" applyFont="1" applyBorder="1" applyAlignment="1">
      <alignment horizontal="center" vertical="center"/>
    </xf>
    <xf numFmtId="0" fontId="54" fillId="0" borderId="3" xfId="0" applyFon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10" xfId="0" applyFill="1" applyBorder="1" applyProtection="1">
      <protection locked="0"/>
    </xf>
    <xf numFmtId="0" fontId="0" fillId="0" borderId="0" xfId="0" applyFill="1"/>
    <xf numFmtId="0" fontId="54" fillId="0" borderId="1" xfId="0" applyFont="1" applyFill="1" applyBorder="1" applyAlignment="1" applyProtection="1">
      <alignment wrapText="1"/>
      <protection locked="0"/>
    </xf>
    <xf numFmtId="0" fontId="0" fillId="0" borderId="1" xfId="0" applyFill="1" applyBorder="1" applyAlignment="1" applyProtection="1">
      <alignment wrapText="1"/>
      <protection locked="0"/>
    </xf>
    <xf numFmtId="0" fontId="0" fillId="0" borderId="11" xfId="0" applyFill="1" applyBorder="1" applyProtection="1">
      <protection locked="0"/>
    </xf>
    <xf numFmtId="9" fontId="54" fillId="0" borderId="1" xfId="0" applyNumberFormat="1" applyFont="1" applyFill="1" applyBorder="1" applyAlignment="1" applyProtection="1">
      <alignment wrapText="1"/>
      <protection locked="0"/>
    </xf>
    <xf numFmtId="172" fontId="0" fillId="0" borderId="1" xfId="0" applyNumberFormat="1" applyFill="1" applyBorder="1" applyAlignment="1" applyProtection="1">
      <alignment horizontal="right" wrapText="1"/>
      <protection locked="0"/>
    </xf>
    <xf numFmtId="9" fontId="0" fillId="0" borderId="1" xfId="0" applyNumberFormat="1" applyFill="1" applyBorder="1" applyAlignment="1" applyProtection="1">
      <alignment horizontal="right" wrapText="1"/>
      <protection locked="0"/>
    </xf>
    <xf numFmtId="0" fontId="54" fillId="0" borderId="4" xfId="0" applyFont="1"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38" xfId="0" applyFill="1" applyBorder="1" applyProtection="1">
      <protection locked="0"/>
    </xf>
    <xf numFmtId="6" fontId="54" fillId="0" borderId="1" xfId="0" applyNumberFormat="1" applyFont="1" applyFill="1" applyBorder="1" applyProtection="1">
      <protection locked="0"/>
    </xf>
    <xf numFmtId="6" fontId="54" fillId="0" borderId="34" xfId="0" applyNumberFormat="1" applyFont="1" applyFill="1" applyBorder="1" applyProtection="1">
      <protection locked="0"/>
    </xf>
    <xf numFmtId="6" fontId="3" fillId="0" borderId="1" xfId="0" applyNumberFormat="1" applyFont="1" applyFill="1" applyBorder="1" applyProtection="1">
      <protection locked="0"/>
    </xf>
    <xf numFmtId="6" fontId="54" fillId="0" borderId="2" xfId="0" applyNumberFormat="1" applyFont="1" applyFill="1" applyBorder="1" applyProtection="1">
      <protection locked="0"/>
    </xf>
    <xf numFmtId="0" fontId="54" fillId="0" borderId="4" xfId="0" applyFont="1" applyFill="1" applyBorder="1" applyAlignment="1" applyProtection="1">
      <alignment vertical="center"/>
      <protection locked="0"/>
    </xf>
    <xf numFmtId="0" fontId="54" fillId="0" borderId="4" xfId="0" applyFont="1" applyFill="1" applyBorder="1" applyAlignment="1" applyProtection="1">
      <alignment horizontal="left" vertical="center"/>
      <protection locked="0"/>
    </xf>
    <xf numFmtId="6" fontId="54" fillId="0" borderId="4" xfId="0" applyNumberFormat="1" applyFont="1" applyFill="1" applyBorder="1" applyProtection="1">
      <protection locked="0"/>
    </xf>
    <xf numFmtId="0" fontId="25" fillId="0" borderId="1" xfId="0" applyFont="1" applyFill="1" applyBorder="1" applyProtection="1">
      <protection locked="0"/>
    </xf>
    <xf numFmtId="0" fontId="25" fillId="0" borderId="11" xfId="0" applyFont="1" applyFill="1" applyBorder="1" applyAlignment="1" applyProtection="1">
      <alignment wrapText="1"/>
      <protection locked="0"/>
    </xf>
    <xf numFmtId="0" fontId="0" fillId="0" borderId="18" xfId="0" applyFill="1" applyBorder="1" applyAlignment="1" applyProtection="1">
      <alignment vertical="center"/>
      <protection locked="0"/>
    </xf>
    <xf numFmtId="0" fontId="0" fillId="0" borderId="1" xfId="0" applyFill="1" applyBorder="1" applyAlignment="1" applyProtection="1">
      <alignment vertical="center"/>
      <protection locked="0"/>
    </xf>
    <xf numFmtId="8" fontId="0" fillId="0" borderId="5" xfId="0" applyNumberFormat="1" applyFill="1" applyBorder="1" applyAlignment="1" applyProtection="1">
      <alignment vertical="center"/>
      <protection locked="0"/>
    </xf>
    <xf numFmtId="10" fontId="0" fillId="0" borderId="11" xfId="21" applyNumberFormat="1" applyFont="1" applyFill="1" applyBorder="1" applyAlignment="1" applyProtection="1">
      <alignment horizontal="center" vertical="center"/>
      <protection locked="0"/>
    </xf>
    <xf numFmtId="10" fontId="4" fillId="0" borderId="1" xfId="24" applyNumberFormat="1" applyFont="1" applyFill="1" applyBorder="1" applyAlignment="1" applyProtection="1">
      <alignment horizontal="center" vertical="center" wrapText="1"/>
    </xf>
    <xf numFmtId="10" fontId="4" fillId="0" borderId="1" xfId="24" applyNumberFormat="1" applyFont="1" applyFill="1" applyBorder="1" applyAlignment="1">
      <alignment horizontal="center" vertical="center" wrapText="1"/>
    </xf>
    <xf numFmtId="10" fontId="4" fillId="0" borderId="1" xfId="16" applyNumberFormat="1" applyFill="1" applyBorder="1" applyAlignment="1" applyProtection="1">
      <alignment horizontal="center" vertical="center" wrapText="1"/>
      <protection locked="0"/>
    </xf>
    <xf numFmtId="10" fontId="4" fillId="0" borderId="1" xfId="16" applyNumberFormat="1" applyFill="1" applyBorder="1" applyAlignment="1">
      <alignment horizontal="center" vertical="center" wrapText="1"/>
    </xf>
    <xf numFmtId="10" fontId="94" fillId="0" borderId="1" xfId="21" applyNumberFormat="1" applyFont="1" applyFill="1" applyBorder="1" applyAlignment="1" applyProtection="1">
      <alignment horizontal="center" vertical="center"/>
      <protection locked="0"/>
    </xf>
    <xf numFmtId="172" fontId="4" fillId="0" borderId="1" xfId="0" applyNumberFormat="1" applyFont="1" applyFill="1" applyBorder="1" applyAlignment="1" applyProtection="1">
      <alignment horizontal="center" vertical="center"/>
      <protection locked="0"/>
    </xf>
    <xf numFmtId="192" fontId="4" fillId="0" borderId="1" xfId="16" applyNumberFormat="1" applyFill="1" applyBorder="1" applyAlignment="1">
      <alignment horizontal="center" vertical="center" wrapText="1"/>
    </xf>
    <xf numFmtId="192" fontId="4" fillId="0" borderId="1" xfId="16" applyNumberFormat="1" applyFill="1" applyBorder="1" applyAlignment="1" applyProtection="1">
      <alignment horizontal="center" vertical="center" wrapText="1"/>
      <protection locked="0"/>
    </xf>
    <xf numFmtId="10" fontId="4" fillId="0" borderId="1" xfId="0" applyNumberFormat="1" applyFont="1" applyFill="1" applyBorder="1" applyAlignment="1">
      <alignment horizontal="center" vertical="center"/>
    </xf>
    <xf numFmtId="172" fontId="4" fillId="0" borderId="1" xfId="0" applyNumberFormat="1" applyFont="1" applyFill="1" applyBorder="1" applyAlignment="1">
      <alignment horizontal="center" vertical="center"/>
    </xf>
    <xf numFmtId="10" fontId="4" fillId="0" borderId="1" xfId="0" applyNumberFormat="1" applyFont="1" applyFill="1" applyBorder="1" applyAlignment="1" applyProtection="1">
      <alignment horizontal="center" vertical="center"/>
      <protection locked="0"/>
    </xf>
    <xf numFmtId="10" fontId="4" fillId="0" borderId="5" xfId="16" applyNumberFormat="1" applyFill="1" applyBorder="1" applyAlignment="1">
      <alignment horizontal="center" vertical="center" wrapText="1"/>
    </xf>
    <xf numFmtId="10" fontId="4" fillId="0" borderId="2" xfId="0" applyNumberFormat="1" applyFont="1" applyFill="1" applyBorder="1" applyAlignment="1">
      <alignment horizontal="center" vertical="center"/>
    </xf>
    <xf numFmtId="10" fontId="4" fillId="0" borderId="2" xfId="16" applyNumberFormat="1" applyFill="1" applyBorder="1" applyAlignment="1">
      <alignment horizontal="center" vertical="center" wrapText="1"/>
    </xf>
    <xf numFmtId="10" fontId="4" fillId="0" borderId="2" xfId="16" applyNumberFormat="1" applyFill="1" applyBorder="1" applyAlignment="1" applyProtection="1">
      <alignment horizontal="center" vertical="center" wrapText="1"/>
      <protection locked="0"/>
    </xf>
    <xf numFmtId="10" fontId="4" fillId="0" borderId="3" xfId="16" applyNumberFormat="1" applyFill="1" applyBorder="1" applyAlignment="1">
      <alignment horizontal="center" vertical="center" wrapText="1"/>
    </xf>
    <xf numFmtId="10" fontId="4" fillId="0" borderId="3" xfId="16" applyNumberFormat="1" applyFill="1" applyBorder="1" applyAlignment="1" applyProtection="1">
      <alignment horizontal="center" vertical="center" wrapText="1"/>
      <protection locked="0"/>
    </xf>
    <xf numFmtId="10" fontId="4" fillId="0" borderId="1" xfId="24" applyNumberFormat="1" applyFont="1" applyFill="1" applyBorder="1" applyAlignment="1" applyProtection="1">
      <alignment horizontal="center" vertical="center"/>
    </xf>
    <xf numFmtId="10" fontId="4" fillId="0" borderId="4" xfId="0" applyNumberFormat="1" applyFont="1" applyFill="1" applyBorder="1" applyAlignment="1">
      <alignment horizontal="center" vertical="center"/>
    </xf>
    <xf numFmtId="10" fontId="4" fillId="0" borderId="4" xfId="24" applyNumberFormat="1" applyFont="1" applyFill="1" applyBorder="1" applyAlignment="1" applyProtection="1">
      <alignment horizontal="center" vertical="center"/>
    </xf>
    <xf numFmtId="10" fontId="4" fillId="0" borderId="4" xfId="16" applyNumberFormat="1" applyFill="1" applyBorder="1" applyAlignment="1">
      <alignment horizontal="center" vertical="center" wrapText="1"/>
    </xf>
    <xf numFmtId="10" fontId="4" fillId="0" borderId="4" xfId="16" applyNumberFormat="1" applyFill="1" applyBorder="1" applyAlignment="1" applyProtection="1">
      <alignment horizontal="center" vertical="center" wrapText="1"/>
      <protection locked="0"/>
    </xf>
    <xf numFmtId="10" fontId="4" fillId="0" borderId="4" xfId="0" applyNumberFormat="1" applyFont="1" applyFill="1" applyBorder="1" applyAlignment="1" applyProtection="1">
      <alignment horizontal="center" vertical="center"/>
      <protection locked="0"/>
    </xf>
    <xf numFmtId="10" fontId="4" fillId="0" borderId="5" xfId="16" applyNumberFormat="1" applyFill="1" applyBorder="1" applyAlignment="1" applyProtection="1">
      <alignment horizontal="center" vertical="center" wrapText="1"/>
      <protection locked="0"/>
    </xf>
    <xf numFmtId="9" fontId="4" fillId="0" borderId="1" xfId="16" applyNumberFormat="1" applyFill="1" applyBorder="1" applyAlignment="1">
      <alignment horizontal="center" vertical="center" wrapText="1"/>
    </xf>
    <xf numFmtId="172" fontId="4" fillId="0" borderId="1" xfId="24" applyNumberFormat="1" applyFont="1" applyFill="1" applyBorder="1" applyAlignment="1" applyProtection="1">
      <alignment horizontal="center" vertical="center"/>
    </xf>
    <xf numFmtId="182"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1" xfId="0" applyNumberFormat="1" applyFont="1" applyFill="1" applyBorder="1" applyAlignment="1" applyProtection="1">
      <alignment horizontal="center" vertical="center" wrapText="1"/>
      <protection locked="0"/>
    </xf>
    <xf numFmtId="182"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right" vertical="center"/>
    </xf>
    <xf numFmtId="180" fontId="5" fillId="0" borderId="1" xfId="0" applyNumberFormat="1" applyFont="1" applyFill="1" applyBorder="1" applyAlignment="1">
      <alignment horizontal="right" vertical="center"/>
    </xf>
    <xf numFmtId="0" fontId="5" fillId="0" borderId="1" xfId="0" applyFont="1" applyFill="1" applyBorder="1" applyAlignment="1" applyProtection="1">
      <alignment horizontal="right" vertical="center"/>
      <protection locked="0"/>
    </xf>
    <xf numFmtId="1" fontId="5" fillId="0" borderId="1" xfId="0" applyNumberFormat="1" applyFont="1" applyFill="1" applyBorder="1" applyAlignment="1">
      <alignment horizontal="center" vertical="center"/>
    </xf>
    <xf numFmtId="185" fontId="5" fillId="0" borderId="1" xfId="0" applyNumberFormat="1" applyFont="1" applyFill="1" applyBorder="1" applyAlignment="1">
      <alignment horizontal="center" vertical="center"/>
    </xf>
    <xf numFmtId="179"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2" fontId="5" fillId="0" borderId="1" xfId="0" applyNumberFormat="1" applyFont="1" applyFill="1" applyBorder="1" applyAlignment="1">
      <alignment horizontal="center" vertical="center"/>
    </xf>
    <xf numFmtId="1" fontId="5" fillId="0" borderId="1" xfId="0" applyNumberFormat="1" applyFont="1" applyFill="1" applyBorder="1" applyAlignment="1" applyProtection="1">
      <alignment horizontal="center" vertical="center"/>
      <protection locked="0"/>
    </xf>
    <xf numFmtId="181" fontId="5" fillId="0" borderId="1" xfId="0" applyNumberFormat="1" applyFont="1" applyFill="1" applyBorder="1" applyAlignment="1">
      <alignment horizontal="center" vertical="center"/>
    </xf>
    <xf numFmtId="180" fontId="5" fillId="0" borderId="1" xfId="0" applyNumberFormat="1" applyFont="1" applyFill="1" applyBorder="1" applyAlignment="1">
      <alignment horizontal="center" vertical="center"/>
    </xf>
    <xf numFmtId="181" fontId="5" fillId="0" borderId="1" xfId="0" applyNumberFormat="1" applyFont="1" applyFill="1" applyBorder="1" applyAlignment="1" applyProtection="1">
      <alignment horizontal="center" vertical="center"/>
      <protection locked="0"/>
    </xf>
    <xf numFmtId="3" fontId="5" fillId="0" borderId="1" xfId="0" applyNumberFormat="1" applyFont="1" applyFill="1" applyBorder="1" applyAlignment="1" applyProtection="1">
      <alignment horizontal="center" vertical="center" wrapText="1"/>
      <protection locked="0"/>
    </xf>
    <xf numFmtId="182" fontId="5"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182" fontId="5" fillId="0" borderId="2" xfId="0" applyNumberFormat="1" applyFont="1" applyFill="1" applyBorder="1" applyAlignment="1" applyProtection="1">
      <alignment horizontal="center" vertical="center" wrapText="1"/>
      <protection locked="0"/>
    </xf>
    <xf numFmtId="4" fontId="5" fillId="0" borderId="2" xfId="0" applyNumberFormat="1" applyFont="1" applyFill="1" applyBorder="1" applyAlignment="1" applyProtection="1">
      <alignment horizontal="center" vertical="center" wrapText="1"/>
      <protection locked="0"/>
    </xf>
    <xf numFmtId="182" fontId="5" fillId="0" borderId="5"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175" fontId="5" fillId="0"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3" fontId="5" fillId="0" borderId="5" xfId="0" applyNumberFormat="1"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center" vertical="center"/>
      <protection locked="0"/>
    </xf>
    <xf numFmtId="186" fontId="5" fillId="0" borderId="1" xfId="0" applyNumberFormat="1" applyFont="1" applyFill="1" applyBorder="1" applyAlignment="1" applyProtection="1">
      <alignment horizontal="right" vertical="center"/>
      <protection locked="0"/>
    </xf>
    <xf numFmtId="0" fontId="5" fillId="0" borderId="2" xfId="0" applyFont="1" applyFill="1" applyBorder="1" applyAlignment="1">
      <alignment horizontal="center" vertical="center"/>
    </xf>
    <xf numFmtId="3" fontId="5" fillId="0" borderId="2" xfId="0" applyNumberFormat="1" applyFont="1" applyFill="1" applyBorder="1" applyAlignment="1">
      <alignment horizontal="center" vertical="center" wrapText="1"/>
    </xf>
    <xf numFmtId="3" fontId="5" fillId="0" borderId="2" xfId="0" applyNumberFormat="1" applyFont="1" applyFill="1" applyBorder="1" applyAlignment="1" applyProtection="1">
      <alignment horizontal="center" vertical="center" wrapText="1"/>
      <protection locked="0"/>
    </xf>
    <xf numFmtId="4" fontId="5" fillId="0" borderId="5" xfId="0" applyNumberFormat="1" applyFont="1" applyFill="1" applyBorder="1" applyAlignment="1" applyProtection="1">
      <alignment horizontal="center" vertical="center" wrapText="1"/>
      <protection locked="0"/>
    </xf>
    <xf numFmtId="39"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center"/>
    </xf>
    <xf numFmtId="2" fontId="5" fillId="0" borderId="5" xfId="21" applyNumberFormat="1" applyFont="1" applyFill="1" applyBorder="1" applyAlignment="1" applyProtection="1">
      <alignment horizontal="center" vertical="center" wrapText="1"/>
      <protection locked="0"/>
    </xf>
    <xf numFmtId="2" fontId="5" fillId="0" borderId="5" xfId="21" applyNumberFormat="1" applyFont="1" applyFill="1" applyBorder="1" applyAlignment="1" applyProtection="1">
      <alignment horizontal="center" vertical="center" wrapText="1"/>
    </xf>
    <xf numFmtId="182" fontId="5" fillId="0" borderId="5" xfId="0" applyNumberFormat="1" applyFont="1" applyFill="1" applyBorder="1" applyAlignment="1" applyProtection="1">
      <alignment horizontal="center" vertical="center" wrapText="1"/>
      <protection locked="0"/>
    </xf>
    <xf numFmtId="178"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180" fontId="5" fillId="0" borderId="7" xfId="0" applyNumberFormat="1" applyFont="1" applyFill="1" applyBorder="1" applyAlignment="1">
      <alignment horizontal="center" vertical="center" wrapText="1"/>
    </xf>
    <xf numFmtId="180" fontId="5" fillId="0" borderId="1" xfId="0" applyNumberFormat="1" applyFont="1" applyFill="1" applyBorder="1" applyAlignment="1">
      <alignment horizontal="center" vertical="center" wrapText="1"/>
    </xf>
    <xf numFmtId="180" fontId="5" fillId="0" borderId="8" xfId="0" applyNumberFormat="1" applyFont="1" applyFill="1" applyBorder="1" applyAlignment="1">
      <alignment horizontal="center" vertical="center" wrapText="1"/>
    </xf>
    <xf numFmtId="4" fontId="5" fillId="4" borderId="50" xfId="0" applyNumberFormat="1" applyFont="1" applyFill="1" applyBorder="1" applyAlignment="1" applyProtection="1">
      <alignment horizontal="center" vertical="center" wrapText="1"/>
      <protection locked="0"/>
    </xf>
    <xf numFmtId="4" fontId="5" fillId="26" borderId="3" xfId="0" applyNumberFormat="1" applyFont="1" applyFill="1" applyBorder="1" applyAlignment="1" applyProtection="1">
      <alignment horizontal="center" vertical="center" wrapText="1"/>
      <protection locked="0"/>
    </xf>
    <xf numFmtId="180" fontId="5" fillId="26" borderId="10" xfId="10" applyNumberFormat="1" applyFont="1" applyFill="1" applyBorder="1" applyAlignment="1" applyProtection="1">
      <alignment horizontal="center" vertical="center" wrapText="1"/>
      <protection locked="0"/>
    </xf>
    <xf numFmtId="4" fontId="5" fillId="26" borderId="1" xfId="0" applyNumberFormat="1" applyFont="1" applyFill="1" applyBorder="1" applyAlignment="1" applyProtection="1">
      <alignment horizontal="center" vertical="center" wrapText="1"/>
      <protection locked="0"/>
    </xf>
    <xf numFmtId="180" fontId="5" fillId="26" borderId="11" xfId="10" applyNumberFormat="1" applyFont="1" applyFill="1" applyBorder="1" applyAlignment="1" applyProtection="1">
      <alignment horizontal="center" vertical="center" wrapText="1"/>
      <protection locked="0"/>
    </xf>
    <xf numFmtId="4" fontId="5" fillId="26" borderId="4" xfId="0" applyNumberFormat="1" applyFont="1" applyFill="1" applyBorder="1" applyAlignment="1" applyProtection="1">
      <alignment horizontal="center" vertical="center" wrapText="1"/>
      <protection locked="0"/>
    </xf>
    <xf numFmtId="180" fontId="5" fillId="26" borderId="12"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justify" vertical="center" wrapText="1"/>
    </xf>
    <xf numFmtId="169" fontId="5" fillId="0" borderId="1" xfId="0" applyNumberFormat="1" applyFont="1" applyFill="1" applyBorder="1" applyAlignment="1">
      <alignment horizontal="center" vertical="center" wrapText="1"/>
    </xf>
    <xf numFmtId="169" fontId="5" fillId="0" borderId="1" xfId="0" applyNumberFormat="1" applyFont="1" applyFill="1" applyBorder="1" applyAlignment="1">
      <alignment vertical="center" wrapText="1"/>
    </xf>
    <xf numFmtId="169" fontId="5" fillId="0" borderId="1" xfId="0" applyNumberFormat="1" applyFont="1" applyFill="1" applyBorder="1" applyAlignment="1" applyProtection="1">
      <alignment horizontal="center" vertical="center" wrapText="1"/>
      <protection locked="0"/>
    </xf>
    <xf numFmtId="43" fontId="5" fillId="0" borderId="1" xfId="21" applyNumberFormat="1" applyFont="1" applyFill="1" applyBorder="1" applyAlignment="1" applyProtection="1">
      <alignment horizontal="center" vertical="center" wrapText="1"/>
      <protection locked="0"/>
    </xf>
    <xf numFmtId="43" fontId="5" fillId="0" borderId="1" xfId="0" applyNumberFormat="1" applyFont="1" applyFill="1" applyBorder="1" applyAlignment="1" applyProtection="1">
      <alignment horizontal="center" vertical="center" wrapText="1"/>
      <protection locked="0"/>
    </xf>
    <xf numFmtId="10" fontId="55" fillId="0" borderId="1" xfId="24" applyNumberFormat="1" applyFont="1" applyFill="1" applyBorder="1" applyAlignment="1">
      <alignment horizontal="center" vertical="center"/>
    </xf>
    <xf numFmtId="0" fontId="55" fillId="0" borderId="1" xfId="0" applyFont="1" applyFill="1" applyBorder="1" applyAlignment="1" applyProtection="1">
      <alignment horizontal="justify" vertical="top"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justify" vertical="center" wrapText="1"/>
      <protection locked="0"/>
    </xf>
    <xf numFmtId="0" fontId="55" fillId="0" borderId="1" xfId="3924" applyFont="1" applyFill="1" applyBorder="1" applyAlignment="1" applyProtection="1">
      <alignment horizontal="justify" vertical="center" wrapText="1"/>
      <protection locked="0"/>
    </xf>
    <xf numFmtId="0" fontId="5" fillId="0" borderId="1" xfId="0" applyFont="1" applyFill="1" applyBorder="1" applyAlignment="1">
      <alignment vertical="center"/>
    </xf>
    <xf numFmtId="10" fontId="5" fillId="0" borderId="1" xfId="0" applyNumberFormat="1" applyFont="1" applyFill="1" applyBorder="1" applyAlignment="1">
      <alignment horizontal="center" vertical="center"/>
    </xf>
    <xf numFmtId="10" fontId="38" fillId="0" borderId="1" xfId="2860" applyNumberFormat="1" applyFont="1" applyFill="1" applyBorder="1" applyAlignment="1">
      <alignment horizontal="center" vertical="center"/>
    </xf>
    <xf numFmtId="10" fontId="38" fillId="0" borderId="1" xfId="2860" applyNumberFormat="1" applyFont="1" applyFill="1" applyBorder="1" applyAlignment="1" applyProtection="1">
      <alignment horizontal="center" vertical="center"/>
      <protection locked="0"/>
    </xf>
    <xf numFmtId="10" fontId="38" fillId="0" borderId="1" xfId="2860" applyNumberFormat="1" applyFont="1" applyFill="1" applyBorder="1" applyAlignment="1" applyProtection="1">
      <alignment horizontal="center" vertical="center"/>
    </xf>
    <xf numFmtId="10" fontId="5" fillId="0" borderId="1" xfId="24" applyNumberFormat="1" applyFont="1" applyFill="1" applyBorder="1" applyAlignment="1" applyProtection="1">
      <alignment horizontal="center" vertical="center" wrapText="1"/>
      <protection locked="0"/>
    </xf>
    <xf numFmtId="7" fontId="58" fillId="0" borderId="1" xfId="10" applyNumberFormat="1" applyFont="1" applyFill="1" applyBorder="1" applyAlignment="1" applyProtection="1">
      <alignment horizontal="center" vertical="center" wrapText="1"/>
      <protection locked="0"/>
    </xf>
    <xf numFmtId="0" fontId="0" fillId="0" borderId="1" xfId="0" applyBorder="1" applyAlignment="1">
      <alignment horizontal="left" vertical="center" wrapText="1"/>
    </xf>
    <xf numFmtId="0" fontId="0" fillId="0" borderId="1" xfId="0" applyBorder="1" applyAlignment="1">
      <alignment horizontal="left" vertical="center"/>
    </xf>
    <xf numFmtId="0" fontId="61" fillId="20" borderId="47" xfId="0" applyFont="1" applyFill="1" applyBorder="1" applyAlignment="1">
      <alignment horizontal="center" vertical="center"/>
    </xf>
    <xf numFmtId="0" fontId="61" fillId="20" borderId="46"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1" fillId="16" borderId="10"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11" fillId="16" borderId="19" xfId="0" applyFont="1" applyFill="1" applyBorder="1" applyAlignment="1">
      <alignment horizontal="center" vertical="center" wrapText="1"/>
    </xf>
    <xf numFmtId="0" fontId="61" fillId="16" borderId="46" xfId="0" applyFont="1" applyFill="1" applyBorder="1" applyAlignment="1">
      <alignment horizontal="center" vertical="center" wrapText="1"/>
    </xf>
    <xf numFmtId="0" fontId="61" fillId="16" borderId="47" xfId="0" applyFont="1" applyFill="1" applyBorder="1" applyAlignment="1">
      <alignment horizontal="center" vertical="center" wrapText="1"/>
    </xf>
    <xf numFmtId="0" fontId="61" fillId="16"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9" xfId="0" applyFont="1" applyFill="1" applyBorder="1" applyAlignment="1">
      <alignment horizontal="center" vertical="center" wrapText="1"/>
    </xf>
    <xf numFmtId="0" fontId="11" fillId="20" borderId="49" xfId="0" applyFont="1" applyFill="1" applyBorder="1" applyAlignment="1">
      <alignment horizontal="center" vertical="center" wrapText="1"/>
    </xf>
    <xf numFmtId="0" fontId="11" fillId="20" borderId="59" xfId="0" applyFont="1" applyFill="1" applyBorder="1" applyAlignment="1">
      <alignment horizontal="center" vertical="center" wrapText="1"/>
    </xf>
    <xf numFmtId="0" fontId="10" fillId="22" borderId="49"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61" fillId="20" borderId="48" xfId="0" applyFont="1" applyFill="1" applyBorder="1" applyAlignment="1">
      <alignment horizontal="center" vertical="center"/>
    </xf>
    <xf numFmtId="0" fontId="11" fillId="16" borderId="36" xfId="0" applyFont="1" applyFill="1" applyBorder="1" applyAlignment="1">
      <alignment horizontal="center" vertical="center" wrapText="1"/>
    </xf>
    <xf numFmtId="0" fontId="11" fillId="16" borderId="7" xfId="0" applyFont="1" applyFill="1" applyBorder="1" applyAlignment="1">
      <alignment horizontal="center" vertical="center" wrapText="1"/>
    </xf>
    <xf numFmtId="0" fontId="11" fillId="16" borderId="54" xfId="0" applyFont="1" applyFill="1" applyBorder="1" applyAlignment="1">
      <alignment horizontal="center" vertical="center" wrapText="1"/>
    </xf>
    <xf numFmtId="0" fontId="11" fillId="16" borderId="3"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16" borderId="2" xfId="0" applyFont="1" applyFill="1" applyBorder="1" applyAlignment="1">
      <alignment horizontal="center" vertical="center" wrapText="1"/>
    </xf>
    <xf numFmtId="0" fontId="10" fillId="16" borderId="40" xfId="0" applyFont="1" applyFill="1" applyBorder="1" applyAlignment="1">
      <alignment horizontal="left" vertical="center" wrapText="1"/>
    </xf>
    <xf numFmtId="0" fontId="10" fillId="16" borderId="32"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28" fillId="0" borderId="23" xfId="0" applyFont="1" applyBorder="1" applyAlignment="1">
      <alignment horizontal="center"/>
    </xf>
    <xf numFmtId="0" fontId="28" fillId="0" borderId="24" xfId="0" applyFont="1" applyBorder="1" applyAlignment="1">
      <alignment horizontal="center"/>
    </xf>
    <xf numFmtId="0" fontId="28" fillId="0" borderId="37" xfId="0" applyFont="1" applyBorder="1" applyAlignment="1">
      <alignment horizontal="center"/>
    </xf>
    <xf numFmtId="0" fontId="28" fillId="0" borderId="26" xfId="0" applyFont="1" applyBorder="1" applyAlignment="1">
      <alignment horizontal="center"/>
    </xf>
    <xf numFmtId="0" fontId="28" fillId="0" borderId="0" xfId="0" applyFont="1" applyAlignment="1">
      <alignment horizontal="center"/>
    </xf>
    <xf numFmtId="0" fontId="28" fillId="0" borderId="27" xfId="0" applyFont="1" applyBorder="1" applyAlignment="1">
      <alignment horizontal="center"/>
    </xf>
    <xf numFmtId="0" fontId="28" fillId="0" borderId="28" xfId="0" applyFont="1" applyBorder="1" applyAlignment="1">
      <alignment horizontal="center"/>
    </xf>
    <xf numFmtId="0" fontId="28" fillId="0" borderId="29" xfId="0" applyFont="1" applyBorder="1" applyAlignment="1">
      <alignment horizontal="center"/>
    </xf>
    <xf numFmtId="0" fontId="28" fillId="0" borderId="38" xfId="0" applyFont="1" applyBorder="1" applyAlignment="1">
      <alignment horizontal="center"/>
    </xf>
    <xf numFmtId="0" fontId="66" fillId="16" borderId="32" xfId="0" applyFont="1" applyFill="1" applyBorder="1" applyAlignment="1">
      <alignment horizontal="center" vertical="center" wrapText="1"/>
    </xf>
    <xf numFmtId="0" fontId="66" fillId="16" borderId="33" xfId="0" applyFont="1" applyFill="1" applyBorder="1" applyAlignment="1">
      <alignment horizontal="center" vertical="center" wrapText="1"/>
    </xf>
    <xf numFmtId="0" fontId="68" fillId="16" borderId="30" xfId="0" applyFont="1" applyFill="1" applyBorder="1" applyAlignment="1">
      <alignment horizontal="center"/>
    </xf>
    <xf numFmtId="0" fontId="27" fillId="3" borderId="47" xfId="0" applyFont="1" applyFill="1" applyBorder="1" applyAlignment="1">
      <alignment vertical="center" wrapText="1"/>
    </xf>
    <xf numFmtId="0" fontId="27" fillId="3" borderId="46" xfId="0" applyFont="1" applyFill="1" applyBorder="1" applyAlignment="1">
      <alignment horizontal="left" vertical="center" wrapText="1"/>
    </xf>
    <xf numFmtId="0" fontId="27" fillId="3" borderId="47" xfId="0" applyFont="1" applyFill="1" applyBorder="1" applyAlignment="1">
      <alignment horizontal="left" vertical="center" wrapText="1"/>
    </xf>
    <xf numFmtId="0" fontId="27" fillId="3" borderId="48" xfId="0" applyFont="1" applyFill="1" applyBorder="1" applyAlignment="1">
      <alignment horizontal="left" vertical="center" wrapText="1"/>
    </xf>
    <xf numFmtId="0" fontId="10" fillId="16" borderId="46" xfId="0" applyFont="1" applyFill="1" applyBorder="1" applyAlignment="1">
      <alignment horizontal="center" vertical="center" wrapText="1"/>
    </xf>
    <xf numFmtId="0" fontId="10" fillId="16" borderId="47" xfId="0" applyFont="1" applyFill="1" applyBorder="1" applyAlignment="1">
      <alignment horizontal="center" vertical="center" wrapText="1"/>
    </xf>
    <xf numFmtId="0" fontId="10" fillId="16" borderId="48" xfId="0" applyFont="1" applyFill="1" applyBorder="1" applyAlignment="1">
      <alignment horizontal="center" vertical="center" wrapText="1"/>
    </xf>
    <xf numFmtId="0" fontId="10" fillId="2" borderId="46" xfId="0" applyFont="1" applyFill="1" applyBorder="1" applyAlignment="1">
      <alignment horizontal="left" vertical="center" wrapText="1"/>
    </xf>
    <xf numFmtId="0" fontId="10" fillId="2" borderId="47"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67" fillId="16" borderId="6" xfId="0" applyFont="1" applyFill="1" applyBorder="1" applyAlignment="1">
      <alignment horizontal="center" vertical="center" wrapText="1"/>
    </xf>
    <xf numFmtId="0" fontId="67" fillId="16" borderId="53" xfId="0" applyFont="1" applyFill="1" applyBorder="1" applyAlignment="1">
      <alignment horizontal="center" vertical="center" wrapText="1"/>
    </xf>
    <xf numFmtId="0" fontId="67" fillId="16" borderId="57" xfId="0" applyFont="1" applyFill="1" applyBorder="1" applyAlignment="1">
      <alignment horizontal="center" vertical="center" wrapText="1"/>
    </xf>
    <xf numFmtId="0" fontId="27" fillId="0" borderId="46" xfId="0" applyFont="1" applyBorder="1" applyAlignment="1">
      <alignment horizontal="left" vertical="center"/>
    </xf>
    <xf numFmtId="0" fontId="27" fillId="0" borderId="47" xfId="0" applyFont="1" applyBorder="1" applyAlignment="1">
      <alignment horizontal="left" vertical="center"/>
    </xf>
    <xf numFmtId="0" fontId="27" fillId="0" borderId="48" xfId="0" applyFont="1" applyBorder="1" applyAlignment="1">
      <alignment horizontal="left" vertical="center"/>
    </xf>
    <xf numFmtId="0" fontId="52" fillId="31" borderId="74" xfId="0" applyFont="1" applyFill="1" applyBorder="1" applyAlignment="1">
      <alignment horizontal="center" vertical="center" wrapText="1"/>
    </xf>
    <xf numFmtId="0" fontId="42" fillId="0" borderId="75" xfId="0" applyFont="1" applyBorder="1"/>
    <xf numFmtId="0" fontId="42" fillId="0" borderId="76" xfId="0" applyFont="1" applyBorder="1"/>
    <xf numFmtId="0" fontId="42" fillId="0" borderId="82" xfId="0" applyFont="1" applyBorder="1"/>
    <xf numFmtId="0" fontId="42" fillId="0" borderId="83" xfId="0" applyFont="1" applyBorder="1"/>
    <xf numFmtId="0" fontId="42" fillId="0" borderId="84" xfId="0" applyFont="1" applyBorder="1"/>
    <xf numFmtId="0" fontId="52" fillId="31" borderId="77" xfId="0" applyFont="1" applyFill="1" applyBorder="1" applyAlignment="1">
      <alignment horizontal="center" vertical="center"/>
    </xf>
    <xf numFmtId="0" fontId="42" fillId="0" borderId="78" xfId="0" applyFont="1" applyBorder="1"/>
    <xf numFmtId="0" fontId="42" fillId="0" borderId="79" xfId="0" applyFont="1" applyBorder="1"/>
    <xf numFmtId="0" fontId="10" fillId="20" borderId="49" xfId="0" applyFont="1" applyFill="1" applyBorder="1" applyAlignment="1">
      <alignment horizontal="center" vertical="center" wrapText="1"/>
    </xf>
    <xf numFmtId="0" fontId="10" fillId="20" borderId="59" xfId="0" applyFont="1" applyFill="1" applyBorder="1" applyAlignment="1">
      <alignment horizontal="center" vertical="center" wrapText="1"/>
    </xf>
    <xf numFmtId="0" fontId="61" fillId="20" borderId="23" xfId="0" applyFont="1" applyFill="1" applyBorder="1" applyAlignment="1">
      <alignment horizontal="center" vertical="center" wrapText="1"/>
    </xf>
    <xf numFmtId="0" fontId="61" fillId="20" borderId="26" xfId="0" applyFont="1" applyFill="1" applyBorder="1" applyAlignment="1">
      <alignment horizontal="center" vertical="center" wrapText="1"/>
    </xf>
    <xf numFmtId="0" fontId="89" fillId="31" borderId="80" xfId="0" applyFont="1" applyFill="1" applyBorder="1" applyAlignment="1">
      <alignment horizontal="center" vertical="center" wrapText="1"/>
    </xf>
    <xf numFmtId="0" fontId="43" fillId="0" borderId="88" xfId="0" applyFont="1" applyBorder="1"/>
    <xf numFmtId="0" fontId="42" fillId="0" borderId="88" xfId="0" applyFont="1" applyBorder="1"/>
    <xf numFmtId="0" fontId="89" fillId="31" borderId="81" xfId="0" applyFont="1" applyFill="1" applyBorder="1" applyAlignment="1">
      <alignment horizontal="center" vertical="center" wrapText="1"/>
    </xf>
    <xf numFmtId="0" fontId="42" fillId="0" borderId="89" xfId="0" applyFont="1" applyBorder="1"/>
    <xf numFmtId="0" fontId="52" fillId="32" borderId="77" xfId="0" applyFont="1" applyFill="1" applyBorder="1" applyAlignment="1">
      <alignment horizontal="center" vertical="center"/>
    </xf>
    <xf numFmtId="0" fontId="52" fillId="32" borderId="85" xfId="0" applyFont="1" applyFill="1" applyBorder="1" applyAlignment="1">
      <alignment horizontal="center" vertical="center"/>
    </xf>
    <xf numFmtId="0" fontId="42" fillId="0" borderId="86" xfId="0" applyFont="1" applyBorder="1"/>
    <xf numFmtId="0" fontId="42" fillId="0" borderId="87" xfId="0" applyFont="1" applyBorder="1"/>
    <xf numFmtId="0" fontId="5" fillId="0" borderId="18" xfId="0" applyFont="1" applyBorder="1" applyAlignment="1">
      <alignment horizontal="center" vertical="center" wrapText="1"/>
    </xf>
    <xf numFmtId="0" fontId="58" fillId="0" borderId="8" xfId="0" applyFont="1" applyBorder="1" applyAlignment="1">
      <alignment horizontal="justify" vertical="center" wrapText="1"/>
    </xf>
    <xf numFmtId="3" fontId="3" fillId="0" borderId="49" xfId="0" applyNumberFormat="1" applyFont="1" applyBorder="1" applyAlignment="1">
      <alignment horizontal="center" vertical="center" wrapText="1"/>
    </xf>
    <xf numFmtId="3" fontId="3" fillId="0" borderId="59" xfId="0" applyNumberFormat="1" applyFont="1" applyBorder="1" applyAlignment="1">
      <alignment horizontal="center" vertical="center" wrapText="1"/>
    </xf>
    <xf numFmtId="3" fontId="3" fillId="0" borderId="69" xfId="0" applyNumberFormat="1" applyFont="1" applyBorder="1" applyAlignment="1">
      <alignment horizontal="center" vertical="center" wrapText="1"/>
    </xf>
    <xf numFmtId="0" fontId="4" fillId="0" borderId="40"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43" xfId="0" applyFont="1" applyBorder="1" applyAlignment="1">
      <alignment horizontal="center" vertical="center" wrapText="1"/>
    </xf>
    <xf numFmtId="0" fontId="55" fillId="0" borderId="1" xfId="0" applyFont="1" applyFill="1" applyBorder="1" applyAlignment="1" applyProtection="1">
      <alignment horizontal="justify" vertical="top" wrapText="1"/>
      <protection locked="0"/>
    </xf>
    <xf numFmtId="0" fontId="55" fillId="0" borderId="7" xfId="0" applyFont="1" applyFill="1" applyBorder="1" applyAlignment="1" applyProtection="1">
      <alignment horizontal="justify" vertical="top" wrapText="1"/>
      <protection locked="0"/>
    </xf>
    <xf numFmtId="0" fontId="55" fillId="0" borderId="1" xfId="0" applyFont="1" applyFill="1" applyBorder="1" applyAlignment="1" applyProtection="1">
      <alignment horizontal="center" vertical="center" wrapText="1"/>
      <protection locked="0"/>
    </xf>
    <xf numFmtId="0" fontId="0" fillId="0" borderId="34" xfId="0" applyFill="1" applyBorder="1" applyAlignment="1" applyProtection="1">
      <alignment horizontal="justify" vertical="top" wrapText="1"/>
      <protection locked="0"/>
    </xf>
    <xf numFmtId="0" fontId="0" fillId="0" borderId="22" xfId="0" applyFill="1" applyBorder="1" applyAlignment="1" applyProtection="1">
      <alignment horizontal="justify" vertical="top" wrapText="1"/>
      <protection locked="0"/>
    </xf>
    <xf numFmtId="0" fontId="0" fillId="0" borderId="5" xfId="0" applyFill="1" applyBorder="1" applyAlignment="1" applyProtection="1">
      <alignment horizontal="justify" vertical="top" wrapText="1"/>
      <protection locked="0"/>
    </xf>
    <xf numFmtId="0" fontId="0" fillId="0" borderId="0" xfId="0" applyAlignment="1">
      <alignment horizontal="center" vertical="center"/>
    </xf>
    <xf numFmtId="0" fontId="55" fillId="0" borderId="2" xfId="0" applyFont="1" applyFill="1" applyBorder="1" applyAlignment="1" applyProtection="1">
      <alignment horizontal="center" vertical="center" wrapText="1"/>
      <protection locked="0"/>
    </xf>
    <xf numFmtId="0" fontId="55" fillId="0" borderId="22" xfId="0" applyFont="1" applyFill="1" applyBorder="1" applyAlignment="1" applyProtection="1">
      <alignment horizontal="center" vertical="center" wrapText="1"/>
      <protection locked="0"/>
    </xf>
    <xf numFmtId="0" fontId="55" fillId="0" borderId="35" xfId="0" applyFont="1" applyFill="1" applyBorder="1" applyAlignment="1" applyProtection="1">
      <alignment horizontal="center" vertical="center" wrapText="1"/>
      <protection locked="0"/>
    </xf>
    <xf numFmtId="0" fontId="5" fillId="0" borderId="63" xfId="0" applyFont="1" applyBorder="1" applyAlignment="1">
      <alignment horizontal="center" vertical="center" wrapText="1"/>
    </xf>
    <xf numFmtId="0" fontId="58" fillId="0" borderId="52" xfId="0" applyFont="1" applyBorder="1" applyAlignment="1">
      <alignment horizontal="left" vertical="top" wrapText="1"/>
    </xf>
    <xf numFmtId="0" fontId="58" fillId="0" borderId="60" xfId="0" applyFont="1" applyBorder="1" applyAlignment="1">
      <alignment horizontal="left" vertical="top" wrapText="1"/>
    </xf>
    <xf numFmtId="0" fontId="58" fillId="0" borderId="64" xfId="0" applyFont="1" applyBorder="1" applyAlignment="1">
      <alignment horizontal="left" vertical="top" wrapText="1"/>
    </xf>
    <xf numFmtId="0" fontId="4" fillId="0" borderId="55" xfId="0" applyFont="1" applyBorder="1" applyAlignment="1">
      <alignment horizontal="center" vertical="center" wrapText="1"/>
    </xf>
    <xf numFmtId="0" fontId="55" fillId="0" borderId="54" xfId="0" applyFont="1" applyFill="1" applyBorder="1" applyAlignment="1" applyProtection="1">
      <alignment horizontal="justify" vertical="top" wrapText="1"/>
      <protection locked="0"/>
    </xf>
    <xf numFmtId="0" fontId="58" fillId="0" borderId="52" xfId="0" applyFont="1" applyBorder="1" applyAlignment="1">
      <alignment horizontal="left" vertical="center" wrapText="1"/>
    </xf>
    <xf numFmtId="0" fontId="58" fillId="0" borderId="60" xfId="0" applyFont="1" applyBorder="1" applyAlignment="1">
      <alignment horizontal="left" vertical="center" wrapText="1"/>
    </xf>
    <xf numFmtId="0" fontId="58" fillId="0" borderId="64" xfId="0" applyFont="1" applyBorder="1" applyAlignment="1">
      <alignment horizontal="left" vertical="center" wrapText="1"/>
    </xf>
    <xf numFmtId="0" fontId="55" fillId="0" borderId="9" xfId="0" applyFont="1" applyFill="1" applyBorder="1" applyAlignment="1" applyProtection="1">
      <alignment horizontal="justify" vertical="top" wrapText="1"/>
      <protection locked="0"/>
    </xf>
    <xf numFmtId="0" fontId="55" fillId="0" borderId="42" xfId="0" applyFont="1" applyFill="1" applyBorder="1" applyAlignment="1" applyProtection="1">
      <alignment horizontal="justify" vertical="top" wrapText="1"/>
      <protection locked="0"/>
    </xf>
    <xf numFmtId="181" fontId="3" fillId="16" borderId="26" xfId="0" applyNumberFormat="1" applyFont="1" applyFill="1" applyBorder="1" applyAlignment="1" applyProtection="1">
      <alignment horizontal="center" vertical="center" wrapText="1"/>
      <protection locked="0"/>
    </xf>
    <xf numFmtId="181" fontId="3" fillId="16" borderId="0" xfId="0" applyNumberFormat="1" applyFont="1" applyFill="1" applyAlignment="1" applyProtection="1">
      <alignment horizontal="center" vertical="center" wrapText="1"/>
      <protection locked="0"/>
    </xf>
    <xf numFmtId="181" fontId="3" fillId="16" borderId="28" xfId="0" applyNumberFormat="1" applyFont="1" applyFill="1" applyBorder="1" applyAlignment="1" applyProtection="1">
      <alignment horizontal="center" vertical="center" wrapText="1"/>
      <protection locked="0"/>
    </xf>
    <xf numFmtId="181" fontId="3" fillId="16" borderId="29" xfId="0" applyNumberFormat="1" applyFont="1" applyFill="1" applyBorder="1" applyAlignment="1" applyProtection="1">
      <alignment horizontal="center" vertical="center" wrapText="1"/>
      <protection locked="0"/>
    </xf>
    <xf numFmtId="9" fontId="55" fillId="16" borderId="39" xfId="21" applyFont="1" applyFill="1" applyBorder="1" applyAlignment="1">
      <alignment horizontal="center" vertical="center"/>
    </xf>
    <xf numFmtId="9" fontId="55" fillId="16" borderId="5" xfId="21" applyFont="1" applyFill="1" applyBorder="1" applyAlignment="1">
      <alignment horizontal="center" vertical="center"/>
    </xf>
    <xf numFmtId="9" fontId="55" fillId="16" borderId="3" xfId="21" applyFont="1" applyFill="1" applyBorder="1" applyAlignment="1">
      <alignment horizontal="center" vertical="center"/>
    </xf>
    <xf numFmtId="9" fontId="55" fillId="16" borderId="10" xfId="21" applyFont="1" applyFill="1" applyBorder="1" applyAlignment="1">
      <alignment horizontal="center" vertical="center"/>
    </xf>
    <xf numFmtId="9" fontId="55" fillId="16" borderId="18" xfId="21" applyFont="1" applyFill="1" applyBorder="1" applyAlignment="1">
      <alignment horizontal="center" vertical="center"/>
    </xf>
    <xf numFmtId="9" fontId="55" fillId="16" borderId="1" xfId="21" applyFont="1" applyFill="1" applyBorder="1" applyAlignment="1">
      <alignment horizontal="center" vertical="center"/>
    </xf>
    <xf numFmtId="9" fontId="55" fillId="16" borderId="11" xfId="21" applyFont="1" applyFill="1" applyBorder="1" applyAlignment="1">
      <alignment horizontal="center" vertical="center"/>
    </xf>
    <xf numFmtId="9" fontId="55" fillId="16" borderId="63" xfId="21" applyFont="1" applyFill="1" applyBorder="1" applyAlignment="1">
      <alignment horizontal="center" vertical="center"/>
    </xf>
    <xf numFmtId="9" fontId="55" fillId="16" borderId="4" xfId="21" applyFont="1" applyFill="1" applyBorder="1" applyAlignment="1">
      <alignment horizontal="center" vertical="center"/>
    </xf>
    <xf numFmtId="9" fontId="55" fillId="16" borderId="12" xfId="21" applyFont="1" applyFill="1" applyBorder="1" applyAlignment="1">
      <alignment horizontal="center" vertical="center"/>
    </xf>
    <xf numFmtId="0" fontId="5" fillId="0" borderId="50" xfId="0" applyFont="1" applyFill="1" applyBorder="1" applyAlignment="1" applyProtection="1">
      <alignment horizontal="center" vertical="center" wrapText="1"/>
      <protection locked="0"/>
    </xf>
    <xf numFmtId="0" fontId="55" fillId="0" borderId="10" xfId="0" applyFont="1" applyFill="1" applyBorder="1" applyAlignment="1" applyProtection="1">
      <alignment horizontal="center" vertical="center" wrapText="1"/>
      <protection locked="0"/>
    </xf>
    <xf numFmtId="0" fontId="55" fillId="0" borderId="11" xfId="0" applyFont="1" applyFill="1" applyBorder="1" applyAlignment="1" applyProtection="1">
      <alignment horizontal="center" vertical="center" wrapText="1"/>
      <protection locked="0"/>
    </xf>
    <xf numFmtId="0" fontId="55" fillId="0" borderId="12" xfId="0" applyFont="1" applyFill="1" applyBorder="1" applyAlignment="1" applyProtection="1">
      <alignment horizontal="center" vertical="center" wrapText="1"/>
      <protection locked="0"/>
    </xf>
    <xf numFmtId="0" fontId="4" fillId="0" borderId="65"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5" fillId="0" borderId="39" xfId="0" applyFont="1" applyBorder="1" applyAlignment="1">
      <alignment horizontal="center" vertical="center" wrapText="1"/>
    </xf>
    <xf numFmtId="0" fontId="58" fillId="0" borderId="41" xfId="0" applyFont="1" applyBorder="1" applyAlignment="1">
      <alignment horizontal="justify" vertical="center" wrapText="1"/>
    </xf>
    <xf numFmtId="0" fontId="4" fillId="0" borderId="56" xfId="0" applyFont="1" applyBorder="1" applyAlignment="1">
      <alignment horizontal="center" vertical="center" wrapText="1"/>
    </xf>
    <xf numFmtId="0" fontId="21" fillId="4" borderId="8"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3" fillId="0" borderId="1" xfId="0" applyFont="1" applyFill="1" applyBorder="1" applyAlignment="1" applyProtection="1">
      <alignment horizontal="justify" vertical="top" wrapText="1"/>
      <protection locked="0"/>
    </xf>
    <xf numFmtId="0" fontId="54" fillId="0" borderId="61" xfId="0" applyFont="1" applyFill="1" applyBorder="1" applyAlignment="1" applyProtection="1">
      <alignment horizontal="justify" vertical="top" wrapText="1"/>
      <protection locked="0"/>
    </xf>
    <xf numFmtId="0" fontId="54" fillId="0" borderId="45" xfId="0" applyFont="1" applyFill="1" applyBorder="1" applyAlignment="1" applyProtection="1">
      <alignment horizontal="justify" vertical="top" wrapText="1"/>
      <protection locked="0"/>
    </xf>
    <xf numFmtId="0" fontId="3" fillId="0" borderId="10" xfId="0" applyFont="1" applyFill="1" applyBorder="1" applyAlignment="1" applyProtection="1">
      <alignment horizontal="justify" vertical="top" wrapText="1"/>
      <protection locked="0"/>
    </xf>
    <xf numFmtId="0" fontId="3" fillId="0" borderId="11" xfId="0" applyFont="1" applyFill="1" applyBorder="1" applyAlignment="1" applyProtection="1">
      <alignment horizontal="justify" vertical="top" wrapText="1"/>
      <protection locked="0"/>
    </xf>
    <xf numFmtId="0" fontId="15" fillId="0" borderId="5"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10" fontId="4" fillId="0" borderId="5"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3" fillId="0" borderId="61" xfId="0" applyFont="1" applyFill="1" applyBorder="1" applyAlignment="1" applyProtection="1">
      <alignment horizontal="justify" vertical="top" wrapText="1"/>
      <protection locked="0"/>
    </xf>
    <xf numFmtId="0" fontId="3" fillId="0" borderId="45" xfId="0" applyFont="1" applyFill="1" applyBorder="1" applyAlignment="1" applyProtection="1">
      <alignment horizontal="justify" vertical="top" wrapText="1"/>
      <protection locked="0"/>
    </xf>
    <xf numFmtId="10" fontId="2" fillId="0" borderId="5"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4" fillId="0" borderId="1" xfId="16" applyFill="1" applyBorder="1" applyAlignment="1">
      <alignment horizontal="justify" vertical="top" wrapText="1"/>
    </xf>
    <xf numFmtId="10" fontId="4" fillId="0" borderId="4" xfId="0" applyNumberFormat="1" applyFont="1" applyFill="1" applyBorder="1" applyAlignment="1">
      <alignment horizontal="center" vertical="center" wrapText="1"/>
    </xf>
    <xf numFmtId="10" fontId="2" fillId="0" borderId="3" xfId="0" applyNumberFormat="1" applyFont="1" applyFill="1" applyBorder="1" applyAlignment="1" applyProtection="1">
      <alignment horizontal="center" vertical="center" wrapText="1"/>
      <protection locked="0"/>
    </xf>
    <xf numFmtId="10" fontId="2" fillId="0" borderId="4" xfId="0"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justify" vertical="top" wrapText="1"/>
      <protection locked="0"/>
    </xf>
    <xf numFmtId="0" fontId="3" fillId="0" borderId="5" xfId="0" applyFont="1" applyFill="1" applyBorder="1" applyAlignment="1" applyProtection="1">
      <alignment horizontal="justify" vertical="top" wrapText="1"/>
      <protection locked="0"/>
    </xf>
    <xf numFmtId="10" fontId="5" fillId="0" borderId="1" xfId="0" applyNumberFormat="1" applyFont="1" applyFill="1" applyBorder="1" applyAlignment="1">
      <alignment horizontal="center" vertical="center" wrapText="1"/>
    </xf>
    <xf numFmtId="10" fontId="4" fillId="0" borderId="3" xfId="0" applyNumberFormat="1" applyFont="1" applyFill="1" applyBorder="1" applyAlignment="1">
      <alignment horizontal="center" vertical="center" wrapText="1"/>
    </xf>
    <xf numFmtId="0" fontId="4" fillId="0" borderId="1" xfId="16" applyFill="1" applyBorder="1" applyAlignment="1">
      <alignment horizontal="justify" vertical="center" wrapText="1"/>
    </xf>
    <xf numFmtId="0" fontId="15" fillId="0" borderId="8"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21" xfId="0" applyFont="1" applyFill="1" applyBorder="1" applyAlignment="1" applyProtection="1">
      <alignment horizontal="center" vertical="center" wrapText="1"/>
      <protection locked="0"/>
    </xf>
    <xf numFmtId="10" fontId="11" fillId="0" borderId="1" xfId="0" applyNumberFormat="1" applyFont="1" applyFill="1" applyBorder="1" applyAlignment="1" applyProtection="1">
      <alignment horizontal="center" vertical="center" wrapText="1"/>
      <protection locked="0"/>
    </xf>
    <xf numFmtId="10" fontId="2" fillId="0" borderId="2" xfId="0" applyNumberFormat="1"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10" fontId="4" fillId="0" borderId="2" xfId="0" applyNumberFormat="1" applyFont="1" applyFill="1" applyBorder="1" applyAlignment="1">
      <alignment horizontal="center" vertical="center" wrapText="1"/>
    </xf>
    <xf numFmtId="0" fontId="2" fillId="16" borderId="15" xfId="16" applyFont="1" applyFill="1" applyBorder="1" applyAlignment="1">
      <alignment horizontal="center" vertical="center" wrapText="1"/>
    </xf>
    <xf numFmtId="0" fontId="2" fillId="16" borderId="35" xfId="16" applyFont="1" applyFill="1" applyBorder="1" applyAlignment="1">
      <alignment horizontal="center" vertical="center" wrapText="1"/>
    </xf>
    <xf numFmtId="0" fontId="4" fillId="0" borderId="1" xfId="16" applyFill="1" applyBorder="1" applyAlignment="1">
      <alignment horizontal="center" vertical="center" wrapText="1"/>
    </xf>
    <xf numFmtId="0" fontId="4" fillId="0" borderId="2" xfId="16" applyFill="1" applyBorder="1" applyAlignment="1">
      <alignment horizontal="center" vertical="center" wrapText="1"/>
    </xf>
    <xf numFmtId="0" fontId="4" fillId="0" borderId="17" xfId="16" applyFill="1" applyBorder="1" applyAlignment="1">
      <alignment horizontal="center" vertical="center" wrapText="1"/>
    </xf>
    <xf numFmtId="0" fontId="4" fillId="0" borderId="18" xfId="16" applyFill="1" applyBorder="1" applyAlignment="1">
      <alignment horizontal="center" vertical="center" wrapText="1"/>
    </xf>
    <xf numFmtId="0" fontId="4" fillId="0" borderId="63" xfId="16" applyFill="1" applyBorder="1" applyAlignment="1">
      <alignment horizontal="center" vertical="center" wrapText="1"/>
    </xf>
    <xf numFmtId="0" fontId="4" fillId="0" borderId="3" xfId="16" applyFill="1" applyBorder="1" applyAlignment="1">
      <alignment horizontal="justify" vertical="top" wrapText="1"/>
    </xf>
    <xf numFmtId="0" fontId="15" fillId="0" borderId="4" xfId="0" applyFont="1" applyFill="1" applyBorder="1" applyAlignment="1" applyProtection="1">
      <alignment horizontal="center" vertical="center" wrapText="1"/>
      <protection locked="0"/>
    </xf>
    <xf numFmtId="0" fontId="65" fillId="16" borderId="17" xfId="0" applyFont="1" applyFill="1" applyBorder="1" applyAlignment="1">
      <alignment horizontal="center" vertical="center" wrapText="1"/>
    </xf>
    <xf numFmtId="0" fontId="65" fillId="16" borderId="3" xfId="0" applyFont="1" applyFill="1" applyBorder="1" applyAlignment="1">
      <alignment horizontal="center" vertical="center" wrapText="1"/>
    </xf>
    <xf numFmtId="0" fontId="65" fillId="16" borderId="10" xfId="0" applyFont="1" applyFill="1" applyBorder="1" applyAlignment="1">
      <alignment horizontal="center" vertical="center" wrapText="1"/>
    </xf>
    <xf numFmtId="0" fontId="70" fillId="16" borderId="18" xfId="0" applyFont="1" applyFill="1" applyBorder="1" applyAlignment="1">
      <alignment horizontal="center" vertical="center" wrapText="1"/>
    </xf>
    <xf numFmtId="0" fontId="70" fillId="16" borderId="1" xfId="0" applyFont="1" applyFill="1" applyBorder="1" applyAlignment="1">
      <alignment horizontal="center" vertical="center" wrapText="1"/>
    </xf>
    <xf numFmtId="0" fontId="70" fillId="16" borderId="11" xfId="0" applyFont="1" applyFill="1" applyBorder="1" applyAlignment="1">
      <alignment horizontal="center" vertical="center" wrapText="1"/>
    </xf>
    <xf numFmtId="0" fontId="2" fillId="16" borderId="34" xfId="16" applyFont="1" applyFill="1" applyBorder="1" applyAlignment="1">
      <alignment horizontal="center" vertical="center" wrapText="1"/>
    </xf>
    <xf numFmtId="0" fontId="2" fillId="16" borderId="22" xfId="16" applyFont="1" applyFill="1" applyBorder="1" applyAlignment="1">
      <alignment horizontal="center" vertical="center" wrapText="1"/>
    </xf>
    <xf numFmtId="0" fontId="15" fillId="16" borderId="16" xfId="16" applyFont="1" applyFill="1" applyBorder="1" applyAlignment="1">
      <alignment horizontal="center" vertical="center" wrapText="1"/>
    </xf>
    <xf numFmtId="0" fontId="15" fillId="16" borderId="36" xfId="16" applyFont="1" applyFill="1" applyBorder="1" applyAlignment="1">
      <alignment horizontal="center" vertical="center" wrapText="1"/>
    </xf>
    <xf numFmtId="0" fontId="2" fillId="20" borderId="3" xfId="16" applyFont="1" applyFill="1" applyBorder="1" applyAlignment="1">
      <alignment horizontal="center" vertical="center" wrapText="1"/>
    </xf>
    <xf numFmtId="0" fontId="10" fillId="16" borderId="43" xfId="0" applyFont="1" applyFill="1" applyBorder="1" applyAlignment="1">
      <alignment horizontal="left" vertical="center" wrapText="1"/>
    </xf>
    <xf numFmtId="0" fontId="10" fillId="16" borderId="30" xfId="0" applyFont="1" applyFill="1" applyBorder="1" applyAlignment="1">
      <alignment horizontal="left" vertical="center" wrapText="1"/>
    </xf>
    <xf numFmtId="0" fontId="10" fillId="16" borderId="3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10" fillId="16" borderId="33" xfId="0" applyFont="1" applyFill="1" applyBorder="1" applyAlignment="1">
      <alignment horizontal="left" vertical="center" wrapText="1"/>
    </xf>
    <xf numFmtId="0" fontId="2" fillId="16" borderId="23" xfId="16" applyFont="1" applyFill="1" applyBorder="1" applyAlignment="1">
      <alignment horizontal="center" vertical="center" wrapText="1"/>
    </xf>
    <xf numFmtId="0" fontId="2" fillId="16" borderId="26" xfId="16" applyFont="1" applyFill="1" applyBorder="1" applyAlignment="1">
      <alignment horizontal="center" vertical="center" wrapText="1"/>
    </xf>
    <xf numFmtId="0" fontId="2" fillId="16" borderId="3" xfId="16" applyFont="1" applyFill="1" applyBorder="1" applyAlignment="1">
      <alignment horizontal="center" vertical="center" wrapText="1"/>
    </xf>
    <xf numFmtId="0" fontId="2" fillId="16" borderId="2" xfId="16" applyFont="1" applyFill="1" applyBorder="1" applyAlignment="1">
      <alignment horizontal="center" vertical="center" wrapText="1"/>
    </xf>
    <xf numFmtId="0" fontId="27" fillId="3" borderId="43" xfId="0" applyFont="1" applyFill="1" applyBorder="1" applyAlignment="1">
      <alignment horizontal="left" vertical="center" wrapText="1"/>
    </xf>
    <xf numFmtId="0" fontId="27" fillId="3" borderId="30" xfId="0" applyFont="1" applyFill="1" applyBorder="1" applyAlignment="1">
      <alignment horizontal="left" vertical="center" wrapText="1"/>
    </xf>
    <xf numFmtId="0" fontId="27" fillId="3" borderId="44" xfId="0" applyFont="1" applyFill="1" applyBorder="1" applyAlignment="1">
      <alignment horizontal="left"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53" fillId="16" borderId="10" xfId="16" applyFont="1" applyFill="1" applyBorder="1" applyAlignment="1" applyProtection="1">
      <alignment horizontal="center" vertical="center" wrapText="1"/>
      <protection locked="0"/>
    </xf>
    <xf numFmtId="0" fontId="53" fillId="16" borderId="19" xfId="16" applyFont="1" applyFill="1" applyBorder="1" applyAlignment="1" applyProtection="1">
      <alignment horizontal="center" vertical="center" wrapText="1"/>
      <protection locked="0"/>
    </xf>
    <xf numFmtId="0" fontId="4" fillId="0" borderId="8" xfId="16" applyFill="1" applyBorder="1" applyAlignment="1">
      <alignment horizontal="center" vertical="center" wrapText="1"/>
    </xf>
    <xf numFmtId="0" fontId="4" fillId="0" borderId="5" xfId="16" applyFill="1" applyBorder="1" applyAlignment="1">
      <alignment horizontal="justify" vertical="top" wrapText="1"/>
    </xf>
    <xf numFmtId="0" fontId="4" fillId="0" borderId="5" xfId="16" applyFill="1" applyBorder="1" applyAlignment="1">
      <alignment horizontal="center" vertical="center" wrapText="1"/>
    </xf>
    <xf numFmtId="0" fontId="15" fillId="0" borderId="2" xfId="0" applyFont="1" applyFill="1" applyBorder="1" applyAlignment="1" applyProtection="1">
      <alignment horizontal="center" vertical="center" wrapText="1"/>
      <protection locked="0"/>
    </xf>
    <xf numFmtId="0" fontId="4" fillId="0" borderId="2" xfId="16" applyFill="1" applyBorder="1" applyAlignment="1">
      <alignment horizontal="justify" vertical="top" wrapText="1"/>
    </xf>
    <xf numFmtId="0" fontId="4" fillId="0" borderId="4" xfId="16" applyFill="1" applyBorder="1" applyAlignment="1">
      <alignment horizontal="justify" vertical="top" wrapText="1"/>
    </xf>
    <xf numFmtId="0" fontId="76" fillId="0" borderId="49" xfId="0" applyFont="1" applyBorder="1" applyAlignment="1">
      <alignment horizontal="justify" vertical="center"/>
    </xf>
    <xf numFmtId="0" fontId="76" fillId="0" borderId="59" xfId="0" applyFont="1" applyBorder="1" applyAlignment="1">
      <alignment horizontal="justify" vertical="center"/>
    </xf>
    <xf numFmtId="0" fontId="76" fillId="0" borderId="69" xfId="0" applyFont="1" applyBorder="1" applyAlignment="1">
      <alignment horizontal="justify" vertical="center"/>
    </xf>
    <xf numFmtId="0" fontId="76" fillId="30" borderId="49" xfId="0" applyFont="1" applyFill="1" applyBorder="1" applyAlignment="1">
      <alignment horizontal="justify" vertical="center"/>
    </xf>
    <xf numFmtId="0" fontId="76" fillId="30" borderId="59" xfId="0" applyFont="1" applyFill="1" applyBorder="1" applyAlignment="1">
      <alignment horizontal="justify" vertical="center"/>
    </xf>
    <xf numFmtId="0" fontId="76" fillId="30" borderId="69" xfId="0" applyFont="1" applyFill="1" applyBorder="1" applyAlignment="1">
      <alignment horizontal="justify" vertical="center"/>
    </xf>
    <xf numFmtId="10" fontId="76" fillId="0" borderId="1" xfId="21" applyNumberFormat="1" applyFont="1" applyBorder="1" applyAlignment="1">
      <alignment horizontal="center" vertical="center"/>
    </xf>
    <xf numFmtId="9" fontId="76" fillId="0" borderId="1" xfId="21" applyFont="1" applyBorder="1" applyAlignment="1">
      <alignment horizontal="center" vertical="center"/>
    </xf>
    <xf numFmtId="0" fontId="15" fillId="16" borderId="18"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16" borderId="63" xfId="0" applyFont="1" applyFill="1" applyBorder="1" applyAlignment="1">
      <alignment horizontal="center" vertical="center" wrapText="1"/>
    </xf>
    <xf numFmtId="0" fontId="15" fillId="16" borderId="4" xfId="0" applyFont="1" applyFill="1" applyBorder="1" applyAlignment="1">
      <alignment horizontal="center" vertical="center" wrapText="1"/>
    </xf>
    <xf numFmtId="0" fontId="43" fillId="4" borderId="8" xfId="0" applyFont="1" applyFill="1" applyBorder="1" applyAlignment="1">
      <alignment horizontal="center" vertical="center"/>
    </xf>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43" fillId="4" borderId="1" xfId="0" applyFont="1" applyFill="1" applyBorder="1" applyAlignment="1">
      <alignment horizontal="center" vertical="center" wrapText="1"/>
    </xf>
    <xf numFmtId="0" fontId="42" fillId="0" borderId="8"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1" xfId="0" applyFont="1" applyBorder="1" applyAlignment="1">
      <alignment horizontal="center" vertical="center"/>
    </xf>
    <xf numFmtId="169" fontId="17" fillId="0" borderId="1" xfId="2867" applyFont="1" applyFill="1" applyBorder="1" applyAlignment="1" applyProtection="1">
      <alignment horizontal="center" vertical="center" wrapText="1"/>
      <protection locked="0"/>
    </xf>
    <xf numFmtId="3" fontId="4" fillId="0" borderId="18"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169" fontId="17" fillId="0" borderId="5" xfId="2867" applyFont="1" applyFill="1" applyBorder="1" applyAlignment="1" applyProtection="1">
      <alignment horizontal="center" vertical="center" wrapText="1"/>
      <protection locked="0"/>
    </xf>
    <xf numFmtId="3" fontId="4" fillId="0" borderId="39" xfId="0"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169" fontId="17" fillId="0" borderId="22" xfId="2867" applyFont="1" applyFill="1" applyBorder="1" applyAlignment="1" applyProtection="1">
      <alignment horizontal="center" vertical="center" wrapText="1"/>
      <protection locked="0"/>
    </xf>
    <xf numFmtId="175" fontId="17" fillId="0" borderId="5" xfId="2867" applyNumberFormat="1" applyFont="1" applyFill="1" applyBorder="1" applyAlignment="1" applyProtection="1">
      <alignment horizontal="center" vertical="center" wrapText="1"/>
      <protection locked="0"/>
    </xf>
    <xf numFmtId="175" fontId="17" fillId="0" borderId="1" xfId="2867" applyNumberFormat="1" applyFont="1" applyFill="1" applyBorder="1" applyAlignment="1" applyProtection="1">
      <alignment horizontal="center" vertical="center" wrapText="1"/>
      <protection locked="0"/>
    </xf>
    <xf numFmtId="175" fontId="17" fillId="0" borderId="5" xfId="2867" applyNumberFormat="1" applyFont="1" applyFill="1" applyBorder="1" applyAlignment="1" applyProtection="1">
      <alignment horizontal="center" vertical="center"/>
      <protection locked="0"/>
    </xf>
    <xf numFmtId="175" fontId="17" fillId="0" borderId="1" xfId="2867" applyNumberFormat="1" applyFont="1" applyFill="1" applyBorder="1" applyAlignment="1" applyProtection="1">
      <alignment horizontal="center" vertical="center"/>
      <protection locked="0"/>
    </xf>
    <xf numFmtId="175" fontId="17" fillId="0" borderId="2" xfId="2867" applyNumberFormat="1" applyFont="1" applyFill="1" applyBorder="1" applyAlignment="1" applyProtection="1">
      <alignment horizontal="center" vertical="center" wrapText="1"/>
      <protection locked="0"/>
    </xf>
    <xf numFmtId="175" fontId="17" fillId="0" borderId="22" xfId="2867" applyNumberFormat="1" applyFont="1" applyFill="1" applyBorder="1" applyAlignment="1" applyProtection="1">
      <alignment horizontal="center" vertical="center" wrapText="1"/>
      <protection locked="0"/>
    </xf>
    <xf numFmtId="175" fontId="17" fillId="0" borderId="2" xfId="2867" applyNumberFormat="1" applyFont="1" applyFill="1" applyBorder="1" applyAlignment="1" applyProtection="1">
      <alignment horizontal="center" vertical="center"/>
      <protection locked="0"/>
    </xf>
    <xf numFmtId="175" fontId="17" fillId="0" borderId="22" xfId="2867" applyNumberFormat="1" applyFont="1" applyFill="1" applyBorder="1" applyAlignment="1" applyProtection="1">
      <alignment horizontal="center" vertical="center"/>
      <protection locked="0"/>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vertical="center" wrapText="1"/>
    </xf>
    <xf numFmtId="169" fontId="17" fillId="0" borderId="3" xfId="2867" applyFont="1" applyFill="1" applyBorder="1" applyAlignment="1" applyProtection="1">
      <alignment horizontal="center" vertical="center" wrapText="1"/>
      <protection locked="0"/>
    </xf>
    <xf numFmtId="169" fontId="17" fillId="0" borderId="2" xfId="2867" applyFont="1" applyFill="1" applyBorder="1" applyAlignment="1" applyProtection="1">
      <alignment horizontal="center" vertical="center" wrapText="1"/>
      <protection locked="0"/>
    </xf>
    <xf numFmtId="0" fontId="2" fillId="16" borderId="16"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2" fillId="16" borderId="36"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19" xfId="0" applyFont="1" applyFill="1" applyBorder="1" applyAlignment="1">
      <alignment horizontal="center" vertical="center" wrapText="1"/>
    </xf>
    <xf numFmtId="3" fontId="4" fillId="0" borderId="17" xfId="0" applyNumberFormat="1" applyFont="1" applyBorder="1" applyAlignment="1">
      <alignment horizontal="center" vertical="center"/>
    </xf>
    <xf numFmtId="3" fontId="4" fillId="0" borderId="2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10" fillId="16" borderId="46" xfId="0" applyFont="1" applyFill="1" applyBorder="1" applyAlignment="1">
      <alignment horizontal="left" vertical="center" wrapText="1"/>
    </xf>
    <xf numFmtId="0" fontId="10" fillId="16" borderId="47" xfId="0" applyFont="1" applyFill="1" applyBorder="1" applyAlignment="1">
      <alignment horizontal="left" vertical="center" wrapText="1"/>
    </xf>
    <xf numFmtId="0" fontId="10" fillId="16" borderId="48" xfId="0" applyFont="1" applyFill="1" applyBorder="1" applyAlignment="1">
      <alignment horizontal="left" vertical="center" wrapText="1"/>
    </xf>
    <xf numFmtId="0" fontId="10" fillId="0" borderId="58" xfId="0" applyFont="1" applyBorder="1" applyAlignment="1">
      <alignment horizontal="left" vertical="center" wrapText="1"/>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29" fillId="16" borderId="28" xfId="19" applyFont="1" applyFill="1" applyBorder="1" applyAlignment="1">
      <alignment horizontal="left" vertical="center" wrapText="1"/>
    </xf>
    <xf numFmtId="0" fontId="29" fillId="16" borderId="29" xfId="19" applyFont="1" applyFill="1" applyBorder="1" applyAlignment="1">
      <alignment horizontal="left" vertical="center" wrapText="1"/>
    </xf>
    <xf numFmtId="0" fontId="29" fillId="16" borderId="38" xfId="19" applyFont="1" applyFill="1" applyBorder="1" applyAlignment="1">
      <alignment horizontal="left" vertical="center" wrapText="1"/>
    </xf>
    <xf numFmtId="0" fontId="11" fillId="0" borderId="58"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29" fillId="0" borderId="46" xfId="19" applyFont="1" applyBorder="1" applyAlignment="1">
      <alignment horizontal="center" vertical="center" wrapText="1"/>
    </xf>
    <xf numFmtId="0" fontId="29" fillId="0" borderId="47" xfId="19" applyFont="1" applyBorder="1" applyAlignment="1">
      <alignment horizontal="center" vertical="center" wrapText="1"/>
    </xf>
    <xf numFmtId="0" fontId="29" fillId="0" borderId="48" xfId="19" applyFont="1" applyBorder="1" applyAlignment="1">
      <alignment horizontal="center" vertical="center" wrapText="1"/>
    </xf>
    <xf numFmtId="0" fontId="2" fillId="16" borderId="46" xfId="0" applyFont="1" applyFill="1" applyBorder="1" applyAlignment="1">
      <alignment horizontal="center" vertical="center" wrapText="1"/>
    </xf>
    <xf numFmtId="0" fontId="2" fillId="16" borderId="47" xfId="0" applyFont="1" applyFill="1" applyBorder="1" applyAlignment="1">
      <alignment horizontal="center" vertical="center" wrapText="1"/>
    </xf>
    <xf numFmtId="0" fontId="2" fillId="16" borderId="48" xfId="0" applyFont="1" applyFill="1" applyBorder="1" applyAlignment="1">
      <alignment horizontal="center" vertical="center" wrapText="1"/>
    </xf>
    <xf numFmtId="0" fontId="2" fillId="20" borderId="46" xfId="0" applyFont="1" applyFill="1" applyBorder="1" applyAlignment="1">
      <alignment horizontal="center" vertical="center" wrapText="1"/>
    </xf>
    <xf numFmtId="0" fontId="2" fillId="20" borderId="47" xfId="0" applyFont="1" applyFill="1" applyBorder="1" applyAlignment="1">
      <alignment horizontal="center" vertical="center" wrapText="1"/>
    </xf>
    <xf numFmtId="0" fontId="2" fillId="20" borderId="48" xfId="0" applyFont="1" applyFill="1" applyBorder="1" applyAlignment="1">
      <alignment horizontal="center" vertical="center" wrapText="1"/>
    </xf>
    <xf numFmtId="0" fontId="2" fillId="16" borderId="17"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71" fillId="16" borderId="1" xfId="0" applyFont="1" applyFill="1" applyBorder="1" applyAlignment="1">
      <alignment horizontal="center" vertical="center"/>
    </xf>
    <xf numFmtId="0" fontId="65" fillId="16" borderId="2" xfId="0" applyFont="1" applyFill="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37" xfId="0" applyFont="1" applyBorder="1" applyAlignment="1">
      <alignment horizontal="left" vertical="center" wrapText="1"/>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37" xfId="0" applyFont="1" applyBorder="1" applyAlignment="1">
      <alignment horizontal="left" vertical="center"/>
    </xf>
    <xf numFmtId="0" fontId="10" fillId="16" borderId="46" xfId="0" applyFont="1" applyFill="1" applyBorder="1" applyAlignment="1">
      <alignment horizontal="left" vertical="center"/>
    </xf>
    <xf numFmtId="0" fontId="10" fillId="16" borderId="47" xfId="0" applyFont="1" applyFill="1" applyBorder="1" applyAlignment="1">
      <alignment horizontal="left" vertical="center"/>
    </xf>
    <xf numFmtId="0" fontId="10" fillId="16" borderId="48" xfId="0" applyFont="1" applyFill="1" applyBorder="1" applyAlignment="1">
      <alignment horizontal="left" vertical="center"/>
    </xf>
    <xf numFmtId="0" fontId="10" fillId="0" borderId="58" xfId="0" applyFont="1" applyBorder="1" applyAlignment="1">
      <alignment horizontal="left" vertical="center"/>
    </xf>
    <xf numFmtId="0" fontId="10" fillId="0" borderId="50" xfId="0" applyFont="1" applyBorder="1" applyAlignment="1">
      <alignment horizontal="left" vertical="center"/>
    </xf>
    <xf numFmtId="0" fontId="10" fillId="0" borderId="51" xfId="0" applyFont="1" applyBorder="1" applyAlignment="1">
      <alignment horizontal="left" vertical="center"/>
    </xf>
    <xf numFmtId="0" fontId="52" fillId="17" borderId="40" xfId="0" applyFont="1" applyFill="1" applyBorder="1" applyAlignment="1">
      <alignment horizontal="center"/>
    </xf>
    <xf numFmtId="0" fontId="52" fillId="17" borderId="32" xfId="0" applyFont="1" applyFill="1" applyBorder="1" applyAlignment="1">
      <alignment horizontal="center"/>
    </xf>
    <xf numFmtId="0" fontId="52" fillId="17" borderId="33" xfId="0" applyFont="1" applyFill="1" applyBorder="1" applyAlignment="1">
      <alignment horizontal="center"/>
    </xf>
    <xf numFmtId="0" fontId="54" fillId="0" borderId="20" xfId="0" applyFont="1" applyBorder="1" applyAlignment="1">
      <alignment horizontal="left" vertical="center"/>
    </xf>
    <xf numFmtId="0" fontId="54" fillId="0" borderId="14" xfId="0" applyFont="1" applyBorder="1" applyAlignment="1">
      <alignment horizontal="left" vertical="center"/>
    </xf>
    <xf numFmtId="0" fontId="54" fillId="0" borderId="39" xfId="0" applyFont="1" applyBorder="1" applyAlignment="1">
      <alignment horizontal="left" vertical="center"/>
    </xf>
    <xf numFmtId="0" fontId="54" fillId="0" borderId="15" xfId="0" applyFont="1" applyBorder="1" applyAlignment="1">
      <alignment horizontal="left"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xf>
    <xf numFmtId="0" fontId="54" fillId="0" borderId="1" xfId="0" applyFont="1" applyBorder="1" applyAlignment="1">
      <alignment horizontal="left" vertical="center"/>
    </xf>
    <xf numFmtId="0" fontId="54" fillId="0" borderId="3" xfId="0" applyFont="1" applyBorder="1" applyAlignment="1" applyProtection="1">
      <alignment horizontal="left" vertical="center"/>
      <protection locked="0"/>
    </xf>
    <xf numFmtId="0" fontId="54" fillId="0" borderId="1" xfId="0" applyFont="1" applyBorder="1" applyAlignment="1" applyProtection="1">
      <alignment horizontal="left" vertical="center"/>
      <protection locked="0"/>
    </xf>
    <xf numFmtId="0" fontId="0" fillId="0" borderId="2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5" xfId="0" applyBorder="1" applyAlignment="1">
      <alignment horizontal="center" vertical="center"/>
    </xf>
    <xf numFmtId="0" fontId="54" fillId="0" borderId="54" xfId="0" applyFont="1" applyBorder="1" applyAlignment="1">
      <alignment horizontal="left" vertical="center"/>
    </xf>
    <xf numFmtId="0" fontId="54" fillId="0" borderId="9" xfId="0" applyFont="1" applyBorder="1" applyAlignment="1">
      <alignment horizontal="left" vertical="center"/>
    </xf>
    <xf numFmtId="0" fontId="54" fillId="0" borderId="42" xfId="0" applyFont="1"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54" fillId="0" borderId="3" xfId="0" applyFont="1" applyBorder="1" applyAlignment="1">
      <alignment horizontal="left" vertical="center"/>
    </xf>
    <xf numFmtId="0" fontId="0" fillId="0" borderId="56"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54" fillId="0" borderId="5" xfId="0" applyFont="1" applyBorder="1" applyAlignment="1">
      <alignment horizontal="left" vertical="center"/>
    </xf>
    <xf numFmtId="0" fontId="54" fillId="0" borderId="20" xfId="0" applyFont="1" applyBorder="1" applyAlignment="1">
      <alignment horizontal="center" vertical="center"/>
    </xf>
    <xf numFmtId="0" fontId="54" fillId="0" borderId="14" xfId="0" applyFont="1" applyBorder="1" applyAlignment="1">
      <alignment horizontal="center" vertical="center"/>
    </xf>
    <xf numFmtId="0" fontId="54" fillId="0" borderId="39" xfId="0" applyFont="1" applyBorder="1" applyAlignment="1">
      <alignment horizontal="center" vertical="center"/>
    </xf>
    <xf numFmtId="0" fontId="54" fillId="0" borderId="2" xfId="0" applyFont="1" applyBorder="1" applyAlignment="1">
      <alignment horizontal="left" vertical="center"/>
    </xf>
    <xf numFmtId="0" fontId="54" fillId="0" borderId="22" xfId="0" applyFont="1" applyBorder="1" applyAlignment="1">
      <alignment horizontal="left" vertical="center"/>
    </xf>
    <xf numFmtId="0" fontId="54" fillId="0" borderId="18" xfId="0" applyFont="1" applyBorder="1" applyAlignment="1">
      <alignment horizontal="center" vertical="center"/>
    </xf>
    <xf numFmtId="0" fontId="0" fillId="0" borderId="20" xfId="0" applyBorder="1" applyAlignment="1">
      <alignment horizontal="left" vertical="center"/>
    </xf>
    <xf numFmtId="0" fontId="0" fillId="0" borderId="14" xfId="0" applyBorder="1" applyAlignment="1">
      <alignment horizontal="left" vertical="center"/>
    </xf>
    <xf numFmtId="0" fontId="0" fillId="0" borderId="39" xfId="0" applyBorder="1" applyAlignment="1">
      <alignment horizontal="left" vertical="center"/>
    </xf>
    <xf numFmtId="0" fontId="52" fillId="17" borderId="40" xfId="0" applyFont="1" applyFill="1" applyBorder="1" applyAlignment="1">
      <alignment horizontal="center" vertical="center"/>
    </xf>
    <xf numFmtId="0" fontId="52" fillId="17" borderId="32" xfId="0" applyFont="1" applyFill="1" applyBorder="1" applyAlignment="1">
      <alignment horizontal="center" vertical="center"/>
    </xf>
    <xf numFmtId="0" fontId="52" fillId="17" borderId="33" xfId="0" applyFont="1" applyFill="1" applyBorder="1" applyAlignment="1">
      <alignment horizontal="center" vertical="center"/>
    </xf>
    <xf numFmtId="0" fontId="48" fillId="16" borderId="17" xfId="0" applyFont="1" applyFill="1" applyBorder="1" applyAlignment="1">
      <alignment horizontal="center" vertical="center"/>
    </xf>
    <xf numFmtId="0" fontId="48" fillId="16" borderId="3" xfId="0" applyFont="1" applyFill="1" applyBorder="1" applyAlignment="1">
      <alignment horizontal="center" vertical="center"/>
    </xf>
    <xf numFmtId="0" fontId="48" fillId="16" borderId="10" xfId="0" applyFont="1" applyFill="1" applyBorder="1" applyAlignment="1">
      <alignment horizontal="center" vertical="center"/>
    </xf>
    <xf numFmtId="0" fontId="49" fillId="16" borderId="18" xfId="0" applyFont="1" applyFill="1" applyBorder="1" applyAlignment="1">
      <alignment horizontal="center" vertical="center" wrapText="1"/>
    </xf>
    <xf numFmtId="0" fontId="49" fillId="16" borderId="1" xfId="0" applyFont="1" applyFill="1" applyBorder="1" applyAlignment="1">
      <alignment horizontal="center" vertical="center"/>
    </xf>
    <xf numFmtId="0" fontId="49" fillId="16" borderId="2" xfId="0" applyFont="1" applyFill="1" applyBorder="1" applyAlignment="1">
      <alignment horizontal="center" vertical="center"/>
    </xf>
    <xf numFmtId="0" fontId="49" fillId="16" borderId="19" xfId="0" applyFont="1" applyFill="1" applyBorder="1" applyAlignment="1">
      <alignment horizontal="center" vertical="center"/>
    </xf>
    <xf numFmtId="0" fontId="50" fillId="0" borderId="43" xfId="0" applyFont="1" applyBorder="1" applyAlignment="1">
      <alignment horizontal="center"/>
    </xf>
    <xf numFmtId="0" fontId="50" fillId="0" borderId="30" xfId="0"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51" fillId="16" borderId="23" xfId="0" applyFont="1" applyFill="1" applyBorder="1" applyAlignment="1">
      <alignment horizontal="left" vertical="center"/>
    </xf>
    <xf numFmtId="0" fontId="51" fillId="16" borderId="37" xfId="0" applyFont="1" applyFill="1" applyBorder="1" applyAlignment="1">
      <alignment horizontal="left" vertical="center"/>
    </xf>
    <xf numFmtId="0" fontId="52" fillId="17" borderId="17" xfId="0" applyFont="1" applyFill="1" applyBorder="1" applyAlignment="1">
      <alignment horizontal="center" vertical="center"/>
    </xf>
    <xf numFmtId="0" fontId="52" fillId="17" borderId="3" xfId="0" applyFont="1" applyFill="1" applyBorder="1" applyAlignment="1">
      <alignment horizontal="center" vertical="center"/>
    </xf>
    <xf numFmtId="0" fontId="52" fillId="17" borderId="10" xfId="0" applyFont="1" applyFill="1" applyBorder="1" applyAlignment="1">
      <alignment horizontal="center" vertical="center"/>
    </xf>
    <xf numFmtId="0" fontId="10" fillId="2" borderId="46" xfId="0" applyFont="1" applyFill="1" applyBorder="1" applyAlignment="1">
      <alignment vertical="top"/>
    </xf>
    <xf numFmtId="0" fontId="10" fillId="2" borderId="47" xfId="0" applyFont="1" applyFill="1" applyBorder="1" applyAlignment="1">
      <alignment vertical="top"/>
    </xf>
    <xf numFmtId="0" fontId="10" fillId="2" borderId="58" xfId="0" applyFont="1" applyFill="1" applyBorder="1" applyAlignment="1">
      <alignment vertical="top"/>
    </xf>
    <xf numFmtId="0" fontId="10" fillId="2" borderId="58" xfId="0" applyFont="1" applyFill="1" applyBorder="1" applyAlignment="1">
      <alignment horizontal="left" vertical="center" wrapText="1"/>
    </xf>
    <xf numFmtId="0" fontId="51" fillId="16" borderId="46" xfId="0" applyFont="1" applyFill="1" applyBorder="1" applyAlignment="1">
      <alignment horizontal="left" vertical="center"/>
    </xf>
    <xf numFmtId="0" fontId="51" fillId="16" borderId="48" xfId="0" applyFont="1" applyFill="1" applyBorder="1" applyAlignment="1">
      <alignment horizontal="left" vertical="center"/>
    </xf>
    <xf numFmtId="0" fontId="0" fillId="0" borderId="2"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15" xfId="0" applyBorder="1" applyAlignment="1">
      <alignment horizontal="left" vertical="center"/>
    </xf>
    <xf numFmtId="0" fontId="93" fillId="17" borderId="40" xfId="0" applyFont="1" applyFill="1" applyBorder="1" applyAlignment="1">
      <alignment horizontal="center"/>
    </xf>
    <xf numFmtId="0" fontId="93" fillId="17" borderId="32" xfId="0" applyFont="1" applyFill="1" applyBorder="1" applyAlignment="1">
      <alignment horizontal="center"/>
    </xf>
    <xf numFmtId="0" fontId="93" fillId="17" borderId="33" xfId="0" applyFont="1" applyFill="1" applyBorder="1" applyAlignment="1">
      <alignment horizontal="center"/>
    </xf>
    <xf numFmtId="0" fontId="0" fillId="0" borderId="13" xfId="0" applyBorder="1" applyAlignment="1">
      <alignment horizontal="center" vertical="center"/>
    </xf>
    <xf numFmtId="0" fontId="25" fillId="3" borderId="20"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39" xfId="0" applyFont="1" applyFill="1" applyBorder="1" applyAlignment="1">
      <alignment horizontal="center" vertical="center"/>
    </xf>
    <xf numFmtId="0" fontId="25" fillId="3" borderId="2" xfId="0" applyFont="1" applyFill="1" applyBorder="1" applyAlignment="1">
      <alignment horizontal="left" vertical="center"/>
    </xf>
    <xf numFmtId="0" fontId="25" fillId="3" borderId="5" xfId="0" applyFont="1" applyFill="1" applyBorder="1" applyAlignment="1">
      <alignment horizontal="left" vertical="center"/>
    </xf>
    <xf numFmtId="0" fontId="25" fillId="0" borderId="20" xfId="0" applyFont="1" applyBorder="1" applyAlignment="1">
      <alignment horizontal="center" vertical="center"/>
    </xf>
    <xf numFmtId="0" fontId="25" fillId="0" borderId="14" xfId="0" applyFont="1" applyBorder="1" applyAlignment="1">
      <alignment horizontal="center" vertical="center"/>
    </xf>
    <xf numFmtId="0" fontId="25" fillId="0" borderId="39" xfId="0" applyFont="1" applyBorder="1" applyAlignment="1">
      <alignment horizontal="center" vertical="center"/>
    </xf>
    <xf numFmtId="0" fontId="25" fillId="0" borderId="2" xfId="0" applyFont="1" applyBorder="1" applyAlignment="1" applyProtection="1">
      <alignment horizontal="left" vertical="center"/>
      <protection locked="0"/>
    </xf>
    <xf numFmtId="0" fontId="25" fillId="0" borderId="5" xfId="0" applyFont="1" applyBorder="1" applyAlignment="1" applyProtection="1">
      <alignment horizontal="left" vertical="center"/>
      <protection locked="0"/>
    </xf>
    <xf numFmtId="0" fontId="54" fillId="0" borderId="18" xfId="0" applyFont="1" applyBorder="1" applyAlignment="1">
      <alignment horizontal="left" vertical="center"/>
    </xf>
    <xf numFmtId="0" fontId="54" fillId="0" borderId="63" xfId="0" applyFont="1" applyBorder="1" applyAlignment="1">
      <alignment horizontal="left" vertical="center"/>
    </xf>
    <xf numFmtId="0" fontId="25" fillId="0" borderId="2" xfId="0" applyFont="1" applyBorder="1" applyAlignment="1">
      <alignment horizontal="left" vertical="center"/>
    </xf>
    <xf numFmtId="0" fontId="25" fillId="0" borderId="5" xfId="0" applyFont="1" applyBorder="1" applyAlignment="1">
      <alignment horizontal="left" vertical="center"/>
    </xf>
    <xf numFmtId="0" fontId="25" fillId="0" borderId="20"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39" xfId="0" applyFont="1" applyFill="1" applyBorder="1" applyAlignment="1" applyProtection="1">
      <alignment horizontal="center" vertical="center"/>
      <protection locked="0"/>
    </xf>
    <xf numFmtId="0" fontId="25" fillId="0" borderId="2" xfId="0" applyFont="1" applyFill="1" applyBorder="1" applyAlignment="1" applyProtection="1">
      <alignment horizontal="left" vertical="center"/>
      <protection locked="0"/>
    </xf>
    <xf numFmtId="0" fontId="25" fillId="0" borderId="5" xfId="0" applyFont="1" applyFill="1" applyBorder="1" applyAlignment="1" applyProtection="1">
      <alignment horizontal="left" vertical="center"/>
      <protection locked="0"/>
    </xf>
    <xf numFmtId="0" fontId="54" fillId="0" borderId="13" xfId="0" applyFont="1" applyBorder="1" applyAlignment="1">
      <alignment horizontal="center" vertical="center"/>
    </xf>
    <xf numFmtId="0" fontId="54" fillId="0" borderId="34" xfId="0" applyFont="1" applyBorder="1" applyAlignment="1">
      <alignment horizontal="left" vertical="center"/>
    </xf>
    <xf numFmtId="0" fontId="0" fillId="3" borderId="20"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54" fillId="3" borderId="3" xfId="0" applyFont="1" applyFill="1" applyBorder="1" applyAlignment="1" applyProtection="1">
      <alignment horizontal="left" vertical="center"/>
      <protection locked="0"/>
    </xf>
    <xf numFmtId="0" fontId="54" fillId="3" borderId="1" xfId="0" applyFont="1" applyFill="1" applyBorder="1" applyAlignment="1" applyProtection="1">
      <alignment horizontal="left" vertical="center"/>
      <protection locked="0"/>
    </xf>
    <xf numFmtId="0" fontId="54" fillId="0" borderId="17" xfId="0" applyFont="1" applyBorder="1" applyAlignment="1">
      <alignment horizontal="left" vertical="center"/>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54" fillId="0" borderId="34" xfId="0" applyFont="1" applyBorder="1" applyAlignment="1" applyProtection="1">
      <alignment horizontal="left" vertical="center"/>
      <protection locked="0"/>
    </xf>
    <xf numFmtId="0" fontId="54" fillId="0" borderId="22" xfId="0" applyFont="1" applyBorder="1" applyAlignment="1" applyProtection="1">
      <alignment horizontal="left" vertical="center"/>
      <protection locked="0"/>
    </xf>
    <xf numFmtId="0" fontId="54" fillId="0" borderId="5" xfId="0" applyFont="1" applyBorder="1" applyAlignment="1" applyProtection="1">
      <alignment horizontal="left" vertical="center"/>
      <protection locked="0"/>
    </xf>
    <xf numFmtId="0" fontId="0" fillId="0" borderId="20"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54" fillId="0" borderId="34" xfId="0" applyFont="1" applyFill="1" applyBorder="1" applyAlignment="1" applyProtection="1">
      <alignment horizontal="left" vertical="center"/>
      <protection locked="0"/>
    </xf>
    <xf numFmtId="0" fontId="54" fillId="0" borderId="22" xfId="0" applyFont="1" applyFill="1" applyBorder="1" applyAlignment="1" applyProtection="1">
      <alignment horizontal="left" vertical="center"/>
      <protection locked="0"/>
    </xf>
    <xf numFmtId="0" fontId="54" fillId="0" borderId="5" xfId="0" applyFont="1" applyFill="1" applyBorder="1" applyAlignment="1" applyProtection="1">
      <alignment horizontal="left" vertical="center"/>
      <protection locked="0"/>
    </xf>
    <xf numFmtId="0" fontId="0" fillId="3" borderId="23" xfId="0" applyFill="1" applyBorder="1" applyAlignment="1">
      <alignment horizontal="center" vertical="center"/>
    </xf>
    <xf numFmtId="0" fontId="0" fillId="3" borderId="26" xfId="0" applyFill="1" applyBorder="1" applyAlignment="1">
      <alignment horizontal="center" vertical="center"/>
    </xf>
    <xf numFmtId="0" fontId="0" fillId="3" borderId="28" xfId="0" applyFill="1" applyBorder="1" applyAlignment="1">
      <alignment horizontal="center" vertical="center"/>
    </xf>
    <xf numFmtId="0" fontId="58" fillId="0" borderId="3" xfId="0" applyFont="1" applyFill="1" applyBorder="1" applyAlignment="1">
      <alignment horizontal="center" vertical="center"/>
    </xf>
    <xf numFmtId="0" fontId="58" fillId="0" borderId="3" xfId="0" applyFont="1" applyFill="1" applyBorder="1" applyAlignment="1" applyProtection="1">
      <alignment horizontal="center" vertical="center"/>
      <protection locked="0"/>
    </xf>
    <xf numFmtId="3" fontId="2" fillId="0" borderId="10" xfId="0" applyNumberFormat="1" applyFont="1" applyFill="1" applyBorder="1" applyAlignment="1" applyProtection="1">
      <alignment horizontal="center" vertical="center" wrapText="1"/>
      <protection locked="0"/>
    </xf>
    <xf numFmtId="0" fontId="17" fillId="0" borderId="36" xfId="0" applyFont="1" applyFill="1" applyBorder="1" applyAlignment="1" applyProtection="1">
      <alignment vertical="center" wrapText="1"/>
      <protection locked="0"/>
    </xf>
    <xf numFmtId="0" fontId="17" fillId="0" borderId="3" xfId="0" applyFont="1" applyFill="1" applyBorder="1" applyAlignment="1" applyProtection="1">
      <alignment vertical="center" wrapText="1"/>
      <protection locked="0"/>
    </xf>
    <xf numFmtId="0" fontId="17" fillId="0" borderId="3" xfId="0" applyFont="1" applyFill="1" applyBorder="1" applyAlignment="1" applyProtection="1">
      <alignment horizontal="center" vertical="center" wrapText="1"/>
      <protection locked="0"/>
    </xf>
    <xf numFmtId="0" fontId="8" fillId="0" borderId="3" xfId="0" applyFont="1" applyFill="1" applyBorder="1" applyAlignment="1" applyProtection="1">
      <alignment vertical="center" wrapText="1"/>
      <protection locked="0"/>
    </xf>
    <xf numFmtId="43" fontId="17" fillId="0" borderId="3" xfId="0" applyNumberFormat="1" applyFont="1" applyFill="1" applyBorder="1" applyAlignment="1" applyProtection="1">
      <alignment vertical="center" wrapText="1"/>
      <protection locked="0"/>
    </xf>
    <xf numFmtId="43" fontId="18" fillId="0" borderId="10" xfId="0" applyNumberFormat="1" applyFont="1" applyFill="1" applyBorder="1" applyAlignment="1" applyProtection="1">
      <alignment vertical="center" wrapText="1"/>
      <protection locked="0"/>
    </xf>
    <xf numFmtId="3" fontId="2" fillId="0" borderId="11" xfId="0" applyNumberFormat="1" applyFont="1" applyFill="1" applyBorder="1" applyAlignment="1" applyProtection="1">
      <alignment horizontal="center" vertical="center" wrapText="1"/>
      <protection locked="0"/>
    </xf>
    <xf numFmtId="0" fontId="17" fillId="0" borderId="7" xfId="0" applyFont="1" applyFill="1" applyBorder="1" applyAlignment="1" applyProtection="1">
      <alignment vertical="center" wrapText="1"/>
      <protection locked="0"/>
    </xf>
    <xf numFmtId="0" fontId="17" fillId="0" borderId="1" xfId="0" applyFont="1" applyFill="1" applyBorder="1" applyAlignment="1" applyProtection="1">
      <alignment vertical="center" wrapText="1"/>
      <protection locked="0"/>
    </xf>
    <xf numFmtId="0" fontId="1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wrapText="1"/>
      <protection locked="0"/>
    </xf>
    <xf numFmtId="0" fontId="18" fillId="0" borderId="11" xfId="0" applyFont="1" applyFill="1" applyBorder="1" applyAlignment="1" applyProtection="1">
      <alignment vertical="center" wrapText="1"/>
      <protection locked="0"/>
    </xf>
    <xf numFmtId="0" fontId="58" fillId="0" borderId="1" xfId="0" applyFont="1" applyFill="1" applyBorder="1" applyAlignment="1">
      <alignment horizontal="center" vertical="center"/>
    </xf>
    <xf numFmtId="0" fontId="58" fillId="0" borderId="1" xfId="0" applyFont="1" applyFill="1" applyBorder="1" applyAlignment="1" applyProtection="1">
      <alignment horizontal="center" vertical="center"/>
      <protection locked="0"/>
    </xf>
    <xf numFmtId="3" fontId="2" fillId="0" borderId="19" xfId="0" applyNumberFormat="1" applyFont="1" applyFill="1" applyBorder="1" applyAlignment="1" applyProtection="1">
      <alignment horizontal="center" vertical="center" wrapText="1"/>
      <protection locked="0"/>
    </xf>
    <xf numFmtId="0" fontId="17" fillId="0" borderId="54" xfId="0" applyFont="1" applyFill="1" applyBorder="1" applyAlignment="1" applyProtection="1">
      <alignment vertical="center" wrapText="1"/>
      <protection locked="0"/>
    </xf>
    <xf numFmtId="0" fontId="17" fillId="0" borderId="2" xfId="0" applyFont="1" applyFill="1" applyBorder="1" applyAlignment="1" applyProtection="1">
      <alignment vertical="center" wrapText="1"/>
      <protection locked="0"/>
    </xf>
    <xf numFmtId="0" fontId="17"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vertical="center" wrapText="1"/>
      <protection locked="0"/>
    </xf>
    <xf numFmtId="0" fontId="18" fillId="0" borderId="19" xfId="0" applyFont="1" applyFill="1" applyBorder="1" applyAlignment="1" applyProtection="1">
      <alignment vertical="center" wrapText="1"/>
      <protection locked="0"/>
    </xf>
    <xf numFmtId="3" fontId="58" fillId="0" borderId="3" xfId="0" applyNumberFormat="1" applyFont="1" applyFill="1" applyBorder="1" applyAlignment="1" applyProtection="1">
      <alignment horizontal="center" vertical="center" wrapText="1"/>
      <protection locked="0"/>
    </xf>
    <xf numFmtId="37" fontId="58" fillId="0" borderId="3" xfId="0" applyNumberFormat="1" applyFont="1" applyFill="1" applyBorder="1" applyAlignment="1">
      <alignment horizontal="center" vertical="center" wrapText="1"/>
    </xf>
    <xf numFmtId="3" fontId="58" fillId="0" borderId="3" xfId="0" applyNumberFormat="1" applyFont="1" applyFill="1" applyBorder="1" applyAlignment="1">
      <alignment horizontal="center" vertical="center" wrapText="1"/>
    </xf>
    <xf numFmtId="4" fontId="17" fillId="0" borderId="3" xfId="0" applyNumberFormat="1" applyFont="1" applyFill="1" applyBorder="1" applyAlignment="1" applyProtection="1">
      <alignment horizontal="center" vertical="center" wrapText="1"/>
      <protection locked="0"/>
    </xf>
    <xf numFmtId="0" fontId="17" fillId="0" borderId="18" xfId="0" applyFont="1" applyFill="1" applyBorder="1" applyAlignment="1" applyProtection="1">
      <alignment horizontal="center" vertical="center" wrapText="1"/>
      <protection locked="0"/>
    </xf>
    <xf numFmtId="3" fontId="17" fillId="0" borderId="2" xfId="0" applyNumberFormat="1" applyFont="1" applyFill="1" applyBorder="1" applyAlignment="1" applyProtection="1">
      <alignment horizontal="center" vertical="center" wrapText="1"/>
      <protection locked="0"/>
    </xf>
    <xf numFmtId="0" fontId="0" fillId="0" borderId="10" xfId="0" applyFill="1" applyBorder="1" applyAlignment="1" applyProtection="1">
      <alignment horizontal="center"/>
      <protection locked="0"/>
    </xf>
    <xf numFmtId="37" fontId="58" fillId="0" borderId="1" xfId="0" applyNumberFormat="1" applyFont="1" applyFill="1" applyBorder="1" applyAlignment="1">
      <alignment horizontal="center" vertical="center"/>
    </xf>
    <xf numFmtId="3" fontId="58" fillId="0" borderId="1" xfId="0" applyNumberFormat="1" applyFont="1" applyFill="1" applyBorder="1" applyAlignment="1">
      <alignment horizontal="center" vertical="center"/>
    </xf>
    <xf numFmtId="3" fontId="58" fillId="0" borderId="1" xfId="0" applyNumberFormat="1" applyFont="1" applyFill="1" applyBorder="1" applyAlignment="1" applyProtection="1">
      <alignment horizontal="center" vertical="center"/>
      <protection locked="0"/>
    </xf>
    <xf numFmtId="4" fontId="17" fillId="0" borderId="1" xfId="0" applyNumberFormat="1" applyFont="1" applyFill="1" applyBorder="1" applyAlignment="1" applyProtection="1">
      <alignment horizontal="center" vertical="center" wrapText="1"/>
      <protection locked="0"/>
    </xf>
    <xf numFmtId="3" fontId="17" fillId="0" borderId="22" xfId="0" applyNumberFormat="1" applyFont="1" applyFill="1" applyBorder="1" applyAlignment="1" applyProtection="1">
      <alignment horizontal="center" vertical="center" wrapText="1"/>
      <protection locked="0"/>
    </xf>
    <xf numFmtId="0" fontId="0" fillId="0" borderId="11" xfId="0" applyFill="1" applyBorder="1" applyAlignment="1" applyProtection="1">
      <alignment horizontal="center"/>
      <protection locked="0"/>
    </xf>
    <xf numFmtId="37" fontId="58" fillId="0" borderId="1" xfId="0" applyNumberFormat="1" applyFont="1" applyFill="1" applyBorder="1" applyAlignment="1">
      <alignment horizontal="center" vertical="center" wrapText="1"/>
    </xf>
    <xf numFmtId="3" fontId="17" fillId="0" borderId="5" xfId="0" applyNumberFormat="1" applyFont="1" applyFill="1" applyBorder="1" applyAlignment="1" applyProtection="1">
      <alignment horizontal="center" vertical="center" wrapText="1"/>
      <protection locked="0"/>
    </xf>
    <xf numFmtId="3" fontId="58" fillId="0" borderId="1" xfId="0" applyNumberFormat="1" applyFont="1" applyFill="1" applyBorder="1" applyAlignment="1" applyProtection="1">
      <alignment horizontal="center" vertical="center" wrapText="1"/>
      <protection locked="0"/>
    </xf>
    <xf numFmtId="3" fontId="58" fillId="0" borderId="1" xfId="0" applyNumberFormat="1" applyFont="1" applyFill="1" applyBorder="1" applyAlignment="1">
      <alignment horizontal="center" vertical="center" wrapText="1"/>
    </xf>
    <xf numFmtId="0" fontId="17" fillId="0" borderId="22" xfId="0" applyFont="1" applyFill="1" applyBorder="1" applyAlignment="1" applyProtection="1">
      <alignment horizontal="center" vertical="center" wrapText="1"/>
      <protection locked="0"/>
    </xf>
    <xf numFmtId="0" fontId="8" fillId="0" borderId="22" xfId="0" applyFont="1" applyFill="1" applyBorder="1" applyAlignment="1" applyProtection="1">
      <alignment vertical="center" wrapText="1"/>
      <protection locked="0"/>
    </xf>
    <xf numFmtId="0" fontId="17" fillId="0" borderId="22" xfId="0" applyFont="1" applyFill="1" applyBorder="1" applyAlignment="1" applyProtection="1">
      <alignment vertical="center" wrapText="1"/>
      <protection locked="0"/>
    </xf>
    <xf numFmtId="4" fontId="58" fillId="0" borderId="1" xfId="0" applyNumberFormat="1" applyFont="1" applyFill="1" applyBorder="1" applyAlignment="1" applyProtection="1">
      <alignment horizontal="center" vertical="center"/>
      <protection locked="0"/>
    </xf>
    <xf numFmtId="4" fontId="58" fillId="0" borderId="1" xfId="0" applyNumberFormat="1" applyFont="1" applyFill="1" applyBorder="1" applyAlignment="1">
      <alignment horizontal="center" vertical="center"/>
    </xf>
    <xf numFmtId="0" fontId="17" fillId="0" borderId="5" xfId="0" applyFont="1" applyFill="1" applyBorder="1" applyAlignment="1" applyProtection="1">
      <alignment vertical="center" wrapText="1"/>
      <protection locked="0"/>
    </xf>
    <xf numFmtId="0" fontId="17" fillId="0" borderId="34" xfId="0" applyFont="1" applyFill="1" applyBorder="1" applyAlignment="1" applyProtection="1">
      <alignment vertical="center" wrapText="1"/>
      <protection locked="0"/>
    </xf>
    <xf numFmtId="0" fontId="17" fillId="0" borderId="5" xfId="0" applyFont="1" applyFill="1" applyBorder="1" applyAlignment="1" applyProtection="1">
      <alignment horizontal="center" vertical="center" wrapText="1"/>
      <protection locked="0"/>
    </xf>
    <xf numFmtId="0" fontId="17" fillId="0" borderId="20" xfId="0" applyFont="1" applyFill="1" applyBorder="1" applyAlignment="1" applyProtection="1">
      <alignment horizontal="center" vertical="center" wrapText="1"/>
      <protection locked="0"/>
    </xf>
    <xf numFmtId="0" fontId="8" fillId="0" borderId="5" xfId="0" applyFont="1" applyFill="1" applyBorder="1" applyAlignment="1" applyProtection="1">
      <alignment vertical="center" wrapText="1"/>
      <protection locked="0"/>
    </xf>
    <xf numFmtId="4" fontId="17" fillId="0" borderId="7" xfId="0" applyNumberFormat="1" applyFont="1" applyFill="1" applyBorder="1" applyAlignment="1" applyProtection="1">
      <alignment horizontal="center" vertical="center" wrapText="1"/>
      <protection locked="0"/>
    </xf>
    <xf numFmtId="3" fontId="17" fillId="0" borderId="1" xfId="0" applyNumberFormat="1" applyFont="1" applyFill="1" applyBorder="1" applyAlignment="1" applyProtection="1">
      <alignment horizontal="center" vertical="center" wrapText="1"/>
      <protection locked="0"/>
    </xf>
    <xf numFmtId="188" fontId="17" fillId="0" borderId="1" xfId="0" applyNumberFormat="1" applyFont="1" applyFill="1" applyBorder="1" applyAlignment="1" applyProtection="1">
      <alignment wrapText="1"/>
      <protection locked="0"/>
    </xf>
    <xf numFmtId="0" fontId="17" fillId="0" borderId="1" xfId="0" applyFont="1" applyFill="1" applyBorder="1" applyAlignment="1" applyProtection="1">
      <alignment wrapText="1"/>
      <protection locked="0"/>
    </xf>
    <xf numFmtId="4" fontId="17" fillId="0" borderId="4" xfId="0" applyNumberFormat="1" applyFont="1" applyFill="1" applyBorder="1" applyAlignment="1" applyProtection="1">
      <alignment horizontal="center" vertical="center" wrapText="1"/>
      <protection locked="0"/>
    </xf>
    <xf numFmtId="187" fontId="17" fillId="0" borderId="4" xfId="0" applyNumberFormat="1" applyFont="1" applyFill="1" applyBorder="1" applyAlignment="1" applyProtection="1">
      <alignment wrapText="1"/>
      <protection locked="0"/>
    </xf>
    <xf numFmtId="0" fontId="17" fillId="0" borderId="4" xfId="0" applyFont="1" applyFill="1" applyBorder="1" applyAlignment="1" applyProtection="1">
      <alignment wrapText="1"/>
      <protection locked="0"/>
    </xf>
    <xf numFmtId="0" fontId="17" fillId="0" borderId="4" xfId="0" applyFont="1" applyFill="1" applyBorder="1" applyAlignment="1" applyProtection="1">
      <alignment horizontal="center" vertical="center" wrapText="1"/>
      <protection locked="0"/>
    </xf>
    <xf numFmtId="0" fontId="0" fillId="0" borderId="12" xfId="0" applyFill="1" applyBorder="1" applyAlignment="1" applyProtection="1">
      <alignment horizontal="center"/>
      <protection locked="0"/>
    </xf>
    <xf numFmtId="0" fontId="58" fillId="0" borderId="5" xfId="0" applyFont="1" applyFill="1" applyBorder="1" applyAlignment="1">
      <alignment horizontal="center" vertical="center"/>
    </xf>
    <xf numFmtId="0" fontId="58" fillId="0" borderId="5" xfId="0" applyFont="1" applyFill="1" applyBorder="1" applyAlignment="1" applyProtection="1">
      <alignment horizontal="center" vertical="center"/>
      <protection locked="0"/>
    </xf>
    <xf numFmtId="4" fontId="17" fillId="0" borderId="5" xfId="0" applyNumberFormat="1" applyFont="1" applyFill="1" applyBorder="1" applyAlignment="1" applyProtection="1">
      <alignment horizontal="center" vertical="center" wrapText="1"/>
      <protection locked="0"/>
    </xf>
    <xf numFmtId="43" fontId="17" fillId="0" borderId="5" xfId="0" applyNumberFormat="1" applyFont="1" applyFill="1" applyBorder="1" applyAlignment="1" applyProtection="1">
      <alignment vertical="center" wrapText="1"/>
      <protection locked="0"/>
    </xf>
    <xf numFmtId="0" fontId="0" fillId="0" borderId="21" xfId="0" applyFill="1" applyBorder="1" applyAlignment="1" applyProtection="1">
      <alignment horizontal="center"/>
      <protection locked="0"/>
    </xf>
    <xf numFmtId="2" fontId="58" fillId="0" borderId="1" xfId="0" applyNumberFormat="1" applyFont="1" applyFill="1" applyBorder="1" applyAlignment="1">
      <alignment horizontal="center" vertical="center"/>
    </xf>
    <xf numFmtId="2" fontId="58" fillId="0" borderId="1" xfId="0" applyNumberFormat="1" applyFont="1" applyFill="1" applyBorder="1" applyAlignment="1" applyProtection="1">
      <alignment horizontal="center" vertical="center"/>
      <protection locked="0"/>
    </xf>
    <xf numFmtId="3" fontId="2" fillId="0" borderId="1" xfId="0" applyNumberFormat="1" applyFont="1" applyFill="1" applyBorder="1" applyAlignment="1" applyProtection="1">
      <alignment horizontal="center" vertical="center" wrapText="1"/>
      <protection locked="0"/>
    </xf>
    <xf numFmtId="43" fontId="17" fillId="0" borderId="1" xfId="0" applyNumberFormat="1" applyFont="1" applyFill="1" applyBorder="1" applyAlignment="1" applyProtection="1">
      <alignment vertical="center" wrapText="1"/>
      <protection locked="0"/>
    </xf>
    <xf numFmtId="180" fontId="5" fillId="16" borderId="3" xfId="10" applyNumberFormat="1" applyFont="1" applyFill="1" applyBorder="1" applyAlignment="1" applyProtection="1">
      <alignment horizontal="center" vertical="center" wrapText="1"/>
      <protection locked="0"/>
    </xf>
    <xf numFmtId="180" fontId="5" fillId="16" borderId="1" xfId="10" applyNumberFormat="1" applyFont="1" applyFill="1" applyBorder="1" applyAlignment="1" applyProtection="1">
      <alignment horizontal="center" vertical="center" wrapText="1"/>
      <protection locked="0"/>
    </xf>
  </cellXfs>
  <cellStyles count="2033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10" xfId="5022" xr:uid="{00000000-0005-0000-0000-00002D000000}"/>
    <cellStyle name="Comma [0] 10 2" xfId="9399" xr:uid="{00000000-0005-0000-0000-00002E000000}"/>
    <cellStyle name="Comma [0] 10 2 2" xfId="18152" xr:uid="{00000000-0005-0000-0000-00002F000000}"/>
    <cellStyle name="Comma [0] 10 3" xfId="13776" xr:uid="{00000000-0005-0000-0000-000030000000}"/>
    <cellStyle name="Comma [0] 11" xfId="7211" xr:uid="{00000000-0005-0000-0000-000031000000}"/>
    <cellStyle name="Comma [0] 11 2" xfId="15964" xr:uid="{00000000-0005-0000-0000-000032000000}"/>
    <cellStyle name="Comma [0] 12" xfId="11588" xr:uid="{00000000-0005-0000-0000-000033000000}"/>
    <cellStyle name="Comma [0] 2" xfId="71" xr:uid="{00000000-0005-0000-0000-000034000000}"/>
    <cellStyle name="Comma [0] 2 10" xfId="5023" xr:uid="{00000000-0005-0000-0000-000035000000}"/>
    <cellStyle name="Comma [0] 2 10 2" xfId="9400" xr:uid="{00000000-0005-0000-0000-000036000000}"/>
    <cellStyle name="Comma [0] 2 10 2 2" xfId="18153" xr:uid="{00000000-0005-0000-0000-000037000000}"/>
    <cellStyle name="Comma [0] 2 10 3" xfId="13777" xr:uid="{00000000-0005-0000-0000-000038000000}"/>
    <cellStyle name="Comma [0] 2 11" xfId="7212" xr:uid="{00000000-0005-0000-0000-000039000000}"/>
    <cellStyle name="Comma [0] 2 11 2" xfId="15965" xr:uid="{00000000-0005-0000-0000-00003A000000}"/>
    <cellStyle name="Comma [0] 2 12" xfId="11589" xr:uid="{00000000-0005-0000-0000-00003B000000}"/>
    <cellStyle name="Comma [0] 2 2" xfId="72" xr:uid="{00000000-0005-0000-0000-00003C000000}"/>
    <cellStyle name="Comma [0] 2 2 10" xfId="7213" xr:uid="{00000000-0005-0000-0000-00003D000000}"/>
    <cellStyle name="Comma [0] 2 2 10 2" xfId="15966" xr:uid="{00000000-0005-0000-0000-00003E000000}"/>
    <cellStyle name="Comma [0] 2 2 11" xfId="11590" xr:uid="{00000000-0005-0000-0000-00003F000000}"/>
    <cellStyle name="Comma [0] 2 2 2" xfId="73" xr:uid="{00000000-0005-0000-0000-000040000000}"/>
    <cellStyle name="Comma [0] 2 2 2 10" xfId="11591" xr:uid="{00000000-0005-0000-0000-000041000000}"/>
    <cellStyle name="Comma [0] 2 2 2 2" xfId="2926" xr:uid="{00000000-0005-0000-0000-000042000000}"/>
    <cellStyle name="Comma [0] 2 2 2 2 2" xfId="3038" xr:uid="{00000000-0005-0000-0000-000043000000}"/>
    <cellStyle name="Comma [0] 2 2 2 2 2 2" xfId="3314" xr:uid="{00000000-0005-0000-0000-000044000000}"/>
    <cellStyle name="Comma [0] 2 2 2 2 2 2 2" xfId="3867" xr:uid="{00000000-0005-0000-0000-000045000000}"/>
    <cellStyle name="Comma [0] 2 2 2 2 2 2 2 2" xfId="4963" xr:uid="{00000000-0005-0000-0000-000046000000}"/>
    <cellStyle name="Comma [0] 2 2 2 2 2 2 2 2 2" xfId="7152" xr:uid="{00000000-0005-0000-0000-000047000000}"/>
    <cellStyle name="Comma [0] 2 2 2 2 2 2 2 2 2 2" xfId="11529" xr:uid="{00000000-0005-0000-0000-000048000000}"/>
    <cellStyle name="Comma [0] 2 2 2 2 2 2 2 2 2 2 2" xfId="20282" xr:uid="{00000000-0005-0000-0000-000049000000}"/>
    <cellStyle name="Comma [0] 2 2 2 2 2 2 2 2 2 3" xfId="15906" xr:uid="{00000000-0005-0000-0000-00004A000000}"/>
    <cellStyle name="Comma [0] 2 2 2 2 2 2 2 2 3" xfId="9341" xr:uid="{00000000-0005-0000-0000-00004B000000}"/>
    <cellStyle name="Comma [0] 2 2 2 2 2 2 2 2 3 2" xfId="18094" xr:uid="{00000000-0005-0000-0000-00004C000000}"/>
    <cellStyle name="Comma [0] 2 2 2 2 2 2 2 2 4" xfId="13718" xr:uid="{00000000-0005-0000-0000-00004D000000}"/>
    <cellStyle name="Comma [0] 2 2 2 2 2 2 2 3" xfId="6058" xr:uid="{00000000-0005-0000-0000-00004E000000}"/>
    <cellStyle name="Comma [0] 2 2 2 2 2 2 2 3 2" xfId="10435" xr:uid="{00000000-0005-0000-0000-00004F000000}"/>
    <cellStyle name="Comma [0] 2 2 2 2 2 2 2 3 2 2" xfId="19188" xr:uid="{00000000-0005-0000-0000-000050000000}"/>
    <cellStyle name="Comma [0] 2 2 2 2 2 2 2 3 3" xfId="14812" xr:uid="{00000000-0005-0000-0000-000051000000}"/>
    <cellStyle name="Comma [0] 2 2 2 2 2 2 2 4" xfId="8247" xr:uid="{00000000-0005-0000-0000-000052000000}"/>
    <cellStyle name="Comma [0] 2 2 2 2 2 2 2 4 2" xfId="17000" xr:uid="{00000000-0005-0000-0000-000053000000}"/>
    <cellStyle name="Comma [0] 2 2 2 2 2 2 2 5" xfId="12624" xr:uid="{00000000-0005-0000-0000-000054000000}"/>
    <cellStyle name="Comma [0] 2 2 2 2 2 2 3" xfId="4415" xr:uid="{00000000-0005-0000-0000-000055000000}"/>
    <cellStyle name="Comma [0] 2 2 2 2 2 2 3 2" xfId="6604" xr:uid="{00000000-0005-0000-0000-000056000000}"/>
    <cellStyle name="Comma [0] 2 2 2 2 2 2 3 2 2" xfId="10981" xr:uid="{00000000-0005-0000-0000-000057000000}"/>
    <cellStyle name="Comma [0] 2 2 2 2 2 2 3 2 2 2" xfId="19734" xr:uid="{00000000-0005-0000-0000-000058000000}"/>
    <cellStyle name="Comma [0] 2 2 2 2 2 2 3 2 3" xfId="15358" xr:uid="{00000000-0005-0000-0000-000059000000}"/>
    <cellStyle name="Comma [0] 2 2 2 2 2 2 3 3" xfId="8793" xr:uid="{00000000-0005-0000-0000-00005A000000}"/>
    <cellStyle name="Comma [0] 2 2 2 2 2 2 3 3 2" xfId="17546" xr:uid="{00000000-0005-0000-0000-00005B000000}"/>
    <cellStyle name="Comma [0] 2 2 2 2 2 2 3 4" xfId="13170" xr:uid="{00000000-0005-0000-0000-00005C000000}"/>
    <cellStyle name="Comma [0] 2 2 2 2 2 2 4" xfId="5510" xr:uid="{00000000-0005-0000-0000-00005D000000}"/>
    <cellStyle name="Comma [0] 2 2 2 2 2 2 4 2" xfId="9887" xr:uid="{00000000-0005-0000-0000-00005E000000}"/>
    <cellStyle name="Comma [0] 2 2 2 2 2 2 4 2 2" xfId="18640" xr:uid="{00000000-0005-0000-0000-00005F000000}"/>
    <cellStyle name="Comma [0] 2 2 2 2 2 2 4 3" xfId="14264" xr:uid="{00000000-0005-0000-0000-000060000000}"/>
    <cellStyle name="Comma [0] 2 2 2 2 2 2 5" xfId="7699" xr:uid="{00000000-0005-0000-0000-000061000000}"/>
    <cellStyle name="Comma [0] 2 2 2 2 2 2 5 2" xfId="16452" xr:uid="{00000000-0005-0000-0000-000062000000}"/>
    <cellStyle name="Comma [0] 2 2 2 2 2 2 6" xfId="12076" xr:uid="{00000000-0005-0000-0000-000063000000}"/>
    <cellStyle name="Comma [0] 2 2 2 2 2 3" xfId="3593" xr:uid="{00000000-0005-0000-0000-000064000000}"/>
    <cellStyle name="Comma [0] 2 2 2 2 2 3 2" xfId="4689" xr:uid="{00000000-0005-0000-0000-000065000000}"/>
    <cellStyle name="Comma [0] 2 2 2 2 2 3 2 2" xfId="6878" xr:uid="{00000000-0005-0000-0000-000066000000}"/>
    <cellStyle name="Comma [0] 2 2 2 2 2 3 2 2 2" xfId="11255" xr:uid="{00000000-0005-0000-0000-000067000000}"/>
    <cellStyle name="Comma [0] 2 2 2 2 2 3 2 2 2 2" xfId="20008" xr:uid="{00000000-0005-0000-0000-000068000000}"/>
    <cellStyle name="Comma [0] 2 2 2 2 2 3 2 2 3" xfId="15632" xr:uid="{00000000-0005-0000-0000-000069000000}"/>
    <cellStyle name="Comma [0] 2 2 2 2 2 3 2 3" xfId="9067" xr:uid="{00000000-0005-0000-0000-00006A000000}"/>
    <cellStyle name="Comma [0] 2 2 2 2 2 3 2 3 2" xfId="17820" xr:uid="{00000000-0005-0000-0000-00006B000000}"/>
    <cellStyle name="Comma [0] 2 2 2 2 2 3 2 4" xfId="13444" xr:uid="{00000000-0005-0000-0000-00006C000000}"/>
    <cellStyle name="Comma [0] 2 2 2 2 2 3 3" xfId="5784" xr:uid="{00000000-0005-0000-0000-00006D000000}"/>
    <cellStyle name="Comma [0] 2 2 2 2 2 3 3 2" xfId="10161" xr:uid="{00000000-0005-0000-0000-00006E000000}"/>
    <cellStyle name="Comma [0] 2 2 2 2 2 3 3 2 2" xfId="18914" xr:uid="{00000000-0005-0000-0000-00006F000000}"/>
    <cellStyle name="Comma [0] 2 2 2 2 2 3 3 3" xfId="14538" xr:uid="{00000000-0005-0000-0000-000070000000}"/>
    <cellStyle name="Comma [0] 2 2 2 2 2 3 4" xfId="7973" xr:uid="{00000000-0005-0000-0000-000071000000}"/>
    <cellStyle name="Comma [0] 2 2 2 2 2 3 4 2" xfId="16726" xr:uid="{00000000-0005-0000-0000-000072000000}"/>
    <cellStyle name="Comma [0] 2 2 2 2 2 3 5" xfId="12350" xr:uid="{00000000-0005-0000-0000-000073000000}"/>
    <cellStyle name="Comma [0] 2 2 2 2 2 4" xfId="4141" xr:uid="{00000000-0005-0000-0000-000074000000}"/>
    <cellStyle name="Comma [0] 2 2 2 2 2 4 2" xfId="6330" xr:uid="{00000000-0005-0000-0000-000075000000}"/>
    <cellStyle name="Comma [0] 2 2 2 2 2 4 2 2" xfId="10707" xr:uid="{00000000-0005-0000-0000-000076000000}"/>
    <cellStyle name="Comma [0] 2 2 2 2 2 4 2 2 2" xfId="19460" xr:uid="{00000000-0005-0000-0000-000077000000}"/>
    <cellStyle name="Comma [0] 2 2 2 2 2 4 2 3" xfId="15084" xr:uid="{00000000-0005-0000-0000-000078000000}"/>
    <cellStyle name="Comma [0] 2 2 2 2 2 4 3" xfId="8519" xr:uid="{00000000-0005-0000-0000-000079000000}"/>
    <cellStyle name="Comma [0] 2 2 2 2 2 4 3 2" xfId="17272" xr:uid="{00000000-0005-0000-0000-00007A000000}"/>
    <cellStyle name="Comma [0] 2 2 2 2 2 4 4" xfId="12896" xr:uid="{00000000-0005-0000-0000-00007B000000}"/>
    <cellStyle name="Comma [0] 2 2 2 2 2 5" xfId="5236" xr:uid="{00000000-0005-0000-0000-00007C000000}"/>
    <cellStyle name="Comma [0] 2 2 2 2 2 5 2" xfId="9613" xr:uid="{00000000-0005-0000-0000-00007D000000}"/>
    <cellStyle name="Comma [0] 2 2 2 2 2 5 2 2" xfId="18366" xr:uid="{00000000-0005-0000-0000-00007E000000}"/>
    <cellStyle name="Comma [0] 2 2 2 2 2 5 3" xfId="13990" xr:uid="{00000000-0005-0000-0000-00007F000000}"/>
    <cellStyle name="Comma [0] 2 2 2 2 2 6" xfId="7425" xr:uid="{00000000-0005-0000-0000-000080000000}"/>
    <cellStyle name="Comma [0] 2 2 2 2 2 6 2" xfId="16178" xr:uid="{00000000-0005-0000-0000-000081000000}"/>
    <cellStyle name="Comma [0] 2 2 2 2 2 7" xfId="11802" xr:uid="{00000000-0005-0000-0000-000082000000}"/>
    <cellStyle name="Comma [0] 2 2 2 2 3" xfId="3202" xr:uid="{00000000-0005-0000-0000-000083000000}"/>
    <cellStyle name="Comma [0] 2 2 2 2 3 2" xfId="3755" xr:uid="{00000000-0005-0000-0000-000084000000}"/>
    <cellStyle name="Comma [0] 2 2 2 2 3 2 2" xfId="4851" xr:uid="{00000000-0005-0000-0000-000085000000}"/>
    <cellStyle name="Comma [0] 2 2 2 2 3 2 2 2" xfId="7040" xr:uid="{00000000-0005-0000-0000-000086000000}"/>
    <cellStyle name="Comma [0] 2 2 2 2 3 2 2 2 2" xfId="11417" xr:uid="{00000000-0005-0000-0000-000087000000}"/>
    <cellStyle name="Comma [0] 2 2 2 2 3 2 2 2 2 2" xfId="20170" xr:uid="{00000000-0005-0000-0000-000088000000}"/>
    <cellStyle name="Comma [0] 2 2 2 2 3 2 2 2 3" xfId="15794" xr:uid="{00000000-0005-0000-0000-000089000000}"/>
    <cellStyle name="Comma [0] 2 2 2 2 3 2 2 3" xfId="9229" xr:uid="{00000000-0005-0000-0000-00008A000000}"/>
    <cellStyle name="Comma [0] 2 2 2 2 3 2 2 3 2" xfId="17982" xr:uid="{00000000-0005-0000-0000-00008B000000}"/>
    <cellStyle name="Comma [0] 2 2 2 2 3 2 2 4" xfId="13606" xr:uid="{00000000-0005-0000-0000-00008C000000}"/>
    <cellStyle name="Comma [0] 2 2 2 2 3 2 3" xfId="5946" xr:uid="{00000000-0005-0000-0000-00008D000000}"/>
    <cellStyle name="Comma [0] 2 2 2 2 3 2 3 2" xfId="10323" xr:uid="{00000000-0005-0000-0000-00008E000000}"/>
    <cellStyle name="Comma [0] 2 2 2 2 3 2 3 2 2" xfId="19076" xr:uid="{00000000-0005-0000-0000-00008F000000}"/>
    <cellStyle name="Comma [0] 2 2 2 2 3 2 3 3" xfId="14700" xr:uid="{00000000-0005-0000-0000-000090000000}"/>
    <cellStyle name="Comma [0] 2 2 2 2 3 2 4" xfId="8135" xr:uid="{00000000-0005-0000-0000-000091000000}"/>
    <cellStyle name="Comma [0] 2 2 2 2 3 2 4 2" xfId="16888" xr:uid="{00000000-0005-0000-0000-000092000000}"/>
    <cellStyle name="Comma [0] 2 2 2 2 3 2 5" xfId="12512" xr:uid="{00000000-0005-0000-0000-000093000000}"/>
    <cellStyle name="Comma [0] 2 2 2 2 3 3" xfId="4303" xr:uid="{00000000-0005-0000-0000-000094000000}"/>
    <cellStyle name="Comma [0] 2 2 2 2 3 3 2" xfId="6492" xr:uid="{00000000-0005-0000-0000-000095000000}"/>
    <cellStyle name="Comma [0] 2 2 2 2 3 3 2 2" xfId="10869" xr:uid="{00000000-0005-0000-0000-000096000000}"/>
    <cellStyle name="Comma [0] 2 2 2 2 3 3 2 2 2" xfId="19622" xr:uid="{00000000-0005-0000-0000-000097000000}"/>
    <cellStyle name="Comma [0] 2 2 2 2 3 3 2 3" xfId="15246" xr:uid="{00000000-0005-0000-0000-000098000000}"/>
    <cellStyle name="Comma [0] 2 2 2 2 3 3 3" xfId="8681" xr:uid="{00000000-0005-0000-0000-000099000000}"/>
    <cellStyle name="Comma [0] 2 2 2 2 3 3 3 2" xfId="17434" xr:uid="{00000000-0005-0000-0000-00009A000000}"/>
    <cellStyle name="Comma [0] 2 2 2 2 3 3 4" xfId="13058" xr:uid="{00000000-0005-0000-0000-00009B000000}"/>
    <cellStyle name="Comma [0] 2 2 2 2 3 4" xfId="5398" xr:uid="{00000000-0005-0000-0000-00009C000000}"/>
    <cellStyle name="Comma [0] 2 2 2 2 3 4 2" xfId="9775" xr:uid="{00000000-0005-0000-0000-00009D000000}"/>
    <cellStyle name="Comma [0] 2 2 2 2 3 4 2 2" xfId="18528" xr:uid="{00000000-0005-0000-0000-00009E000000}"/>
    <cellStyle name="Comma [0] 2 2 2 2 3 4 3" xfId="14152" xr:uid="{00000000-0005-0000-0000-00009F000000}"/>
    <cellStyle name="Comma [0] 2 2 2 2 3 5" xfId="7587" xr:uid="{00000000-0005-0000-0000-0000A0000000}"/>
    <cellStyle name="Comma [0] 2 2 2 2 3 5 2" xfId="16340" xr:uid="{00000000-0005-0000-0000-0000A1000000}"/>
    <cellStyle name="Comma [0] 2 2 2 2 3 6" xfId="11964" xr:uid="{00000000-0005-0000-0000-0000A2000000}"/>
    <cellStyle name="Comma [0] 2 2 2 2 4" xfId="3481" xr:uid="{00000000-0005-0000-0000-0000A3000000}"/>
    <cellStyle name="Comma [0] 2 2 2 2 4 2" xfId="4577" xr:uid="{00000000-0005-0000-0000-0000A4000000}"/>
    <cellStyle name="Comma [0] 2 2 2 2 4 2 2" xfId="6766" xr:uid="{00000000-0005-0000-0000-0000A5000000}"/>
    <cellStyle name="Comma [0] 2 2 2 2 4 2 2 2" xfId="11143" xr:uid="{00000000-0005-0000-0000-0000A6000000}"/>
    <cellStyle name="Comma [0] 2 2 2 2 4 2 2 2 2" xfId="19896" xr:uid="{00000000-0005-0000-0000-0000A7000000}"/>
    <cellStyle name="Comma [0] 2 2 2 2 4 2 2 3" xfId="15520" xr:uid="{00000000-0005-0000-0000-0000A8000000}"/>
    <cellStyle name="Comma [0] 2 2 2 2 4 2 3" xfId="8955" xr:uid="{00000000-0005-0000-0000-0000A9000000}"/>
    <cellStyle name="Comma [0] 2 2 2 2 4 2 3 2" xfId="17708" xr:uid="{00000000-0005-0000-0000-0000AA000000}"/>
    <cellStyle name="Comma [0] 2 2 2 2 4 2 4" xfId="13332" xr:uid="{00000000-0005-0000-0000-0000AB000000}"/>
    <cellStyle name="Comma [0] 2 2 2 2 4 3" xfId="5672" xr:uid="{00000000-0005-0000-0000-0000AC000000}"/>
    <cellStyle name="Comma [0] 2 2 2 2 4 3 2" xfId="10049" xr:uid="{00000000-0005-0000-0000-0000AD000000}"/>
    <cellStyle name="Comma [0] 2 2 2 2 4 3 2 2" xfId="18802" xr:uid="{00000000-0005-0000-0000-0000AE000000}"/>
    <cellStyle name="Comma [0] 2 2 2 2 4 3 3" xfId="14426" xr:uid="{00000000-0005-0000-0000-0000AF000000}"/>
    <cellStyle name="Comma [0] 2 2 2 2 4 4" xfId="7861" xr:uid="{00000000-0005-0000-0000-0000B0000000}"/>
    <cellStyle name="Comma [0] 2 2 2 2 4 4 2" xfId="16614" xr:uid="{00000000-0005-0000-0000-0000B1000000}"/>
    <cellStyle name="Comma [0] 2 2 2 2 4 5" xfId="12238" xr:uid="{00000000-0005-0000-0000-0000B2000000}"/>
    <cellStyle name="Comma [0] 2 2 2 2 5" xfId="4029" xr:uid="{00000000-0005-0000-0000-0000B3000000}"/>
    <cellStyle name="Comma [0] 2 2 2 2 5 2" xfId="6218" xr:uid="{00000000-0005-0000-0000-0000B4000000}"/>
    <cellStyle name="Comma [0] 2 2 2 2 5 2 2" xfId="10595" xr:uid="{00000000-0005-0000-0000-0000B5000000}"/>
    <cellStyle name="Comma [0] 2 2 2 2 5 2 2 2" xfId="19348" xr:uid="{00000000-0005-0000-0000-0000B6000000}"/>
    <cellStyle name="Comma [0] 2 2 2 2 5 2 3" xfId="14972" xr:uid="{00000000-0005-0000-0000-0000B7000000}"/>
    <cellStyle name="Comma [0] 2 2 2 2 5 3" xfId="8407" xr:uid="{00000000-0005-0000-0000-0000B8000000}"/>
    <cellStyle name="Comma [0] 2 2 2 2 5 3 2" xfId="17160" xr:uid="{00000000-0005-0000-0000-0000B9000000}"/>
    <cellStyle name="Comma [0] 2 2 2 2 5 4" xfId="12784" xr:uid="{00000000-0005-0000-0000-0000BA000000}"/>
    <cellStyle name="Comma [0] 2 2 2 2 6" xfId="5124" xr:uid="{00000000-0005-0000-0000-0000BB000000}"/>
    <cellStyle name="Comma [0] 2 2 2 2 6 2" xfId="9501" xr:uid="{00000000-0005-0000-0000-0000BC000000}"/>
    <cellStyle name="Comma [0] 2 2 2 2 6 2 2" xfId="18254" xr:uid="{00000000-0005-0000-0000-0000BD000000}"/>
    <cellStyle name="Comma [0] 2 2 2 2 6 3" xfId="13878" xr:uid="{00000000-0005-0000-0000-0000BE000000}"/>
    <cellStyle name="Comma [0] 2 2 2 2 7" xfId="7313" xr:uid="{00000000-0005-0000-0000-0000BF000000}"/>
    <cellStyle name="Comma [0] 2 2 2 2 7 2" xfId="16066" xr:uid="{00000000-0005-0000-0000-0000C0000000}"/>
    <cellStyle name="Comma [0] 2 2 2 2 8" xfId="11690" xr:uid="{00000000-0005-0000-0000-0000C1000000}"/>
    <cellStyle name="Comma [0] 2 2 2 3" xfId="2985" xr:uid="{00000000-0005-0000-0000-0000C2000000}"/>
    <cellStyle name="Comma [0] 2 2 2 3 2" xfId="3261" xr:uid="{00000000-0005-0000-0000-0000C3000000}"/>
    <cellStyle name="Comma [0] 2 2 2 3 2 2" xfId="3814" xr:uid="{00000000-0005-0000-0000-0000C4000000}"/>
    <cellStyle name="Comma [0] 2 2 2 3 2 2 2" xfId="4910" xr:uid="{00000000-0005-0000-0000-0000C5000000}"/>
    <cellStyle name="Comma [0] 2 2 2 3 2 2 2 2" xfId="7099" xr:uid="{00000000-0005-0000-0000-0000C6000000}"/>
    <cellStyle name="Comma [0] 2 2 2 3 2 2 2 2 2" xfId="11476" xr:uid="{00000000-0005-0000-0000-0000C7000000}"/>
    <cellStyle name="Comma [0] 2 2 2 3 2 2 2 2 2 2" xfId="20229" xr:uid="{00000000-0005-0000-0000-0000C8000000}"/>
    <cellStyle name="Comma [0] 2 2 2 3 2 2 2 2 3" xfId="15853" xr:uid="{00000000-0005-0000-0000-0000C9000000}"/>
    <cellStyle name="Comma [0] 2 2 2 3 2 2 2 3" xfId="9288" xr:uid="{00000000-0005-0000-0000-0000CA000000}"/>
    <cellStyle name="Comma [0] 2 2 2 3 2 2 2 3 2" xfId="18041" xr:uid="{00000000-0005-0000-0000-0000CB000000}"/>
    <cellStyle name="Comma [0] 2 2 2 3 2 2 2 4" xfId="13665" xr:uid="{00000000-0005-0000-0000-0000CC000000}"/>
    <cellStyle name="Comma [0] 2 2 2 3 2 2 3" xfId="6005" xr:uid="{00000000-0005-0000-0000-0000CD000000}"/>
    <cellStyle name="Comma [0] 2 2 2 3 2 2 3 2" xfId="10382" xr:uid="{00000000-0005-0000-0000-0000CE000000}"/>
    <cellStyle name="Comma [0] 2 2 2 3 2 2 3 2 2" xfId="19135" xr:uid="{00000000-0005-0000-0000-0000CF000000}"/>
    <cellStyle name="Comma [0] 2 2 2 3 2 2 3 3" xfId="14759" xr:uid="{00000000-0005-0000-0000-0000D0000000}"/>
    <cellStyle name="Comma [0] 2 2 2 3 2 2 4" xfId="8194" xr:uid="{00000000-0005-0000-0000-0000D1000000}"/>
    <cellStyle name="Comma [0] 2 2 2 3 2 2 4 2" xfId="16947" xr:uid="{00000000-0005-0000-0000-0000D2000000}"/>
    <cellStyle name="Comma [0] 2 2 2 3 2 2 5" xfId="12571" xr:uid="{00000000-0005-0000-0000-0000D3000000}"/>
    <cellStyle name="Comma [0] 2 2 2 3 2 3" xfId="4362" xr:uid="{00000000-0005-0000-0000-0000D4000000}"/>
    <cellStyle name="Comma [0] 2 2 2 3 2 3 2" xfId="6551" xr:uid="{00000000-0005-0000-0000-0000D5000000}"/>
    <cellStyle name="Comma [0] 2 2 2 3 2 3 2 2" xfId="10928" xr:uid="{00000000-0005-0000-0000-0000D6000000}"/>
    <cellStyle name="Comma [0] 2 2 2 3 2 3 2 2 2" xfId="19681" xr:uid="{00000000-0005-0000-0000-0000D7000000}"/>
    <cellStyle name="Comma [0] 2 2 2 3 2 3 2 3" xfId="15305" xr:uid="{00000000-0005-0000-0000-0000D8000000}"/>
    <cellStyle name="Comma [0] 2 2 2 3 2 3 3" xfId="8740" xr:uid="{00000000-0005-0000-0000-0000D9000000}"/>
    <cellStyle name="Comma [0] 2 2 2 3 2 3 3 2" xfId="17493" xr:uid="{00000000-0005-0000-0000-0000DA000000}"/>
    <cellStyle name="Comma [0] 2 2 2 3 2 3 4" xfId="13117" xr:uid="{00000000-0005-0000-0000-0000DB000000}"/>
    <cellStyle name="Comma [0] 2 2 2 3 2 4" xfId="5457" xr:uid="{00000000-0005-0000-0000-0000DC000000}"/>
    <cellStyle name="Comma [0] 2 2 2 3 2 4 2" xfId="9834" xr:uid="{00000000-0005-0000-0000-0000DD000000}"/>
    <cellStyle name="Comma [0] 2 2 2 3 2 4 2 2" xfId="18587" xr:uid="{00000000-0005-0000-0000-0000DE000000}"/>
    <cellStyle name="Comma [0] 2 2 2 3 2 4 3" xfId="14211" xr:uid="{00000000-0005-0000-0000-0000DF000000}"/>
    <cellStyle name="Comma [0] 2 2 2 3 2 5" xfId="7646" xr:uid="{00000000-0005-0000-0000-0000E0000000}"/>
    <cellStyle name="Comma [0] 2 2 2 3 2 5 2" xfId="16399" xr:uid="{00000000-0005-0000-0000-0000E1000000}"/>
    <cellStyle name="Comma [0] 2 2 2 3 2 6" xfId="12023" xr:uid="{00000000-0005-0000-0000-0000E2000000}"/>
    <cellStyle name="Comma [0] 2 2 2 3 3" xfId="3540" xr:uid="{00000000-0005-0000-0000-0000E3000000}"/>
    <cellStyle name="Comma [0] 2 2 2 3 3 2" xfId="4636" xr:uid="{00000000-0005-0000-0000-0000E4000000}"/>
    <cellStyle name="Comma [0] 2 2 2 3 3 2 2" xfId="6825" xr:uid="{00000000-0005-0000-0000-0000E5000000}"/>
    <cellStyle name="Comma [0] 2 2 2 3 3 2 2 2" xfId="11202" xr:uid="{00000000-0005-0000-0000-0000E6000000}"/>
    <cellStyle name="Comma [0] 2 2 2 3 3 2 2 2 2" xfId="19955" xr:uid="{00000000-0005-0000-0000-0000E7000000}"/>
    <cellStyle name="Comma [0] 2 2 2 3 3 2 2 3" xfId="15579" xr:uid="{00000000-0005-0000-0000-0000E8000000}"/>
    <cellStyle name="Comma [0] 2 2 2 3 3 2 3" xfId="9014" xr:uid="{00000000-0005-0000-0000-0000E9000000}"/>
    <cellStyle name="Comma [0] 2 2 2 3 3 2 3 2" xfId="17767" xr:uid="{00000000-0005-0000-0000-0000EA000000}"/>
    <cellStyle name="Comma [0] 2 2 2 3 3 2 4" xfId="13391" xr:uid="{00000000-0005-0000-0000-0000EB000000}"/>
    <cellStyle name="Comma [0] 2 2 2 3 3 3" xfId="5731" xr:uid="{00000000-0005-0000-0000-0000EC000000}"/>
    <cellStyle name="Comma [0] 2 2 2 3 3 3 2" xfId="10108" xr:uid="{00000000-0005-0000-0000-0000ED000000}"/>
    <cellStyle name="Comma [0] 2 2 2 3 3 3 2 2" xfId="18861" xr:uid="{00000000-0005-0000-0000-0000EE000000}"/>
    <cellStyle name="Comma [0] 2 2 2 3 3 3 3" xfId="14485" xr:uid="{00000000-0005-0000-0000-0000EF000000}"/>
    <cellStyle name="Comma [0] 2 2 2 3 3 4" xfId="7920" xr:uid="{00000000-0005-0000-0000-0000F0000000}"/>
    <cellStyle name="Comma [0] 2 2 2 3 3 4 2" xfId="16673" xr:uid="{00000000-0005-0000-0000-0000F1000000}"/>
    <cellStyle name="Comma [0] 2 2 2 3 3 5" xfId="12297" xr:uid="{00000000-0005-0000-0000-0000F2000000}"/>
    <cellStyle name="Comma [0] 2 2 2 3 4" xfId="4088" xr:uid="{00000000-0005-0000-0000-0000F3000000}"/>
    <cellStyle name="Comma [0] 2 2 2 3 4 2" xfId="6277" xr:uid="{00000000-0005-0000-0000-0000F4000000}"/>
    <cellStyle name="Comma [0] 2 2 2 3 4 2 2" xfId="10654" xr:uid="{00000000-0005-0000-0000-0000F5000000}"/>
    <cellStyle name="Comma [0] 2 2 2 3 4 2 2 2" xfId="19407" xr:uid="{00000000-0005-0000-0000-0000F6000000}"/>
    <cellStyle name="Comma [0] 2 2 2 3 4 2 3" xfId="15031" xr:uid="{00000000-0005-0000-0000-0000F7000000}"/>
    <cellStyle name="Comma [0] 2 2 2 3 4 3" xfId="8466" xr:uid="{00000000-0005-0000-0000-0000F8000000}"/>
    <cellStyle name="Comma [0] 2 2 2 3 4 3 2" xfId="17219" xr:uid="{00000000-0005-0000-0000-0000F9000000}"/>
    <cellStyle name="Comma [0] 2 2 2 3 4 4" xfId="12843" xr:uid="{00000000-0005-0000-0000-0000FA000000}"/>
    <cellStyle name="Comma [0] 2 2 2 3 5" xfId="5183" xr:uid="{00000000-0005-0000-0000-0000FB000000}"/>
    <cellStyle name="Comma [0] 2 2 2 3 5 2" xfId="9560" xr:uid="{00000000-0005-0000-0000-0000FC000000}"/>
    <cellStyle name="Comma [0] 2 2 2 3 5 2 2" xfId="18313" xr:uid="{00000000-0005-0000-0000-0000FD000000}"/>
    <cellStyle name="Comma [0] 2 2 2 3 5 3" xfId="13937" xr:uid="{00000000-0005-0000-0000-0000FE000000}"/>
    <cellStyle name="Comma [0] 2 2 2 3 6" xfId="7372" xr:uid="{00000000-0005-0000-0000-0000FF000000}"/>
    <cellStyle name="Comma [0] 2 2 2 3 6 2" xfId="16125" xr:uid="{00000000-0005-0000-0000-000000010000}"/>
    <cellStyle name="Comma [0] 2 2 2 3 7" xfId="11749" xr:uid="{00000000-0005-0000-0000-000001010000}"/>
    <cellStyle name="Comma [0] 2 2 2 4" xfId="2872" xr:uid="{00000000-0005-0000-0000-000002010000}"/>
    <cellStyle name="Comma [0] 2 2 2 4 2" xfId="3151" xr:uid="{00000000-0005-0000-0000-000003010000}"/>
    <cellStyle name="Comma [0] 2 2 2 4 2 2" xfId="3704" xr:uid="{00000000-0005-0000-0000-000004010000}"/>
    <cellStyle name="Comma [0] 2 2 2 4 2 2 2" xfId="4800" xr:uid="{00000000-0005-0000-0000-000005010000}"/>
    <cellStyle name="Comma [0] 2 2 2 4 2 2 2 2" xfId="6989" xr:uid="{00000000-0005-0000-0000-000006010000}"/>
    <cellStyle name="Comma [0] 2 2 2 4 2 2 2 2 2" xfId="11366" xr:uid="{00000000-0005-0000-0000-000007010000}"/>
    <cellStyle name="Comma [0] 2 2 2 4 2 2 2 2 2 2" xfId="20119" xr:uid="{00000000-0005-0000-0000-000008010000}"/>
    <cellStyle name="Comma [0] 2 2 2 4 2 2 2 2 3" xfId="15743" xr:uid="{00000000-0005-0000-0000-000009010000}"/>
    <cellStyle name="Comma [0] 2 2 2 4 2 2 2 3" xfId="9178" xr:uid="{00000000-0005-0000-0000-00000A010000}"/>
    <cellStyle name="Comma [0] 2 2 2 4 2 2 2 3 2" xfId="17931" xr:uid="{00000000-0005-0000-0000-00000B010000}"/>
    <cellStyle name="Comma [0] 2 2 2 4 2 2 2 4" xfId="13555" xr:uid="{00000000-0005-0000-0000-00000C010000}"/>
    <cellStyle name="Comma [0] 2 2 2 4 2 2 3" xfId="5895" xr:uid="{00000000-0005-0000-0000-00000D010000}"/>
    <cellStyle name="Comma [0] 2 2 2 4 2 2 3 2" xfId="10272" xr:uid="{00000000-0005-0000-0000-00000E010000}"/>
    <cellStyle name="Comma [0] 2 2 2 4 2 2 3 2 2" xfId="19025" xr:uid="{00000000-0005-0000-0000-00000F010000}"/>
    <cellStyle name="Comma [0] 2 2 2 4 2 2 3 3" xfId="14649" xr:uid="{00000000-0005-0000-0000-000010010000}"/>
    <cellStyle name="Comma [0] 2 2 2 4 2 2 4" xfId="8084" xr:uid="{00000000-0005-0000-0000-000011010000}"/>
    <cellStyle name="Comma [0] 2 2 2 4 2 2 4 2" xfId="16837" xr:uid="{00000000-0005-0000-0000-000012010000}"/>
    <cellStyle name="Comma [0] 2 2 2 4 2 2 5" xfId="12461" xr:uid="{00000000-0005-0000-0000-000013010000}"/>
    <cellStyle name="Comma [0] 2 2 2 4 2 3" xfId="4252" xr:uid="{00000000-0005-0000-0000-000014010000}"/>
    <cellStyle name="Comma [0] 2 2 2 4 2 3 2" xfId="6441" xr:uid="{00000000-0005-0000-0000-000015010000}"/>
    <cellStyle name="Comma [0] 2 2 2 4 2 3 2 2" xfId="10818" xr:uid="{00000000-0005-0000-0000-000016010000}"/>
    <cellStyle name="Comma [0] 2 2 2 4 2 3 2 2 2" xfId="19571" xr:uid="{00000000-0005-0000-0000-000017010000}"/>
    <cellStyle name="Comma [0] 2 2 2 4 2 3 2 3" xfId="15195" xr:uid="{00000000-0005-0000-0000-000018010000}"/>
    <cellStyle name="Comma [0] 2 2 2 4 2 3 3" xfId="8630" xr:uid="{00000000-0005-0000-0000-000019010000}"/>
    <cellStyle name="Comma [0] 2 2 2 4 2 3 3 2" xfId="17383" xr:uid="{00000000-0005-0000-0000-00001A010000}"/>
    <cellStyle name="Comma [0] 2 2 2 4 2 3 4" xfId="13007" xr:uid="{00000000-0005-0000-0000-00001B010000}"/>
    <cellStyle name="Comma [0] 2 2 2 4 2 4" xfId="5347" xr:uid="{00000000-0005-0000-0000-00001C010000}"/>
    <cellStyle name="Comma [0] 2 2 2 4 2 4 2" xfId="9724" xr:uid="{00000000-0005-0000-0000-00001D010000}"/>
    <cellStyle name="Comma [0] 2 2 2 4 2 4 2 2" xfId="18477" xr:uid="{00000000-0005-0000-0000-00001E010000}"/>
    <cellStyle name="Comma [0] 2 2 2 4 2 4 3" xfId="14101" xr:uid="{00000000-0005-0000-0000-00001F010000}"/>
    <cellStyle name="Comma [0] 2 2 2 4 2 5" xfId="7536" xr:uid="{00000000-0005-0000-0000-000020010000}"/>
    <cellStyle name="Comma [0] 2 2 2 4 2 5 2" xfId="16289" xr:uid="{00000000-0005-0000-0000-000021010000}"/>
    <cellStyle name="Comma [0] 2 2 2 4 2 6" xfId="11913" xr:uid="{00000000-0005-0000-0000-000022010000}"/>
    <cellStyle name="Comma [0] 2 2 2 4 3" xfId="3430" xr:uid="{00000000-0005-0000-0000-000023010000}"/>
    <cellStyle name="Comma [0] 2 2 2 4 3 2" xfId="4526" xr:uid="{00000000-0005-0000-0000-000024010000}"/>
    <cellStyle name="Comma [0] 2 2 2 4 3 2 2" xfId="6715" xr:uid="{00000000-0005-0000-0000-000025010000}"/>
    <cellStyle name="Comma [0] 2 2 2 4 3 2 2 2" xfId="11092" xr:uid="{00000000-0005-0000-0000-000026010000}"/>
    <cellStyle name="Comma [0] 2 2 2 4 3 2 2 2 2" xfId="19845" xr:uid="{00000000-0005-0000-0000-000027010000}"/>
    <cellStyle name="Comma [0] 2 2 2 4 3 2 2 3" xfId="15469" xr:uid="{00000000-0005-0000-0000-000028010000}"/>
    <cellStyle name="Comma [0] 2 2 2 4 3 2 3" xfId="8904" xr:uid="{00000000-0005-0000-0000-000029010000}"/>
    <cellStyle name="Comma [0] 2 2 2 4 3 2 3 2" xfId="17657" xr:uid="{00000000-0005-0000-0000-00002A010000}"/>
    <cellStyle name="Comma [0] 2 2 2 4 3 2 4" xfId="13281" xr:uid="{00000000-0005-0000-0000-00002B010000}"/>
    <cellStyle name="Comma [0] 2 2 2 4 3 3" xfId="5621" xr:uid="{00000000-0005-0000-0000-00002C010000}"/>
    <cellStyle name="Comma [0] 2 2 2 4 3 3 2" xfId="9998" xr:uid="{00000000-0005-0000-0000-00002D010000}"/>
    <cellStyle name="Comma [0] 2 2 2 4 3 3 2 2" xfId="18751" xr:uid="{00000000-0005-0000-0000-00002E010000}"/>
    <cellStyle name="Comma [0] 2 2 2 4 3 3 3" xfId="14375" xr:uid="{00000000-0005-0000-0000-00002F010000}"/>
    <cellStyle name="Comma [0] 2 2 2 4 3 4" xfId="7810" xr:uid="{00000000-0005-0000-0000-000030010000}"/>
    <cellStyle name="Comma [0] 2 2 2 4 3 4 2" xfId="16563" xr:uid="{00000000-0005-0000-0000-000031010000}"/>
    <cellStyle name="Comma [0] 2 2 2 4 3 5" xfId="12187" xr:uid="{00000000-0005-0000-0000-000032010000}"/>
    <cellStyle name="Comma [0] 2 2 2 4 4" xfId="3978" xr:uid="{00000000-0005-0000-0000-000033010000}"/>
    <cellStyle name="Comma [0] 2 2 2 4 4 2" xfId="6167" xr:uid="{00000000-0005-0000-0000-000034010000}"/>
    <cellStyle name="Comma [0] 2 2 2 4 4 2 2" xfId="10544" xr:uid="{00000000-0005-0000-0000-000035010000}"/>
    <cellStyle name="Comma [0] 2 2 2 4 4 2 2 2" xfId="19297" xr:uid="{00000000-0005-0000-0000-000036010000}"/>
    <cellStyle name="Comma [0] 2 2 2 4 4 2 3" xfId="14921" xr:uid="{00000000-0005-0000-0000-000037010000}"/>
    <cellStyle name="Comma [0] 2 2 2 4 4 3" xfId="8356" xr:uid="{00000000-0005-0000-0000-000038010000}"/>
    <cellStyle name="Comma [0] 2 2 2 4 4 3 2" xfId="17109" xr:uid="{00000000-0005-0000-0000-000039010000}"/>
    <cellStyle name="Comma [0] 2 2 2 4 4 4" xfId="12733" xr:uid="{00000000-0005-0000-0000-00003A010000}"/>
    <cellStyle name="Comma [0] 2 2 2 4 5" xfId="5073" xr:uid="{00000000-0005-0000-0000-00003B010000}"/>
    <cellStyle name="Comma [0] 2 2 2 4 5 2" xfId="9450" xr:uid="{00000000-0005-0000-0000-00003C010000}"/>
    <cellStyle name="Comma [0] 2 2 2 4 5 2 2" xfId="18203" xr:uid="{00000000-0005-0000-0000-00003D010000}"/>
    <cellStyle name="Comma [0] 2 2 2 4 5 3" xfId="13827" xr:uid="{00000000-0005-0000-0000-00003E010000}"/>
    <cellStyle name="Comma [0] 2 2 2 4 6" xfId="7262" xr:uid="{00000000-0005-0000-0000-00003F010000}"/>
    <cellStyle name="Comma [0] 2 2 2 4 6 2" xfId="16015" xr:uid="{00000000-0005-0000-0000-000040010000}"/>
    <cellStyle name="Comma [0] 2 2 2 4 7" xfId="11639" xr:uid="{00000000-0005-0000-0000-000041010000}"/>
    <cellStyle name="Comma [0] 2 2 2 5" xfId="3101" xr:uid="{00000000-0005-0000-0000-000042010000}"/>
    <cellStyle name="Comma [0] 2 2 2 5 2" xfId="3655" xr:uid="{00000000-0005-0000-0000-000043010000}"/>
    <cellStyle name="Comma [0] 2 2 2 5 2 2" xfId="4751" xr:uid="{00000000-0005-0000-0000-000044010000}"/>
    <cellStyle name="Comma [0] 2 2 2 5 2 2 2" xfId="6940" xr:uid="{00000000-0005-0000-0000-000045010000}"/>
    <cellStyle name="Comma [0] 2 2 2 5 2 2 2 2" xfId="11317" xr:uid="{00000000-0005-0000-0000-000046010000}"/>
    <cellStyle name="Comma [0] 2 2 2 5 2 2 2 2 2" xfId="20070" xr:uid="{00000000-0005-0000-0000-000047010000}"/>
    <cellStyle name="Comma [0] 2 2 2 5 2 2 2 3" xfId="15694" xr:uid="{00000000-0005-0000-0000-000048010000}"/>
    <cellStyle name="Comma [0] 2 2 2 5 2 2 3" xfId="9129" xr:uid="{00000000-0005-0000-0000-000049010000}"/>
    <cellStyle name="Comma [0] 2 2 2 5 2 2 3 2" xfId="17882" xr:uid="{00000000-0005-0000-0000-00004A010000}"/>
    <cellStyle name="Comma [0] 2 2 2 5 2 2 4" xfId="13506" xr:uid="{00000000-0005-0000-0000-00004B010000}"/>
    <cellStyle name="Comma [0] 2 2 2 5 2 3" xfId="5846" xr:uid="{00000000-0005-0000-0000-00004C010000}"/>
    <cellStyle name="Comma [0] 2 2 2 5 2 3 2" xfId="10223" xr:uid="{00000000-0005-0000-0000-00004D010000}"/>
    <cellStyle name="Comma [0] 2 2 2 5 2 3 2 2" xfId="18976" xr:uid="{00000000-0005-0000-0000-00004E010000}"/>
    <cellStyle name="Comma [0] 2 2 2 5 2 3 3" xfId="14600" xr:uid="{00000000-0005-0000-0000-00004F010000}"/>
    <cellStyle name="Comma [0] 2 2 2 5 2 4" xfId="8035" xr:uid="{00000000-0005-0000-0000-000050010000}"/>
    <cellStyle name="Comma [0] 2 2 2 5 2 4 2" xfId="16788" xr:uid="{00000000-0005-0000-0000-000051010000}"/>
    <cellStyle name="Comma [0] 2 2 2 5 2 5" xfId="12412" xr:uid="{00000000-0005-0000-0000-000052010000}"/>
    <cellStyle name="Comma [0] 2 2 2 5 3" xfId="4203" xr:uid="{00000000-0005-0000-0000-000053010000}"/>
    <cellStyle name="Comma [0] 2 2 2 5 3 2" xfId="6392" xr:uid="{00000000-0005-0000-0000-000054010000}"/>
    <cellStyle name="Comma [0] 2 2 2 5 3 2 2" xfId="10769" xr:uid="{00000000-0005-0000-0000-000055010000}"/>
    <cellStyle name="Comma [0] 2 2 2 5 3 2 2 2" xfId="19522" xr:uid="{00000000-0005-0000-0000-000056010000}"/>
    <cellStyle name="Comma [0] 2 2 2 5 3 2 3" xfId="15146" xr:uid="{00000000-0005-0000-0000-000057010000}"/>
    <cellStyle name="Comma [0] 2 2 2 5 3 3" xfId="8581" xr:uid="{00000000-0005-0000-0000-000058010000}"/>
    <cellStyle name="Comma [0] 2 2 2 5 3 3 2" xfId="17334" xr:uid="{00000000-0005-0000-0000-000059010000}"/>
    <cellStyle name="Comma [0] 2 2 2 5 3 4" xfId="12958" xr:uid="{00000000-0005-0000-0000-00005A010000}"/>
    <cellStyle name="Comma [0] 2 2 2 5 4" xfId="5298" xr:uid="{00000000-0005-0000-0000-00005B010000}"/>
    <cellStyle name="Comma [0] 2 2 2 5 4 2" xfId="9675" xr:uid="{00000000-0005-0000-0000-00005C010000}"/>
    <cellStyle name="Comma [0] 2 2 2 5 4 2 2" xfId="18428" xr:uid="{00000000-0005-0000-0000-00005D010000}"/>
    <cellStyle name="Comma [0] 2 2 2 5 4 3" xfId="14052" xr:uid="{00000000-0005-0000-0000-00005E010000}"/>
    <cellStyle name="Comma [0] 2 2 2 5 5" xfId="7487" xr:uid="{00000000-0005-0000-0000-00005F010000}"/>
    <cellStyle name="Comma [0] 2 2 2 5 5 2" xfId="16240" xr:uid="{00000000-0005-0000-0000-000060010000}"/>
    <cellStyle name="Comma [0] 2 2 2 5 6" xfId="11864" xr:uid="{00000000-0005-0000-0000-000061010000}"/>
    <cellStyle name="Comma [0] 2 2 2 6" xfId="3380" xr:uid="{00000000-0005-0000-0000-000062010000}"/>
    <cellStyle name="Comma [0] 2 2 2 6 2" xfId="4477" xr:uid="{00000000-0005-0000-0000-000063010000}"/>
    <cellStyle name="Comma [0] 2 2 2 6 2 2" xfId="6666" xr:uid="{00000000-0005-0000-0000-000064010000}"/>
    <cellStyle name="Comma [0] 2 2 2 6 2 2 2" xfId="11043" xr:uid="{00000000-0005-0000-0000-000065010000}"/>
    <cellStyle name="Comma [0] 2 2 2 6 2 2 2 2" xfId="19796" xr:uid="{00000000-0005-0000-0000-000066010000}"/>
    <cellStyle name="Comma [0] 2 2 2 6 2 2 3" xfId="15420" xr:uid="{00000000-0005-0000-0000-000067010000}"/>
    <cellStyle name="Comma [0] 2 2 2 6 2 3" xfId="8855" xr:uid="{00000000-0005-0000-0000-000068010000}"/>
    <cellStyle name="Comma [0] 2 2 2 6 2 3 2" xfId="17608" xr:uid="{00000000-0005-0000-0000-000069010000}"/>
    <cellStyle name="Comma [0] 2 2 2 6 2 4" xfId="13232" xr:uid="{00000000-0005-0000-0000-00006A010000}"/>
    <cellStyle name="Comma [0] 2 2 2 6 3" xfId="5572" xr:uid="{00000000-0005-0000-0000-00006B010000}"/>
    <cellStyle name="Comma [0] 2 2 2 6 3 2" xfId="9949" xr:uid="{00000000-0005-0000-0000-00006C010000}"/>
    <cellStyle name="Comma [0] 2 2 2 6 3 2 2" xfId="18702" xr:uid="{00000000-0005-0000-0000-00006D010000}"/>
    <cellStyle name="Comma [0] 2 2 2 6 3 3" xfId="14326" xr:uid="{00000000-0005-0000-0000-00006E010000}"/>
    <cellStyle name="Comma [0] 2 2 2 6 4" xfId="7761" xr:uid="{00000000-0005-0000-0000-00006F010000}"/>
    <cellStyle name="Comma [0] 2 2 2 6 4 2" xfId="16514" xr:uid="{00000000-0005-0000-0000-000070010000}"/>
    <cellStyle name="Comma [0] 2 2 2 6 5" xfId="12138" xr:uid="{00000000-0005-0000-0000-000071010000}"/>
    <cellStyle name="Comma [0] 2 2 2 7" xfId="3930" xr:uid="{00000000-0005-0000-0000-000072010000}"/>
    <cellStyle name="Comma [0] 2 2 2 7 2" xfId="6119" xr:uid="{00000000-0005-0000-0000-000073010000}"/>
    <cellStyle name="Comma [0] 2 2 2 7 2 2" xfId="10496" xr:uid="{00000000-0005-0000-0000-000074010000}"/>
    <cellStyle name="Comma [0] 2 2 2 7 2 2 2" xfId="19249" xr:uid="{00000000-0005-0000-0000-000075010000}"/>
    <cellStyle name="Comma [0] 2 2 2 7 2 3" xfId="14873" xr:uid="{00000000-0005-0000-0000-000076010000}"/>
    <cellStyle name="Comma [0] 2 2 2 7 3" xfId="8308" xr:uid="{00000000-0005-0000-0000-000077010000}"/>
    <cellStyle name="Comma [0] 2 2 2 7 3 2" xfId="17061" xr:uid="{00000000-0005-0000-0000-000078010000}"/>
    <cellStyle name="Comma [0] 2 2 2 7 4" xfId="12685" xr:uid="{00000000-0005-0000-0000-000079010000}"/>
    <cellStyle name="Comma [0] 2 2 2 8" xfId="5025" xr:uid="{00000000-0005-0000-0000-00007A010000}"/>
    <cellStyle name="Comma [0] 2 2 2 8 2" xfId="9402" xr:uid="{00000000-0005-0000-0000-00007B010000}"/>
    <cellStyle name="Comma [0] 2 2 2 8 2 2" xfId="18155" xr:uid="{00000000-0005-0000-0000-00007C010000}"/>
    <cellStyle name="Comma [0] 2 2 2 8 3" xfId="13779" xr:uid="{00000000-0005-0000-0000-00007D010000}"/>
    <cellStyle name="Comma [0] 2 2 2 9" xfId="7214" xr:uid="{00000000-0005-0000-0000-00007E010000}"/>
    <cellStyle name="Comma [0] 2 2 2 9 2" xfId="15967" xr:uid="{00000000-0005-0000-0000-00007F010000}"/>
    <cellStyle name="Comma [0] 2 2 3" xfId="2925" xr:uid="{00000000-0005-0000-0000-000080010000}"/>
    <cellStyle name="Comma [0] 2 2 3 2" xfId="3037" xr:uid="{00000000-0005-0000-0000-000081010000}"/>
    <cellStyle name="Comma [0] 2 2 3 2 2" xfId="3313" xr:uid="{00000000-0005-0000-0000-000082010000}"/>
    <cellStyle name="Comma [0] 2 2 3 2 2 2" xfId="3866" xr:uid="{00000000-0005-0000-0000-000083010000}"/>
    <cellStyle name="Comma [0] 2 2 3 2 2 2 2" xfId="4962" xr:uid="{00000000-0005-0000-0000-000084010000}"/>
    <cellStyle name="Comma [0] 2 2 3 2 2 2 2 2" xfId="7151" xr:uid="{00000000-0005-0000-0000-000085010000}"/>
    <cellStyle name="Comma [0] 2 2 3 2 2 2 2 2 2" xfId="11528" xr:uid="{00000000-0005-0000-0000-000086010000}"/>
    <cellStyle name="Comma [0] 2 2 3 2 2 2 2 2 2 2" xfId="20281" xr:uid="{00000000-0005-0000-0000-000087010000}"/>
    <cellStyle name="Comma [0] 2 2 3 2 2 2 2 2 3" xfId="15905" xr:uid="{00000000-0005-0000-0000-000088010000}"/>
    <cellStyle name="Comma [0] 2 2 3 2 2 2 2 3" xfId="9340" xr:uid="{00000000-0005-0000-0000-000089010000}"/>
    <cellStyle name="Comma [0] 2 2 3 2 2 2 2 3 2" xfId="18093" xr:uid="{00000000-0005-0000-0000-00008A010000}"/>
    <cellStyle name="Comma [0] 2 2 3 2 2 2 2 4" xfId="13717" xr:uid="{00000000-0005-0000-0000-00008B010000}"/>
    <cellStyle name="Comma [0] 2 2 3 2 2 2 3" xfId="6057" xr:uid="{00000000-0005-0000-0000-00008C010000}"/>
    <cellStyle name="Comma [0] 2 2 3 2 2 2 3 2" xfId="10434" xr:uid="{00000000-0005-0000-0000-00008D010000}"/>
    <cellStyle name="Comma [0] 2 2 3 2 2 2 3 2 2" xfId="19187" xr:uid="{00000000-0005-0000-0000-00008E010000}"/>
    <cellStyle name="Comma [0] 2 2 3 2 2 2 3 3" xfId="14811" xr:uid="{00000000-0005-0000-0000-00008F010000}"/>
    <cellStyle name="Comma [0] 2 2 3 2 2 2 4" xfId="8246" xr:uid="{00000000-0005-0000-0000-000090010000}"/>
    <cellStyle name="Comma [0] 2 2 3 2 2 2 4 2" xfId="16999" xr:uid="{00000000-0005-0000-0000-000091010000}"/>
    <cellStyle name="Comma [0] 2 2 3 2 2 2 5" xfId="12623" xr:uid="{00000000-0005-0000-0000-000092010000}"/>
    <cellStyle name="Comma [0] 2 2 3 2 2 3" xfId="4414" xr:uid="{00000000-0005-0000-0000-000093010000}"/>
    <cellStyle name="Comma [0] 2 2 3 2 2 3 2" xfId="6603" xr:uid="{00000000-0005-0000-0000-000094010000}"/>
    <cellStyle name="Comma [0] 2 2 3 2 2 3 2 2" xfId="10980" xr:uid="{00000000-0005-0000-0000-000095010000}"/>
    <cellStyle name="Comma [0] 2 2 3 2 2 3 2 2 2" xfId="19733" xr:uid="{00000000-0005-0000-0000-000096010000}"/>
    <cellStyle name="Comma [0] 2 2 3 2 2 3 2 3" xfId="15357" xr:uid="{00000000-0005-0000-0000-000097010000}"/>
    <cellStyle name="Comma [0] 2 2 3 2 2 3 3" xfId="8792" xr:uid="{00000000-0005-0000-0000-000098010000}"/>
    <cellStyle name="Comma [0] 2 2 3 2 2 3 3 2" xfId="17545" xr:uid="{00000000-0005-0000-0000-000099010000}"/>
    <cellStyle name="Comma [0] 2 2 3 2 2 3 4" xfId="13169" xr:uid="{00000000-0005-0000-0000-00009A010000}"/>
    <cellStyle name="Comma [0] 2 2 3 2 2 4" xfId="5509" xr:uid="{00000000-0005-0000-0000-00009B010000}"/>
    <cellStyle name="Comma [0] 2 2 3 2 2 4 2" xfId="9886" xr:uid="{00000000-0005-0000-0000-00009C010000}"/>
    <cellStyle name="Comma [0] 2 2 3 2 2 4 2 2" xfId="18639" xr:uid="{00000000-0005-0000-0000-00009D010000}"/>
    <cellStyle name="Comma [0] 2 2 3 2 2 4 3" xfId="14263" xr:uid="{00000000-0005-0000-0000-00009E010000}"/>
    <cellStyle name="Comma [0] 2 2 3 2 2 5" xfId="7698" xr:uid="{00000000-0005-0000-0000-00009F010000}"/>
    <cellStyle name="Comma [0] 2 2 3 2 2 5 2" xfId="16451" xr:uid="{00000000-0005-0000-0000-0000A0010000}"/>
    <cellStyle name="Comma [0] 2 2 3 2 2 6" xfId="12075" xr:uid="{00000000-0005-0000-0000-0000A1010000}"/>
    <cellStyle name="Comma [0] 2 2 3 2 3" xfId="3592" xr:uid="{00000000-0005-0000-0000-0000A2010000}"/>
    <cellStyle name="Comma [0] 2 2 3 2 3 2" xfId="4688" xr:uid="{00000000-0005-0000-0000-0000A3010000}"/>
    <cellStyle name="Comma [0] 2 2 3 2 3 2 2" xfId="6877" xr:uid="{00000000-0005-0000-0000-0000A4010000}"/>
    <cellStyle name="Comma [0] 2 2 3 2 3 2 2 2" xfId="11254" xr:uid="{00000000-0005-0000-0000-0000A5010000}"/>
    <cellStyle name="Comma [0] 2 2 3 2 3 2 2 2 2" xfId="20007" xr:uid="{00000000-0005-0000-0000-0000A6010000}"/>
    <cellStyle name="Comma [0] 2 2 3 2 3 2 2 3" xfId="15631" xr:uid="{00000000-0005-0000-0000-0000A7010000}"/>
    <cellStyle name="Comma [0] 2 2 3 2 3 2 3" xfId="9066" xr:uid="{00000000-0005-0000-0000-0000A8010000}"/>
    <cellStyle name="Comma [0] 2 2 3 2 3 2 3 2" xfId="17819" xr:uid="{00000000-0005-0000-0000-0000A9010000}"/>
    <cellStyle name="Comma [0] 2 2 3 2 3 2 4" xfId="13443" xr:uid="{00000000-0005-0000-0000-0000AA010000}"/>
    <cellStyle name="Comma [0] 2 2 3 2 3 3" xfId="5783" xr:uid="{00000000-0005-0000-0000-0000AB010000}"/>
    <cellStyle name="Comma [0] 2 2 3 2 3 3 2" xfId="10160" xr:uid="{00000000-0005-0000-0000-0000AC010000}"/>
    <cellStyle name="Comma [0] 2 2 3 2 3 3 2 2" xfId="18913" xr:uid="{00000000-0005-0000-0000-0000AD010000}"/>
    <cellStyle name="Comma [0] 2 2 3 2 3 3 3" xfId="14537" xr:uid="{00000000-0005-0000-0000-0000AE010000}"/>
    <cellStyle name="Comma [0] 2 2 3 2 3 4" xfId="7972" xr:uid="{00000000-0005-0000-0000-0000AF010000}"/>
    <cellStyle name="Comma [0] 2 2 3 2 3 4 2" xfId="16725" xr:uid="{00000000-0005-0000-0000-0000B0010000}"/>
    <cellStyle name="Comma [0] 2 2 3 2 3 5" xfId="12349" xr:uid="{00000000-0005-0000-0000-0000B1010000}"/>
    <cellStyle name="Comma [0] 2 2 3 2 4" xfId="4140" xr:uid="{00000000-0005-0000-0000-0000B2010000}"/>
    <cellStyle name="Comma [0] 2 2 3 2 4 2" xfId="6329" xr:uid="{00000000-0005-0000-0000-0000B3010000}"/>
    <cellStyle name="Comma [0] 2 2 3 2 4 2 2" xfId="10706" xr:uid="{00000000-0005-0000-0000-0000B4010000}"/>
    <cellStyle name="Comma [0] 2 2 3 2 4 2 2 2" xfId="19459" xr:uid="{00000000-0005-0000-0000-0000B5010000}"/>
    <cellStyle name="Comma [0] 2 2 3 2 4 2 3" xfId="15083" xr:uid="{00000000-0005-0000-0000-0000B6010000}"/>
    <cellStyle name="Comma [0] 2 2 3 2 4 3" xfId="8518" xr:uid="{00000000-0005-0000-0000-0000B7010000}"/>
    <cellStyle name="Comma [0] 2 2 3 2 4 3 2" xfId="17271" xr:uid="{00000000-0005-0000-0000-0000B8010000}"/>
    <cellStyle name="Comma [0] 2 2 3 2 4 4" xfId="12895" xr:uid="{00000000-0005-0000-0000-0000B9010000}"/>
    <cellStyle name="Comma [0] 2 2 3 2 5" xfId="5235" xr:uid="{00000000-0005-0000-0000-0000BA010000}"/>
    <cellStyle name="Comma [0] 2 2 3 2 5 2" xfId="9612" xr:uid="{00000000-0005-0000-0000-0000BB010000}"/>
    <cellStyle name="Comma [0] 2 2 3 2 5 2 2" xfId="18365" xr:uid="{00000000-0005-0000-0000-0000BC010000}"/>
    <cellStyle name="Comma [0] 2 2 3 2 5 3" xfId="13989" xr:uid="{00000000-0005-0000-0000-0000BD010000}"/>
    <cellStyle name="Comma [0] 2 2 3 2 6" xfId="7424" xr:uid="{00000000-0005-0000-0000-0000BE010000}"/>
    <cellStyle name="Comma [0] 2 2 3 2 6 2" xfId="16177" xr:uid="{00000000-0005-0000-0000-0000BF010000}"/>
    <cellStyle name="Comma [0] 2 2 3 2 7" xfId="11801" xr:uid="{00000000-0005-0000-0000-0000C0010000}"/>
    <cellStyle name="Comma [0] 2 2 3 3" xfId="3201" xr:uid="{00000000-0005-0000-0000-0000C1010000}"/>
    <cellStyle name="Comma [0] 2 2 3 3 2" xfId="3754" xr:uid="{00000000-0005-0000-0000-0000C2010000}"/>
    <cellStyle name="Comma [0] 2 2 3 3 2 2" xfId="4850" xr:uid="{00000000-0005-0000-0000-0000C3010000}"/>
    <cellStyle name="Comma [0] 2 2 3 3 2 2 2" xfId="7039" xr:uid="{00000000-0005-0000-0000-0000C4010000}"/>
    <cellStyle name="Comma [0] 2 2 3 3 2 2 2 2" xfId="11416" xr:uid="{00000000-0005-0000-0000-0000C5010000}"/>
    <cellStyle name="Comma [0] 2 2 3 3 2 2 2 2 2" xfId="20169" xr:uid="{00000000-0005-0000-0000-0000C6010000}"/>
    <cellStyle name="Comma [0] 2 2 3 3 2 2 2 3" xfId="15793" xr:uid="{00000000-0005-0000-0000-0000C7010000}"/>
    <cellStyle name="Comma [0] 2 2 3 3 2 2 3" xfId="9228" xr:uid="{00000000-0005-0000-0000-0000C8010000}"/>
    <cellStyle name="Comma [0] 2 2 3 3 2 2 3 2" xfId="17981" xr:uid="{00000000-0005-0000-0000-0000C9010000}"/>
    <cellStyle name="Comma [0] 2 2 3 3 2 2 4" xfId="13605" xr:uid="{00000000-0005-0000-0000-0000CA010000}"/>
    <cellStyle name="Comma [0] 2 2 3 3 2 3" xfId="5945" xr:uid="{00000000-0005-0000-0000-0000CB010000}"/>
    <cellStyle name="Comma [0] 2 2 3 3 2 3 2" xfId="10322" xr:uid="{00000000-0005-0000-0000-0000CC010000}"/>
    <cellStyle name="Comma [0] 2 2 3 3 2 3 2 2" xfId="19075" xr:uid="{00000000-0005-0000-0000-0000CD010000}"/>
    <cellStyle name="Comma [0] 2 2 3 3 2 3 3" xfId="14699" xr:uid="{00000000-0005-0000-0000-0000CE010000}"/>
    <cellStyle name="Comma [0] 2 2 3 3 2 4" xfId="8134" xr:uid="{00000000-0005-0000-0000-0000CF010000}"/>
    <cellStyle name="Comma [0] 2 2 3 3 2 4 2" xfId="16887" xr:uid="{00000000-0005-0000-0000-0000D0010000}"/>
    <cellStyle name="Comma [0] 2 2 3 3 2 5" xfId="12511" xr:uid="{00000000-0005-0000-0000-0000D1010000}"/>
    <cellStyle name="Comma [0] 2 2 3 3 3" xfId="4302" xr:uid="{00000000-0005-0000-0000-0000D2010000}"/>
    <cellStyle name="Comma [0] 2 2 3 3 3 2" xfId="6491" xr:uid="{00000000-0005-0000-0000-0000D3010000}"/>
    <cellStyle name="Comma [0] 2 2 3 3 3 2 2" xfId="10868" xr:uid="{00000000-0005-0000-0000-0000D4010000}"/>
    <cellStyle name="Comma [0] 2 2 3 3 3 2 2 2" xfId="19621" xr:uid="{00000000-0005-0000-0000-0000D5010000}"/>
    <cellStyle name="Comma [0] 2 2 3 3 3 2 3" xfId="15245" xr:uid="{00000000-0005-0000-0000-0000D6010000}"/>
    <cellStyle name="Comma [0] 2 2 3 3 3 3" xfId="8680" xr:uid="{00000000-0005-0000-0000-0000D7010000}"/>
    <cellStyle name="Comma [0] 2 2 3 3 3 3 2" xfId="17433" xr:uid="{00000000-0005-0000-0000-0000D8010000}"/>
    <cellStyle name="Comma [0] 2 2 3 3 3 4" xfId="13057" xr:uid="{00000000-0005-0000-0000-0000D9010000}"/>
    <cellStyle name="Comma [0] 2 2 3 3 4" xfId="5397" xr:uid="{00000000-0005-0000-0000-0000DA010000}"/>
    <cellStyle name="Comma [0] 2 2 3 3 4 2" xfId="9774" xr:uid="{00000000-0005-0000-0000-0000DB010000}"/>
    <cellStyle name="Comma [0] 2 2 3 3 4 2 2" xfId="18527" xr:uid="{00000000-0005-0000-0000-0000DC010000}"/>
    <cellStyle name="Comma [0] 2 2 3 3 4 3" xfId="14151" xr:uid="{00000000-0005-0000-0000-0000DD010000}"/>
    <cellStyle name="Comma [0] 2 2 3 3 5" xfId="7586" xr:uid="{00000000-0005-0000-0000-0000DE010000}"/>
    <cellStyle name="Comma [0] 2 2 3 3 5 2" xfId="16339" xr:uid="{00000000-0005-0000-0000-0000DF010000}"/>
    <cellStyle name="Comma [0] 2 2 3 3 6" xfId="11963" xr:uid="{00000000-0005-0000-0000-0000E0010000}"/>
    <cellStyle name="Comma [0] 2 2 3 4" xfId="3480" xr:uid="{00000000-0005-0000-0000-0000E1010000}"/>
    <cellStyle name="Comma [0] 2 2 3 4 2" xfId="4576" xr:uid="{00000000-0005-0000-0000-0000E2010000}"/>
    <cellStyle name="Comma [0] 2 2 3 4 2 2" xfId="6765" xr:uid="{00000000-0005-0000-0000-0000E3010000}"/>
    <cellStyle name="Comma [0] 2 2 3 4 2 2 2" xfId="11142" xr:uid="{00000000-0005-0000-0000-0000E4010000}"/>
    <cellStyle name="Comma [0] 2 2 3 4 2 2 2 2" xfId="19895" xr:uid="{00000000-0005-0000-0000-0000E5010000}"/>
    <cellStyle name="Comma [0] 2 2 3 4 2 2 3" xfId="15519" xr:uid="{00000000-0005-0000-0000-0000E6010000}"/>
    <cellStyle name="Comma [0] 2 2 3 4 2 3" xfId="8954" xr:uid="{00000000-0005-0000-0000-0000E7010000}"/>
    <cellStyle name="Comma [0] 2 2 3 4 2 3 2" xfId="17707" xr:uid="{00000000-0005-0000-0000-0000E8010000}"/>
    <cellStyle name="Comma [0] 2 2 3 4 2 4" xfId="13331" xr:uid="{00000000-0005-0000-0000-0000E9010000}"/>
    <cellStyle name="Comma [0] 2 2 3 4 3" xfId="5671" xr:uid="{00000000-0005-0000-0000-0000EA010000}"/>
    <cellStyle name="Comma [0] 2 2 3 4 3 2" xfId="10048" xr:uid="{00000000-0005-0000-0000-0000EB010000}"/>
    <cellStyle name="Comma [0] 2 2 3 4 3 2 2" xfId="18801" xr:uid="{00000000-0005-0000-0000-0000EC010000}"/>
    <cellStyle name="Comma [0] 2 2 3 4 3 3" xfId="14425" xr:uid="{00000000-0005-0000-0000-0000ED010000}"/>
    <cellStyle name="Comma [0] 2 2 3 4 4" xfId="7860" xr:uid="{00000000-0005-0000-0000-0000EE010000}"/>
    <cellStyle name="Comma [0] 2 2 3 4 4 2" xfId="16613" xr:uid="{00000000-0005-0000-0000-0000EF010000}"/>
    <cellStyle name="Comma [0] 2 2 3 4 5" xfId="12237" xr:uid="{00000000-0005-0000-0000-0000F0010000}"/>
    <cellStyle name="Comma [0] 2 2 3 5" xfId="4028" xr:uid="{00000000-0005-0000-0000-0000F1010000}"/>
    <cellStyle name="Comma [0] 2 2 3 5 2" xfId="6217" xr:uid="{00000000-0005-0000-0000-0000F2010000}"/>
    <cellStyle name="Comma [0] 2 2 3 5 2 2" xfId="10594" xr:uid="{00000000-0005-0000-0000-0000F3010000}"/>
    <cellStyle name="Comma [0] 2 2 3 5 2 2 2" xfId="19347" xr:uid="{00000000-0005-0000-0000-0000F4010000}"/>
    <cellStyle name="Comma [0] 2 2 3 5 2 3" xfId="14971" xr:uid="{00000000-0005-0000-0000-0000F5010000}"/>
    <cellStyle name="Comma [0] 2 2 3 5 3" xfId="8406" xr:uid="{00000000-0005-0000-0000-0000F6010000}"/>
    <cellStyle name="Comma [0] 2 2 3 5 3 2" xfId="17159" xr:uid="{00000000-0005-0000-0000-0000F7010000}"/>
    <cellStyle name="Comma [0] 2 2 3 5 4" xfId="12783" xr:uid="{00000000-0005-0000-0000-0000F8010000}"/>
    <cellStyle name="Comma [0] 2 2 3 6" xfId="5123" xr:uid="{00000000-0005-0000-0000-0000F9010000}"/>
    <cellStyle name="Comma [0] 2 2 3 6 2" xfId="9500" xr:uid="{00000000-0005-0000-0000-0000FA010000}"/>
    <cellStyle name="Comma [0] 2 2 3 6 2 2" xfId="18253" xr:uid="{00000000-0005-0000-0000-0000FB010000}"/>
    <cellStyle name="Comma [0] 2 2 3 6 3" xfId="13877" xr:uid="{00000000-0005-0000-0000-0000FC010000}"/>
    <cellStyle name="Comma [0] 2 2 3 7" xfId="7312" xr:uid="{00000000-0005-0000-0000-0000FD010000}"/>
    <cellStyle name="Comma [0] 2 2 3 7 2" xfId="16065" xr:uid="{00000000-0005-0000-0000-0000FE010000}"/>
    <cellStyle name="Comma [0] 2 2 3 8" xfId="11689" xr:uid="{00000000-0005-0000-0000-0000FF010000}"/>
    <cellStyle name="Comma [0] 2 2 4" xfId="2984" xr:uid="{00000000-0005-0000-0000-000000020000}"/>
    <cellStyle name="Comma [0] 2 2 4 2" xfId="3260" xr:uid="{00000000-0005-0000-0000-000001020000}"/>
    <cellStyle name="Comma [0] 2 2 4 2 2" xfId="3813" xr:uid="{00000000-0005-0000-0000-000002020000}"/>
    <cellStyle name="Comma [0] 2 2 4 2 2 2" xfId="4909" xr:uid="{00000000-0005-0000-0000-000003020000}"/>
    <cellStyle name="Comma [0] 2 2 4 2 2 2 2" xfId="7098" xr:uid="{00000000-0005-0000-0000-000004020000}"/>
    <cellStyle name="Comma [0] 2 2 4 2 2 2 2 2" xfId="11475" xr:uid="{00000000-0005-0000-0000-000005020000}"/>
    <cellStyle name="Comma [0] 2 2 4 2 2 2 2 2 2" xfId="20228" xr:uid="{00000000-0005-0000-0000-000006020000}"/>
    <cellStyle name="Comma [0] 2 2 4 2 2 2 2 3" xfId="15852" xr:uid="{00000000-0005-0000-0000-000007020000}"/>
    <cellStyle name="Comma [0] 2 2 4 2 2 2 3" xfId="9287" xr:uid="{00000000-0005-0000-0000-000008020000}"/>
    <cellStyle name="Comma [0] 2 2 4 2 2 2 3 2" xfId="18040" xr:uid="{00000000-0005-0000-0000-000009020000}"/>
    <cellStyle name="Comma [0] 2 2 4 2 2 2 4" xfId="13664" xr:uid="{00000000-0005-0000-0000-00000A020000}"/>
    <cellStyle name="Comma [0] 2 2 4 2 2 3" xfId="6004" xr:uid="{00000000-0005-0000-0000-00000B020000}"/>
    <cellStyle name="Comma [0] 2 2 4 2 2 3 2" xfId="10381" xr:uid="{00000000-0005-0000-0000-00000C020000}"/>
    <cellStyle name="Comma [0] 2 2 4 2 2 3 2 2" xfId="19134" xr:uid="{00000000-0005-0000-0000-00000D020000}"/>
    <cellStyle name="Comma [0] 2 2 4 2 2 3 3" xfId="14758" xr:uid="{00000000-0005-0000-0000-00000E020000}"/>
    <cellStyle name="Comma [0] 2 2 4 2 2 4" xfId="8193" xr:uid="{00000000-0005-0000-0000-00000F020000}"/>
    <cellStyle name="Comma [0] 2 2 4 2 2 4 2" xfId="16946" xr:uid="{00000000-0005-0000-0000-000010020000}"/>
    <cellStyle name="Comma [0] 2 2 4 2 2 5" xfId="12570" xr:uid="{00000000-0005-0000-0000-000011020000}"/>
    <cellStyle name="Comma [0] 2 2 4 2 3" xfId="4361" xr:uid="{00000000-0005-0000-0000-000012020000}"/>
    <cellStyle name="Comma [0] 2 2 4 2 3 2" xfId="6550" xr:uid="{00000000-0005-0000-0000-000013020000}"/>
    <cellStyle name="Comma [0] 2 2 4 2 3 2 2" xfId="10927" xr:uid="{00000000-0005-0000-0000-000014020000}"/>
    <cellStyle name="Comma [0] 2 2 4 2 3 2 2 2" xfId="19680" xr:uid="{00000000-0005-0000-0000-000015020000}"/>
    <cellStyle name="Comma [0] 2 2 4 2 3 2 3" xfId="15304" xr:uid="{00000000-0005-0000-0000-000016020000}"/>
    <cellStyle name="Comma [0] 2 2 4 2 3 3" xfId="8739" xr:uid="{00000000-0005-0000-0000-000017020000}"/>
    <cellStyle name="Comma [0] 2 2 4 2 3 3 2" xfId="17492" xr:uid="{00000000-0005-0000-0000-000018020000}"/>
    <cellStyle name="Comma [0] 2 2 4 2 3 4" xfId="13116" xr:uid="{00000000-0005-0000-0000-000019020000}"/>
    <cellStyle name="Comma [0] 2 2 4 2 4" xfId="5456" xr:uid="{00000000-0005-0000-0000-00001A020000}"/>
    <cellStyle name="Comma [0] 2 2 4 2 4 2" xfId="9833" xr:uid="{00000000-0005-0000-0000-00001B020000}"/>
    <cellStyle name="Comma [0] 2 2 4 2 4 2 2" xfId="18586" xr:uid="{00000000-0005-0000-0000-00001C020000}"/>
    <cellStyle name="Comma [0] 2 2 4 2 4 3" xfId="14210" xr:uid="{00000000-0005-0000-0000-00001D020000}"/>
    <cellStyle name="Comma [0] 2 2 4 2 5" xfId="7645" xr:uid="{00000000-0005-0000-0000-00001E020000}"/>
    <cellStyle name="Comma [0] 2 2 4 2 5 2" xfId="16398" xr:uid="{00000000-0005-0000-0000-00001F020000}"/>
    <cellStyle name="Comma [0] 2 2 4 2 6" xfId="12022" xr:uid="{00000000-0005-0000-0000-000020020000}"/>
    <cellStyle name="Comma [0] 2 2 4 3" xfId="3539" xr:uid="{00000000-0005-0000-0000-000021020000}"/>
    <cellStyle name="Comma [0] 2 2 4 3 2" xfId="4635" xr:uid="{00000000-0005-0000-0000-000022020000}"/>
    <cellStyle name="Comma [0] 2 2 4 3 2 2" xfId="6824" xr:uid="{00000000-0005-0000-0000-000023020000}"/>
    <cellStyle name="Comma [0] 2 2 4 3 2 2 2" xfId="11201" xr:uid="{00000000-0005-0000-0000-000024020000}"/>
    <cellStyle name="Comma [0] 2 2 4 3 2 2 2 2" xfId="19954" xr:uid="{00000000-0005-0000-0000-000025020000}"/>
    <cellStyle name="Comma [0] 2 2 4 3 2 2 3" xfId="15578" xr:uid="{00000000-0005-0000-0000-000026020000}"/>
    <cellStyle name="Comma [0] 2 2 4 3 2 3" xfId="9013" xr:uid="{00000000-0005-0000-0000-000027020000}"/>
    <cellStyle name="Comma [0] 2 2 4 3 2 3 2" xfId="17766" xr:uid="{00000000-0005-0000-0000-000028020000}"/>
    <cellStyle name="Comma [0] 2 2 4 3 2 4" xfId="13390" xr:uid="{00000000-0005-0000-0000-000029020000}"/>
    <cellStyle name="Comma [0] 2 2 4 3 3" xfId="5730" xr:uid="{00000000-0005-0000-0000-00002A020000}"/>
    <cellStyle name="Comma [0] 2 2 4 3 3 2" xfId="10107" xr:uid="{00000000-0005-0000-0000-00002B020000}"/>
    <cellStyle name="Comma [0] 2 2 4 3 3 2 2" xfId="18860" xr:uid="{00000000-0005-0000-0000-00002C020000}"/>
    <cellStyle name="Comma [0] 2 2 4 3 3 3" xfId="14484" xr:uid="{00000000-0005-0000-0000-00002D020000}"/>
    <cellStyle name="Comma [0] 2 2 4 3 4" xfId="7919" xr:uid="{00000000-0005-0000-0000-00002E020000}"/>
    <cellStyle name="Comma [0] 2 2 4 3 4 2" xfId="16672" xr:uid="{00000000-0005-0000-0000-00002F020000}"/>
    <cellStyle name="Comma [0] 2 2 4 3 5" xfId="12296" xr:uid="{00000000-0005-0000-0000-000030020000}"/>
    <cellStyle name="Comma [0] 2 2 4 4" xfId="4087" xr:uid="{00000000-0005-0000-0000-000031020000}"/>
    <cellStyle name="Comma [0] 2 2 4 4 2" xfId="6276" xr:uid="{00000000-0005-0000-0000-000032020000}"/>
    <cellStyle name="Comma [0] 2 2 4 4 2 2" xfId="10653" xr:uid="{00000000-0005-0000-0000-000033020000}"/>
    <cellStyle name="Comma [0] 2 2 4 4 2 2 2" xfId="19406" xr:uid="{00000000-0005-0000-0000-000034020000}"/>
    <cellStyle name="Comma [0] 2 2 4 4 2 3" xfId="15030" xr:uid="{00000000-0005-0000-0000-000035020000}"/>
    <cellStyle name="Comma [0] 2 2 4 4 3" xfId="8465" xr:uid="{00000000-0005-0000-0000-000036020000}"/>
    <cellStyle name="Comma [0] 2 2 4 4 3 2" xfId="17218" xr:uid="{00000000-0005-0000-0000-000037020000}"/>
    <cellStyle name="Comma [0] 2 2 4 4 4" xfId="12842" xr:uid="{00000000-0005-0000-0000-000038020000}"/>
    <cellStyle name="Comma [0] 2 2 4 5" xfId="5182" xr:uid="{00000000-0005-0000-0000-000039020000}"/>
    <cellStyle name="Comma [0] 2 2 4 5 2" xfId="9559" xr:uid="{00000000-0005-0000-0000-00003A020000}"/>
    <cellStyle name="Comma [0] 2 2 4 5 2 2" xfId="18312" xr:uid="{00000000-0005-0000-0000-00003B020000}"/>
    <cellStyle name="Comma [0] 2 2 4 5 3" xfId="13936" xr:uid="{00000000-0005-0000-0000-00003C020000}"/>
    <cellStyle name="Comma [0] 2 2 4 6" xfId="7371" xr:uid="{00000000-0005-0000-0000-00003D020000}"/>
    <cellStyle name="Comma [0] 2 2 4 6 2" xfId="16124" xr:uid="{00000000-0005-0000-0000-00003E020000}"/>
    <cellStyle name="Comma [0] 2 2 4 7" xfId="11748" xr:uid="{00000000-0005-0000-0000-00003F020000}"/>
    <cellStyle name="Comma [0] 2 2 5" xfId="2871" xr:uid="{00000000-0005-0000-0000-000040020000}"/>
    <cellStyle name="Comma [0] 2 2 5 2" xfId="3150" xr:uid="{00000000-0005-0000-0000-000041020000}"/>
    <cellStyle name="Comma [0] 2 2 5 2 2" xfId="3703" xr:uid="{00000000-0005-0000-0000-000042020000}"/>
    <cellStyle name="Comma [0] 2 2 5 2 2 2" xfId="4799" xr:uid="{00000000-0005-0000-0000-000043020000}"/>
    <cellStyle name="Comma [0] 2 2 5 2 2 2 2" xfId="6988" xr:uid="{00000000-0005-0000-0000-000044020000}"/>
    <cellStyle name="Comma [0] 2 2 5 2 2 2 2 2" xfId="11365" xr:uid="{00000000-0005-0000-0000-000045020000}"/>
    <cellStyle name="Comma [0] 2 2 5 2 2 2 2 2 2" xfId="20118" xr:uid="{00000000-0005-0000-0000-000046020000}"/>
    <cellStyle name="Comma [0] 2 2 5 2 2 2 2 3" xfId="15742" xr:uid="{00000000-0005-0000-0000-000047020000}"/>
    <cellStyle name="Comma [0] 2 2 5 2 2 2 3" xfId="9177" xr:uid="{00000000-0005-0000-0000-000048020000}"/>
    <cellStyle name="Comma [0] 2 2 5 2 2 2 3 2" xfId="17930" xr:uid="{00000000-0005-0000-0000-000049020000}"/>
    <cellStyle name="Comma [0] 2 2 5 2 2 2 4" xfId="13554" xr:uid="{00000000-0005-0000-0000-00004A020000}"/>
    <cellStyle name="Comma [0] 2 2 5 2 2 3" xfId="5894" xr:uid="{00000000-0005-0000-0000-00004B020000}"/>
    <cellStyle name="Comma [0] 2 2 5 2 2 3 2" xfId="10271" xr:uid="{00000000-0005-0000-0000-00004C020000}"/>
    <cellStyle name="Comma [0] 2 2 5 2 2 3 2 2" xfId="19024" xr:uid="{00000000-0005-0000-0000-00004D020000}"/>
    <cellStyle name="Comma [0] 2 2 5 2 2 3 3" xfId="14648" xr:uid="{00000000-0005-0000-0000-00004E020000}"/>
    <cellStyle name="Comma [0] 2 2 5 2 2 4" xfId="8083" xr:uid="{00000000-0005-0000-0000-00004F020000}"/>
    <cellStyle name="Comma [0] 2 2 5 2 2 4 2" xfId="16836" xr:uid="{00000000-0005-0000-0000-000050020000}"/>
    <cellStyle name="Comma [0] 2 2 5 2 2 5" xfId="12460" xr:uid="{00000000-0005-0000-0000-000051020000}"/>
    <cellStyle name="Comma [0] 2 2 5 2 3" xfId="4251" xr:uid="{00000000-0005-0000-0000-000052020000}"/>
    <cellStyle name="Comma [0] 2 2 5 2 3 2" xfId="6440" xr:uid="{00000000-0005-0000-0000-000053020000}"/>
    <cellStyle name="Comma [0] 2 2 5 2 3 2 2" xfId="10817" xr:uid="{00000000-0005-0000-0000-000054020000}"/>
    <cellStyle name="Comma [0] 2 2 5 2 3 2 2 2" xfId="19570" xr:uid="{00000000-0005-0000-0000-000055020000}"/>
    <cellStyle name="Comma [0] 2 2 5 2 3 2 3" xfId="15194" xr:uid="{00000000-0005-0000-0000-000056020000}"/>
    <cellStyle name="Comma [0] 2 2 5 2 3 3" xfId="8629" xr:uid="{00000000-0005-0000-0000-000057020000}"/>
    <cellStyle name="Comma [0] 2 2 5 2 3 3 2" xfId="17382" xr:uid="{00000000-0005-0000-0000-000058020000}"/>
    <cellStyle name="Comma [0] 2 2 5 2 3 4" xfId="13006" xr:uid="{00000000-0005-0000-0000-000059020000}"/>
    <cellStyle name="Comma [0] 2 2 5 2 4" xfId="5346" xr:uid="{00000000-0005-0000-0000-00005A020000}"/>
    <cellStyle name="Comma [0] 2 2 5 2 4 2" xfId="9723" xr:uid="{00000000-0005-0000-0000-00005B020000}"/>
    <cellStyle name="Comma [0] 2 2 5 2 4 2 2" xfId="18476" xr:uid="{00000000-0005-0000-0000-00005C020000}"/>
    <cellStyle name="Comma [0] 2 2 5 2 4 3" xfId="14100" xr:uid="{00000000-0005-0000-0000-00005D020000}"/>
    <cellStyle name="Comma [0] 2 2 5 2 5" xfId="7535" xr:uid="{00000000-0005-0000-0000-00005E020000}"/>
    <cellStyle name="Comma [0] 2 2 5 2 5 2" xfId="16288" xr:uid="{00000000-0005-0000-0000-00005F020000}"/>
    <cellStyle name="Comma [0] 2 2 5 2 6" xfId="11912" xr:uid="{00000000-0005-0000-0000-000060020000}"/>
    <cellStyle name="Comma [0] 2 2 5 3" xfId="3429" xr:uid="{00000000-0005-0000-0000-000061020000}"/>
    <cellStyle name="Comma [0] 2 2 5 3 2" xfId="4525" xr:uid="{00000000-0005-0000-0000-000062020000}"/>
    <cellStyle name="Comma [0] 2 2 5 3 2 2" xfId="6714" xr:uid="{00000000-0005-0000-0000-000063020000}"/>
    <cellStyle name="Comma [0] 2 2 5 3 2 2 2" xfId="11091" xr:uid="{00000000-0005-0000-0000-000064020000}"/>
    <cellStyle name="Comma [0] 2 2 5 3 2 2 2 2" xfId="19844" xr:uid="{00000000-0005-0000-0000-000065020000}"/>
    <cellStyle name="Comma [0] 2 2 5 3 2 2 3" xfId="15468" xr:uid="{00000000-0005-0000-0000-000066020000}"/>
    <cellStyle name="Comma [0] 2 2 5 3 2 3" xfId="8903" xr:uid="{00000000-0005-0000-0000-000067020000}"/>
    <cellStyle name="Comma [0] 2 2 5 3 2 3 2" xfId="17656" xr:uid="{00000000-0005-0000-0000-000068020000}"/>
    <cellStyle name="Comma [0] 2 2 5 3 2 4" xfId="13280" xr:uid="{00000000-0005-0000-0000-000069020000}"/>
    <cellStyle name="Comma [0] 2 2 5 3 3" xfId="5620" xr:uid="{00000000-0005-0000-0000-00006A020000}"/>
    <cellStyle name="Comma [0] 2 2 5 3 3 2" xfId="9997" xr:uid="{00000000-0005-0000-0000-00006B020000}"/>
    <cellStyle name="Comma [0] 2 2 5 3 3 2 2" xfId="18750" xr:uid="{00000000-0005-0000-0000-00006C020000}"/>
    <cellStyle name="Comma [0] 2 2 5 3 3 3" xfId="14374" xr:uid="{00000000-0005-0000-0000-00006D020000}"/>
    <cellStyle name="Comma [0] 2 2 5 3 4" xfId="7809" xr:uid="{00000000-0005-0000-0000-00006E020000}"/>
    <cellStyle name="Comma [0] 2 2 5 3 4 2" xfId="16562" xr:uid="{00000000-0005-0000-0000-00006F020000}"/>
    <cellStyle name="Comma [0] 2 2 5 3 5" xfId="12186" xr:uid="{00000000-0005-0000-0000-000070020000}"/>
    <cellStyle name="Comma [0] 2 2 5 4" xfId="3977" xr:uid="{00000000-0005-0000-0000-000071020000}"/>
    <cellStyle name="Comma [0] 2 2 5 4 2" xfId="6166" xr:uid="{00000000-0005-0000-0000-000072020000}"/>
    <cellStyle name="Comma [0] 2 2 5 4 2 2" xfId="10543" xr:uid="{00000000-0005-0000-0000-000073020000}"/>
    <cellStyle name="Comma [0] 2 2 5 4 2 2 2" xfId="19296" xr:uid="{00000000-0005-0000-0000-000074020000}"/>
    <cellStyle name="Comma [0] 2 2 5 4 2 3" xfId="14920" xr:uid="{00000000-0005-0000-0000-000075020000}"/>
    <cellStyle name="Comma [0] 2 2 5 4 3" xfId="8355" xr:uid="{00000000-0005-0000-0000-000076020000}"/>
    <cellStyle name="Comma [0] 2 2 5 4 3 2" xfId="17108" xr:uid="{00000000-0005-0000-0000-000077020000}"/>
    <cellStyle name="Comma [0] 2 2 5 4 4" xfId="12732" xr:uid="{00000000-0005-0000-0000-000078020000}"/>
    <cellStyle name="Comma [0] 2 2 5 5" xfId="5072" xr:uid="{00000000-0005-0000-0000-000079020000}"/>
    <cellStyle name="Comma [0] 2 2 5 5 2" xfId="9449" xr:uid="{00000000-0005-0000-0000-00007A020000}"/>
    <cellStyle name="Comma [0] 2 2 5 5 2 2" xfId="18202" xr:uid="{00000000-0005-0000-0000-00007B020000}"/>
    <cellStyle name="Comma [0] 2 2 5 5 3" xfId="13826" xr:uid="{00000000-0005-0000-0000-00007C020000}"/>
    <cellStyle name="Comma [0] 2 2 5 6" xfId="7261" xr:uid="{00000000-0005-0000-0000-00007D020000}"/>
    <cellStyle name="Comma [0] 2 2 5 6 2" xfId="16014" xr:uid="{00000000-0005-0000-0000-00007E020000}"/>
    <cellStyle name="Comma [0] 2 2 5 7" xfId="11638" xr:uid="{00000000-0005-0000-0000-00007F020000}"/>
    <cellStyle name="Comma [0] 2 2 6" xfId="3100" xr:uid="{00000000-0005-0000-0000-000080020000}"/>
    <cellStyle name="Comma [0] 2 2 6 2" xfId="3654" xr:uid="{00000000-0005-0000-0000-000081020000}"/>
    <cellStyle name="Comma [0] 2 2 6 2 2" xfId="4750" xr:uid="{00000000-0005-0000-0000-000082020000}"/>
    <cellStyle name="Comma [0] 2 2 6 2 2 2" xfId="6939" xr:uid="{00000000-0005-0000-0000-000083020000}"/>
    <cellStyle name="Comma [0] 2 2 6 2 2 2 2" xfId="11316" xr:uid="{00000000-0005-0000-0000-000084020000}"/>
    <cellStyle name="Comma [0] 2 2 6 2 2 2 2 2" xfId="20069" xr:uid="{00000000-0005-0000-0000-000085020000}"/>
    <cellStyle name="Comma [0] 2 2 6 2 2 2 3" xfId="15693" xr:uid="{00000000-0005-0000-0000-000086020000}"/>
    <cellStyle name="Comma [0] 2 2 6 2 2 3" xfId="9128" xr:uid="{00000000-0005-0000-0000-000087020000}"/>
    <cellStyle name="Comma [0] 2 2 6 2 2 3 2" xfId="17881" xr:uid="{00000000-0005-0000-0000-000088020000}"/>
    <cellStyle name="Comma [0] 2 2 6 2 2 4" xfId="13505" xr:uid="{00000000-0005-0000-0000-000089020000}"/>
    <cellStyle name="Comma [0] 2 2 6 2 3" xfId="5845" xr:uid="{00000000-0005-0000-0000-00008A020000}"/>
    <cellStyle name="Comma [0] 2 2 6 2 3 2" xfId="10222" xr:uid="{00000000-0005-0000-0000-00008B020000}"/>
    <cellStyle name="Comma [0] 2 2 6 2 3 2 2" xfId="18975" xr:uid="{00000000-0005-0000-0000-00008C020000}"/>
    <cellStyle name="Comma [0] 2 2 6 2 3 3" xfId="14599" xr:uid="{00000000-0005-0000-0000-00008D020000}"/>
    <cellStyle name="Comma [0] 2 2 6 2 4" xfId="8034" xr:uid="{00000000-0005-0000-0000-00008E020000}"/>
    <cellStyle name="Comma [0] 2 2 6 2 4 2" xfId="16787" xr:uid="{00000000-0005-0000-0000-00008F020000}"/>
    <cellStyle name="Comma [0] 2 2 6 2 5" xfId="12411" xr:uid="{00000000-0005-0000-0000-000090020000}"/>
    <cellStyle name="Comma [0] 2 2 6 3" xfId="4202" xr:uid="{00000000-0005-0000-0000-000091020000}"/>
    <cellStyle name="Comma [0] 2 2 6 3 2" xfId="6391" xr:uid="{00000000-0005-0000-0000-000092020000}"/>
    <cellStyle name="Comma [0] 2 2 6 3 2 2" xfId="10768" xr:uid="{00000000-0005-0000-0000-000093020000}"/>
    <cellStyle name="Comma [0] 2 2 6 3 2 2 2" xfId="19521" xr:uid="{00000000-0005-0000-0000-000094020000}"/>
    <cellStyle name="Comma [0] 2 2 6 3 2 3" xfId="15145" xr:uid="{00000000-0005-0000-0000-000095020000}"/>
    <cellStyle name="Comma [0] 2 2 6 3 3" xfId="8580" xr:uid="{00000000-0005-0000-0000-000096020000}"/>
    <cellStyle name="Comma [0] 2 2 6 3 3 2" xfId="17333" xr:uid="{00000000-0005-0000-0000-000097020000}"/>
    <cellStyle name="Comma [0] 2 2 6 3 4" xfId="12957" xr:uid="{00000000-0005-0000-0000-000098020000}"/>
    <cellStyle name="Comma [0] 2 2 6 4" xfId="5297" xr:uid="{00000000-0005-0000-0000-000099020000}"/>
    <cellStyle name="Comma [0] 2 2 6 4 2" xfId="9674" xr:uid="{00000000-0005-0000-0000-00009A020000}"/>
    <cellStyle name="Comma [0] 2 2 6 4 2 2" xfId="18427" xr:uid="{00000000-0005-0000-0000-00009B020000}"/>
    <cellStyle name="Comma [0] 2 2 6 4 3" xfId="14051" xr:uid="{00000000-0005-0000-0000-00009C020000}"/>
    <cellStyle name="Comma [0] 2 2 6 5" xfId="7486" xr:uid="{00000000-0005-0000-0000-00009D020000}"/>
    <cellStyle name="Comma [0] 2 2 6 5 2" xfId="16239" xr:uid="{00000000-0005-0000-0000-00009E020000}"/>
    <cellStyle name="Comma [0] 2 2 6 6" xfId="11863" xr:uid="{00000000-0005-0000-0000-00009F020000}"/>
    <cellStyle name="Comma [0] 2 2 7" xfId="3379" xr:uid="{00000000-0005-0000-0000-0000A0020000}"/>
    <cellStyle name="Comma [0] 2 2 7 2" xfId="4476" xr:uid="{00000000-0005-0000-0000-0000A1020000}"/>
    <cellStyle name="Comma [0] 2 2 7 2 2" xfId="6665" xr:uid="{00000000-0005-0000-0000-0000A2020000}"/>
    <cellStyle name="Comma [0] 2 2 7 2 2 2" xfId="11042" xr:uid="{00000000-0005-0000-0000-0000A3020000}"/>
    <cellStyle name="Comma [0] 2 2 7 2 2 2 2" xfId="19795" xr:uid="{00000000-0005-0000-0000-0000A4020000}"/>
    <cellStyle name="Comma [0] 2 2 7 2 2 3" xfId="15419" xr:uid="{00000000-0005-0000-0000-0000A5020000}"/>
    <cellStyle name="Comma [0] 2 2 7 2 3" xfId="8854" xr:uid="{00000000-0005-0000-0000-0000A6020000}"/>
    <cellStyle name="Comma [0] 2 2 7 2 3 2" xfId="17607" xr:uid="{00000000-0005-0000-0000-0000A7020000}"/>
    <cellStyle name="Comma [0] 2 2 7 2 4" xfId="13231" xr:uid="{00000000-0005-0000-0000-0000A8020000}"/>
    <cellStyle name="Comma [0] 2 2 7 3" xfId="5571" xr:uid="{00000000-0005-0000-0000-0000A9020000}"/>
    <cellStyle name="Comma [0] 2 2 7 3 2" xfId="9948" xr:uid="{00000000-0005-0000-0000-0000AA020000}"/>
    <cellStyle name="Comma [0] 2 2 7 3 2 2" xfId="18701" xr:uid="{00000000-0005-0000-0000-0000AB020000}"/>
    <cellStyle name="Comma [0] 2 2 7 3 3" xfId="14325" xr:uid="{00000000-0005-0000-0000-0000AC020000}"/>
    <cellStyle name="Comma [0] 2 2 7 4" xfId="7760" xr:uid="{00000000-0005-0000-0000-0000AD020000}"/>
    <cellStyle name="Comma [0] 2 2 7 4 2" xfId="16513" xr:uid="{00000000-0005-0000-0000-0000AE020000}"/>
    <cellStyle name="Comma [0] 2 2 7 5" xfId="12137" xr:uid="{00000000-0005-0000-0000-0000AF020000}"/>
    <cellStyle name="Comma [0] 2 2 8" xfId="3929" xr:uid="{00000000-0005-0000-0000-0000B0020000}"/>
    <cellStyle name="Comma [0] 2 2 8 2" xfId="6118" xr:uid="{00000000-0005-0000-0000-0000B1020000}"/>
    <cellStyle name="Comma [0] 2 2 8 2 2" xfId="10495" xr:uid="{00000000-0005-0000-0000-0000B2020000}"/>
    <cellStyle name="Comma [0] 2 2 8 2 2 2" xfId="19248" xr:uid="{00000000-0005-0000-0000-0000B3020000}"/>
    <cellStyle name="Comma [0] 2 2 8 2 3" xfId="14872" xr:uid="{00000000-0005-0000-0000-0000B4020000}"/>
    <cellStyle name="Comma [0] 2 2 8 3" xfId="8307" xr:uid="{00000000-0005-0000-0000-0000B5020000}"/>
    <cellStyle name="Comma [0] 2 2 8 3 2" xfId="17060" xr:uid="{00000000-0005-0000-0000-0000B6020000}"/>
    <cellStyle name="Comma [0] 2 2 8 4" xfId="12684" xr:uid="{00000000-0005-0000-0000-0000B7020000}"/>
    <cellStyle name="Comma [0] 2 2 9" xfId="5024" xr:uid="{00000000-0005-0000-0000-0000B8020000}"/>
    <cellStyle name="Comma [0] 2 2 9 2" xfId="9401" xr:uid="{00000000-0005-0000-0000-0000B9020000}"/>
    <cellStyle name="Comma [0] 2 2 9 2 2" xfId="18154" xr:uid="{00000000-0005-0000-0000-0000BA020000}"/>
    <cellStyle name="Comma [0] 2 2 9 3" xfId="13778" xr:uid="{00000000-0005-0000-0000-0000BB020000}"/>
    <cellStyle name="Comma [0] 2 3" xfId="74" xr:uid="{00000000-0005-0000-0000-0000BC020000}"/>
    <cellStyle name="Comma [0] 2 3 10" xfId="11592" xr:uid="{00000000-0005-0000-0000-0000BD020000}"/>
    <cellStyle name="Comma [0] 2 3 2" xfId="2927" xr:uid="{00000000-0005-0000-0000-0000BE020000}"/>
    <cellStyle name="Comma [0] 2 3 2 2" xfId="3039" xr:uid="{00000000-0005-0000-0000-0000BF020000}"/>
    <cellStyle name="Comma [0] 2 3 2 2 2" xfId="3315" xr:uid="{00000000-0005-0000-0000-0000C0020000}"/>
    <cellStyle name="Comma [0] 2 3 2 2 2 2" xfId="3868" xr:uid="{00000000-0005-0000-0000-0000C1020000}"/>
    <cellStyle name="Comma [0] 2 3 2 2 2 2 2" xfId="4964" xr:uid="{00000000-0005-0000-0000-0000C2020000}"/>
    <cellStyle name="Comma [0] 2 3 2 2 2 2 2 2" xfId="7153" xr:uid="{00000000-0005-0000-0000-0000C3020000}"/>
    <cellStyle name="Comma [0] 2 3 2 2 2 2 2 2 2" xfId="11530" xr:uid="{00000000-0005-0000-0000-0000C4020000}"/>
    <cellStyle name="Comma [0] 2 3 2 2 2 2 2 2 2 2" xfId="20283" xr:uid="{00000000-0005-0000-0000-0000C5020000}"/>
    <cellStyle name="Comma [0] 2 3 2 2 2 2 2 2 3" xfId="15907" xr:uid="{00000000-0005-0000-0000-0000C6020000}"/>
    <cellStyle name="Comma [0] 2 3 2 2 2 2 2 3" xfId="9342" xr:uid="{00000000-0005-0000-0000-0000C7020000}"/>
    <cellStyle name="Comma [0] 2 3 2 2 2 2 2 3 2" xfId="18095" xr:uid="{00000000-0005-0000-0000-0000C8020000}"/>
    <cellStyle name="Comma [0] 2 3 2 2 2 2 2 4" xfId="13719" xr:uid="{00000000-0005-0000-0000-0000C9020000}"/>
    <cellStyle name="Comma [0] 2 3 2 2 2 2 3" xfId="6059" xr:uid="{00000000-0005-0000-0000-0000CA020000}"/>
    <cellStyle name="Comma [0] 2 3 2 2 2 2 3 2" xfId="10436" xr:uid="{00000000-0005-0000-0000-0000CB020000}"/>
    <cellStyle name="Comma [0] 2 3 2 2 2 2 3 2 2" xfId="19189" xr:uid="{00000000-0005-0000-0000-0000CC020000}"/>
    <cellStyle name="Comma [0] 2 3 2 2 2 2 3 3" xfId="14813" xr:uid="{00000000-0005-0000-0000-0000CD020000}"/>
    <cellStyle name="Comma [0] 2 3 2 2 2 2 4" xfId="8248" xr:uid="{00000000-0005-0000-0000-0000CE020000}"/>
    <cellStyle name="Comma [0] 2 3 2 2 2 2 4 2" xfId="17001" xr:uid="{00000000-0005-0000-0000-0000CF020000}"/>
    <cellStyle name="Comma [0] 2 3 2 2 2 2 5" xfId="12625" xr:uid="{00000000-0005-0000-0000-0000D0020000}"/>
    <cellStyle name="Comma [0] 2 3 2 2 2 3" xfId="4416" xr:uid="{00000000-0005-0000-0000-0000D1020000}"/>
    <cellStyle name="Comma [0] 2 3 2 2 2 3 2" xfId="6605" xr:uid="{00000000-0005-0000-0000-0000D2020000}"/>
    <cellStyle name="Comma [0] 2 3 2 2 2 3 2 2" xfId="10982" xr:uid="{00000000-0005-0000-0000-0000D3020000}"/>
    <cellStyle name="Comma [0] 2 3 2 2 2 3 2 2 2" xfId="19735" xr:uid="{00000000-0005-0000-0000-0000D4020000}"/>
    <cellStyle name="Comma [0] 2 3 2 2 2 3 2 3" xfId="15359" xr:uid="{00000000-0005-0000-0000-0000D5020000}"/>
    <cellStyle name="Comma [0] 2 3 2 2 2 3 3" xfId="8794" xr:uid="{00000000-0005-0000-0000-0000D6020000}"/>
    <cellStyle name="Comma [0] 2 3 2 2 2 3 3 2" xfId="17547" xr:uid="{00000000-0005-0000-0000-0000D7020000}"/>
    <cellStyle name="Comma [0] 2 3 2 2 2 3 4" xfId="13171" xr:uid="{00000000-0005-0000-0000-0000D8020000}"/>
    <cellStyle name="Comma [0] 2 3 2 2 2 4" xfId="5511" xr:uid="{00000000-0005-0000-0000-0000D9020000}"/>
    <cellStyle name="Comma [0] 2 3 2 2 2 4 2" xfId="9888" xr:uid="{00000000-0005-0000-0000-0000DA020000}"/>
    <cellStyle name="Comma [0] 2 3 2 2 2 4 2 2" xfId="18641" xr:uid="{00000000-0005-0000-0000-0000DB020000}"/>
    <cellStyle name="Comma [0] 2 3 2 2 2 4 3" xfId="14265" xr:uid="{00000000-0005-0000-0000-0000DC020000}"/>
    <cellStyle name="Comma [0] 2 3 2 2 2 5" xfId="7700" xr:uid="{00000000-0005-0000-0000-0000DD020000}"/>
    <cellStyle name="Comma [0] 2 3 2 2 2 5 2" xfId="16453" xr:uid="{00000000-0005-0000-0000-0000DE020000}"/>
    <cellStyle name="Comma [0] 2 3 2 2 2 6" xfId="12077" xr:uid="{00000000-0005-0000-0000-0000DF020000}"/>
    <cellStyle name="Comma [0] 2 3 2 2 3" xfId="3594" xr:uid="{00000000-0005-0000-0000-0000E0020000}"/>
    <cellStyle name="Comma [0] 2 3 2 2 3 2" xfId="4690" xr:uid="{00000000-0005-0000-0000-0000E1020000}"/>
    <cellStyle name="Comma [0] 2 3 2 2 3 2 2" xfId="6879" xr:uid="{00000000-0005-0000-0000-0000E2020000}"/>
    <cellStyle name="Comma [0] 2 3 2 2 3 2 2 2" xfId="11256" xr:uid="{00000000-0005-0000-0000-0000E3020000}"/>
    <cellStyle name="Comma [0] 2 3 2 2 3 2 2 2 2" xfId="20009" xr:uid="{00000000-0005-0000-0000-0000E4020000}"/>
    <cellStyle name="Comma [0] 2 3 2 2 3 2 2 3" xfId="15633" xr:uid="{00000000-0005-0000-0000-0000E5020000}"/>
    <cellStyle name="Comma [0] 2 3 2 2 3 2 3" xfId="9068" xr:uid="{00000000-0005-0000-0000-0000E6020000}"/>
    <cellStyle name="Comma [0] 2 3 2 2 3 2 3 2" xfId="17821" xr:uid="{00000000-0005-0000-0000-0000E7020000}"/>
    <cellStyle name="Comma [0] 2 3 2 2 3 2 4" xfId="13445" xr:uid="{00000000-0005-0000-0000-0000E8020000}"/>
    <cellStyle name="Comma [0] 2 3 2 2 3 3" xfId="5785" xr:uid="{00000000-0005-0000-0000-0000E9020000}"/>
    <cellStyle name="Comma [0] 2 3 2 2 3 3 2" xfId="10162" xr:uid="{00000000-0005-0000-0000-0000EA020000}"/>
    <cellStyle name="Comma [0] 2 3 2 2 3 3 2 2" xfId="18915" xr:uid="{00000000-0005-0000-0000-0000EB020000}"/>
    <cellStyle name="Comma [0] 2 3 2 2 3 3 3" xfId="14539" xr:uid="{00000000-0005-0000-0000-0000EC020000}"/>
    <cellStyle name="Comma [0] 2 3 2 2 3 4" xfId="7974" xr:uid="{00000000-0005-0000-0000-0000ED020000}"/>
    <cellStyle name="Comma [0] 2 3 2 2 3 4 2" xfId="16727" xr:uid="{00000000-0005-0000-0000-0000EE020000}"/>
    <cellStyle name="Comma [0] 2 3 2 2 3 5" xfId="12351" xr:uid="{00000000-0005-0000-0000-0000EF020000}"/>
    <cellStyle name="Comma [0] 2 3 2 2 4" xfId="4142" xr:uid="{00000000-0005-0000-0000-0000F0020000}"/>
    <cellStyle name="Comma [0] 2 3 2 2 4 2" xfId="6331" xr:uid="{00000000-0005-0000-0000-0000F1020000}"/>
    <cellStyle name="Comma [0] 2 3 2 2 4 2 2" xfId="10708" xr:uid="{00000000-0005-0000-0000-0000F2020000}"/>
    <cellStyle name="Comma [0] 2 3 2 2 4 2 2 2" xfId="19461" xr:uid="{00000000-0005-0000-0000-0000F3020000}"/>
    <cellStyle name="Comma [0] 2 3 2 2 4 2 3" xfId="15085" xr:uid="{00000000-0005-0000-0000-0000F4020000}"/>
    <cellStyle name="Comma [0] 2 3 2 2 4 3" xfId="8520" xr:uid="{00000000-0005-0000-0000-0000F5020000}"/>
    <cellStyle name="Comma [0] 2 3 2 2 4 3 2" xfId="17273" xr:uid="{00000000-0005-0000-0000-0000F6020000}"/>
    <cellStyle name="Comma [0] 2 3 2 2 4 4" xfId="12897" xr:uid="{00000000-0005-0000-0000-0000F7020000}"/>
    <cellStyle name="Comma [0] 2 3 2 2 5" xfId="5237" xr:uid="{00000000-0005-0000-0000-0000F8020000}"/>
    <cellStyle name="Comma [0] 2 3 2 2 5 2" xfId="9614" xr:uid="{00000000-0005-0000-0000-0000F9020000}"/>
    <cellStyle name="Comma [0] 2 3 2 2 5 2 2" xfId="18367" xr:uid="{00000000-0005-0000-0000-0000FA020000}"/>
    <cellStyle name="Comma [0] 2 3 2 2 5 3" xfId="13991" xr:uid="{00000000-0005-0000-0000-0000FB020000}"/>
    <cellStyle name="Comma [0] 2 3 2 2 6" xfId="7426" xr:uid="{00000000-0005-0000-0000-0000FC020000}"/>
    <cellStyle name="Comma [0] 2 3 2 2 6 2" xfId="16179" xr:uid="{00000000-0005-0000-0000-0000FD020000}"/>
    <cellStyle name="Comma [0] 2 3 2 2 7" xfId="11803" xr:uid="{00000000-0005-0000-0000-0000FE020000}"/>
    <cellStyle name="Comma [0] 2 3 2 3" xfId="3203" xr:uid="{00000000-0005-0000-0000-0000FF020000}"/>
    <cellStyle name="Comma [0] 2 3 2 3 2" xfId="3756" xr:uid="{00000000-0005-0000-0000-000000030000}"/>
    <cellStyle name="Comma [0] 2 3 2 3 2 2" xfId="4852" xr:uid="{00000000-0005-0000-0000-000001030000}"/>
    <cellStyle name="Comma [0] 2 3 2 3 2 2 2" xfId="7041" xr:uid="{00000000-0005-0000-0000-000002030000}"/>
    <cellStyle name="Comma [0] 2 3 2 3 2 2 2 2" xfId="11418" xr:uid="{00000000-0005-0000-0000-000003030000}"/>
    <cellStyle name="Comma [0] 2 3 2 3 2 2 2 2 2" xfId="20171" xr:uid="{00000000-0005-0000-0000-000004030000}"/>
    <cellStyle name="Comma [0] 2 3 2 3 2 2 2 3" xfId="15795" xr:uid="{00000000-0005-0000-0000-000005030000}"/>
    <cellStyle name="Comma [0] 2 3 2 3 2 2 3" xfId="9230" xr:uid="{00000000-0005-0000-0000-000006030000}"/>
    <cellStyle name="Comma [0] 2 3 2 3 2 2 3 2" xfId="17983" xr:uid="{00000000-0005-0000-0000-000007030000}"/>
    <cellStyle name="Comma [0] 2 3 2 3 2 2 4" xfId="13607" xr:uid="{00000000-0005-0000-0000-000008030000}"/>
    <cellStyle name="Comma [0] 2 3 2 3 2 3" xfId="5947" xr:uid="{00000000-0005-0000-0000-000009030000}"/>
    <cellStyle name="Comma [0] 2 3 2 3 2 3 2" xfId="10324" xr:uid="{00000000-0005-0000-0000-00000A030000}"/>
    <cellStyle name="Comma [0] 2 3 2 3 2 3 2 2" xfId="19077" xr:uid="{00000000-0005-0000-0000-00000B030000}"/>
    <cellStyle name="Comma [0] 2 3 2 3 2 3 3" xfId="14701" xr:uid="{00000000-0005-0000-0000-00000C030000}"/>
    <cellStyle name="Comma [0] 2 3 2 3 2 4" xfId="8136" xr:uid="{00000000-0005-0000-0000-00000D030000}"/>
    <cellStyle name="Comma [0] 2 3 2 3 2 4 2" xfId="16889" xr:uid="{00000000-0005-0000-0000-00000E030000}"/>
    <cellStyle name="Comma [0] 2 3 2 3 2 5" xfId="12513" xr:uid="{00000000-0005-0000-0000-00000F030000}"/>
    <cellStyle name="Comma [0] 2 3 2 3 3" xfId="4304" xr:uid="{00000000-0005-0000-0000-000010030000}"/>
    <cellStyle name="Comma [0] 2 3 2 3 3 2" xfId="6493" xr:uid="{00000000-0005-0000-0000-000011030000}"/>
    <cellStyle name="Comma [0] 2 3 2 3 3 2 2" xfId="10870" xr:uid="{00000000-0005-0000-0000-000012030000}"/>
    <cellStyle name="Comma [0] 2 3 2 3 3 2 2 2" xfId="19623" xr:uid="{00000000-0005-0000-0000-000013030000}"/>
    <cellStyle name="Comma [0] 2 3 2 3 3 2 3" xfId="15247" xr:uid="{00000000-0005-0000-0000-000014030000}"/>
    <cellStyle name="Comma [0] 2 3 2 3 3 3" xfId="8682" xr:uid="{00000000-0005-0000-0000-000015030000}"/>
    <cellStyle name="Comma [0] 2 3 2 3 3 3 2" xfId="17435" xr:uid="{00000000-0005-0000-0000-000016030000}"/>
    <cellStyle name="Comma [0] 2 3 2 3 3 4" xfId="13059" xr:uid="{00000000-0005-0000-0000-000017030000}"/>
    <cellStyle name="Comma [0] 2 3 2 3 4" xfId="5399" xr:uid="{00000000-0005-0000-0000-000018030000}"/>
    <cellStyle name="Comma [0] 2 3 2 3 4 2" xfId="9776" xr:uid="{00000000-0005-0000-0000-000019030000}"/>
    <cellStyle name="Comma [0] 2 3 2 3 4 2 2" xfId="18529" xr:uid="{00000000-0005-0000-0000-00001A030000}"/>
    <cellStyle name="Comma [0] 2 3 2 3 4 3" xfId="14153" xr:uid="{00000000-0005-0000-0000-00001B030000}"/>
    <cellStyle name="Comma [0] 2 3 2 3 5" xfId="7588" xr:uid="{00000000-0005-0000-0000-00001C030000}"/>
    <cellStyle name="Comma [0] 2 3 2 3 5 2" xfId="16341" xr:uid="{00000000-0005-0000-0000-00001D030000}"/>
    <cellStyle name="Comma [0] 2 3 2 3 6" xfId="11965" xr:uid="{00000000-0005-0000-0000-00001E030000}"/>
    <cellStyle name="Comma [0] 2 3 2 4" xfId="3482" xr:uid="{00000000-0005-0000-0000-00001F030000}"/>
    <cellStyle name="Comma [0] 2 3 2 4 2" xfId="4578" xr:uid="{00000000-0005-0000-0000-000020030000}"/>
    <cellStyle name="Comma [0] 2 3 2 4 2 2" xfId="6767" xr:uid="{00000000-0005-0000-0000-000021030000}"/>
    <cellStyle name="Comma [0] 2 3 2 4 2 2 2" xfId="11144" xr:uid="{00000000-0005-0000-0000-000022030000}"/>
    <cellStyle name="Comma [0] 2 3 2 4 2 2 2 2" xfId="19897" xr:uid="{00000000-0005-0000-0000-000023030000}"/>
    <cellStyle name="Comma [0] 2 3 2 4 2 2 3" xfId="15521" xr:uid="{00000000-0005-0000-0000-000024030000}"/>
    <cellStyle name="Comma [0] 2 3 2 4 2 3" xfId="8956" xr:uid="{00000000-0005-0000-0000-000025030000}"/>
    <cellStyle name="Comma [0] 2 3 2 4 2 3 2" xfId="17709" xr:uid="{00000000-0005-0000-0000-000026030000}"/>
    <cellStyle name="Comma [0] 2 3 2 4 2 4" xfId="13333" xr:uid="{00000000-0005-0000-0000-000027030000}"/>
    <cellStyle name="Comma [0] 2 3 2 4 3" xfId="5673" xr:uid="{00000000-0005-0000-0000-000028030000}"/>
    <cellStyle name="Comma [0] 2 3 2 4 3 2" xfId="10050" xr:uid="{00000000-0005-0000-0000-000029030000}"/>
    <cellStyle name="Comma [0] 2 3 2 4 3 2 2" xfId="18803" xr:uid="{00000000-0005-0000-0000-00002A030000}"/>
    <cellStyle name="Comma [0] 2 3 2 4 3 3" xfId="14427" xr:uid="{00000000-0005-0000-0000-00002B030000}"/>
    <cellStyle name="Comma [0] 2 3 2 4 4" xfId="7862" xr:uid="{00000000-0005-0000-0000-00002C030000}"/>
    <cellStyle name="Comma [0] 2 3 2 4 4 2" xfId="16615" xr:uid="{00000000-0005-0000-0000-00002D030000}"/>
    <cellStyle name="Comma [0] 2 3 2 4 5" xfId="12239" xr:uid="{00000000-0005-0000-0000-00002E030000}"/>
    <cellStyle name="Comma [0] 2 3 2 5" xfId="4030" xr:uid="{00000000-0005-0000-0000-00002F030000}"/>
    <cellStyle name="Comma [0] 2 3 2 5 2" xfId="6219" xr:uid="{00000000-0005-0000-0000-000030030000}"/>
    <cellStyle name="Comma [0] 2 3 2 5 2 2" xfId="10596" xr:uid="{00000000-0005-0000-0000-000031030000}"/>
    <cellStyle name="Comma [0] 2 3 2 5 2 2 2" xfId="19349" xr:uid="{00000000-0005-0000-0000-000032030000}"/>
    <cellStyle name="Comma [0] 2 3 2 5 2 3" xfId="14973" xr:uid="{00000000-0005-0000-0000-000033030000}"/>
    <cellStyle name="Comma [0] 2 3 2 5 3" xfId="8408" xr:uid="{00000000-0005-0000-0000-000034030000}"/>
    <cellStyle name="Comma [0] 2 3 2 5 3 2" xfId="17161" xr:uid="{00000000-0005-0000-0000-000035030000}"/>
    <cellStyle name="Comma [0] 2 3 2 5 4" xfId="12785" xr:uid="{00000000-0005-0000-0000-000036030000}"/>
    <cellStyle name="Comma [0] 2 3 2 6" xfId="5125" xr:uid="{00000000-0005-0000-0000-000037030000}"/>
    <cellStyle name="Comma [0] 2 3 2 6 2" xfId="9502" xr:uid="{00000000-0005-0000-0000-000038030000}"/>
    <cellStyle name="Comma [0] 2 3 2 6 2 2" xfId="18255" xr:uid="{00000000-0005-0000-0000-000039030000}"/>
    <cellStyle name="Comma [0] 2 3 2 6 3" xfId="13879" xr:uid="{00000000-0005-0000-0000-00003A030000}"/>
    <cellStyle name="Comma [0] 2 3 2 7" xfId="7314" xr:uid="{00000000-0005-0000-0000-00003B030000}"/>
    <cellStyle name="Comma [0] 2 3 2 7 2" xfId="16067" xr:uid="{00000000-0005-0000-0000-00003C030000}"/>
    <cellStyle name="Comma [0] 2 3 2 8" xfId="11691" xr:uid="{00000000-0005-0000-0000-00003D030000}"/>
    <cellStyle name="Comma [0] 2 3 3" xfId="2986" xr:uid="{00000000-0005-0000-0000-00003E030000}"/>
    <cellStyle name="Comma [0] 2 3 3 2" xfId="3262" xr:uid="{00000000-0005-0000-0000-00003F030000}"/>
    <cellStyle name="Comma [0] 2 3 3 2 2" xfId="3815" xr:uid="{00000000-0005-0000-0000-000040030000}"/>
    <cellStyle name="Comma [0] 2 3 3 2 2 2" xfId="4911" xr:uid="{00000000-0005-0000-0000-000041030000}"/>
    <cellStyle name="Comma [0] 2 3 3 2 2 2 2" xfId="7100" xr:uid="{00000000-0005-0000-0000-000042030000}"/>
    <cellStyle name="Comma [0] 2 3 3 2 2 2 2 2" xfId="11477" xr:uid="{00000000-0005-0000-0000-000043030000}"/>
    <cellStyle name="Comma [0] 2 3 3 2 2 2 2 2 2" xfId="20230" xr:uid="{00000000-0005-0000-0000-000044030000}"/>
    <cellStyle name="Comma [0] 2 3 3 2 2 2 2 3" xfId="15854" xr:uid="{00000000-0005-0000-0000-000045030000}"/>
    <cellStyle name="Comma [0] 2 3 3 2 2 2 3" xfId="9289" xr:uid="{00000000-0005-0000-0000-000046030000}"/>
    <cellStyle name="Comma [0] 2 3 3 2 2 2 3 2" xfId="18042" xr:uid="{00000000-0005-0000-0000-000047030000}"/>
    <cellStyle name="Comma [0] 2 3 3 2 2 2 4" xfId="13666" xr:uid="{00000000-0005-0000-0000-000048030000}"/>
    <cellStyle name="Comma [0] 2 3 3 2 2 3" xfId="6006" xr:uid="{00000000-0005-0000-0000-000049030000}"/>
    <cellStyle name="Comma [0] 2 3 3 2 2 3 2" xfId="10383" xr:uid="{00000000-0005-0000-0000-00004A030000}"/>
    <cellStyle name="Comma [0] 2 3 3 2 2 3 2 2" xfId="19136" xr:uid="{00000000-0005-0000-0000-00004B030000}"/>
    <cellStyle name="Comma [0] 2 3 3 2 2 3 3" xfId="14760" xr:uid="{00000000-0005-0000-0000-00004C030000}"/>
    <cellStyle name="Comma [0] 2 3 3 2 2 4" xfId="8195" xr:uid="{00000000-0005-0000-0000-00004D030000}"/>
    <cellStyle name="Comma [0] 2 3 3 2 2 4 2" xfId="16948" xr:uid="{00000000-0005-0000-0000-00004E030000}"/>
    <cellStyle name="Comma [0] 2 3 3 2 2 5" xfId="12572" xr:uid="{00000000-0005-0000-0000-00004F030000}"/>
    <cellStyle name="Comma [0] 2 3 3 2 3" xfId="4363" xr:uid="{00000000-0005-0000-0000-000050030000}"/>
    <cellStyle name="Comma [0] 2 3 3 2 3 2" xfId="6552" xr:uid="{00000000-0005-0000-0000-000051030000}"/>
    <cellStyle name="Comma [0] 2 3 3 2 3 2 2" xfId="10929" xr:uid="{00000000-0005-0000-0000-000052030000}"/>
    <cellStyle name="Comma [0] 2 3 3 2 3 2 2 2" xfId="19682" xr:uid="{00000000-0005-0000-0000-000053030000}"/>
    <cellStyle name="Comma [0] 2 3 3 2 3 2 3" xfId="15306" xr:uid="{00000000-0005-0000-0000-000054030000}"/>
    <cellStyle name="Comma [0] 2 3 3 2 3 3" xfId="8741" xr:uid="{00000000-0005-0000-0000-000055030000}"/>
    <cellStyle name="Comma [0] 2 3 3 2 3 3 2" xfId="17494" xr:uid="{00000000-0005-0000-0000-000056030000}"/>
    <cellStyle name="Comma [0] 2 3 3 2 3 4" xfId="13118" xr:uid="{00000000-0005-0000-0000-000057030000}"/>
    <cellStyle name="Comma [0] 2 3 3 2 4" xfId="5458" xr:uid="{00000000-0005-0000-0000-000058030000}"/>
    <cellStyle name="Comma [0] 2 3 3 2 4 2" xfId="9835" xr:uid="{00000000-0005-0000-0000-000059030000}"/>
    <cellStyle name="Comma [0] 2 3 3 2 4 2 2" xfId="18588" xr:uid="{00000000-0005-0000-0000-00005A030000}"/>
    <cellStyle name="Comma [0] 2 3 3 2 4 3" xfId="14212" xr:uid="{00000000-0005-0000-0000-00005B030000}"/>
    <cellStyle name="Comma [0] 2 3 3 2 5" xfId="7647" xr:uid="{00000000-0005-0000-0000-00005C030000}"/>
    <cellStyle name="Comma [0] 2 3 3 2 5 2" xfId="16400" xr:uid="{00000000-0005-0000-0000-00005D030000}"/>
    <cellStyle name="Comma [0] 2 3 3 2 6" xfId="12024" xr:uid="{00000000-0005-0000-0000-00005E030000}"/>
    <cellStyle name="Comma [0] 2 3 3 3" xfId="3541" xr:uid="{00000000-0005-0000-0000-00005F030000}"/>
    <cellStyle name="Comma [0] 2 3 3 3 2" xfId="4637" xr:uid="{00000000-0005-0000-0000-000060030000}"/>
    <cellStyle name="Comma [0] 2 3 3 3 2 2" xfId="6826" xr:uid="{00000000-0005-0000-0000-000061030000}"/>
    <cellStyle name="Comma [0] 2 3 3 3 2 2 2" xfId="11203" xr:uid="{00000000-0005-0000-0000-000062030000}"/>
    <cellStyle name="Comma [0] 2 3 3 3 2 2 2 2" xfId="19956" xr:uid="{00000000-0005-0000-0000-000063030000}"/>
    <cellStyle name="Comma [0] 2 3 3 3 2 2 3" xfId="15580" xr:uid="{00000000-0005-0000-0000-000064030000}"/>
    <cellStyle name="Comma [0] 2 3 3 3 2 3" xfId="9015" xr:uid="{00000000-0005-0000-0000-000065030000}"/>
    <cellStyle name="Comma [0] 2 3 3 3 2 3 2" xfId="17768" xr:uid="{00000000-0005-0000-0000-000066030000}"/>
    <cellStyle name="Comma [0] 2 3 3 3 2 4" xfId="13392" xr:uid="{00000000-0005-0000-0000-000067030000}"/>
    <cellStyle name="Comma [0] 2 3 3 3 3" xfId="5732" xr:uid="{00000000-0005-0000-0000-000068030000}"/>
    <cellStyle name="Comma [0] 2 3 3 3 3 2" xfId="10109" xr:uid="{00000000-0005-0000-0000-000069030000}"/>
    <cellStyle name="Comma [0] 2 3 3 3 3 2 2" xfId="18862" xr:uid="{00000000-0005-0000-0000-00006A030000}"/>
    <cellStyle name="Comma [0] 2 3 3 3 3 3" xfId="14486" xr:uid="{00000000-0005-0000-0000-00006B030000}"/>
    <cellStyle name="Comma [0] 2 3 3 3 4" xfId="7921" xr:uid="{00000000-0005-0000-0000-00006C030000}"/>
    <cellStyle name="Comma [0] 2 3 3 3 4 2" xfId="16674" xr:uid="{00000000-0005-0000-0000-00006D030000}"/>
    <cellStyle name="Comma [0] 2 3 3 3 5" xfId="12298" xr:uid="{00000000-0005-0000-0000-00006E030000}"/>
    <cellStyle name="Comma [0] 2 3 3 4" xfId="4089" xr:uid="{00000000-0005-0000-0000-00006F030000}"/>
    <cellStyle name="Comma [0] 2 3 3 4 2" xfId="6278" xr:uid="{00000000-0005-0000-0000-000070030000}"/>
    <cellStyle name="Comma [0] 2 3 3 4 2 2" xfId="10655" xr:uid="{00000000-0005-0000-0000-000071030000}"/>
    <cellStyle name="Comma [0] 2 3 3 4 2 2 2" xfId="19408" xr:uid="{00000000-0005-0000-0000-000072030000}"/>
    <cellStyle name="Comma [0] 2 3 3 4 2 3" xfId="15032" xr:uid="{00000000-0005-0000-0000-000073030000}"/>
    <cellStyle name="Comma [0] 2 3 3 4 3" xfId="8467" xr:uid="{00000000-0005-0000-0000-000074030000}"/>
    <cellStyle name="Comma [0] 2 3 3 4 3 2" xfId="17220" xr:uid="{00000000-0005-0000-0000-000075030000}"/>
    <cellStyle name="Comma [0] 2 3 3 4 4" xfId="12844" xr:uid="{00000000-0005-0000-0000-000076030000}"/>
    <cellStyle name="Comma [0] 2 3 3 5" xfId="5184" xr:uid="{00000000-0005-0000-0000-000077030000}"/>
    <cellStyle name="Comma [0] 2 3 3 5 2" xfId="9561" xr:uid="{00000000-0005-0000-0000-000078030000}"/>
    <cellStyle name="Comma [0] 2 3 3 5 2 2" xfId="18314" xr:uid="{00000000-0005-0000-0000-000079030000}"/>
    <cellStyle name="Comma [0] 2 3 3 5 3" xfId="13938" xr:uid="{00000000-0005-0000-0000-00007A030000}"/>
    <cellStyle name="Comma [0] 2 3 3 6" xfId="7373" xr:uid="{00000000-0005-0000-0000-00007B030000}"/>
    <cellStyle name="Comma [0] 2 3 3 6 2" xfId="16126" xr:uid="{00000000-0005-0000-0000-00007C030000}"/>
    <cellStyle name="Comma [0] 2 3 3 7" xfId="11750" xr:uid="{00000000-0005-0000-0000-00007D030000}"/>
    <cellStyle name="Comma [0] 2 3 4" xfId="2873" xr:uid="{00000000-0005-0000-0000-00007E030000}"/>
    <cellStyle name="Comma [0] 2 3 4 2" xfId="3152" xr:uid="{00000000-0005-0000-0000-00007F030000}"/>
    <cellStyle name="Comma [0] 2 3 4 2 2" xfId="3705" xr:uid="{00000000-0005-0000-0000-000080030000}"/>
    <cellStyle name="Comma [0] 2 3 4 2 2 2" xfId="4801" xr:uid="{00000000-0005-0000-0000-000081030000}"/>
    <cellStyle name="Comma [0] 2 3 4 2 2 2 2" xfId="6990" xr:uid="{00000000-0005-0000-0000-000082030000}"/>
    <cellStyle name="Comma [0] 2 3 4 2 2 2 2 2" xfId="11367" xr:uid="{00000000-0005-0000-0000-000083030000}"/>
    <cellStyle name="Comma [0] 2 3 4 2 2 2 2 2 2" xfId="20120" xr:uid="{00000000-0005-0000-0000-000084030000}"/>
    <cellStyle name="Comma [0] 2 3 4 2 2 2 2 3" xfId="15744" xr:uid="{00000000-0005-0000-0000-000085030000}"/>
    <cellStyle name="Comma [0] 2 3 4 2 2 2 3" xfId="9179" xr:uid="{00000000-0005-0000-0000-000086030000}"/>
    <cellStyle name="Comma [0] 2 3 4 2 2 2 3 2" xfId="17932" xr:uid="{00000000-0005-0000-0000-000087030000}"/>
    <cellStyle name="Comma [0] 2 3 4 2 2 2 4" xfId="13556" xr:uid="{00000000-0005-0000-0000-000088030000}"/>
    <cellStyle name="Comma [0] 2 3 4 2 2 3" xfId="5896" xr:uid="{00000000-0005-0000-0000-000089030000}"/>
    <cellStyle name="Comma [0] 2 3 4 2 2 3 2" xfId="10273" xr:uid="{00000000-0005-0000-0000-00008A030000}"/>
    <cellStyle name="Comma [0] 2 3 4 2 2 3 2 2" xfId="19026" xr:uid="{00000000-0005-0000-0000-00008B030000}"/>
    <cellStyle name="Comma [0] 2 3 4 2 2 3 3" xfId="14650" xr:uid="{00000000-0005-0000-0000-00008C030000}"/>
    <cellStyle name="Comma [0] 2 3 4 2 2 4" xfId="8085" xr:uid="{00000000-0005-0000-0000-00008D030000}"/>
    <cellStyle name="Comma [0] 2 3 4 2 2 4 2" xfId="16838" xr:uid="{00000000-0005-0000-0000-00008E030000}"/>
    <cellStyle name="Comma [0] 2 3 4 2 2 5" xfId="12462" xr:uid="{00000000-0005-0000-0000-00008F030000}"/>
    <cellStyle name="Comma [0] 2 3 4 2 3" xfId="4253" xr:uid="{00000000-0005-0000-0000-000090030000}"/>
    <cellStyle name="Comma [0] 2 3 4 2 3 2" xfId="6442" xr:uid="{00000000-0005-0000-0000-000091030000}"/>
    <cellStyle name="Comma [0] 2 3 4 2 3 2 2" xfId="10819" xr:uid="{00000000-0005-0000-0000-000092030000}"/>
    <cellStyle name="Comma [0] 2 3 4 2 3 2 2 2" xfId="19572" xr:uid="{00000000-0005-0000-0000-000093030000}"/>
    <cellStyle name="Comma [0] 2 3 4 2 3 2 3" xfId="15196" xr:uid="{00000000-0005-0000-0000-000094030000}"/>
    <cellStyle name="Comma [0] 2 3 4 2 3 3" xfId="8631" xr:uid="{00000000-0005-0000-0000-000095030000}"/>
    <cellStyle name="Comma [0] 2 3 4 2 3 3 2" xfId="17384" xr:uid="{00000000-0005-0000-0000-000096030000}"/>
    <cellStyle name="Comma [0] 2 3 4 2 3 4" xfId="13008" xr:uid="{00000000-0005-0000-0000-000097030000}"/>
    <cellStyle name="Comma [0] 2 3 4 2 4" xfId="5348" xr:uid="{00000000-0005-0000-0000-000098030000}"/>
    <cellStyle name="Comma [0] 2 3 4 2 4 2" xfId="9725" xr:uid="{00000000-0005-0000-0000-000099030000}"/>
    <cellStyle name="Comma [0] 2 3 4 2 4 2 2" xfId="18478" xr:uid="{00000000-0005-0000-0000-00009A030000}"/>
    <cellStyle name="Comma [0] 2 3 4 2 4 3" xfId="14102" xr:uid="{00000000-0005-0000-0000-00009B030000}"/>
    <cellStyle name="Comma [0] 2 3 4 2 5" xfId="7537" xr:uid="{00000000-0005-0000-0000-00009C030000}"/>
    <cellStyle name="Comma [0] 2 3 4 2 5 2" xfId="16290" xr:uid="{00000000-0005-0000-0000-00009D030000}"/>
    <cellStyle name="Comma [0] 2 3 4 2 6" xfId="11914" xr:uid="{00000000-0005-0000-0000-00009E030000}"/>
    <cellStyle name="Comma [0] 2 3 4 3" xfId="3431" xr:uid="{00000000-0005-0000-0000-00009F030000}"/>
    <cellStyle name="Comma [0] 2 3 4 3 2" xfId="4527" xr:uid="{00000000-0005-0000-0000-0000A0030000}"/>
    <cellStyle name="Comma [0] 2 3 4 3 2 2" xfId="6716" xr:uid="{00000000-0005-0000-0000-0000A1030000}"/>
    <cellStyle name="Comma [0] 2 3 4 3 2 2 2" xfId="11093" xr:uid="{00000000-0005-0000-0000-0000A2030000}"/>
    <cellStyle name="Comma [0] 2 3 4 3 2 2 2 2" xfId="19846" xr:uid="{00000000-0005-0000-0000-0000A3030000}"/>
    <cellStyle name="Comma [0] 2 3 4 3 2 2 3" xfId="15470" xr:uid="{00000000-0005-0000-0000-0000A4030000}"/>
    <cellStyle name="Comma [0] 2 3 4 3 2 3" xfId="8905" xr:uid="{00000000-0005-0000-0000-0000A5030000}"/>
    <cellStyle name="Comma [0] 2 3 4 3 2 3 2" xfId="17658" xr:uid="{00000000-0005-0000-0000-0000A6030000}"/>
    <cellStyle name="Comma [0] 2 3 4 3 2 4" xfId="13282" xr:uid="{00000000-0005-0000-0000-0000A7030000}"/>
    <cellStyle name="Comma [0] 2 3 4 3 3" xfId="5622" xr:uid="{00000000-0005-0000-0000-0000A8030000}"/>
    <cellStyle name="Comma [0] 2 3 4 3 3 2" xfId="9999" xr:uid="{00000000-0005-0000-0000-0000A9030000}"/>
    <cellStyle name="Comma [0] 2 3 4 3 3 2 2" xfId="18752" xr:uid="{00000000-0005-0000-0000-0000AA030000}"/>
    <cellStyle name="Comma [0] 2 3 4 3 3 3" xfId="14376" xr:uid="{00000000-0005-0000-0000-0000AB030000}"/>
    <cellStyle name="Comma [0] 2 3 4 3 4" xfId="7811" xr:uid="{00000000-0005-0000-0000-0000AC030000}"/>
    <cellStyle name="Comma [0] 2 3 4 3 4 2" xfId="16564" xr:uid="{00000000-0005-0000-0000-0000AD030000}"/>
    <cellStyle name="Comma [0] 2 3 4 3 5" xfId="12188" xr:uid="{00000000-0005-0000-0000-0000AE030000}"/>
    <cellStyle name="Comma [0] 2 3 4 4" xfId="3979" xr:uid="{00000000-0005-0000-0000-0000AF030000}"/>
    <cellStyle name="Comma [0] 2 3 4 4 2" xfId="6168" xr:uid="{00000000-0005-0000-0000-0000B0030000}"/>
    <cellStyle name="Comma [0] 2 3 4 4 2 2" xfId="10545" xr:uid="{00000000-0005-0000-0000-0000B1030000}"/>
    <cellStyle name="Comma [0] 2 3 4 4 2 2 2" xfId="19298" xr:uid="{00000000-0005-0000-0000-0000B2030000}"/>
    <cellStyle name="Comma [0] 2 3 4 4 2 3" xfId="14922" xr:uid="{00000000-0005-0000-0000-0000B3030000}"/>
    <cellStyle name="Comma [0] 2 3 4 4 3" xfId="8357" xr:uid="{00000000-0005-0000-0000-0000B4030000}"/>
    <cellStyle name="Comma [0] 2 3 4 4 3 2" xfId="17110" xr:uid="{00000000-0005-0000-0000-0000B5030000}"/>
    <cellStyle name="Comma [0] 2 3 4 4 4" xfId="12734" xr:uid="{00000000-0005-0000-0000-0000B6030000}"/>
    <cellStyle name="Comma [0] 2 3 4 5" xfId="5074" xr:uid="{00000000-0005-0000-0000-0000B7030000}"/>
    <cellStyle name="Comma [0] 2 3 4 5 2" xfId="9451" xr:uid="{00000000-0005-0000-0000-0000B8030000}"/>
    <cellStyle name="Comma [0] 2 3 4 5 2 2" xfId="18204" xr:uid="{00000000-0005-0000-0000-0000B9030000}"/>
    <cellStyle name="Comma [0] 2 3 4 5 3" xfId="13828" xr:uid="{00000000-0005-0000-0000-0000BA030000}"/>
    <cellStyle name="Comma [0] 2 3 4 6" xfId="7263" xr:uid="{00000000-0005-0000-0000-0000BB030000}"/>
    <cellStyle name="Comma [0] 2 3 4 6 2" xfId="16016" xr:uid="{00000000-0005-0000-0000-0000BC030000}"/>
    <cellStyle name="Comma [0] 2 3 4 7" xfId="11640" xr:uid="{00000000-0005-0000-0000-0000BD030000}"/>
    <cellStyle name="Comma [0] 2 3 5" xfId="3102" xr:uid="{00000000-0005-0000-0000-0000BE030000}"/>
    <cellStyle name="Comma [0] 2 3 5 2" xfId="3656" xr:uid="{00000000-0005-0000-0000-0000BF030000}"/>
    <cellStyle name="Comma [0] 2 3 5 2 2" xfId="4752" xr:uid="{00000000-0005-0000-0000-0000C0030000}"/>
    <cellStyle name="Comma [0] 2 3 5 2 2 2" xfId="6941" xr:uid="{00000000-0005-0000-0000-0000C1030000}"/>
    <cellStyle name="Comma [0] 2 3 5 2 2 2 2" xfId="11318" xr:uid="{00000000-0005-0000-0000-0000C2030000}"/>
    <cellStyle name="Comma [0] 2 3 5 2 2 2 2 2" xfId="20071" xr:uid="{00000000-0005-0000-0000-0000C3030000}"/>
    <cellStyle name="Comma [0] 2 3 5 2 2 2 3" xfId="15695" xr:uid="{00000000-0005-0000-0000-0000C4030000}"/>
    <cellStyle name="Comma [0] 2 3 5 2 2 3" xfId="9130" xr:uid="{00000000-0005-0000-0000-0000C5030000}"/>
    <cellStyle name="Comma [0] 2 3 5 2 2 3 2" xfId="17883" xr:uid="{00000000-0005-0000-0000-0000C6030000}"/>
    <cellStyle name="Comma [0] 2 3 5 2 2 4" xfId="13507" xr:uid="{00000000-0005-0000-0000-0000C7030000}"/>
    <cellStyle name="Comma [0] 2 3 5 2 3" xfId="5847" xr:uid="{00000000-0005-0000-0000-0000C8030000}"/>
    <cellStyle name="Comma [0] 2 3 5 2 3 2" xfId="10224" xr:uid="{00000000-0005-0000-0000-0000C9030000}"/>
    <cellStyle name="Comma [0] 2 3 5 2 3 2 2" xfId="18977" xr:uid="{00000000-0005-0000-0000-0000CA030000}"/>
    <cellStyle name="Comma [0] 2 3 5 2 3 3" xfId="14601" xr:uid="{00000000-0005-0000-0000-0000CB030000}"/>
    <cellStyle name="Comma [0] 2 3 5 2 4" xfId="8036" xr:uid="{00000000-0005-0000-0000-0000CC030000}"/>
    <cellStyle name="Comma [0] 2 3 5 2 4 2" xfId="16789" xr:uid="{00000000-0005-0000-0000-0000CD030000}"/>
    <cellStyle name="Comma [0] 2 3 5 2 5" xfId="12413" xr:uid="{00000000-0005-0000-0000-0000CE030000}"/>
    <cellStyle name="Comma [0] 2 3 5 3" xfId="4204" xr:uid="{00000000-0005-0000-0000-0000CF030000}"/>
    <cellStyle name="Comma [0] 2 3 5 3 2" xfId="6393" xr:uid="{00000000-0005-0000-0000-0000D0030000}"/>
    <cellStyle name="Comma [0] 2 3 5 3 2 2" xfId="10770" xr:uid="{00000000-0005-0000-0000-0000D1030000}"/>
    <cellStyle name="Comma [0] 2 3 5 3 2 2 2" xfId="19523" xr:uid="{00000000-0005-0000-0000-0000D2030000}"/>
    <cellStyle name="Comma [0] 2 3 5 3 2 3" xfId="15147" xr:uid="{00000000-0005-0000-0000-0000D3030000}"/>
    <cellStyle name="Comma [0] 2 3 5 3 3" xfId="8582" xr:uid="{00000000-0005-0000-0000-0000D4030000}"/>
    <cellStyle name="Comma [0] 2 3 5 3 3 2" xfId="17335" xr:uid="{00000000-0005-0000-0000-0000D5030000}"/>
    <cellStyle name="Comma [0] 2 3 5 3 4" xfId="12959" xr:uid="{00000000-0005-0000-0000-0000D6030000}"/>
    <cellStyle name="Comma [0] 2 3 5 4" xfId="5299" xr:uid="{00000000-0005-0000-0000-0000D7030000}"/>
    <cellStyle name="Comma [0] 2 3 5 4 2" xfId="9676" xr:uid="{00000000-0005-0000-0000-0000D8030000}"/>
    <cellStyle name="Comma [0] 2 3 5 4 2 2" xfId="18429" xr:uid="{00000000-0005-0000-0000-0000D9030000}"/>
    <cellStyle name="Comma [0] 2 3 5 4 3" xfId="14053" xr:uid="{00000000-0005-0000-0000-0000DA030000}"/>
    <cellStyle name="Comma [0] 2 3 5 5" xfId="7488" xr:uid="{00000000-0005-0000-0000-0000DB030000}"/>
    <cellStyle name="Comma [0] 2 3 5 5 2" xfId="16241" xr:uid="{00000000-0005-0000-0000-0000DC030000}"/>
    <cellStyle name="Comma [0] 2 3 5 6" xfId="11865" xr:uid="{00000000-0005-0000-0000-0000DD030000}"/>
    <cellStyle name="Comma [0] 2 3 6" xfId="3381" xr:uid="{00000000-0005-0000-0000-0000DE030000}"/>
    <cellStyle name="Comma [0] 2 3 6 2" xfId="4478" xr:uid="{00000000-0005-0000-0000-0000DF030000}"/>
    <cellStyle name="Comma [0] 2 3 6 2 2" xfId="6667" xr:uid="{00000000-0005-0000-0000-0000E0030000}"/>
    <cellStyle name="Comma [0] 2 3 6 2 2 2" xfId="11044" xr:uid="{00000000-0005-0000-0000-0000E1030000}"/>
    <cellStyle name="Comma [0] 2 3 6 2 2 2 2" xfId="19797" xr:uid="{00000000-0005-0000-0000-0000E2030000}"/>
    <cellStyle name="Comma [0] 2 3 6 2 2 3" xfId="15421" xr:uid="{00000000-0005-0000-0000-0000E3030000}"/>
    <cellStyle name="Comma [0] 2 3 6 2 3" xfId="8856" xr:uid="{00000000-0005-0000-0000-0000E4030000}"/>
    <cellStyle name="Comma [0] 2 3 6 2 3 2" xfId="17609" xr:uid="{00000000-0005-0000-0000-0000E5030000}"/>
    <cellStyle name="Comma [0] 2 3 6 2 4" xfId="13233" xr:uid="{00000000-0005-0000-0000-0000E6030000}"/>
    <cellStyle name="Comma [0] 2 3 6 3" xfId="5573" xr:uid="{00000000-0005-0000-0000-0000E7030000}"/>
    <cellStyle name="Comma [0] 2 3 6 3 2" xfId="9950" xr:uid="{00000000-0005-0000-0000-0000E8030000}"/>
    <cellStyle name="Comma [0] 2 3 6 3 2 2" xfId="18703" xr:uid="{00000000-0005-0000-0000-0000E9030000}"/>
    <cellStyle name="Comma [0] 2 3 6 3 3" xfId="14327" xr:uid="{00000000-0005-0000-0000-0000EA030000}"/>
    <cellStyle name="Comma [0] 2 3 6 4" xfId="7762" xr:uid="{00000000-0005-0000-0000-0000EB030000}"/>
    <cellStyle name="Comma [0] 2 3 6 4 2" xfId="16515" xr:uid="{00000000-0005-0000-0000-0000EC030000}"/>
    <cellStyle name="Comma [0] 2 3 6 5" xfId="12139" xr:uid="{00000000-0005-0000-0000-0000ED030000}"/>
    <cellStyle name="Comma [0] 2 3 7" xfId="3931" xr:uid="{00000000-0005-0000-0000-0000EE030000}"/>
    <cellStyle name="Comma [0] 2 3 7 2" xfId="6120" xr:uid="{00000000-0005-0000-0000-0000EF030000}"/>
    <cellStyle name="Comma [0] 2 3 7 2 2" xfId="10497" xr:uid="{00000000-0005-0000-0000-0000F0030000}"/>
    <cellStyle name="Comma [0] 2 3 7 2 2 2" xfId="19250" xr:uid="{00000000-0005-0000-0000-0000F1030000}"/>
    <cellStyle name="Comma [0] 2 3 7 2 3" xfId="14874" xr:uid="{00000000-0005-0000-0000-0000F2030000}"/>
    <cellStyle name="Comma [0] 2 3 7 3" xfId="8309" xr:uid="{00000000-0005-0000-0000-0000F3030000}"/>
    <cellStyle name="Comma [0] 2 3 7 3 2" xfId="17062" xr:uid="{00000000-0005-0000-0000-0000F4030000}"/>
    <cellStyle name="Comma [0] 2 3 7 4" xfId="12686" xr:uid="{00000000-0005-0000-0000-0000F5030000}"/>
    <cellStyle name="Comma [0] 2 3 8" xfId="5026" xr:uid="{00000000-0005-0000-0000-0000F6030000}"/>
    <cellStyle name="Comma [0] 2 3 8 2" xfId="9403" xr:uid="{00000000-0005-0000-0000-0000F7030000}"/>
    <cellStyle name="Comma [0] 2 3 8 2 2" xfId="18156" xr:uid="{00000000-0005-0000-0000-0000F8030000}"/>
    <cellStyle name="Comma [0] 2 3 8 3" xfId="13780" xr:uid="{00000000-0005-0000-0000-0000F9030000}"/>
    <cellStyle name="Comma [0] 2 3 9" xfId="7215" xr:uid="{00000000-0005-0000-0000-0000FA030000}"/>
    <cellStyle name="Comma [0] 2 3 9 2" xfId="15968" xr:uid="{00000000-0005-0000-0000-0000FB030000}"/>
    <cellStyle name="Comma [0] 2 4" xfId="2924" xr:uid="{00000000-0005-0000-0000-0000FC030000}"/>
    <cellStyle name="Comma [0] 2 4 2" xfId="3036" xr:uid="{00000000-0005-0000-0000-0000FD030000}"/>
    <cellStyle name="Comma [0] 2 4 2 2" xfId="3312" xr:uid="{00000000-0005-0000-0000-0000FE030000}"/>
    <cellStyle name="Comma [0] 2 4 2 2 2" xfId="3865" xr:uid="{00000000-0005-0000-0000-0000FF030000}"/>
    <cellStyle name="Comma [0] 2 4 2 2 2 2" xfId="4961" xr:uid="{00000000-0005-0000-0000-000000040000}"/>
    <cellStyle name="Comma [0] 2 4 2 2 2 2 2" xfId="7150" xr:uid="{00000000-0005-0000-0000-000001040000}"/>
    <cellStyle name="Comma [0] 2 4 2 2 2 2 2 2" xfId="11527" xr:uid="{00000000-0005-0000-0000-000002040000}"/>
    <cellStyle name="Comma [0] 2 4 2 2 2 2 2 2 2" xfId="20280" xr:uid="{00000000-0005-0000-0000-000003040000}"/>
    <cellStyle name="Comma [0] 2 4 2 2 2 2 2 3" xfId="15904" xr:uid="{00000000-0005-0000-0000-000004040000}"/>
    <cellStyle name="Comma [0] 2 4 2 2 2 2 3" xfId="9339" xr:uid="{00000000-0005-0000-0000-000005040000}"/>
    <cellStyle name="Comma [0] 2 4 2 2 2 2 3 2" xfId="18092" xr:uid="{00000000-0005-0000-0000-000006040000}"/>
    <cellStyle name="Comma [0] 2 4 2 2 2 2 4" xfId="13716" xr:uid="{00000000-0005-0000-0000-000007040000}"/>
    <cellStyle name="Comma [0] 2 4 2 2 2 3" xfId="6056" xr:uid="{00000000-0005-0000-0000-000008040000}"/>
    <cellStyle name="Comma [0] 2 4 2 2 2 3 2" xfId="10433" xr:uid="{00000000-0005-0000-0000-000009040000}"/>
    <cellStyle name="Comma [0] 2 4 2 2 2 3 2 2" xfId="19186" xr:uid="{00000000-0005-0000-0000-00000A040000}"/>
    <cellStyle name="Comma [0] 2 4 2 2 2 3 3" xfId="14810" xr:uid="{00000000-0005-0000-0000-00000B040000}"/>
    <cellStyle name="Comma [0] 2 4 2 2 2 4" xfId="8245" xr:uid="{00000000-0005-0000-0000-00000C040000}"/>
    <cellStyle name="Comma [0] 2 4 2 2 2 4 2" xfId="16998" xr:uid="{00000000-0005-0000-0000-00000D040000}"/>
    <cellStyle name="Comma [0] 2 4 2 2 2 5" xfId="12622" xr:uid="{00000000-0005-0000-0000-00000E040000}"/>
    <cellStyle name="Comma [0] 2 4 2 2 3" xfId="4413" xr:uid="{00000000-0005-0000-0000-00000F040000}"/>
    <cellStyle name="Comma [0] 2 4 2 2 3 2" xfId="6602" xr:uid="{00000000-0005-0000-0000-000010040000}"/>
    <cellStyle name="Comma [0] 2 4 2 2 3 2 2" xfId="10979" xr:uid="{00000000-0005-0000-0000-000011040000}"/>
    <cellStyle name="Comma [0] 2 4 2 2 3 2 2 2" xfId="19732" xr:uid="{00000000-0005-0000-0000-000012040000}"/>
    <cellStyle name="Comma [0] 2 4 2 2 3 2 3" xfId="15356" xr:uid="{00000000-0005-0000-0000-000013040000}"/>
    <cellStyle name="Comma [0] 2 4 2 2 3 3" xfId="8791" xr:uid="{00000000-0005-0000-0000-000014040000}"/>
    <cellStyle name="Comma [0] 2 4 2 2 3 3 2" xfId="17544" xr:uid="{00000000-0005-0000-0000-000015040000}"/>
    <cellStyle name="Comma [0] 2 4 2 2 3 4" xfId="13168" xr:uid="{00000000-0005-0000-0000-000016040000}"/>
    <cellStyle name="Comma [0] 2 4 2 2 4" xfId="5508" xr:uid="{00000000-0005-0000-0000-000017040000}"/>
    <cellStyle name="Comma [0] 2 4 2 2 4 2" xfId="9885" xr:uid="{00000000-0005-0000-0000-000018040000}"/>
    <cellStyle name="Comma [0] 2 4 2 2 4 2 2" xfId="18638" xr:uid="{00000000-0005-0000-0000-000019040000}"/>
    <cellStyle name="Comma [0] 2 4 2 2 4 3" xfId="14262" xr:uid="{00000000-0005-0000-0000-00001A040000}"/>
    <cellStyle name="Comma [0] 2 4 2 2 5" xfId="7697" xr:uid="{00000000-0005-0000-0000-00001B040000}"/>
    <cellStyle name="Comma [0] 2 4 2 2 5 2" xfId="16450" xr:uid="{00000000-0005-0000-0000-00001C040000}"/>
    <cellStyle name="Comma [0] 2 4 2 2 6" xfId="12074" xr:uid="{00000000-0005-0000-0000-00001D040000}"/>
    <cellStyle name="Comma [0] 2 4 2 3" xfId="3591" xr:uid="{00000000-0005-0000-0000-00001E040000}"/>
    <cellStyle name="Comma [0] 2 4 2 3 2" xfId="4687" xr:uid="{00000000-0005-0000-0000-00001F040000}"/>
    <cellStyle name="Comma [0] 2 4 2 3 2 2" xfId="6876" xr:uid="{00000000-0005-0000-0000-000020040000}"/>
    <cellStyle name="Comma [0] 2 4 2 3 2 2 2" xfId="11253" xr:uid="{00000000-0005-0000-0000-000021040000}"/>
    <cellStyle name="Comma [0] 2 4 2 3 2 2 2 2" xfId="20006" xr:uid="{00000000-0005-0000-0000-000022040000}"/>
    <cellStyle name="Comma [0] 2 4 2 3 2 2 3" xfId="15630" xr:uid="{00000000-0005-0000-0000-000023040000}"/>
    <cellStyle name="Comma [0] 2 4 2 3 2 3" xfId="9065" xr:uid="{00000000-0005-0000-0000-000024040000}"/>
    <cellStyle name="Comma [0] 2 4 2 3 2 3 2" xfId="17818" xr:uid="{00000000-0005-0000-0000-000025040000}"/>
    <cellStyle name="Comma [0] 2 4 2 3 2 4" xfId="13442" xr:uid="{00000000-0005-0000-0000-000026040000}"/>
    <cellStyle name="Comma [0] 2 4 2 3 3" xfId="5782" xr:uid="{00000000-0005-0000-0000-000027040000}"/>
    <cellStyle name="Comma [0] 2 4 2 3 3 2" xfId="10159" xr:uid="{00000000-0005-0000-0000-000028040000}"/>
    <cellStyle name="Comma [0] 2 4 2 3 3 2 2" xfId="18912" xr:uid="{00000000-0005-0000-0000-000029040000}"/>
    <cellStyle name="Comma [0] 2 4 2 3 3 3" xfId="14536" xr:uid="{00000000-0005-0000-0000-00002A040000}"/>
    <cellStyle name="Comma [0] 2 4 2 3 4" xfId="7971" xr:uid="{00000000-0005-0000-0000-00002B040000}"/>
    <cellStyle name="Comma [0] 2 4 2 3 4 2" xfId="16724" xr:uid="{00000000-0005-0000-0000-00002C040000}"/>
    <cellStyle name="Comma [0] 2 4 2 3 5" xfId="12348" xr:uid="{00000000-0005-0000-0000-00002D040000}"/>
    <cellStyle name="Comma [0] 2 4 2 4" xfId="4139" xr:uid="{00000000-0005-0000-0000-00002E040000}"/>
    <cellStyle name="Comma [0] 2 4 2 4 2" xfId="6328" xr:uid="{00000000-0005-0000-0000-00002F040000}"/>
    <cellStyle name="Comma [0] 2 4 2 4 2 2" xfId="10705" xr:uid="{00000000-0005-0000-0000-000030040000}"/>
    <cellStyle name="Comma [0] 2 4 2 4 2 2 2" xfId="19458" xr:uid="{00000000-0005-0000-0000-000031040000}"/>
    <cellStyle name="Comma [0] 2 4 2 4 2 3" xfId="15082" xr:uid="{00000000-0005-0000-0000-000032040000}"/>
    <cellStyle name="Comma [0] 2 4 2 4 3" xfId="8517" xr:uid="{00000000-0005-0000-0000-000033040000}"/>
    <cellStyle name="Comma [0] 2 4 2 4 3 2" xfId="17270" xr:uid="{00000000-0005-0000-0000-000034040000}"/>
    <cellStyle name="Comma [0] 2 4 2 4 4" xfId="12894" xr:uid="{00000000-0005-0000-0000-000035040000}"/>
    <cellStyle name="Comma [0] 2 4 2 5" xfId="5234" xr:uid="{00000000-0005-0000-0000-000036040000}"/>
    <cellStyle name="Comma [0] 2 4 2 5 2" xfId="9611" xr:uid="{00000000-0005-0000-0000-000037040000}"/>
    <cellStyle name="Comma [0] 2 4 2 5 2 2" xfId="18364" xr:uid="{00000000-0005-0000-0000-000038040000}"/>
    <cellStyle name="Comma [0] 2 4 2 5 3" xfId="13988" xr:uid="{00000000-0005-0000-0000-000039040000}"/>
    <cellStyle name="Comma [0] 2 4 2 6" xfId="7423" xr:uid="{00000000-0005-0000-0000-00003A040000}"/>
    <cellStyle name="Comma [0] 2 4 2 6 2" xfId="16176" xr:uid="{00000000-0005-0000-0000-00003B040000}"/>
    <cellStyle name="Comma [0] 2 4 2 7" xfId="11800" xr:uid="{00000000-0005-0000-0000-00003C040000}"/>
    <cellStyle name="Comma [0] 2 4 3" xfId="3200" xr:uid="{00000000-0005-0000-0000-00003D040000}"/>
    <cellStyle name="Comma [0] 2 4 3 2" xfId="3753" xr:uid="{00000000-0005-0000-0000-00003E040000}"/>
    <cellStyle name="Comma [0] 2 4 3 2 2" xfId="4849" xr:uid="{00000000-0005-0000-0000-00003F040000}"/>
    <cellStyle name="Comma [0] 2 4 3 2 2 2" xfId="7038" xr:uid="{00000000-0005-0000-0000-000040040000}"/>
    <cellStyle name="Comma [0] 2 4 3 2 2 2 2" xfId="11415" xr:uid="{00000000-0005-0000-0000-000041040000}"/>
    <cellStyle name="Comma [0] 2 4 3 2 2 2 2 2" xfId="20168" xr:uid="{00000000-0005-0000-0000-000042040000}"/>
    <cellStyle name="Comma [0] 2 4 3 2 2 2 3" xfId="15792" xr:uid="{00000000-0005-0000-0000-000043040000}"/>
    <cellStyle name="Comma [0] 2 4 3 2 2 3" xfId="9227" xr:uid="{00000000-0005-0000-0000-000044040000}"/>
    <cellStyle name="Comma [0] 2 4 3 2 2 3 2" xfId="17980" xr:uid="{00000000-0005-0000-0000-000045040000}"/>
    <cellStyle name="Comma [0] 2 4 3 2 2 4" xfId="13604" xr:uid="{00000000-0005-0000-0000-000046040000}"/>
    <cellStyle name="Comma [0] 2 4 3 2 3" xfId="5944" xr:uid="{00000000-0005-0000-0000-000047040000}"/>
    <cellStyle name="Comma [0] 2 4 3 2 3 2" xfId="10321" xr:uid="{00000000-0005-0000-0000-000048040000}"/>
    <cellStyle name="Comma [0] 2 4 3 2 3 2 2" xfId="19074" xr:uid="{00000000-0005-0000-0000-000049040000}"/>
    <cellStyle name="Comma [0] 2 4 3 2 3 3" xfId="14698" xr:uid="{00000000-0005-0000-0000-00004A040000}"/>
    <cellStyle name="Comma [0] 2 4 3 2 4" xfId="8133" xr:uid="{00000000-0005-0000-0000-00004B040000}"/>
    <cellStyle name="Comma [0] 2 4 3 2 4 2" xfId="16886" xr:uid="{00000000-0005-0000-0000-00004C040000}"/>
    <cellStyle name="Comma [0] 2 4 3 2 5" xfId="12510" xr:uid="{00000000-0005-0000-0000-00004D040000}"/>
    <cellStyle name="Comma [0] 2 4 3 3" xfId="4301" xr:uid="{00000000-0005-0000-0000-00004E040000}"/>
    <cellStyle name="Comma [0] 2 4 3 3 2" xfId="6490" xr:uid="{00000000-0005-0000-0000-00004F040000}"/>
    <cellStyle name="Comma [0] 2 4 3 3 2 2" xfId="10867" xr:uid="{00000000-0005-0000-0000-000050040000}"/>
    <cellStyle name="Comma [0] 2 4 3 3 2 2 2" xfId="19620" xr:uid="{00000000-0005-0000-0000-000051040000}"/>
    <cellStyle name="Comma [0] 2 4 3 3 2 3" xfId="15244" xr:uid="{00000000-0005-0000-0000-000052040000}"/>
    <cellStyle name="Comma [0] 2 4 3 3 3" xfId="8679" xr:uid="{00000000-0005-0000-0000-000053040000}"/>
    <cellStyle name="Comma [0] 2 4 3 3 3 2" xfId="17432" xr:uid="{00000000-0005-0000-0000-000054040000}"/>
    <cellStyle name="Comma [0] 2 4 3 3 4" xfId="13056" xr:uid="{00000000-0005-0000-0000-000055040000}"/>
    <cellStyle name="Comma [0] 2 4 3 4" xfId="5396" xr:uid="{00000000-0005-0000-0000-000056040000}"/>
    <cellStyle name="Comma [0] 2 4 3 4 2" xfId="9773" xr:uid="{00000000-0005-0000-0000-000057040000}"/>
    <cellStyle name="Comma [0] 2 4 3 4 2 2" xfId="18526" xr:uid="{00000000-0005-0000-0000-000058040000}"/>
    <cellStyle name="Comma [0] 2 4 3 4 3" xfId="14150" xr:uid="{00000000-0005-0000-0000-000059040000}"/>
    <cellStyle name="Comma [0] 2 4 3 5" xfId="7585" xr:uid="{00000000-0005-0000-0000-00005A040000}"/>
    <cellStyle name="Comma [0] 2 4 3 5 2" xfId="16338" xr:uid="{00000000-0005-0000-0000-00005B040000}"/>
    <cellStyle name="Comma [0] 2 4 3 6" xfId="11962" xr:uid="{00000000-0005-0000-0000-00005C040000}"/>
    <cellStyle name="Comma [0] 2 4 4" xfId="3479" xr:uid="{00000000-0005-0000-0000-00005D040000}"/>
    <cellStyle name="Comma [0] 2 4 4 2" xfId="4575" xr:uid="{00000000-0005-0000-0000-00005E040000}"/>
    <cellStyle name="Comma [0] 2 4 4 2 2" xfId="6764" xr:uid="{00000000-0005-0000-0000-00005F040000}"/>
    <cellStyle name="Comma [0] 2 4 4 2 2 2" xfId="11141" xr:uid="{00000000-0005-0000-0000-000060040000}"/>
    <cellStyle name="Comma [0] 2 4 4 2 2 2 2" xfId="19894" xr:uid="{00000000-0005-0000-0000-000061040000}"/>
    <cellStyle name="Comma [0] 2 4 4 2 2 3" xfId="15518" xr:uid="{00000000-0005-0000-0000-000062040000}"/>
    <cellStyle name="Comma [0] 2 4 4 2 3" xfId="8953" xr:uid="{00000000-0005-0000-0000-000063040000}"/>
    <cellStyle name="Comma [0] 2 4 4 2 3 2" xfId="17706" xr:uid="{00000000-0005-0000-0000-000064040000}"/>
    <cellStyle name="Comma [0] 2 4 4 2 4" xfId="13330" xr:uid="{00000000-0005-0000-0000-000065040000}"/>
    <cellStyle name="Comma [0] 2 4 4 3" xfId="5670" xr:uid="{00000000-0005-0000-0000-000066040000}"/>
    <cellStyle name="Comma [0] 2 4 4 3 2" xfId="10047" xr:uid="{00000000-0005-0000-0000-000067040000}"/>
    <cellStyle name="Comma [0] 2 4 4 3 2 2" xfId="18800" xr:uid="{00000000-0005-0000-0000-000068040000}"/>
    <cellStyle name="Comma [0] 2 4 4 3 3" xfId="14424" xr:uid="{00000000-0005-0000-0000-000069040000}"/>
    <cellStyle name="Comma [0] 2 4 4 4" xfId="7859" xr:uid="{00000000-0005-0000-0000-00006A040000}"/>
    <cellStyle name="Comma [0] 2 4 4 4 2" xfId="16612" xr:uid="{00000000-0005-0000-0000-00006B040000}"/>
    <cellStyle name="Comma [0] 2 4 4 5" xfId="12236" xr:uid="{00000000-0005-0000-0000-00006C040000}"/>
    <cellStyle name="Comma [0] 2 4 5" xfId="4027" xr:uid="{00000000-0005-0000-0000-00006D040000}"/>
    <cellStyle name="Comma [0] 2 4 5 2" xfId="6216" xr:uid="{00000000-0005-0000-0000-00006E040000}"/>
    <cellStyle name="Comma [0] 2 4 5 2 2" xfId="10593" xr:uid="{00000000-0005-0000-0000-00006F040000}"/>
    <cellStyle name="Comma [0] 2 4 5 2 2 2" xfId="19346" xr:uid="{00000000-0005-0000-0000-000070040000}"/>
    <cellStyle name="Comma [0] 2 4 5 2 3" xfId="14970" xr:uid="{00000000-0005-0000-0000-000071040000}"/>
    <cellStyle name="Comma [0] 2 4 5 3" xfId="8405" xr:uid="{00000000-0005-0000-0000-000072040000}"/>
    <cellStyle name="Comma [0] 2 4 5 3 2" xfId="17158" xr:uid="{00000000-0005-0000-0000-000073040000}"/>
    <cellStyle name="Comma [0] 2 4 5 4" xfId="12782" xr:uid="{00000000-0005-0000-0000-000074040000}"/>
    <cellStyle name="Comma [0] 2 4 6" xfId="5122" xr:uid="{00000000-0005-0000-0000-000075040000}"/>
    <cellStyle name="Comma [0] 2 4 6 2" xfId="9499" xr:uid="{00000000-0005-0000-0000-000076040000}"/>
    <cellStyle name="Comma [0] 2 4 6 2 2" xfId="18252" xr:uid="{00000000-0005-0000-0000-000077040000}"/>
    <cellStyle name="Comma [0] 2 4 6 3" xfId="13876" xr:uid="{00000000-0005-0000-0000-000078040000}"/>
    <cellStyle name="Comma [0] 2 4 7" xfId="7311" xr:uid="{00000000-0005-0000-0000-000079040000}"/>
    <cellStyle name="Comma [0] 2 4 7 2" xfId="16064" xr:uid="{00000000-0005-0000-0000-00007A040000}"/>
    <cellStyle name="Comma [0] 2 4 8" xfId="11688" xr:uid="{00000000-0005-0000-0000-00007B040000}"/>
    <cellStyle name="Comma [0] 2 5" xfId="2983" xr:uid="{00000000-0005-0000-0000-00007C040000}"/>
    <cellStyle name="Comma [0] 2 5 2" xfId="3259" xr:uid="{00000000-0005-0000-0000-00007D040000}"/>
    <cellStyle name="Comma [0] 2 5 2 2" xfId="3812" xr:uid="{00000000-0005-0000-0000-00007E040000}"/>
    <cellStyle name="Comma [0] 2 5 2 2 2" xfId="4908" xr:uid="{00000000-0005-0000-0000-00007F040000}"/>
    <cellStyle name="Comma [0] 2 5 2 2 2 2" xfId="7097" xr:uid="{00000000-0005-0000-0000-000080040000}"/>
    <cellStyle name="Comma [0] 2 5 2 2 2 2 2" xfId="11474" xr:uid="{00000000-0005-0000-0000-000081040000}"/>
    <cellStyle name="Comma [0] 2 5 2 2 2 2 2 2" xfId="20227" xr:uid="{00000000-0005-0000-0000-000082040000}"/>
    <cellStyle name="Comma [0] 2 5 2 2 2 2 3" xfId="15851" xr:uid="{00000000-0005-0000-0000-000083040000}"/>
    <cellStyle name="Comma [0] 2 5 2 2 2 3" xfId="9286" xr:uid="{00000000-0005-0000-0000-000084040000}"/>
    <cellStyle name="Comma [0] 2 5 2 2 2 3 2" xfId="18039" xr:uid="{00000000-0005-0000-0000-000085040000}"/>
    <cellStyle name="Comma [0] 2 5 2 2 2 4" xfId="13663" xr:uid="{00000000-0005-0000-0000-000086040000}"/>
    <cellStyle name="Comma [0] 2 5 2 2 3" xfId="6003" xr:uid="{00000000-0005-0000-0000-000087040000}"/>
    <cellStyle name="Comma [0] 2 5 2 2 3 2" xfId="10380" xr:uid="{00000000-0005-0000-0000-000088040000}"/>
    <cellStyle name="Comma [0] 2 5 2 2 3 2 2" xfId="19133" xr:uid="{00000000-0005-0000-0000-000089040000}"/>
    <cellStyle name="Comma [0] 2 5 2 2 3 3" xfId="14757" xr:uid="{00000000-0005-0000-0000-00008A040000}"/>
    <cellStyle name="Comma [0] 2 5 2 2 4" xfId="8192" xr:uid="{00000000-0005-0000-0000-00008B040000}"/>
    <cellStyle name="Comma [0] 2 5 2 2 4 2" xfId="16945" xr:uid="{00000000-0005-0000-0000-00008C040000}"/>
    <cellStyle name="Comma [0] 2 5 2 2 5" xfId="12569" xr:uid="{00000000-0005-0000-0000-00008D040000}"/>
    <cellStyle name="Comma [0] 2 5 2 3" xfId="4360" xr:uid="{00000000-0005-0000-0000-00008E040000}"/>
    <cellStyle name="Comma [0] 2 5 2 3 2" xfId="6549" xr:uid="{00000000-0005-0000-0000-00008F040000}"/>
    <cellStyle name="Comma [0] 2 5 2 3 2 2" xfId="10926" xr:uid="{00000000-0005-0000-0000-000090040000}"/>
    <cellStyle name="Comma [0] 2 5 2 3 2 2 2" xfId="19679" xr:uid="{00000000-0005-0000-0000-000091040000}"/>
    <cellStyle name="Comma [0] 2 5 2 3 2 3" xfId="15303" xr:uid="{00000000-0005-0000-0000-000092040000}"/>
    <cellStyle name="Comma [0] 2 5 2 3 3" xfId="8738" xr:uid="{00000000-0005-0000-0000-000093040000}"/>
    <cellStyle name="Comma [0] 2 5 2 3 3 2" xfId="17491" xr:uid="{00000000-0005-0000-0000-000094040000}"/>
    <cellStyle name="Comma [0] 2 5 2 3 4" xfId="13115" xr:uid="{00000000-0005-0000-0000-000095040000}"/>
    <cellStyle name="Comma [0] 2 5 2 4" xfId="5455" xr:uid="{00000000-0005-0000-0000-000096040000}"/>
    <cellStyle name="Comma [0] 2 5 2 4 2" xfId="9832" xr:uid="{00000000-0005-0000-0000-000097040000}"/>
    <cellStyle name="Comma [0] 2 5 2 4 2 2" xfId="18585" xr:uid="{00000000-0005-0000-0000-000098040000}"/>
    <cellStyle name="Comma [0] 2 5 2 4 3" xfId="14209" xr:uid="{00000000-0005-0000-0000-000099040000}"/>
    <cellStyle name="Comma [0] 2 5 2 5" xfId="7644" xr:uid="{00000000-0005-0000-0000-00009A040000}"/>
    <cellStyle name="Comma [0] 2 5 2 5 2" xfId="16397" xr:uid="{00000000-0005-0000-0000-00009B040000}"/>
    <cellStyle name="Comma [0] 2 5 2 6" xfId="12021" xr:uid="{00000000-0005-0000-0000-00009C040000}"/>
    <cellStyle name="Comma [0] 2 5 3" xfId="3538" xr:uid="{00000000-0005-0000-0000-00009D040000}"/>
    <cellStyle name="Comma [0] 2 5 3 2" xfId="4634" xr:uid="{00000000-0005-0000-0000-00009E040000}"/>
    <cellStyle name="Comma [0] 2 5 3 2 2" xfId="6823" xr:uid="{00000000-0005-0000-0000-00009F040000}"/>
    <cellStyle name="Comma [0] 2 5 3 2 2 2" xfId="11200" xr:uid="{00000000-0005-0000-0000-0000A0040000}"/>
    <cellStyle name="Comma [0] 2 5 3 2 2 2 2" xfId="19953" xr:uid="{00000000-0005-0000-0000-0000A1040000}"/>
    <cellStyle name="Comma [0] 2 5 3 2 2 3" xfId="15577" xr:uid="{00000000-0005-0000-0000-0000A2040000}"/>
    <cellStyle name="Comma [0] 2 5 3 2 3" xfId="9012" xr:uid="{00000000-0005-0000-0000-0000A3040000}"/>
    <cellStyle name="Comma [0] 2 5 3 2 3 2" xfId="17765" xr:uid="{00000000-0005-0000-0000-0000A4040000}"/>
    <cellStyle name="Comma [0] 2 5 3 2 4" xfId="13389" xr:uid="{00000000-0005-0000-0000-0000A5040000}"/>
    <cellStyle name="Comma [0] 2 5 3 3" xfId="5729" xr:uid="{00000000-0005-0000-0000-0000A6040000}"/>
    <cellStyle name="Comma [0] 2 5 3 3 2" xfId="10106" xr:uid="{00000000-0005-0000-0000-0000A7040000}"/>
    <cellStyle name="Comma [0] 2 5 3 3 2 2" xfId="18859" xr:uid="{00000000-0005-0000-0000-0000A8040000}"/>
    <cellStyle name="Comma [0] 2 5 3 3 3" xfId="14483" xr:uid="{00000000-0005-0000-0000-0000A9040000}"/>
    <cellStyle name="Comma [0] 2 5 3 4" xfId="7918" xr:uid="{00000000-0005-0000-0000-0000AA040000}"/>
    <cellStyle name="Comma [0] 2 5 3 4 2" xfId="16671" xr:uid="{00000000-0005-0000-0000-0000AB040000}"/>
    <cellStyle name="Comma [0] 2 5 3 5" xfId="12295" xr:uid="{00000000-0005-0000-0000-0000AC040000}"/>
    <cellStyle name="Comma [0] 2 5 4" xfId="4086" xr:uid="{00000000-0005-0000-0000-0000AD040000}"/>
    <cellStyle name="Comma [0] 2 5 4 2" xfId="6275" xr:uid="{00000000-0005-0000-0000-0000AE040000}"/>
    <cellStyle name="Comma [0] 2 5 4 2 2" xfId="10652" xr:uid="{00000000-0005-0000-0000-0000AF040000}"/>
    <cellStyle name="Comma [0] 2 5 4 2 2 2" xfId="19405" xr:uid="{00000000-0005-0000-0000-0000B0040000}"/>
    <cellStyle name="Comma [0] 2 5 4 2 3" xfId="15029" xr:uid="{00000000-0005-0000-0000-0000B1040000}"/>
    <cellStyle name="Comma [0] 2 5 4 3" xfId="8464" xr:uid="{00000000-0005-0000-0000-0000B2040000}"/>
    <cellStyle name="Comma [0] 2 5 4 3 2" xfId="17217" xr:uid="{00000000-0005-0000-0000-0000B3040000}"/>
    <cellStyle name="Comma [0] 2 5 4 4" xfId="12841" xr:uid="{00000000-0005-0000-0000-0000B4040000}"/>
    <cellStyle name="Comma [0] 2 5 5" xfId="5181" xr:uid="{00000000-0005-0000-0000-0000B5040000}"/>
    <cellStyle name="Comma [0] 2 5 5 2" xfId="9558" xr:uid="{00000000-0005-0000-0000-0000B6040000}"/>
    <cellStyle name="Comma [0] 2 5 5 2 2" xfId="18311" xr:uid="{00000000-0005-0000-0000-0000B7040000}"/>
    <cellStyle name="Comma [0] 2 5 5 3" xfId="13935" xr:uid="{00000000-0005-0000-0000-0000B8040000}"/>
    <cellStyle name="Comma [0] 2 5 6" xfId="7370" xr:uid="{00000000-0005-0000-0000-0000B9040000}"/>
    <cellStyle name="Comma [0] 2 5 6 2" xfId="16123" xr:uid="{00000000-0005-0000-0000-0000BA040000}"/>
    <cellStyle name="Comma [0] 2 5 7" xfId="11747" xr:uid="{00000000-0005-0000-0000-0000BB040000}"/>
    <cellStyle name="Comma [0] 2 6" xfId="2870" xr:uid="{00000000-0005-0000-0000-0000BC040000}"/>
    <cellStyle name="Comma [0] 2 6 2" xfId="3149" xr:uid="{00000000-0005-0000-0000-0000BD040000}"/>
    <cellStyle name="Comma [0] 2 6 2 2" xfId="3702" xr:uid="{00000000-0005-0000-0000-0000BE040000}"/>
    <cellStyle name="Comma [0] 2 6 2 2 2" xfId="4798" xr:uid="{00000000-0005-0000-0000-0000BF040000}"/>
    <cellStyle name="Comma [0] 2 6 2 2 2 2" xfId="6987" xr:uid="{00000000-0005-0000-0000-0000C0040000}"/>
    <cellStyle name="Comma [0] 2 6 2 2 2 2 2" xfId="11364" xr:uid="{00000000-0005-0000-0000-0000C1040000}"/>
    <cellStyle name="Comma [0] 2 6 2 2 2 2 2 2" xfId="20117" xr:uid="{00000000-0005-0000-0000-0000C2040000}"/>
    <cellStyle name="Comma [0] 2 6 2 2 2 2 3" xfId="15741" xr:uid="{00000000-0005-0000-0000-0000C3040000}"/>
    <cellStyle name="Comma [0] 2 6 2 2 2 3" xfId="9176" xr:uid="{00000000-0005-0000-0000-0000C4040000}"/>
    <cellStyle name="Comma [0] 2 6 2 2 2 3 2" xfId="17929" xr:uid="{00000000-0005-0000-0000-0000C5040000}"/>
    <cellStyle name="Comma [0] 2 6 2 2 2 4" xfId="13553" xr:uid="{00000000-0005-0000-0000-0000C6040000}"/>
    <cellStyle name="Comma [0] 2 6 2 2 3" xfId="5893" xr:uid="{00000000-0005-0000-0000-0000C7040000}"/>
    <cellStyle name="Comma [0] 2 6 2 2 3 2" xfId="10270" xr:uid="{00000000-0005-0000-0000-0000C8040000}"/>
    <cellStyle name="Comma [0] 2 6 2 2 3 2 2" xfId="19023" xr:uid="{00000000-0005-0000-0000-0000C9040000}"/>
    <cellStyle name="Comma [0] 2 6 2 2 3 3" xfId="14647" xr:uid="{00000000-0005-0000-0000-0000CA040000}"/>
    <cellStyle name="Comma [0] 2 6 2 2 4" xfId="8082" xr:uid="{00000000-0005-0000-0000-0000CB040000}"/>
    <cellStyle name="Comma [0] 2 6 2 2 4 2" xfId="16835" xr:uid="{00000000-0005-0000-0000-0000CC040000}"/>
    <cellStyle name="Comma [0] 2 6 2 2 5" xfId="12459" xr:uid="{00000000-0005-0000-0000-0000CD040000}"/>
    <cellStyle name="Comma [0] 2 6 2 3" xfId="4250" xr:uid="{00000000-0005-0000-0000-0000CE040000}"/>
    <cellStyle name="Comma [0] 2 6 2 3 2" xfId="6439" xr:uid="{00000000-0005-0000-0000-0000CF040000}"/>
    <cellStyle name="Comma [0] 2 6 2 3 2 2" xfId="10816" xr:uid="{00000000-0005-0000-0000-0000D0040000}"/>
    <cellStyle name="Comma [0] 2 6 2 3 2 2 2" xfId="19569" xr:uid="{00000000-0005-0000-0000-0000D1040000}"/>
    <cellStyle name="Comma [0] 2 6 2 3 2 3" xfId="15193" xr:uid="{00000000-0005-0000-0000-0000D2040000}"/>
    <cellStyle name="Comma [0] 2 6 2 3 3" xfId="8628" xr:uid="{00000000-0005-0000-0000-0000D3040000}"/>
    <cellStyle name="Comma [0] 2 6 2 3 3 2" xfId="17381" xr:uid="{00000000-0005-0000-0000-0000D4040000}"/>
    <cellStyle name="Comma [0] 2 6 2 3 4" xfId="13005" xr:uid="{00000000-0005-0000-0000-0000D5040000}"/>
    <cellStyle name="Comma [0] 2 6 2 4" xfId="5345" xr:uid="{00000000-0005-0000-0000-0000D6040000}"/>
    <cellStyle name="Comma [0] 2 6 2 4 2" xfId="9722" xr:uid="{00000000-0005-0000-0000-0000D7040000}"/>
    <cellStyle name="Comma [0] 2 6 2 4 2 2" xfId="18475" xr:uid="{00000000-0005-0000-0000-0000D8040000}"/>
    <cellStyle name="Comma [0] 2 6 2 4 3" xfId="14099" xr:uid="{00000000-0005-0000-0000-0000D9040000}"/>
    <cellStyle name="Comma [0] 2 6 2 5" xfId="7534" xr:uid="{00000000-0005-0000-0000-0000DA040000}"/>
    <cellStyle name="Comma [0] 2 6 2 5 2" xfId="16287" xr:uid="{00000000-0005-0000-0000-0000DB040000}"/>
    <cellStyle name="Comma [0] 2 6 2 6" xfId="11911" xr:uid="{00000000-0005-0000-0000-0000DC040000}"/>
    <cellStyle name="Comma [0] 2 6 3" xfId="3428" xr:uid="{00000000-0005-0000-0000-0000DD040000}"/>
    <cellStyle name="Comma [0] 2 6 3 2" xfId="4524" xr:uid="{00000000-0005-0000-0000-0000DE040000}"/>
    <cellStyle name="Comma [0] 2 6 3 2 2" xfId="6713" xr:uid="{00000000-0005-0000-0000-0000DF040000}"/>
    <cellStyle name="Comma [0] 2 6 3 2 2 2" xfId="11090" xr:uid="{00000000-0005-0000-0000-0000E0040000}"/>
    <cellStyle name="Comma [0] 2 6 3 2 2 2 2" xfId="19843" xr:uid="{00000000-0005-0000-0000-0000E1040000}"/>
    <cellStyle name="Comma [0] 2 6 3 2 2 3" xfId="15467" xr:uid="{00000000-0005-0000-0000-0000E2040000}"/>
    <cellStyle name="Comma [0] 2 6 3 2 3" xfId="8902" xr:uid="{00000000-0005-0000-0000-0000E3040000}"/>
    <cellStyle name="Comma [0] 2 6 3 2 3 2" xfId="17655" xr:uid="{00000000-0005-0000-0000-0000E4040000}"/>
    <cellStyle name="Comma [0] 2 6 3 2 4" xfId="13279" xr:uid="{00000000-0005-0000-0000-0000E5040000}"/>
    <cellStyle name="Comma [0] 2 6 3 3" xfId="5619" xr:uid="{00000000-0005-0000-0000-0000E6040000}"/>
    <cellStyle name="Comma [0] 2 6 3 3 2" xfId="9996" xr:uid="{00000000-0005-0000-0000-0000E7040000}"/>
    <cellStyle name="Comma [0] 2 6 3 3 2 2" xfId="18749" xr:uid="{00000000-0005-0000-0000-0000E8040000}"/>
    <cellStyle name="Comma [0] 2 6 3 3 3" xfId="14373" xr:uid="{00000000-0005-0000-0000-0000E9040000}"/>
    <cellStyle name="Comma [0] 2 6 3 4" xfId="7808" xr:uid="{00000000-0005-0000-0000-0000EA040000}"/>
    <cellStyle name="Comma [0] 2 6 3 4 2" xfId="16561" xr:uid="{00000000-0005-0000-0000-0000EB040000}"/>
    <cellStyle name="Comma [0] 2 6 3 5" xfId="12185" xr:uid="{00000000-0005-0000-0000-0000EC040000}"/>
    <cellStyle name="Comma [0] 2 6 4" xfId="3976" xr:uid="{00000000-0005-0000-0000-0000ED040000}"/>
    <cellStyle name="Comma [0] 2 6 4 2" xfId="6165" xr:uid="{00000000-0005-0000-0000-0000EE040000}"/>
    <cellStyle name="Comma [0] 2 6 4 2 2" xfId="10542" xr:uid="{00000000-0005-0000-0000-0000EF040000}"/>
    <cellStyle name="Comma [0] 2 6 4 2 2 2" xfId="19295" xr:uid="{00000000-0005-0000-0000-0000F0040000}"/>
    <cellStyle name="Comma [0] 2 6 4 2 3" xfId="14919" xr:uid="{00000000-0005-0000-0000-0000F1040000}"/>
    <cellStyle name="Comma [0] 2 6 4 3" xfId="8354" xr:uid="{00000000-0005-0000-0000-0000F2040000}"/>
    <cellStyle name="Comma [0] 2 6 4 3 2" xfId="17107" xr:uid="{00000000-0005-0000-0000-0000F3040000}"/>
    <cellStyle name="Comma [0] 2 6 4 4" xfId="12731" xr:uid="{00000000-0005-0000-0000-0000F4040000}"/>
    <cellStyle name="Comma [0] 2 6 5" xfId="5071" xr:uid="{00000000-0005-0000-0000-0000F5040000}"/>
    <cellStyle name="Comma [0] 2 6 5 2" xfId="9448" xr:uid="{00000000-0005-0000-0000-0000F6040000}"/>
    <cellStyle name="Comma [0] 2 6 5 2 2" xfId="18201" xr:uid="{00000000-0005-0000-0000-0000F7040000}"/>
    <cellStyle name="Comma [0] 2 6 5 3" xfId="13825" xr:uid="{00000000-0005-0000-0000-0000F8040000}"/>
    <cellStyle name="Comma [0] 2 6 6" xfId="7260" xr:uid="{00000000-0005-0000-0000-0000F9040000}"/>
    <cellStyle name="Comma [0] 2 6 6 2" xfId="16013" xr:uid="{00000000-0005-0000-0000-0000FA040000}"/>
    <cellStyle name="Comma [0] 2 6 7" xfId="11637" xr:uid="{00000000-0005-0000-0000-0000FB040000}"/>
    <cellStyle name="Comma [0] 2 7" xfId="3099" xr:uid="{00000000-0005-0000-0000-0000FC040000}"/>
    <cellStyle name="Comma [0] 2 7 2" xfId="3653" xr:uid="{00000000-0005-0000-0000-0000FD040000}"/>
    <cellStyle name="Comma [0] 2 7 2 2" xfId="4749" xr:uid="{00000000-0005-0000-0000-0000FE040000}"/>
    <cellStyle name="Comma [0] 2 7 2 2 2" xfId="6938" xr:uid="{00000000-0005-0000-0000-0000FF040000}"/>
    <cellStyle name="Comma [0] 2 7 2 2 2 2" xfId="11315" xr:uid="{00000000-0005-0000-0000-000000050000}"/>
    <cellStyle name="Comma [0] 2 7 2 2 2 2 2" xfId="20068" xr:uid="{00000000-0005-0000-0000-000001050000}"/>
    <cellStyle name="Comma [0] 2 7 2 2 2 3" xfId="15692" xr:uid="{00000000-0005-0000-0000-000002050000}"/>
    <cellStyle name="Comma [0] 2 7 2 2 3" xfId="9127" xr:uid="{00000000-0005-0000-0000-000003050000}"/>
    <cellStyle name="Comma [0] 2 7 2 2 3 2" xfId="17880" xr:uid="{00000000-0005-0000-0000-000004050000}"/>
    <cellStyle name="Comma [0] 2 7 2 2 4" xfId="13504" xr:uid="{00000000-0005-0000-0000-000005050000}"/>
    <cellStyle name="Comma [0] 2 7 2 3" xfId="5844" xr:uid="{00000000-0005-0000-0000-000006050000}"/>
    <cellStyle name="Comma [0] 2 7 2 3 2" xfId="10221" xr:uid="{00000000-0005-0000-0000-000007050000}"/>
    <cellStyle name="Comma [0] 2 7 2 3 2 2" xfId="18974" xr:uid="{00000000-0005-0000-0000-000008050000}"/>
    <cellStyle name="Comma [0] 2 7 2 3 3" xfId="14598" xr:uid="{00000000-0005-0000-0000-000009050000}"/>
    <cellStyle name="Comma [0] 2 7 2 4" xfId="8033" xr:uid="{00000000-0005-0000-0000-00000A050000}"/>
    <cellStyle name="Comma [0] 2 7 2 4 2" xfId="16786" xr:uid="{00000000-0005-0000-0000-00000B050000}"/>
    <cellStyle name="Comma [0] 2 7 2 5" xfId="12410" xr:uid="{00000000-0005-0000-0000-00000C050000}"/>
    <cellStyle name="Comma [0] 2 7 3" xfId="4201" xr:uid="{00000000-0005-0000-0000-00000D050000}"/>
    <cellStyle name="Comma [0] 2 7 3 2" xfId="6390" xr:uid="{00000000-0005-0000-0000-00000E050000}"/>
    <cellStyle name="Comma [0] 2 7 3 2 2" xfId="10767" xr:uid="{00000000-0005-0000-0000-00000F050000}"/>
    <cellStyle name="Comma [0] 2 7 3 2 2 2" xfId="19520" xr:uid="{00000000-0005-0000-0000-000010050000}"/>
    <cellStyle name="Comma [0] 2 7 3 2 3" xfId="15144" xr:uid="{00000000-0005-0000-0000-000011050000}"/>
    <cellStyle name="Comma [0] 2 7 3 3" xfId="8579" xr:uid="{00000000-0005-0000-0000-000012050000}"/>
    <cellStyle name="Comma [0] 2 7 3 3 2" xfId="17332" xr:uid="{00000000-0005-0000-0000-000013050000}"/>
    <cellStyle name="Comma [0] 2 7 3 4" xfId="12956" xr:uid="{00000000-0005-0000-0000-000014050000}"/>
    <cellStyle name="Comma [0] 2 7 4" xfId="5296" xr:uid="{00000000-0005-0000-0000-000015050000}"/>
    <cellStyle name="Comma [0] 2 7 4 2" xfId="9673" xr:uid="{00000000-0005-0000-0000-000016050000}"/>
    <cellStyle name="Comma [0] 2 7 4 2 2" xfId="18426" xr:uid="{00000000-0005-0000-0000-000017050000}"/>
    <cellStyle name="Comma [0] 2 7 4 3" xfId="14050" xr:uid="{00000000-0005-0000-0000-000018050000}"/>
    <cellStyle name="Comma [0] 2 7 5" xfId="7485" xr:uid="{00000000-0005-0000-0000-000019050000}"/>
    <cellStyle name="Comma [0] 2 7 5 2" xfId="16238" xr:uid="{00000000-0005-0000-0000-00001A050000}"/>
    <cellStyle name="Comma [0] 2 7 6" xfId="11862" xr:uid="{00000000-0005-0000-0000-00001B050000}"/>
    <cellStyle name="Comma [0] 2 8" xfId="3378" xr:uid="{00000000-0005-0000-0000-00001C050000}"/>
    <cellStyle name="Comma [0] 2 8 2" xfId="4475" xr:uid="{00000000-0005-0000-0000-00001D050000}"/>
    <cellStyle name="Comma [0] 2 8 2 2" xfId="6664" xr:uid="{00000000-0005-0000-0000-00001E050000}"/>
    <cellStyle name="Comma [0] 2 8 2 2 2" xfId="11041" xr:uid="{00000000-0005-0000-0000-00001F050000}"/>
    <cellStyle name="Comma [0] 2 8 2 2 2 2" xfId="19794" xr:uid="{00000000-0005-0000-0000-000020050000}"/>
    <cellStyle name="Comma [0] 2 8 2 2 3" xfId="15418" xr:uid="{00000000-0005-0000-0000-000021050000}"/>
    <cellStyle name="Comma [0] 2 8 2 3" xfId="8853" xr:uid="{00000000-0005-0000-0000-000022050000}"/>
    <cellStyle name="Comma [0] 2 8 2 3 2" xfId="17606" xr:uid="{00000000-0005-0000-0000-000023050000}"/>
    <cellStyle name="Comma [0] 2 8 2 4" xfId="13230" xr:uid="{00000000-0005-0000-0000-000024050000}"/>
    <cellStyle name="Comma [0] 2 8 3" xfId="5570" xr:uid="{00000000-0005-0000-0000-000025050000}"/>
    <cellStyle name="Comma [0] 2 8 3 2" xfId="9947" xr:uid="{00000000-0005-0000-0000-000026050000}"/>
    <cellStyle name="Comma [0] 2 8 3 2 2" xfId="18700" xr:uid="{00000000-0005-0000-0000-000027050000}"/>
    <cellStyle name="Comma [0] 2 8 3 3" xfId="14324" xr:uid="{00000000-0005-0000-0000-000028050000}"/>
    <cellStyle name="Comma [0] 2 8 4" xfId="7759" xr:uid="{00000000-0005-0000-0000-000029050000}"/>
    <cellStyle name="Comma [0] 2 8 4 2" xfId="16512" xr:uid="{00000000-0005-0000-0000-00002A050000}"/>
    <cellStyle name="Comma [0] 2 8 5" xfId="12136" xr:uid="{00000000-0005-0000-0000-00002B050000}"/>
    <cellStyle name="Comma [0] 2 9" xfId="3928" xr:uid="{00000000-0005-0000-0000-00002C050000}"/>
    <cellStyle name="Comma [0] 2 9 2" xfId="6117" xr:uid="{00000000-0005-0000-0000-00002D050000}"/>
    <cellStyle name="Comma [0] 2 9 2 2" xfId="10494" xr:uid="{00000000-0005-0000-0000-00002E050000}"/>
    <cellStyle name="Comma [0] 2 9 2 2 2" xfId="19247" xr:uid="{00000000-0005-0000-0000-00002F050000}"/>
    <cellStyle name="Comma [0] 2 9 2 3" xfId="14871" xr:uid="{00000000-0005-0000-0000-000030050000}"/>
    <cellStyle name="Comma [0] 2 9 3" xfId="8306" xr:uid="{00000000-0005-0000-0000-000031050000}"/>
    <cellStyle name="Comma [0] 2 9 3 2" xfId="17059" xr:uid="{00000000-0005-0000-0000-000032050000}"/>
    <cellStyle name="Comma [0] 2 9 4" xfId="12683" xr:uid="{00000000-0005-0000-0000-000033050000}"/>
    <cellStyle name="Comma [0] 3" xfId="75" xr:uid="{00000000-0005-0000-0000-000034050000}"/>
    <cellStyle name="Comma [0] 3 10" xfId="11593" xr:uid="{00000000-0005-0000-0000-000035050000}"/>
    <cellStyle name="Comma [0] 3 2" xfId="2928" xr:uid="{00000000-0005-0000-0000-000036050000}"/>
    <cellStyle name="Comma [0] 3 2 2" xfId="3040" xr:uid="{00000000-0005-0000-0000-000037050000}"/>
    <cellStyle name="Comma [0] 3 2 2 2" xfId="3316" xr:uid="{00000000-0005-0000-0000-000038050000}"/>
    <cellStyle name="Comma [0] 3 2 2 2 2" xfId="3869" xr:uid="{00000000-0005-0000-0000-000039050000}"/>
    <cellStyle name="Comma [0] 3 2 2 2 2 2" xfId="4965" xr:uid="{00000000-0005-0000-0000-00003A050000}"/>
    <cellStyle name="Comma [0] 3 2 2 2 2 2 2" xfId="7154" xr:uid="{00000000-0005-0000-0000-00003B050000}"/>
    <cellStyle name="Comma [0] 3 2 2 2 2 2 2 2" xfId="11531" xr:uid="{00000000-0005-0000-0000-00003C050000}"/>
    <cellStyle name="Comma [0] 3 2 2 2 2 2 2 2 2" xfId="20284" xr:uid="{00000000-0005-0000-0000-00003D050000}"/>
    <cellStyle name="Comma [0] 3 2 2 2 2 2 2 3" xfId="15908" xr:uid="{00000000-0005-0000-0000-00003E050000}"/>
    <cellStyle name="Comma [0] 3 2 2 2 2 2 3" xfId="9343" xr:uid="{00000000-0005-0000-0000-00003F050000}"/>
    <cellStyle name="Comma [0] 3 2 2 2 2 2 3 2" xfId="18096" xr:uid="{00000000-0005-0000-0000-000040050000}"/>
    <cellStyle name="Comma [0] 3 2 2 2 2 2 4" xfId="13720" xr:uid="{00000000-0005-0000-0000-000041050000}"/>
    <cellStyle name="Comma [0] 3 2 2 2 2 3" xfId="6060" xr:uid="{00000000-0005-0000-0000-000042050000}"/>
    <cellStyle name="Comma [0] 3 2 2 2 2 3 2" xfId="10437" xr:uid="{00000000-0005-0000-0000-000043050000}"/>
    <cellStyle name="Comma [0] 3 2 2 2 2 3 2 2" xfId="19190" xr:uid="{00000000-0005-0000-0000-000044050000}"/>
    <cellStyle name="Comma [0] 3 2 2 2 2 3 3" xfId="14814" xr:uid="{00000000-0005-0000-0000-000045050000}"/>
    <cellStyle name="Comma [0] 3 2 2 2 2 4" xfId="8249" xr:uid="{00000000-0005-0000-0000-000046050000}"/>
    <cellStyle name="Comma [0] 3 2 2 2 2 4 2" xfId="17002" xr:uid="{00000000-0005-0000-0000-000047050000}"/>
    <cellStyle name="Comma [0] 3 2 2 2 2 5" xfId="12626" xr:uid="{00000000-0005-0000-0000-000048050000}"/>
    <cellStyle name="Comma [0] 3 2 2 2 3" xfId="4417" xr:uid="{00000000-0005-0000-0000-000049050000}"/>
    <cellStyle name="Comma [0] 3 2 2 2 3 2" xfId="6606" xr:uid="{00000000-0005-0000-0000-00004A050000}"/>
    <cellStyle name="Comma [0] 3 2 2 2 3 2 2" xfId="10983" xr:uid="{00000000-0005-0000-0000-00004B050000}"/>
    <cellStyle name="Comma [0] 3 2 2 2 3 2 2 2" xfId="19736" xr:uid="{00000000-0005-0000-0000-00004C050000}"/>
    <cellStyle name="Comma [0] 3 2 2 2 3 2 3" xfId="15360" xr:uid="{00000000-0005-0000-0000-00004D050000}"/>
    <cellStyle name="Comma [0] 3 2 2 2 3 3" xfId="8795" xr:uid="{00000000-0005-0000-0000-00004E050000}"/>
    <cellStyle name="Comma [0] 3 2 2 2 3 3 2" xfId="17548" xr:uid="{00000000-0005-0000-0000-00004F050000}"/>
    <cellStyle name="Comma [0] 3 2 2 2 3 4" xfId="13172" xr:uid="{00000000-0005-0000-0000-000050050000}"/>
    <cellStyle name="Comma [0] 3 2 2 2 4" xfId="5512" xr:uid="{00000000-0005-0000-0000-000051050000}"/>
    <cellStyle name="Comma [0] 3 2 2 2 4 2" xfId="9889" xr:uid="{00000000-0005-0000-0000-000052050000}"/>
    <cellStyle name="Comma [0] 3 2 2 2 4 2 2" xfId="18642" xr:uid="{00000000-0005-0000-0000-000053050000}"/>
    <cellStyle name="Comma [0] 3 2 2 2 4 3" xfId="14266" xr:uid="{00000000-0005-0000-0000-000054050000}"/>
    <cellStyle name="Comma [0] 3 2 2 2 5" xfId="7701" xr:uid="{00000000-0005-0000-0000-000055050000}"/>
    <cellStyle name="Comma [0] 3 2 2 2 5 2" xfId="16454" xr:uid="{00000000-0005-0000-0000-000056050000}"/>
    <cellStyle name="Comma [0] 3 2 2 2 6" xfId="12078" xr:uid="{00000000-0005-0000-0000-000057050000}"/>
    <cellStyle name="Comma [0] 3 2 2 3" xfId="3595" xr:uid="{00000000-0005-0000-0000-000058050000}"/>
    <cellStyle name="Comma [0] 3 2 2 3 2" xfId="4691" xr:uid="{00000000-0005-0000-0000-000059050000}"/>
    <cellStyle name="Comma [0] 3 2 2 3 2 2" xfId="6880" xr:uid="{00000000-0005-0000-0000-00005A050000}"/>
    <cellStyle name="Comma [0] 3 2 2 3 2 2 2" xfId="11257" xr:uid="{00000000-0005-0000-0000-00005B050000}"/>
    <cellStyle name="Comma [0] 3 2 2 3 2 2 2 2" xfId="20010" xr:uid="{00000000-0005-0000-0000-00005C050000}"/>
    <cellStyle name="Comma [0] 3 2 2 3 2 2 3" xfId="15634" xr:uid="{00000000-0005-0000-0000-00005D050000}"/>
    <cellStyle name="Comma [0] 3 2 2 3 2 3" xfId="9069" xr:uid="{00000000-0005-0000-0000-00005E050000}"/>
    <cellStyle name="Comma [0] 3 2 2 3 2 3 2" xfId="17822" xr:uid="{00000000-0005-0000-0000-00005F050000}"/>
    <cellStyle name="Comma [0] 3 2 2 3 2 4" xfId="13446" xr:uid="{00000000-0005-0000-0000-000060050000}"/>
    <cellStyle name="Comma [0] 3 2 2 3 3" xfId="5786" xr:uid="{00000000-0005-0000-0000-000061050000}"/>
    <cellStyle name="Comma [0] 3 2 2 3 3 2" xfId="10163" xr:uid="{00000000-0005-0000-0000-000062050000}"/>
    <cellStyle name="Comma [0] 3 2 2 3 3 2 2" xfId="18916" xr:uid="{00000000-0005-0000-0000-000063050000}"/>
    <cellStyle name="Comma [0] 3 2 2 3 3 3" xfId="14540" xr:uid="{00000000-0005-0000-0000-000064050000}"/>
    <cellStyle name="Comma [0] 3 2 2 3 4" xfId="7975" xr:uid="{00000000-0005-0000-0000-000065050000}"/>
    <cellStyle name="Comma [0] 3 2 2 3 4 2" xfId="16728" xr:uid="{00000000-0005-0000-0000-000066050000}"/>
    <cellStyle name="Comma [0] 3 2 2 3 5" xfId="12352" xr:uid="{00000000-0005-0000-0000-000067050000}"/>
    <cellStyle name="Comma [0] 3 2 2 4" xfId="4143" xr:uid="{00000000-0005-0000-0000-000068050000}"/>
    <cellStyle name="Comma [0] 3 2 2 4 2" xfId="6332" xr:uid="{00000000-0005-0000-0000-000069050000}"/>
    <cellStyle name="Comma [0] 3 2 2 4 2 2" xfId="10709" xr:uid="{00000000-0005-0000-0000-00006A050000}"/>
    <cellStyle name="Comma [0] 3 2 2 4 2 2 2" xfId="19462" xr:uid="{00000000-0005-0000-0000-00006B050000}"/>
    <cellStyle name="Comma [0] 3 2 2 4 2 3" xfId="15086" xr:uid="{00000000-0005-0000-0000-00006C050000}"/>
    <cellStyle name="Comma [0] 3 2 2 4 3" xfId="8521" xr:uid="{00000000-0005-0000-0000-00006D050000}"/>
    <cellStyle name="Comma [0] 3 2 2 4 3 2" xfId="17274" xr:uid="{00000000-0005-0000-0000-00006E050000}"/>
    <cellStyle name="Comma [0] 3 2 2 4 4" xfId="12898" xr:uid="{00000000-0005-0000-0000-00006F050000}"/>
    <cellStyle name="Comma [0] 3 2 2 5" xfId="5238" xr:uid="{00000000-0005-0000-0000-000070050000}"/>
    <cellStyle name="Comma [0] 3 2 2 5 2" xfId="9615" xr:uid="{00000000-0005-0000-0000-000071050000}"/>
    <cellStyle name="Comma [0] 3 2 2 5 2 2" xfId="18368" xr:uid="{00000000-0005-0000-0000-000072050000}"/>
    <cellStyle name="Comma [0] 3 2 2 5 3" xfId="13992" xr:uid="{00000000-0005-0000-0000-000073050000}"/>
    <cellStyle name="Comma [0] 3 2 2 6" xfId="7427" xr:uid="{00000000-0005-0000-0000-000074050000}"/>
    <cellStyle name="Comma [0] 3 2 2 6 2" xfId="16180" xr:uid="{00000000-0005-0000-0000-000075050000}"/>
    <cellStyle name="Comma [0] 3 2 2 7" xfId="11804" xr:uid="{00000000-0005-0000-0000-000076050000}"/>
    <cellStyle name="Comma [0] 3 2 3" xfId="3204" xr:uid="{00000000-0005-0000-0000-000077050000}"/>
    <cellStyle name="Comma [0] 3 2 3 2" xfId="3757" xr:uid="{00000000-0005-0000-0000-000078050000}"/>
    <cellStyle name="Comma [0] 3 2 3 2 2" xfId="4853" xr:uid="{00000000-0005-0000-0000-000079050000}"/>
    <cellStyle name="Comma [0] 3 2 3 2 2 2" xfId="7042" xr:uid="{00000000-0005-0000-0000-00007A050000}"/>
    <cellStyle name="Comma [0] 3 2 3 2 2 2 2" xfId="11419" xr:uid="{00000000-0005-0000-0000-00007B050000}"/>
    <cellStyle name="Comma [0] 3 2 3 2 2 2 2 2" xfId="20172" xr:uid="{00000000-0005-0000-0000-00007C050000}"/>
    <cellStyle name="Comma [0] 3 2 3 2 2 2 3" xfId="15796" xr:uid="{00000000-0005-0000-0000-00007D050000}"/>
    <cellStyle name="Comma [0] 3 2 3 2 2 3" xfId="9231" xr:uid="{00000000-0005-0000-0000-00007E050000}"/>
    <cellStyle name="Comma [0] 3 2 3 2 2 3 2" xfId="17984" xr:uid="{00000000-0005-0000-0000-00007F050000}"/>
    <cellStyle name="Comma [0] 3 2 3 2 2 4" xfId="13608" xr:uid="{00000000-0005-0000-0000-000080050000}"/>
    <cellStyle name="Comma [0] 3 2 3 2 3" xfId="5948" xr:uid="{00000000-0005-0000-0000-000081050000}"/>
    <cellStyle name="Comma [0] 3 2 3 2 3 2" xfId="10325" xr:uid="{00000000-0005-0000-0000-000082050000}"/>
    <cellStyle name="Comma [0] 3 2 3 2 3 2 2" xfId="19078" xr:uid="{00000000-0005-0000-0000-000083050000}"/>
    <cellStyle name="Comma [0] 3 2 3 2 3 3" xfId="14702" xr:uid="{00000000-0005-0000-0000-000084050000}"/>
    <cellStyle name="Comma [0] 3 2 3 2 4" xfId="8137" xr:uid="{00000000-0005-0000-0000-000085050000}"/>
    <cellStyle name="Comma [0] 3 2 3 2 4 2" xfId="16890" xr:uid="{00000000-0005-0000-0000-000086050000}"/>
    <cellStyle name="Comma [0] 3 2 3 2 5" xfId="12514" xr:uid="{00000000-0005-0000-0000-000087050000}"/>
    <cellStyle name="Comma [0] 3 2 3 3" xfId="4305" xr:uid="{00000000-0005-0000-0000-000088050000}"/>
    <cellStyle name="Comma [0] 3 2 3 3 2" xfId="6494" xr:uid="{00000000-0005-0000-0000-000089050000}"/>
    <cellStyle name="Comma [0] 3 2 3 3 2 2" xfId="10871" xr:uid="{00000000-0005-0000-0000-00008A050000}"/>
    <cellStyle name="Comma [0] 3 2 3 3 2 2 2" xfId="19624" xr:uid="{00000000-0005-0000-0000-00008B050000}"/>
    <cellStyle name="Comma [0] 3 2 3 3 2 3" xfId="15248" xr:uid="{00000000-0005-0000-0000-00008C050000}"/>
    <cellStyle name="Comma [0] 3 2 3 3 3" xfId="8683" xr:uid="{00000000-0005-0000-0000-00008D050000}"/>
    <cellStyle name="Comma [0] 3 2 3 3 3 2" xfId="17436" xr:uid="{00000000-0005-0000-0000-00008E050000}"/>
    <cellStyle name="Comma [0] 3 2 3 3 4" xfId="13060" xr:uid="{00000000-0005-0000-0000-00008F050000}"/>
    <cellStyle name="Comma [0] 3 2 3 4" xfId="5400" xr:uid="{00000000-0005-0000-0000-000090050000}"/>
    <cellStyle name="Comma [0] 3 2 3 4 2" xfId="9777" xr:uid="{00000000-0005-0000-0000-000091050000}"/>
    <cellStyle name="Comma [0] 3 2 3 4 2 2" xfId="18530" xr:uid="{00000000-0005-0000-0000-000092050000}"/>
    <cellStyle name="Comma [0] 3 2 3 4 3" xfId="14154" xr:uid="{00000000-0005-0000-0000-000093050000}"/>
    <cellStyle name="Comma [0] 3 2 3 5" xfId="7589" xr:uid="{00000000-0005-0000-0000-000094050000}"/>
    <cellStyle name="Comma [0] 3 2 3 5 2" xfId="16342" xr:uid="{00000000-0005-0000-0000-000095050000}"/>
    <cellStyle name="Comma [0] 3 2 3 6" xfId="11966" xr:uid="{00000000-0005-0000-0000-000096050000}"/>
    <cellStyle name="Comma [0] 3 2 4" xfId="3483" xr:uid="{00000000-0005-0000-0000-000097050000}"/>
    <cellStyle name="Comma [0] 3 2 4 2" xfId="4579" xr:uid="{00000000-0005-0000-0000-000098050000}"/>
    <cellStyle name="Comma [0] 3 2 4 2 2" xfId="6768" xr:uid="{00000000-0005-0000-0000-000099050000}"/>
    <cellStyle name="Comma [0] 3 2 4 2 2 2" xfId="11145" xr:uid="{00000000-0005-0000-0000-00009A050000}"/>
    <cellStyle name="Comma [0] 3 2 4 2 2 2 2" xfId="19898" xr:uid="{00000000-0005-0000-0000-00009B050000}"/>
    <cellStyle name="Comma [0] 3 2 4 2 2 3" xfId="15522" xr:uid="{00000000-0005-0000-0000-00009C050000}"/>
    <cellStyle name="Comma [0] 3 2 4 2 3" xfId="8957" xr:uid="{00000000-0005-0000-0000-00009D050000}"/>
    <cellStyle name="Comma [0] 3 2 4 2 3 2" xfId="17710" xr:uid="{00000000-0005-0000-0000-00009E050000}"/>
    <cellStyle name="Comma [0] 3 2 4 2 4" xfId="13334" xr:uid="{00000000-0005-0000-0000-00009F050000}"/>
    <cellStyle name="Comma [0] 3 2 4 3" xfId="5674" xr:uid="{00000000-0005-0000-0000-0000A0050000}"/>
    <cellStyle name="Comma [0] 3 2 4 3 2" xfId="10051" xr:uid="{00000000-0005-0000-0000-0000A1050000}"/>
    <cellStyle name="Comma [0] 3 2 4 3 2 2" xfId="18804" xr:uid="{00000000-0005-0000-0000-0000A2050000}"/>
    <cellStyle name="Comma [0] 3 2 4 3 3" xfId="14428" xr:uid="{00000000-0005-0000-0000-0000A3050000}"/>
    <cellStyle name="Comma [0] 3 2 4 4" xfId="7863" xr:uid="{00000000-0005-0000-0000-0000A4050000}"/>
    <cellStyle name="Comma [0] 3 2 4 4 2" xfId="16616" xr:uid="{00000000-0005-0000-0000-0000A5050000}"/>
    <cellStyle name="Comma [0] 3 2 4 5" xfId="12240" xr:uid="{00000000-0005-0000-0000-0000A6050000}"/>
    <cellStyle name="Comma [0] 3 2 5" xfId="4031" xr:uid="{00000000-0005-0000-0000-0000A7050000}"/>
    <cellStyle name="Comma [0] 3 2 5 2" xfId="6220" xr:uid="{00000000-0005-0000-0000-0000A8050000}"/>
    <cellStyle name="Comma [0] 3 2 5 2 2" xfId="10597" xr:uid="{00000000-0005-0000-0000-0000A9050000}"/>
    <cellStyle name="Comma [0] 3 2 5 2 2 2" xfId="19350" xr:uid="{00000000-0005-0000-0000-0000AA050000}"/>
    <cellStyle name="Comma [0] 3 2 5 2 3" xfId="14974" xr:uid="{00000000-0005-0000-0000-0000AB050000}"/>
    <cellStyle name="Comma [0] 3 2 5 3" xfId="8409" xr:uid="{00000000-0005-0000-0000-0000AC050000}"/>
    <cellStyle name="Comma [0] 3 2 5 3 2" xfId="17162" xr:uid="{00000000-0005-0000-0000-0000AD050000}"/>
    <cellStyle name="Comma [0] 3 2 5 4" xfId="12786" xr:uid="{00000000-0005-0000-0000-0000AE050000}"/>
    <cellStyle name="Comma [0] 3 2 6" xfId="5126" xr:uid="{00000000-0005-0000-0000-0000AF050000}"/>
    <cellStyle name="Comma [0] 3 2 6 2" xfId="9503" xr:uid="{00000000-0005-0000-0000-0000B0050000}"/>
    <cellStyle name="Comma [0] 3 2 6 2 2" xfId="18256" xr:uid="{00000000-0005-0000-0000-0000B1050000}"/>
    <cellStyle name="Comma [0] 3 2 6 3" xfId="13880" xr:uid="{00000000-0005-0000-0000-0000B2050000}"/>
    <cellStyle name="Comma [0] 3 2 7" xfId="7315" xr:uid="{00000000-0005-0000-0000-0000B3050000}"/>
    <cellStyle name="Comma [0] 3 2 7 2" xfId="16068" xr:uid="{00000000-0005-0000-0000-0000B4050000}"/>
    <cellStyle name="Comma [0] 3 2 8" xfId="11692" xr:uid="{00000000-0005-0000-0000-0000B5050000}"/>
    <cellStyle name="Comma [0] 3 3" xfId="2987" xr:uid="{00000000-0005-0000-0000-0000B6050000}"/>
    <cellStyle name="Comma [0] 3 3 2" xfId="3263" xr:uid="{00000000-0005-0000-0000-0000B7050000}"/>
    <cellStyle name="Comma [0] 3 3 2 2" xfId="3816" xr:uid="{00000000-0005-0000-0000-0000B8050000}"/>
    <cellStyle name="Comma [0] 3 3 2 2 2" xfId="4912" xr:uid="{00000000-0005-0000-0000-0000B9050000}"/>
    <cellStyle name="Comma [0] 3 3 2 2 2 2" xfId="7101" xr:uid="{00000000-0005-0000-0000-0000BA050000}"/>
    <cellStyle name="Comma [0] 3 3 2 2 2 2 2" xfId="11478" xr:uid="{00000000-0005-0000-0000-0000BB050000}"/>
    <cellStyle name="Comma [0] 3 3 2 2 2 2 2 2" xfId="20231" xr:uid="{00000000-0005-0000-0000-0000BC050000}"/>
    <cellStyle name="Comma [0] 3 3 2 2 2 2 3" xfId="15855" xr:uid="{00000000-0005-0000-0000-0000BD050000}"/>
    <cellStyle name="Comma [0] 3 3 2 2 2 3" xfId="9290" xr:uid="{00000000-0005-0000-0000-0000BE050000}"/>
    <cellStyle name="Comma [0] 3 3 2 2 2 3 2" xfId="18043" xr:uid="{00000000-0005-0000-0000-0000BF050000}"/>
    <cellStyle name="Comma [0] 3 3 2 2 2 4" xfId="13667" xr:uid="{00000000-0005-0000-0000-0000C0050000}"/>
    <cellStyle name="Comma [0] 3 3 2 2 3" xfId="6007" xr:uid="{00000000-0005-0000-0000-0000C1050000}"/>
    <cellStyle name="Comma [0] 3 3 2 2 3 2" xfId="10384" xr:uid="{00000000-0005-0000-0000-0000C2050000}"/>
    <cellStyle name="Comma [0] 3 3 2 2 3 2 2" xfId="19137" xr:uid="{00000000-0005-0000-0000-0000C3050000}"/>
    <cellStyle name="Comma [0] 3 3 2 2 3 3" xfId="14761" xr:uid="{00000000-0005-0000-0000-0000C4050000}"/>
    <cellStyle name="Comma [0] 3 3 2 2 4" xfId="8196" xr:uid="{00000000-0005-0000-0000-0000C5050000}"/>
    <cellStyle name="Comma [0] 3 3 2 2 4 2" xfId="16949" xr:uid="{00000000-0005-0000-0000-0000C6050000}"/>
    <cellStyle name="Comma [0] 3 3 2 2 5" xfId="12573" xr:uid="{00000000-0005-0000-0000-0000C7050000}"/>
    <cellStyle name="Comma [0] 3 3 2 3" xfId="4364" xr:uid="{00000000-0005-0000-0000-0000C8050000}"/>
    <cellStyle name="Comma [0] 3 3 2 3 2" xfId="6553" xr:uid="{00000000-0005-0000-0000-0000C9050000}"/>
    <cellStyle name="Comma [0] 3 3 2 3 2 2" xfId="10930" xr:uid="{00000000-0005-0000-0000-0000CA050000}"/>
    <cellStyle name="Comma [0] 3 3 2 3 2 2 2" xfId="19683" xr:uid="{00000000-0005-0000-0000-0000CB050000}"/>
    <cellStyle name="Comma [0] 3 3 2 3 2 3" xfId="15307" xr:uid="{00000000-0005-0000-0000-0000CC050000}"/>
    <cellStyle name="Comma [0] 3 3 2 3 3" xfId="8742" xr:uid="{00000000-0005-0000-0000-0000CD050000}"/>
    <cellStyle name="Comma [0] 3 3 2 3 3 2" xfId="17495" xr:uid="{00000000-0005-0000-0000-0000CE050000}"/>
    <cellStyle name="Comma [0] 3 3 2 3 4" xfId="13119" xr:uid="{00000000-0005-0000-0000-0000CF050000}"/>
    <cellStyle name="Comma [0] 3 3 2 4" xfId="5459" xr:uid="{00000000-0005-0000-0000-0000D0050000}"/>
    <cellStyle name="Comma [0] 3 3 2 4 2" xfId="9836" xr:uid="{00000000-0005-0000-0000-0000D1050000}"/>
    <cellStyle name="Comma [0] 3 3 2 4 2 2" xfId="18589" xr:uid="{00000000-0005-0000-0000-0000D2050000}"/>
    <cellStyle name="Comma [0] 3 3 2 4 3" xfId="14213" xr:uid="{00000000-0005-0000-0000-0000D3050000}"/>
    <cellStyle name="Comma [0] 3 3 2 5" xfId="7648" xr:uid="{00000000-0005-0000-0000-0000D4050000}"/>
    <cellStyle name="Comma [0] 3 3 2 5 2" xfId="16401" xr:uid="{00000000-0005-0000-0000-0000D5050000}"/>
    <cellStyle name="Comma [0] 3 3 2 6" xfId="12025" xr:uid="{00000000-0005-0000-0000-0000D6050000}"/>
    <cellStyle name="Comma [0] 3 3 3" xfId="3542" xr:uid="{00000000-0005-0000-0000-0000D7050000}"/>
    <cellStyle name="Comma [0] 3 3 3 2" xfId="4638" xr:uid="{00000000-0005-0000-0000-0000D8050000}"/>
    <cellStyle name="Comma [0] 3 3 3 2 2" xfId="6827" xr:uid="{00000000-0005-0000-0000-0000D9050000}"/>
    <cellStyle name="Comma [0] 3 3 3 2 2 2" xfId="11204" xr:uid="{00000000-0005-0000-0000-0000DA050000}"/>
    <cellStyle name="Comma [0] 3 3 3 2 2 2 2" xfId="19957" xr:uid="{00000000-0005-0000-0000-0000DB050000}"/>
    <cellStyle name="Comma [0] 3 3 3 2 2 3" xfId="15581" xr:uid="{00000000-0005-0000-0000-0000DC050000}"/>
    <cellStyle name="Comma [0] 3 3 3 2 3" xfId="9016" xr:uid="{00000000-0005-0000-0000-0000DD050000}"/>
    <cellStyle name="Comma [0] 3 3 3 2 3 2" xfId="17769" xr:uid="{00000000-0005-0000-0000-0000DE050000}"/>
    <cellStyle name="Comma [0] 3 3 3 2 4" xfId="13393" xr:uid="{00000000-0005-0000-0000-0000DF050000}"/>
    <cellStyle name="Comma [0] 3 3 3 3" xfId="5733" xr:uid="{00000000-0005-0000-0000-0000E0050000}"/>
    <cellStyle name="Comma [0] 3 3 3 3 2" xfId="10110" xr:uid="{00000000-0005-0000-0000-0000E1050000}"/>
    <cellStyle name="Comma [0] 3 3 3 3 2 2" xfId="18863" xr:uid="{00000000-0005-0000-0000-0000E2050000}"/>
    <cellStyle name="Comma [0] 3 3 3 3 3" xfId="14487" xr:uid="{00000000-0005-0000-0000-0000E3050000}"/>
    <cellStyle name="Comma [0] 3 3 3 4" xfId="7922" xr:uid="{00000000-0005-0000-0000-0000E4050000}"/>
    <cellStyle name="Comma [0] 3 3 3 4 2" xfId="16675" xr:uid="{00000000-0005-0000-0000-0000E5050000}"/>
    <cellStyle name="Comma [0] 3 3 3 5" xfId="12299" xr:uid="{00000000-0005-0000-0000-0000E6050000}"/>
    <cellStyle name="Comma [0] 3 3 4" xfId="4090" xr:uid="{00000000-0005-0000-0000-0000E7050000}"/>
    <cellStyle name="Comma [0] 3 3 4 2" xfId="6279" xr:uid="{00000000-0005-0000-0000-0000E8050000}"/>
    <cellStyle name="Comma [0] 3 3 4 2 2" xfId="10656" xr:uid="{00000000-0005-0000-0000-0000E9050000}"/>
    <cellStyle name="Comma [0] 3 3 4 2 2 2" xfId="19409" xr:uid="{00000000-0005-0000-0000-0000EA050000}"/>
    <cellStyle name="Comma [0] 3 3 4 2 3" xfId="15033" xr:uid="{00000000-0005-0000-0000-0000EB050000}"/>
    <cellStyle name="Comma [0] 3 3 4 3" xfId="8468" xr:uid="{00000000-0005-0000-0000-0000EC050000}"/>
    <cellStyle name="Comma [0] 3 3 4 3 2" xfId="17221" xr:uid="{00000000-0005-0000-0000-0000ED050000}"/>
    <cellStyle name="Comma [0] 3 3 4 4" xfId="12845" xr:uid="{00000000-0005-0000-0000-0000EE050000}"/>
    <cellStyle name="Comma [0] 3 3 5" xfId="5185" xr:uid="{00000000-0005-0000-0000-0000EF050000}"/>
    <cellStyle name="Comma [0] 3 3 5 2" xfId="9562" xr:uid="{00000000-0005-0000-0000-0000F0050000}"/>
    <cellStyle name="Comma [0] 3 3 5 2 2" xfId="18315" xr:uid="{00000000-0005-0000-0000-0000F1050000}"/>
    <cellStyle name="Comma [0] 3 3 5 3" xfId="13939" xr:uid="{00000000-0005-0000-0000-0000F2050000}"/>
    <cellStyle name="Comma [0] 3 3 6" xfId="7374" xr:uid="{00000000-0005-0000-0000-0000F3050000}"/>
    <cellStyle name="Comma [0] 3 3 6 2" xfId="16127" xr:uid="{00000000-0005-0000-0000-0000F4050000}"/>
    <cellStyle name="Comma [0] 3 3 7" xfId="11751" xr:uid="{00000000-0005-0000-0000-0000F5050000}"/>
    <cellStyle name="Comma [0] 3 4" xfId="2874" xr:uid="{00000000-0005-0000-0000-0000F6050000}"/>
    <cellStyle name="Comma [0] 3 4 2" xfId="3153" xr:uid="{00000000-0005-0000-0000-0000F7050000}"/>
    <cellStyle name="Comma [0] 3 4 2 2" xfId="3706" xr:uid="{00000000-0005-0000-0000-0000F8050000}"/>
    <cellStyle name="Comma [0] 3 4 2 2 2" xfId="4802" xr:uid="{00000000-0005-0000-0000-0000F9050000}"/>
    <cellStyle name="Comma [0] 3 4 2 2 2 2" xfId="6991" xr:uid="{00000000-0005-0000-0000-0000FA050000}"/>
    <cellStyle name="Comma [0] 3 4 2 2 2 2 2" xfId="11368" xr:uid="{00000000-0005-0000-0000-0000FB050000}"/>
    <cellStyle name="Comma [0] 3 4 2 2 2 2 2 2" xfId="20121" xr:uid="{00000000-0005-0000-0000-0000FC050000}"/>
    <cellStyle name="Comma [0] 3 4 2 2 2 2 3" xfId="15745" xr:uid="{00000000-0005-0000-0000-0000FD050000}"/>
    <cellStyle name="Comma [0] 3 4 2 2 2 3" xfId="9180" xr:uid="{00000000-0005-0000-0000-0000FE050000}"/>
    <cellStyle name="Comma [0] 3 4 2 2 2 3 2" xfId="17933" xr:uid="{00000000-0005-0000-0000-0000FF050000}"/>
    <cellStyle name="Comma [0] 3 4 2 2 2 4" xfId="13557" xr:uid="{00000000-0005-0000-0000-000000060000}"/>
    <cellStyle name="Comma [0] 3 4 2 2 3" xfId="5897" xr:uid="{00000000-0005-0000-0000-000001060000}"/>
    <cellStyle name="Comma [0] 3 4 2 2 3 2" xfId="10274" xr:uid="{00000000-0005-0000-0000-000002060000}"/>
    <cellStyle name="Comma [0] 3 4 2 2 3 2 2" xfId="19027" xr:uid="{00000000-0005-0000-0000-000003060000}"/>
    <cellStyle name="Comma [0] 3 4 2 2 3 3" xfId="14651" xr:uid="{00000000-0005-0000-0000-000004060000}"/>
    <cellStyle name="Comma [0] 3 4 2 2 4" xfId="8086" xr:uid="{00000000-0005-0000-0000-000005060000}"/>
    <cellStyle name="Comma [0] 3 4 2 2 4 2" xfId="16839" xr:uid="{00000000-0005-0000-0000-000006060000}"/>
    <cellStyle name="Comma [0] 3 4 2 2 5" xfId="12463" xr:uid="{00000000-0005-0000-0000-000007060000}"/>
    <cellStyle name="Comma [0] 3 4 2 3" xfId="4254" xr:uid="{00000000-0005-0000-0000-000008060000}"/>
    <cellStyle name="Comma [0] 3 4 2 3 2" xfId="6443" xr:uid="{00000000-0005-0000-0000-000009060000}"/>
    <cellStyle name="Comma [0] 3 4 2 3 2 2" xfId="10820" xr:uid="{00000000-0005-0000-0000-00000A060000}"/>
    <cellStyle name="Comma [0] 3 4 2 3 2 2 2" xfId="19573" xr:uid="{00000000-0005-0000-0000-00000B060000}"/>
    <cellStyle name="Comma [0] 3 4 2 3 2 3" xfId="15197" xr:uid="{00000000-0005-0000-0000-00000C060000}"/>
    <cellStyle name="Comma [0] 3 4 2 3 3" xfId="8632" xr:uid="{00000000-0005-0000-0000-00000D060000}"/>
    <cellStyle name="Comma [0] 3 4 2 3 3 2" xfId="17385" xr:uid="{00000000-0005-0000-0000-00000E060000}"/>
    <cellStyle name="Comma [0] 3 4 2 3 4" xfId="13009" xr:uid="{00000000-0005-0000-0000-00000F060000}"/>
    <cellStyle name="Comma [0] 3 4 2 4" xfId="5349" xr:uid="{00000000-0005-0000-0000-000010060000}"/>
    <cellStyle name="Comma [0] 3 4 2 4 2" xfId="9726" xr:uid="{00000000-0005-0000-0000-000011060000}"/>
    <cellStyle name="Comma [0] 3 4 2 4 2 2" xfId="18479" xr:uid="{00000000-0005-0000-0000-000012060000}"/>
    <cellStyle name="Comma [0] 3 4 2 4 3" xfId="14103" xr:uid="{00000000-0005-0000-0000-000013060000}"/>
    <cellStyle name="Comma [0] 3 4 2 5" xfId="7538" xr:uid="{00000000-0005-0000-0000-000014060000}"/>
    <cellStyle name="Comma [0] 3 4 2 5 2" xfId="16291" xr:uid="{00000000-0005-0000-0000-000015060000}"/>
    <cellStyle name="Comma [0] 3 4 2 6" xfId="11915" xr:uid="{00000000-0005-0000-0000-000016060000}"/>
    <cellStyle name="Comma [0] 3 4 3" xfId="3432" xr:uid="{00000000-0005-0000-0000-000017060000}"/>
    <cellStyle name="Comma [0] 3 4 3 2" xfId="4528" xr:uid="{00000000-0005-0000-0000-000018060000}"/>
    <cellStyle name="Comma [0] 3 4 3 2 2" xfId="6717" xr:uid="{00000000-0005-0000-0000-000019060000}"/>
    <cellStyle name="Comma [0] 3 4 3 2 2 2" xfId="11094" xr:uid="{00000000-0005-0000-0000-00001A060000}"/>
    <cellStyle name="Comma [0] 3 4 3 2 2 2 2" xfId="19847" xr:uid="{00000000-0005-0000-0000-00001B060000}"/>
    <cellStyle name="Comma [0] 3 4 3 2 2 3" xfId="15471" xr:uid="{00000000-0005-0000-0000-00001C060000}"/>
    <cellStyle name="Comma [0] 3 4 3 2 3" xfId="8906" xr:uid="{00000000-0005-0000-0000-00001D060000}"/>
    <cellStyle name="Comma [0] 3 4 3 2 3 2" xfId="17659" xr:uid="{00000000-0005-0000-0000-00001E060000}"/>
    <cellStyle name="Comma [0] 3 4 3 2 4" xfId="13283" xr:uid="{00000000-0005-0000-0000-00001F060000}"/>
    <cellStyle name="Comma [0] 3 4 3 3" xfId="5623" xr:uid="{00000000-0005-0000-0000-000020060000}"/>
    <cellStyle name="Comma [0] 3 4 3 3 2" xfId="10000" xr:uid="{00000000-0005-0000-0000-000021060000}"/>
    <cellStyle name="Comma [0] 3 4 3 3 2 2" xfId="18753" xr:uid="{00000000-0005-0000-0000-000022060000}"/>
    <cellStyle name="Comma [0] 3 4 3 3 3" xfId="14377" xr:uid="{00000000-0005-0000-0000-000023060000}"/>
    <cellStyle name="Comma [0] 3 4 3 4" xfId="7812" xr:uid="{00000000-0005-0000-0000-000024060000}"/>
    <cellStyle name="Comma [0] 3 4 3 4 2" xfId="16565" xr:uid="{00000000-0005-0000-0000-000025060000}"/>
    <cellStyle name="Comma [0] 3 4 3 5" xfId="12189" xr:uid="{00000000-0005-0000-0000-000026060000}"/>
    <cellStyle name="Comma [0] 3 4 4" xfId="3980" xr:uid="{00000000-0005-0000-0000-000027060000}"/>
    <cellStyle name="Comma [0] 3 4 4 2" xfId="6169" xr:uid="{00000000-0005-0000-0000-000028060000}"/>
    <cellStyle name="Comma [0] 3 4 4 2 2" xfId="10546" xr:uid="{00000000-0005-0000-0000-000029060000}"/>
    <cellStyle name="Comma [0] 3 4 4 2 2 2" xfId="19299" xr:uid="{00000000-0005-0000-0000-00002A060000}"/>
    <cellStyle name="Comma [0] 3 4 4 2 3" xfId="14923" xr:uid="{00000000-0005-0000-0000-00002B060000}"/>
    <cellStyle name="Comma [0] 3 4 4 3" xfId="8358" xr:uid="{00000000-0005-0000-0000-00002C060000}"/>
    <cellStyle name="Comma [0] 3 4 4 3 2" xfId="17111" xr:uid="{00000000-0005-0000-0000-00002D060000}"/>
    <cellStyle name="Comma [0] 3 4 4 4" xfId="12735" xr:uid="{00000000-0005-0000-0000-00002E060000}"/>
    <cellStyle name="Comma [0] 3 4 5" xfId="5075" xr:uid="{00000000-0005-0000-0000-00002F060000}"/>
    <cellStyle name="Comma [0] 3 4 5 2" xfId="9452" xr:uid="{00000000-0005-0000-0000-000030060000}"/>
    <cellStyle name="Comma [0] 3 4 5 2 2" xfId="18205" xr:uid="{00000000-0005-0000-0000-000031060000}"/>
    <cellStyle name="Comma [0] 3 4 5 3" xfId="13829" xr:uid="{00000000-0005-0000-0000-000032060000}"/>
    <cellStyle name="Comma [0] 3 4 6" xfId="7264" xr:uid="{00000000-0005-0000-0000-000033060000}"/>
    <cellStyle name="Comma [0] 3 4 6 2" xfId="16017" xr:uid="{00000000-0005-0000-0000-000034060000}"/>
    <cellStyle name="Comma [0] 3 4 7" xfId="11641" xr:uid="{00000000-0005-0000-0000-000035060000}"/>
    <cellStyle name="Comma [0] 3 5" xfId="3103" xr:uid="{00000000-0005-0000-0000-000036060000}"/>
    <cellStyle name="Comma [0] 3 5 2" xfId="3657" xr:uid="{00000000-0005-0000-0000-000037060000}"/>
    <cellStyle name="Comma [0] 3 5 2 2" xfId="4753" xr:uid="{00000000-0005-0000-0000-000038060000}"/>
    <cellStyle name="Comma [0] 3 5 2 2 2" xfId="6942" xr:uid="{00000000-0005-0000-0000-000039060000}"/>
    <cellStyle name="Comma [0] 3 5 2 2 2 2" xfId="11319" xr:uid="{00000000-0005-0000-0000-00003A060000}"/>
    <cellStyle name="Comma [0] 3 5 2 2 2 2 2" xfId="20072" xr:uid="{00000000-0005-0000-0000-00003B060000}"/>
    <cellStyle name="Comma [0] 3 5 2 2 2 3" xfId="15696" xr:uid="{00000000-0005-0000-0000-00003C060000}"/>
    <cellStyle name="Comma [0] 3 5 2 2 3" xfId="9131" xr:uid="{00000000-0005-0000-0000-00003D060000}"/>
    <cellStyle name="Comma [0] 3 5 2 2 3 2" xfId="17884" xr:uid="{00000000-0005-0000-0000-00003E060000}"/>
    <cellStyle name="Comma [0] 3 5 2 2 4" xfId="13508" xr:uid="{00000000-0005-0000-0000-00003F060000}"/>
    <cellStyle name="Comma [0] 3 5 2 3" xfId="5848" xr:uid="{00000000-0005-0000-0000-000040060000}"/>
    <cellStyle name="Comma [0] 3 5 2 3 2" xfId="10225" xr:uid="{00000000-0005-0000-0000-000041060000}"/>
    <cellStyle name="Comma [0] 3 5 2 3 2 2" xfId="18978" xr:uid="{00000000-0005-0000-0000-000042060000}"/>
    <cellStyle name="Comma [0] 3 5 2 3 3" xfId="14602" xr:uid="{00000000-0005-0000-0000-000043060000}"/>
    <cellStyle name="Comma [0] 3 5 2 4" xfId="8037" xr:uid="{00000000-0005-0000-0000-000044060000}"/>
    <cellStyle name="Comma [0] 3 5 2 4 2" xfId="16790" xr:uid="{00000000-0005-0000-0000-000045060000}"/>
    <cellStyle name="Comma [0] 3 5 2 5" xfId="12414" xr:uid="{00000000-0005-0000-0000-000046060000}"/>
    <cellStyle name="Comma [0] 3 5 3" xfId="4205" xr:uid="{00000000-0005-0000-0000-000047060000}"/>
    <cellStyle name="Comma [0] 3 5 3 2" xfId="6394" xr:uid="{00000000-0005-0000-0000-000048060000}"/>
    <cellStyle name="Comma [0] 3 5 3 2 2" xfId="10771" xr:uid="{00000000-0005-0000-0000-000049060000}"/>
    <cellStyle name="Comma [0] 3 5 3 2 2 2" xfId="19524" xr:uid="{00000000-0005-0000-0000-00004A060000}"/>
    <cellStyle name="Comma [0] 3 5 3 2 3" xfId="15148" xr:uid="{00000000-0005-0000-0000-00004B060000}"/>
    <cellStyle name="Comma [0] 3 5 3 3" xfId="8583" xr:uid="{00000000-0005-0000-0000-00004C060000}"/>
    <cellStyle name="Comma [0] 3 5 3 3 2" xfId="17336" xr:uid="{00000000-0005-0000-0000-00004D060000}"/>
    <cellStyle name="Comma [0] 3 5 3 4" xfId="12960" xr:uid="{00000000-0005-0000-0000-00004E060000}"/>
    <cellStyle name="Comma [0] 3 5 4" xfId="5300" xr:uid="{00000000-0005-0000-0000-00004F060000}"/>
    <cellStyle name="Comma [0] 3 5 4 2" xfId="9677" xr:uid="{00000000-0005-0000-0000-000050060000}"/>
    <cellStyle name="Comma [0] 3 5 4 2 2" xfId="18430" xr:uid="{00000000-0005-0000-0000-000051060000}"/>
    <cellStyle name="Comma [0] 3 5 4 3" xfId="14054" xr:uid="{00000000-0005-0000-0000-000052060000}"/>
    <cellStyle name="Comma [0] 3 5 5" xfId="7489" xr:uid="{00000000-0005-0000-0000-000053060000}"/>
    <cellStyle name="Comma [0] 3 5 5 2" xfId="16242" xr:uid="{00000000-0005-0000-0000-000054060000}"/>
    <cellStyle name="Comma [0] 3 5 6" xfId="11866" xr:uid="{00000000-0005-0000-0000-000055060000}"/>
    <cellStyle name="Comma [0] 3 6" xfId="3382" xr:uid="{00000000-0005-0000-0000-000056060000}"/>
    <cellStyle name="Comma [0] 3 6 2" xfId="4479" xr:uid="{00000000-0005-0000-0000-000057060000}"/>
    <cellStyle name="Comma [0] 3 6 2 2" xfId="6668" xr:uid="{00000000-0005-0000-0000-000058060000}"/>
    <cellStyle name="Comma [0] 3 6 2 2 2" xfId="11045" xr:uid="{00000000-0005-0000-0000-000059060000}"/>
    <cellStyle name="Comma [0] 3 6 2 2 2 2" xfId="19798" xr:uid="{00000000-0005-0000-0000-00005A060000}"/>
    <cellStyle name="Comma [0] 3 6 2 2 3" xfId="15422" xr:uid="{00000000-0005-0000-0000-00005B060000}"/>
    <cellStyle name="Comma [0] 3 6 2 3" xfId="8857" xr:uid="{00000000-0005-0000-0000-00005C060000}"/>
    <cellStyle name="Comma [0] 3 6 2 3 2" xfId="17610" xr:uid="{00000000-0005-0000-0000-00005D060000}"/>
    <cellStyle name="Comma [0] 3 6 2 4" xfId="13234" xr:uid="{00000000-0005-0000-0000-00005E060000}"/>
    <cellStyle name="Comma [0] 3 6 3" xfId="5574" xr:uid="{00000000-0005-0000-0000-00005F060000}"/>
    <cellStyle name="Comma [0] 3 6 3 2" xfId="9951" xr:uid="{00000000-0005-0000-0000-000060060000}"/>
    <cellStyle name="Comma [0] 3 6 3 2 2" xfId="18704" xr:uid="{00000000-0005-0000-0000-000061060000}"/>
    <cellStyle name="Comma [0] 3 6 3 3" xfId="14328" xr:uid="{00000000-0005-0000-0000-000062060000}"/>
    <cellStyle name="Comma [0] 3 6 4" xfId="7763" xr:uid="{00000000-0005-0000-0000-000063060000}"/>
    <cellStyle name="Comma [0] 3 6 4 2" xfId="16516" xr:uid="{00000000-0005-0000-0000-000064060000}"/>
    <cellStyle name="Comma [0] 3 6 5" xfId="12140" xr:uid="{00000000-0005-0000-0000-000065060000}"/>
    <cellStyle name="Comma [0] 3 7" xfId="3932" xr:uid="{00000000-0005-0000-0000-000066060000}"/>
    <cellStyle name="Comma [0] 3 7 2" xfId="6121" xr:uid="{00000000-0005-0000-0000-000067060000}"/>
    <cellStyle name="Comma [0] 3 7 2 2" xfId="10498" xr:uid="{00000000-0005-0000-0000-000068060000}"/>
    <cellStyle name="Comma [0] 3 7 2 2 2" xfId="19251" xr:uid="{00000000-0005-0000-0000-000069060000}"/>
    <cellStyle name="Comma [0] 3 7 2 3" xfId="14875" xr:uid="{00000000-0005-0000-0000-00006A060000}"/>
    <cellStyle name="Comma [0] 3 7 3" xfId="8310" xr:uid="{00000000-0005-0000-0000-00006B060000}"/>
    <cellStyle name="Comma [0] 3 7 3 2" xfId="17063" xr:uid="{00000000-0005-0000-0000-00006C060000}"/>
    <cellStyle name="Comma [0] 3 7 4" xfId="12687" xr:uid="{00000000-0005-0000-0000-00006D060000}"/>
    <cellStyle name="Comma [0] 3 8" xfId="5027" xr:uid="{00000000-0005-0000-0000-00006E060000}"/>
    <cellStyle name="Comma [0] 3 8 2" xfId="9404" xr:uid="{00000000-0005-0000-0000-00006F060000}"/>
    <cellStyle name="Comma [0] 3 8 2 2" xfId="18157" xr:uid="{00000000-0005-0000-0000-000070060000}"/>
    <cellStyle name="Comma [0] 3 8 3" xfId="13781" xr:uid="{00000000-0005-0000-0000-000071060000}"/>
    <cellStyle name="Comma [0] 3 9" xfId="7216" xr:uid="{00000000-0005-0000-0000-000072060000}"/>
    <cellStyle name="Comma [0] 3 9 2" xfId="15969" xr:uid="{00000000-0005-0000-0000-000073060000}"/>
    <cellStyle name="Comma [0] 4" xfId="2923" xr:uid="{00000000-0005-0000-0000-000074060000}"/>
    <cellStyle name="Comma [0] 4 2" xfId="3035" xr:uid="{00000000-0005-0000-0000-000075060000}"/>
    <cellStyle name="Comma [0] 4 2 2" xfId="3311" xr:uid="{00000000-0005-0000-0000-000076060000}"/>
    <cellStyle name="Comma [0] 4 2 2 2" xfId="3864" xr:uid="{00000000-0005-0000-0000-000077060000}"/>
    <cellStyle name="Comma [0] 4 2 2 2 2" xfId="4960" xr:uid="{00000000-0005-0000-0000-000078060000}"/>
    <cellStyle name="Comma [0] 4 2 2 2 2 2" xfId="7149" xr:uid="{00000000-0005-0000-0000-000079060000}"/>
    <cellStyle name="Comma [0] 4 2 2 2 2 2 2" xfId="11526" xr:uid="{00000000-0005-0000-0000-00007A060000}"/>
    <cellStyle name="Comma [0] 4 2 2 2 2 2 2 2" xfId="20279" xr:uid="{00000000-0005-0000-0000-00007B060000}"/>
    <cellStyle name="Comma [0] 4 2 2 2 2 2 3" xfId="15903" xr:uid="{00000000-0005-0000-0000-00007C060000}"/>
    <cellStyle name="Comma [0] 4 2 2 2 2 3" xfId="9338" xr:uid="{00000000-0005-0000-0000-00007D060000}"/>
    <cellStyle name="Comma [0] 4 2 2 2 2 3 2" xfId="18091" xr:uid="{00000000-0005-0000-0000-00007E060000}"/>
    <cellStyle name="Comma [0] 4 2 2 2 2 4" xfId="13715" xr:uid="{00000000-0005-0000-0000-00007F060000}"/>
    <cellStyle name="Comma [0] 4 2 2 2 3" xfId="6055" xr:uid="{00000000-0005-0000-0000-000080060000}"/>
    <cellStyle name="Comma [0] 4 2 2 2 3 2" xfId="10432" xr:uid="{00000000-0005-0000-0000-000081060000}"/>
    <cellStyle name="Comma [0] 4 2 2 2 3 2 2" xfId="19185" xr:uid="{00000000-0005-0000-0000-000082060000}"/>
    <cellStyle name="Comma [0] 4 2 2 2 3 3" xfId="14809" xr:uid="{00000000-0005-0000-0000-000083060000}"/>
    <cellStyle name="Comma [0] 4 2 2 2 4" xfId="8244" xr:uid="{00000000-0005-0000-0000-000084060000}"/>
    <cellStyle name="Comma [0] 4 2 2 2 4 2" xfId="16997" xr:uid="{00000000-0005-0000-0000-000085060000}"/>
    <cellStyle name="Comma [0] 4 2 2 2 5" xfId="12621" xr:uid="{00000000-0005-0000-0000-000086060000}"/>
    <cellStyle name="Comma [0] 4 2 2 3" xfId="4412" xr:uid="{00000000-0005-0000-0000-000087060000}"/>
    <cellStyle name="Comma [0] 4 2 2 3 2" xfId="6601" xr:uid="{00000000-0005-0000-0000-000088060000}"/>
    <cellStyle name="Comma [0] 4 2 2 3 2 2" xfId="10978" xr:uid="{00000000-0005-0000-0000-000089060000}"/>
    <cellStyle name="Comma [0] 4 2 2 3 2 2 2" xfId="19731" xr:uid="{00000000-0005-0000-0000-00008A060000}"/>
    <cellStyle name="Comma [0] 4 2 2 3 2 3" xfId="15355" xr:uid="{00000000-0005-0000-0000-00008B060000}"/>
    <cellStyle name="Comma [0] 4 2 2 3 3" xfId="8790" xr:uid="{00000000-0005-0000-0000-00008C060000}"/>
    <cellStyle name="Comma [0] 4 2 2 3 3 2" xfId="17543" xr:uid="{00000000-0005-0000-0000-00008D060000}"/>
    <cellStyle name="Comma [0] 4 2 2 3 4" xfId="13167" xr:uid="{00000000-0005-0000-0000-00008E060000}"/>
    <cellStyle name="Comma [0] 4 2 2 4" xfId="5507" xr:uid="{00000000-0005-0000-0000-00008F060000}"/>
    <cellStyle name="Comma [0] 4 2 2 4 2" xfId="9884" xr:uid="{00000000-0005-0000-0000-000090060000}"/>
    <cellStyle name="Comma [0] 4 2 2 4 2 2" xfId="18637" xr:uid="{00000000-0005-0000-0000-000091060000}"/>
    <cellStyle name="Comma [0] 4 2 2 4 3" xfId="14261" xr:uid="{00000000-0005-0000-0000-000092060000}"/>
    <cellStyle name="Comma [0] 4 2 2 5" xfId="7696" xr:uid="{00000000-0005-0000-0000-000093060000}"/>
    <cellStyle name="Comma [0] 4 2 2 5 2" xfId="16449" xr:uid="{00000000-0005-0000-0000-000094060000}"/>
    <cellStyle name="Comma [0] 4 2 2 6" xfId="12073" xr:uid="{00000000-0005-0000-0000-000095060000}"/>
    <cellStyle name="Comma [0] 4 2 3" xfId="3590" xr:uid="{00000000-0005-0000-0000-000096060000}"/>
    <cellStyle name="Comma [0] 4 2 3 2" xfId="4686" xr:uid="{00000000-0005-0000-0000-000097060000}"/>
    <cellStyle name="Comma [0] 4 2 3 2 2" xfId="6875" xr:uid="{00000000-0005-0000-0000-000098060000}"/>
    <cellStyle name="Comma [0] 4 2 3 2 2 2" xfId="11252" xr:uid="{00000000-0005-0000-0000-000099060000}"/>
    <cellStyle name="Comma [0] 4 2 3 2 2 2 2" xfId="20005" xr:uid="{00000000-0005-0000-0000-00009A060000}"/>
    <cellStyle name="Comma [0] 4 2 3 2 2 3" xfId="15629" xr:uid="{00000000-0005-0000-0000-00009B060000}"/>
    <cellStyle name="Comma [0] 4 2 3 2 3" xfId="9064" xr:uid="{00000000-0005-0000-0000-00009C060000}"/>
    <cellStyle name="Comma [0] 4 2 3 2 3 2" xfId="17817" xr:uid="{00000000-0005-0000-0000-00009D060000}"/>
    <cellStyle name="Comma [0] 4 2 3 2 4" xfId="13441" xr:uid="{00000000-0005-0000-0000-00009E060000}"/>
    <cellStyle name="Comma [0] 4 2 3 3" xfId="5781" xr:uid="{00000000-0005-0000-0000-00009F060000}"/>
    <cellStyle name="Comma [0] 4 2 3 3 2" xfId="10158" xr:uid="{00000000-0005-0000-0000-0000A0060000}"/>
    <cellStyle name="Comma [0] 4 2 3 3 2 2" xfId="18911" xr:uid="{00000000-0005-0000-0000-0000A1060000}"/>
    <cellStyle name="Comma [0] 4 2 3 3 3" xfId="14535" xr:uid="{00000000-0005-0000-0000-0000A2060000}"/>
    <cellStyle name="Comma [0] 4 2 3 4" xfId="7970" xr:uid="{00000000-0005-0000-0000-0000A3060000}"/>
    <cellStyle name="Comma [0] 4 2 3 4 2" xfId="16723" xr:uid="{00000000-0005-0000-0000-0000A4060000}"/>
    <cellStyle name="Comma [0] 4 2 3 5" xfId="12347" xr:uid="{00000000-0005-0000-0000-0000A5060000}"/>
    <cellStyle name="Comma [0] 4 2 4" xfId="4138" xr:uid="{00000000-0005-0000-0000-0000A6060000}"/>
    <cellStyle name="Comma [0] 4 2 4 2" xfId="6327" xr:uid="{00000000-0005-0000-0000-0000A7060000}"/>
    <cellStyle name="Comma [0] 4 2 4 2 2" xfId="10704" xr:uid="{00000000-0005-0000-0000-0000A8060000}"/>
    <cellStyle name="Comma [0] 4 2 4 2 2 2" xfId="19457" xr:uid="{00000000-0005-0000-0000-0000A9060000}"/>
    <cellStyle name="Comma [0] 4 2 4 2 3" xfId="15081" xr:uid="{00000000-0005-0000-0000-0000AA060000}"/>
    <cellStyle name="Comma [0] 4 2 4 3" xfId="8516" xr:uid="{00000000-0005-0000-0000-0000AB060000}"/>
    <cellStyle name="Comma [0] 4 2 4 3 2" xfId="17269" xr:uid="{00000000-0005-0000-0000-0000AC060000}"/>
    <cellStyle name="Comma [0] 4 2 4 4" xfId="12893" xr:uid="{00000000-0005-0000-0000-0000AD060000}"/>
    <cellStyle name="Comma [0] 4 2 5" xfId="5233" xr:uid="{00000000-0005-0000-0000-0000AE060000}"/>
    <cellStyle name="Comma [0] 4 2 5 2" xfId="9610" xr:uid="{00000000-0005-0000-0000-0000AF060000}"/>
    <cellStyle name="Comma [0] 4 2 5 2 2" xfId="18363" xr:uid="{00000000-0005-0000-0000-0000B0060000}"/>
    <cellStyle name="Comma [0] 4 2 5 3" xfId="13987" xr:uid="{00000000-0005-0000-0000-0000B1060000}"/>
    <cellStyle name="Comma [0] 4 2 6" xfId="7422" xr:uid="{00000000-0005-0000-0000-0000B2060000}"/>
    <cellStyle name="Comma [0] 4 2 6 2" xfId="16175" xr:uid="{00000000-0005-0000-0000-0000B3060000}"/>
    <cellStyle name="Comma [0] 4 2 7" xfId="11799" xr:uid="{00000000-0005-0000-0000-0000B4060000}"/>
    <cellStyle name="Comma [0] 4 3" xfId="3199" xr:uid="{00000000-0005-0000-0000-0000B5060000}"/>
    <cellStyle name="Comma [0] 4 3 2" xfId="3752" xr:uid="{00000000-0005-0000-0000-0000B6060000}"/>
    <cellStyle name="Comma [0] 4 3 2 2" xfId="4848" xr:uid="{00000000-0005-0000-0000-0000B7060000}"/>
    <cellStyle name="Comma [0] 4 3 2 2 2" xfId="7037" xr:uid="{00000000-0005-0000-0000-0000B8060000}"/>
    <cellStyle name="Comma [0] 4 3 2 2 2 2" xfId="11414" xr:uid="{00000000-0005-0000-0000-0000B9060000}"/>
    <cellStyle name="Comma [0] 4 3 2 2 2 2 2" xfId="20167" xr:uid="{00000000-0005-0000-0000-0000BA060000}"/>
    <cellStyle name="Comma [0] 4 3 2 2 2 3" xfId="15791" xr:uid="{00000000-0005-0000-0000-0000BB060000}"/>
    <cellStyle name="Comma [0] 4 3 2 2 3" xfId="9226" xr:uid="{00000000-0005-0000-0000-0000BC060000}"/>
    <cellStyle name="Comma [0] 4 3 2 2 3 2" xfId="17979" xr:uid="{00000000-0005-0000-0000-0000BD060000}"/>
    <cellStyle name="Comma [0] 4 3 2 2 4" xfId="13603" xr:uid="{00000000-0005-0000-0000-0000BE060000}"/>
    <cellStyle name="Comma [0] 4 3 2 3" xfId="5943" xr:uid="{00000000-0005-0000-0000-0000BF060000}"/>
    <cellStyle name="Comma [0] 4 3 2 3 2" xfId="10320" xr:uid="{00000000-0005-0000-0000-0000C0060000}"/>
    <cellStyle name="Comma [0] 4 3 2 3 2 2" xfId="19073" xr:uid="{00000000-0005-0000-0000-0000C1060000}"/>
    <cellStyle name="Comma [0] 4 3 2 3 3" xfId="14697" xr:uid="{00000000-0005-0000-0000-0000C2060000}"/>
    <cellStyle name="Comma [0] 4 3 2 4" xfId="8132" xr:uid="{00000000-0005-0000-0000-0000C3060000}"/>
    <cellStyle name="Comma [0] 4 3 2 4 2" xfId="16885" xr:uid="{00000000-0005-0000-0000-0000C4060000}"/>
    <cellStyle name="Comma [0] 4 3 2 5" xfId="12509" xr:uid="{00000000-0005-0000-0000-0000C5060000}"/>
    <cellStyle name="Comma [0] 4 3 3" xfId="4300" xr:uid="{00000000-0005-0000-0000-0000C6060000}"/>
    <cellStyle name="Comma [0] 4 3 3 2" xfId="6489" xr:uid="{00000000-0005-0000-0000-0000C7060000}"/>
    <cellStyle name="Comma [0] 4 3 3 2 2" xfId="10866" xr:uid="{00000000-0005-0000-0000-0000C8060000}"/>
    <cellStyle name="Comma [0] 4 3 3 2 2 2" xfId="19619" xr:uid="{00000000-0005-0000-0000-0000C9060000}"/>
    <cellStyle name="Comma [0] 4 3 3 2 3" xfId="15243" xr:uid="{00000000-0005-0000-0000-0000CA060000}"/>
    <cellStyle name="Comma [0] 4 3 3 3" xfId="8678" xr:uid="{00000000-0005-0000-0000-0000CB060000}"/>
    <cellStyle name="Comma [0] 4 3 3 3 2" xfId="17431" xr:uid="{00000000-0005-0000-0000-0000CC060000}"/>
    <cellStyle name="Comma [0] 4 3 3 4" xfId="13055" xr:uid="{00000000-0005-0000-0000-0000CD060000}"/>
    <cellStyle name="Comma [0] 4 3 4" xfId="5395" xr:uid="{00000000-0005-0000-0000-0000CE060000}"/>
    <cellStyle name="Comma [0] 4 3 4 2" xfId="9772" xr:uid="{00000000-0005-0000-0000-0000CF060000}"/>
    <cellStyle name="Comma [0] 4 3 4 2 2" xfId="18525" xr:uid="{00000000-0005-0000-0000-0000D0060000}"/>
    <cellStyle name="Comma [0] 4 3 4 3" xfId="14149" xr:uid="{00000000-0005-0000-0000-0000D1060000}"/>
    <cellStyle name="Comma [0] 4 3 5" xfId="7584" xr:uid="{00000000-0005-0000-0000-0000D2060000}"/>
    <cellStyle name="Comma [0] 4 3 5 2" xfId="16337" xr:uid="{00000000-0005-0000-0000-0000D3060000}"/>
    <cellStyle name="Comma [0] 4 3 6" xfId="11961" xr:uid="{00000000-0005-0000-0000-0000D4060000}"/>
    <cellStyle name="Comma [0] 4 4" xfId="3478" xr:uid="{00000000-0005-0000-0000-0000D5060000}"/>
    <cellStyle name="Comma [0] 4 4 2" xfId="4574" xr:uid="{00000000-0005-0000-0000-0000D6060000}"/>
    <cellStyle name="Comma [0] 4 4 2 2" xfId="6763" xr:uid="{00000000-0005-0000-0000-0000D7060000}"/>
    <cellStyle name="Comma [0] 4 4 2 2 2" xfId="11140" xr:uid="{00000000-0005-0000-0000-0000D8060000}"/>
    <cellStyle name="Comma [0] 4 4 2 2 2 2" xfId="19893" xr:uid="{00000000-0005-0000-0000-0000D9060000}"/>
    <cellStyle name="Comma [0] 4 4 2 2 3" xfId="15517" xr:uid="{00000000-0005-0000-0000-0000DA060000}"/>
    <cellStyle name="Comma [0] 4 4 2 3" xfId="8952" xr:uid="{00000000-0005-0000-0000-0000DB060000}"/>
    <cellStyle name="Comma [0] 4 4 2 3 2" xfId="17705" xr:uid="{00000000-0005-0000-0000-0000DC060000}"/>
    <cellStyle name="Comma [0] 4 4 2 4" xfId="13329" xr:uid="{00000000-0005-0000-0000-0000DD060000}"/>
    <cellStyle name="Comma [0] 4 4 3" xfId="5669" xr:uid="{00000000-0005-0000-0000-0000DE060000}"/>
    <cellStyle name="Comma [0] 4 4 3 2" xfId="10046" xr:uid="{00000000-0005-0000-0000-0000DF060000}"/>
    <cellStyle name="Comma [0] 4 4 3 2 2" xfId="18799" xr:uid="{00000000-0005-0000-0000-0000E0060000}"/>
    <cellStyle name="Comma [0] 4 4 3 3" xfId="14423" xr:uid="{00000000-0005-0000-0000-0000E1060000}"/>
    <cellStyle name="Comma [0] 4 4 4" xfId="7858" xr:uid="{00000000-0005-0000-0000-0000E2060000}"/>
    <cellStyle name="Comma [0] 4 4 4 2" xfId="16611" xr:uid="{00000000-0005-0000-0000-0000E3060000}"/>
    <cellStyle name="Comma [0] 4 4 5" xfId="12235" xr:uid="{00000000-0005-0000-0000-0000E4060000}"/>
    <cellStyle name="Comma [0] 4 5" xfId="4026" xr:uid="{00000000-0005-0000-0000-0000E5060000}"/>
    <cellStyle name="Comma [0] 4 5 2" xfId="6215" xr:uid="{00000000-0005-0000-0000-0000E6060000}"/>
    <cellStyle name="Comma [0] 4 5 2 2" xfId="10592" xr:uid="{00000000-0005-0000-0000-0000E7060000}"/>
    <cellStyle name="Comma [0] 4 5 2 2 2" xfId="19345" xr:uid="{00000000-0005-0000-0000-0000E8060000}"/>
    <cellStyle name="Comma [0] 4 5 2 3" xfId="14969" xr:uid="{00000000-0005-0000-0000-0000E9060000}"/>
    <cellStyle name="Comma [0] 4 5 3" xfId="8404" xr:uid="{00000000-0005-0000-0000-0000EA060000}"/>
    <cellStyle name="Comma [0] 4 5 3 2" xfId="17157" xr:uid="{00000000-0005-0000-0000-0000EB060000}"/>
    <cellStyle name="Comma [0] 4 5 4" xfId="12781" xr:uid="{00000000-0005-0000-0000-0000EC060000}"/>
    <cellStyle name="Comma [0] 4 6" xfId="5121" xr:uid="{00000000-0005-0000-0000-0000ED060000}"/>
    <cellStyle name="Comma [0] 4 6 2" xfId="9498" xr:uid="{00000000-0005-0000-0000-0000EE060000}"/>
    <cellStyle name="Comma [0] 4 6 2 2" xfId="18251" xr:uid="{00000000-0005-0000-0000-0000EF060000}"/>
    <cellStyle name="Comma [0] 4 6 3" xfId="13875" xr:uid="{00000000-0005-0000-0000-0000F0060000}"/>
    <cellStyle name="Comma [0] 4 7" xfId="7310" xr:uid="{00000000-0005-0000-0000-0000F1060000}"/>
    <cellStyle name="Comma [0] 4 7 2" xfId="16063" xr:uid="{00000000-0005-0000-0000-0000F2060000}"/>
    <cellStyle name="Comma [0] 4 8" xfId="11687" xr:uid="{00000000-0005-0000-0000-0000F3060000}"/>
    <cellStyle name="Comma [0] 5" xfId="2982" xr:uid="{00000000-0005-0000-0000-0000F4060000}"/>
    <cellStyle name="Comma [0] 5 2" xfId="3258" xr:uid="{00000000-0005-0000-0000-0000F5060000}"/>
    <cellStyle name="Comma [0] 5 2 2" xfId="3811" xr:uid="{00000000-0005-0000-0000-0000F6060000}"/>
    <cellStyle name="Comma [0] 5 2 2 2" xfId="4907" xr:uid="{00000000-0005-0000-0000-0000F7060000}"/>
    <cellStyle name="Comma [0] 5 2 2 2 2" xfId="7096" xr:uid="{00000000-0005-0000-0000-0000F8060000}"/>
    <cellStyle name="Comma [0] 5 2 2 2 2 2" xfId="11473" xr:uid="{00000000-0005-0000-0000-0000F9060000}"/>
    <cellStyle name="Comma [0] 5 2 2 2 2 2 2" xfId="20226" xr:uid="{00000000-0005-0000-0000-0000FA060000}"/>
    <cellStyle name="Comma [0] 5 2 2 2 2 3" xfId="15850" xr:uid="{00000000-0005-0000-0000-0000FB060000}"/>
    <cellStyle name="Comma [0] 5 2 2 2 3" xfId="9285" xr:uid="{00000000-0005-0000-0000-0000FC060000}"/>
    <cellStyle name="Comma [0] 5 2 2 2 3 2" xfId="18038" xr:uid="{00000000-0005-0000-0000-0000FD060000}"/>
    <cellStyle name="Comma [0] 5 2 2 2 4" xfId="13662" xr:uid="{00000000-0005-0000-0000-0000FE060000}"/>
    <cellStyle name="Comma [0] 5 2 2 3" xfId="6002" xr:uid="{00000000-0005-0000-0000-0000FF060000}"/>
    <cellStyle name="Comma [0] 5 2 2 3 2" xfId="10379" xr:uid="{00000000-0005-0000-0000-000000070000}"/>
    <cellStyle name="Comma [0] 5 2 2 3 2 2" xfId="19132" xr:uid="{00000000-0005-0000-0000-000001070000}"/>
    <cellStyle name="Comma [0] 5 2 2 3 3" xfId="14756" xr:uid="{00000000-0005-0000-0000-000002070000}"/>
    <cellStyle name="Comma [0] 5 2 2 4" xfId="8191" xr:uid="{00000000-0005-0000-0000-000003070000}"/>
    <cellStyle name="Comma [0] 5 2 2 4 2" xfId="16944" xr:uid="{00000000-0005-0000-0000-000004070000}"/>
    <cellStyle name="Comma [0] 5 2 2 5" xfId="12568" xr:uid="{00000000-0005-0000-0000-000005070000}"/>
    <cellStyle name="Comma [0] 5 2 3" xfId="4359" xr:uid="{00000000-0005-0000-0000-000006070000}"/>
    <cellStyle name="Comma [0] 5 2 3 2" xfId="6548" xr:uid="{00000000-0005-0000-0000-000007070000}"/>
    <cellStyle name="Comma [0] 5 2 3 2 2" xfId="10925" xr:uid="{00000000-0005-0000-0000-000008070000}"/>
    <cellStyle name="Comma [0] 5 2 3 2 2 2" xfId="19678" xr:uid="{00000000-0005-0000-0000-000009070000}"/>
    <cellStyle name="Comma [0] 5 2 3 2 3" xfId="15302" xr:uid="{00000000-0005-0000-0000-00000A070000}"/>
    <cellStyle name="Comma [0] 5 2 3 3" xfId="8737" xr:uid="{00000000-0005-0000-0000-00000B070000}"/>
    <cellStyle name="Comma [0] 5 2 3 3 2" xfId="17490" xr:uid="{00000000-0005-0000-0000-00000C070000}"/>
    <cellStyle name="Comma [0] 5 2 3 4" xfId="13114" xr:uid="{00000000-0005-0000-0000-00000D070000}"/>
    <cellStyle name="Comma [0] 5 2 4" xfId="5454" xr:uid="{00000000-0005-0000-0000-00000E070000}"/>
    <cellStyle name="Comma [0] 5 2 4 2" xfId="9831" xr:uid="{00000000-0005-0000-0000-00000F070000}"/>
    <cellStyle name="Comma [0] 5 2 4 2 2" xfId="18584" xr:uid="{00000000-0005-0000-0000-000010070000}"/>
    <cellStyle name="Comma [0] 5 2 4 3" xfId="14208" xr:uid="{00000000-0005-0000-0000-000011070000}"/>
    <cellStyle name="Comma [0] 5 2 5" xfId="7643" xr:uid="{00000000-0005-0000-0000-000012070000}"/>
    <cellStyle name="Comma [0] 5 2 5 2" xfId="16396" xr:uid="{00000000-0005-0000-0000-000013070000}"/>
    <cellStyle name="Comma [0] 5 2 6" xfId="12020" xr:uid="{00000000-0005-0000-0000-000014070000}"/>
    <cellStyle name="Comma [0] 5 3" xfId="3537" xr:uid="{00000000-0005-0000-0000-000015070000}"/>
    <cellStyle name="Comma [0] 5 3 2" xfId="4633" xr:uid="{00000000-0005-0000-0000-000016070000}"/>
    <cellStyle name="Comma [0] 5 3 2 2" xfId="6822" xr:uid="{00000000-0005-0000-0000-000017070000}"/>
    <cellStyle name="Comma [0] 5 3 2 2 2" xfId="11199" xr:uid="{00000000-0005-0000-0000-000018070000}"/>
    <cellStyle name="Comma [0] 5 3 2 2 2 2" xfId="19952" xr:uid="{00000000-0005-0000-0000-000019070000}"/>
    <cellStyle name="Comma [0] 5 3 2 2 3" xfId="15576" xr:uid="{00000000-0005-0000-0000-00001A070000}"/>
    <cellStyle name="Comma [0] 5 3 2 3" xfId="9011" xr:uid="{00000000-0005-0000-0000-00001B070000}"/>
    <cellStyle name="Comma [0] 5 3 2 3 2" xfId="17764" xr:uid="{00000000-0005-0000-0000-00001C070000}"/>
    <cellStyle name="Comma [0] 5 3 2 4" xfId="13388" xr:uid="{00000000-0005-0000-0000-00001D070000}"/>
    <cellStyle name="Comma [0] 5 3 3" xfId="5728" xr:uid="{00000000-0005-0000-0000-00001E070000}"/>
    <cellStyle name="Comma [0] 5 3 3 2" xfId="10105" xr:uid="{00000000-0005-0000-0000-00001F070000}"/>
    <cellStyle name="Comma [0] 5 3 3 2 2" xfId="18858" xr:uid="{00000000-0005-0000-0000-000020070000}"/>
    <cellStyle name="Comma [0] 5 3 3 3" xfId="14482" xr:uid="{00000000-0005-0000-0000-000021070000}"/>
    <cellStyle name="Comma [0] 5 3 4" xfId="7917" xr:uid="{00000000-0005-0000-0000-000022070000}"/>
    <cellStyle name="Comma [0] 5 3 4 2" xfId="16670" xr:uid="{00000000-0005-0000-0000-000023070000}"/>
    <cellStyle name="Comma [0] 5 3 5" xfId="12294" xr:uid="{00000000-0005-0000-0000-000024070000}"/>
    <cellStyle name="Comma [0] 5 4" xfId="4085" xr:uid="{00000000-0005-0000-0000-000025070000}"/>
    <cellStyle name="Comma [0] 5 4 2" xfId="6274" xr:uid="{00000000-0005-0000-0000-000026070000}"/>
    <cellStyle name="Comma [0] 5 4 2 2" xfId="10651" xr:uid="{00000000-0005-0000-0000-000027070000}"/>
    <cellStyle name="Comma [0] 5 4 2 2 2" xfId="19404" xr:uid="{00000000-0005-0000-0000-000028070000}"/>
    <cellStyle name="Comma [0] 5 4 2 3" xfId="15028" xr:uid="{00000000-0005-0000-0000-000029070000}"/>
    <cellStyle name="Comma [0] 5 4 3" xfId="8463" xr:uid="{00000000-0005-0000-0000-00002A070000}"/>
    <cellStyle name="Comma [0] 5 4 3 2" xfId="17216" xr:uid="{00000000-0005-0000-0000-00002B070000}"/>
    <cellStyle name="Comma [0] 5 4 4" xfId="12840" xr:uid="{00000000-0005-0000-0000-00002C070000}"/>
    <cellStyle name="Comma [0] 5 5" xfId="5180" xr:uid="{00000000-0005-0000-0000-00002D070000}"/>
    <cellStyle name="Comma [0] 5 5 2" xfId="9557" xr:uid="{00000000-0005-0000-0000-00002E070000}"/>
    <cellStyle name="Comma [0] 5 5 2 2" xfId="18310" xr:uid="{00000000-0005-0000-0000-00002F070000}"/>
    <cellStyle name="Comma [0] 5 5 3" xfId="13934" xr:uid="{00000000-0005-0000-0000-000030070000}"/>
    <cellStyle name="Comma [0] 5 6" xfId="7369" xr:uid="{00000000-0005-0000-0000-000031070000}"/>
    <cellStyle name="Comma [0] 5 6 2" xfId="16122" xr:uid="{00000000-0005-0000-0000-000032070000}"/>
    <cellStyle name="Comma [0] 5 7" xfId="11746" xr:uid="{00000000-0005-0000-0000-000033070000}"/>
    <cellStyle name="Comma [0] 6" xfId="2869" xr:uid="{00000000-0005-0000-0000-000034070000}"/>
    <cellStyle name="Comma [0] 6 2" xfId="3148" xr:uid="{00000000-0005-0000-0000-000035070000}"/>
    <cellStyle name="Comma [0] 6 2 2" xfId="3701" xr:uid="{00000000-0005-0000-0000-000036070000}"/>
    <cellStyle name="Comma [0] 6 2 2 2" xfId="4797" xr:uid="{00000000-0005-0000-0000-000037070000}"/>
    <cellStyle name="Comma [0] 6 2 2 2 2" xfId="6986" xr:uid="{00000000-0005-0000-0000-000038070000}"/>
    <cellStyle name="Comma [0] 6 2 2 2 2 2" xfId="11363" xr:uid="{00000000-0005-0000-0000-000039070000}"/>
    <cellStyle name="Comma [0] 6 2 2 2 2 2 2" xfId="20116" xr:uid="{00000000-0005-0000-0000-00003A070000}"/>
    <cellStyle name="Comma [0] 6 2 2 2 2 3" xfId="15740" xr:uid="{00000000-0005-0000-0000-00003B070000}"/>
    <cellStyle name="Comma [0] 6 2 2 2 3" xfId="9175" xr:uid="{00000000-0005-0000-0000-00003C070000}"/>
    <cellStyle name="Comma [0] 6 2 2 2 3 2" xfId="17928" xr:uid="{00000000-0005-0000-0000-00003D070000}"/>
    <cellStyle name="Comma [0] 6 2 2 2 4" xfId="13552" xr:uid="{00000000-0005-0000-0000-00003E070000}"/>
    <cellStyle name="Comma [0] 6 2 2 3" xfId="5892" xr:uid="{00000000-0005-0000-0000-00003F070000}"/>
    <cellStyle name="Comma [0] 6 2 2 3 2" xfId="10269" xr:uid="{00000000-0005-0000-0000-000040070000}"/>
    <cellStyle name="Comma [0] 6 2 2 3 2 2" xfId="19022" xr:uid="{00000000-0005-0000-0000-000041070000}"/>
    <cellStyle name="Comma [0] 6 2 2 3 3" xfId="14646" xr:uid="{00000000-0005-0000-0000-000042070000}"/>
    <cellStyle name="Comma [0] 6 2 2 4" xfId="8081" xr:uid="{00000000-0005-0000-0000-000043070000}"/>
    <cellStyle name="Comma [0] 6 2 2 4 2" xfId="16834" xr:uid="{00000000-0005-0000-0000-000044070000}"/>
    <cellStyle name="Comma [0] 6 2 2 5" xfId="12458" xr:uid="{00000000-0005-0000-0000-000045070000}"/>
    <cellStyle name="Comma [0] 6 2 3" xfId="4249" xr:uid="{00000000-0005-0000-0000-000046070000}"/>
    <cellStyle name="Comma [0] 6 2 3 2" xfId="6438" xr:uid="{00000000-0005-0000-0000-000047070000}"/>
    <cellStyle name="Comma [0] 6 2 3 2 2" xfId="10815" xr:uid="{00000000-0005-0000-0000-000048070000}"/>
    <cellStyle name="Comma [0] 6 2 3 2 2 2" xfId="19568" xr:uid="{00000000-0005-0000-0000-000049070000}"/>
    <cellStyle name="Comma [0] 6 2 3 2 3" xfId="15192" xr:uid="{00000000-0005-0000-0000-00004A070000}"/>
    <cellStyle name="Comma [0] 6 2 3 3" xfId="8627" xr:uid="{00000000-0005-0000-0000-00004B070000}"/>
    <cellStyle name="Comma [0] 6 2 3 3 2" xfId="17380" xr:uid="{00000000-0005-0000-0000-00004C070000}"/>
    <cellStyle name="Comma [0] 6 2 3 4" xfId="13004" xr:uid="{00000000-0005-0000-0000-00004D070000}"/>
    <cellStyle name="Comma [0] 6 2 4" xfId="5344" xr:uid="{00000000-0005-0000-0000-00004E070000}"/>
    <cellStyle name="Comma [0] 6 2 4 2" xfId="9721" xr:uid="{00000000-0005-0000-0000-00004F070000}"/>
    <cellStyle name="Comma [0] 6 2 4 2 2" xfId="18474" xr:uid="{00000000-0005-0000-0000-000050070000}"/>
    <cellStyle name="Comma [0] 6 2 4 3" xfId="14098" xr:uid="{00000000-0005-0000-0000-000051070000}"/>
    <cellStyle name="Comma [0] 6 2 5" xfId="7533" xr:uid="{00000000-0005-0000-0000-000052070000}"/>
    <cellStyle name="Comma [0] 6 2 5 2" xfId="16286" xr:uid="{00000000-0005-0000-0000-000053070000}"/>
    <cellStyle name="Comma [0] 6 2 6" xfId="11910" xr:uid="{00000000-0005-0000-0000-000054070000}"/>
    <cellStyle name="Comma [0] 6 3" xfId="3427" xr:uid="{00000000-0005-0000-0000-000055070000}"/>
    <cellStyle name="Comma [0] 6 3 2" xfId="4523" xr:uid="{00000000-0005-0000-0000-000056070000}"/>
    <cellStyle name="Comma [0] 6 3 2 2" xfId="6712" xr:uid="{00000000-0005-0000-0000-000057070000}"/>
    <cellStyle name="Comma [0] 6 3 2 2 2" xfId="11089" xr:uid="{00000000-0005-0000-0000-000058070000}"/>
    <cellStyle name="Comma [0] 6 3 2 2 2 2" xfId="19842" xr:uid="{00000000-0005-0000-0000-000059070000}"/>
    <cellStyle name="Comma [0] 6 3 2 2 3" xfId="15466" xr:uid="{00000000-0005-0000-0000-00005A070000}"/>
    <cellStyle name="Comma [0] 6 3 2 3" xfId="8901" xr:uid="{00000000-0005-0000-0000-00005B070000}"/>
    <cellStyle name="Comma [0] 6 3 2 3 2" xfId="17654" xr:uid="{00000000-0005-0000-0000-00005C070000}"/>
    <cellStyle name="Comma [0] 6 3 2 4" xfId="13278" xr:uid="{00000000-0005-0000-0000-00005D070000}"/>
    <cellStyle name="Comma [0] 6 3 3" xfId="5618" xr:uid="{00000000-0005-0000-0000-00005E070000}"/>
    <cellStyle name="Comma [0] 6 3 3 2" xfId="9995" xr:uid="{00000000-0005-0000-0000-00005F070000}"/>
    <cellStyle name="Comma [0] 6 3 3 2 2" xfId="18748" xr:uid="{00000000-0005-0000-0000-000060070000}"/>
    <cellStyle name="Comma [0] 6 3 3 3" xfId="14372" xr:uid="{00000000-0005-0000-0000-000061070000}"/>
    <cellStyle name="Comma [0] 6 3 4" xfId="7807" xr:uid="{00000000-0005-0000-0000-000062070000}"/>
    <cellStyle name="Comma [0] 6 3 4 2" xfId="16560" xr:uid="{00000000-0005-0000-0000-000063070000}"/>
    <cellStyle name="Comma [0] 6 3 5" xfId="12184" xr:uid="{00000000-0005-0000-0000-000064070000}"/>
    <cellStyle name="Comma [0] 6 4" xfId="3975" xr:uid="{00000000-0005-0000-0000-000065070000}"/>
    <cellStyle name="Comma [0] 6 4 2" xfId="6164" xr:uid="{00000000-0005-0000-0000-000066070000}"/>
    <cellStyle name="Comma [0] 6 4 2 2" xfId="10541" xr:uid="{00000000-0005-0000-0000-000067070000}"/>
    <cellStyle name="Comma [0] 6 4 2 2 2" xfId="19294" xr:uid="{00000000-0005-0000-0000-000068070000}"/>
    <cellStyle name="Comma [0] 6 4 2 3" xfId="14918" xr:uid="{00000000-0005-0000-0000-000069070000}"/>
    <cellStyle name="Comma [0] 6 4 3" xfId="8353" xr:uid="{00000000-0005-0000-0000-00006A070000}"/>
    <cellStyle name="Comma [0] 6 4 3 2" xfId="17106" xr:uid="{00000000-0005-0000-0000-00006B070000}"/>
    <cellStyle name="Comma [0] 6 4 4" xfId="12730" xr:uid="{00000000-0005-0000-0000-00006C070000}"/>
    <cellStyle name="Comma [0] 6 5" xfId="5070" xr:uid="{00000000-0005-0000-0000-00006D070000}"/>
    <cellStyle name="Comma [0] 6 5 2" xfId="9447" xr:uid="{00000000-0005-0000-0000-00006E070000}"/>
    <cellStyle name="Comma [0] 6 5 2 2" xfId="18200" xr:uid="{00000000-0005-0000-0000-00006F070000}"/>
    <cellStyle name="Comma [0] 6 5 3" xfId="13824" xr:uid="{00000000-0005-0000-0000-000070070000}"/>
    <cellStyle name="Comma [0] 6 6" xfId="7259" xr:uid="{00000000-0005-0000-0000-000071070000}"/>
    <cellStyle name="Comma [0] 6 6 2" xfId="16012" xr:uid="{00000000-0005-0000-0000-000072070000}"/>
    <cellStyle name="Comma [0] 6 7" xfId="11636" xr:uid="{00000000-0005-0000-0000-000073070000}"/>
    <cellStyle name="Comma [0] 7" xfId="3098" xr:uid="{00000000-0005-0000-0000-000074070000}"/>
    <cellStyle name="Comma [0] 7 2" xfId="3652" xr:uid="{00000000-0005-0000-0000-000075070000}"/>
    <cellStyle name="Comma [0] 7 2 2" xfId="4748" xr:uid="{00000000-0005-0000-0000-000076070000}"/>
    <cellStyle name="Comma [0] 7 2 2 2" xfId="6937" xr:uid="{00000000-0005-0000-0000-000077070000}"/>
    <cellStyle name="Comma [0] 7 2 2 2 2" xfId="11314" xr:uid="{00000000-0005-0000-0000-000078070000}"/>
    <cellStyle name="Comma [0] 7 2 2 2 2 2" xfId="20067" xr:uid="{00000000-0005-0000-0000-000079070000}"/>
    <cellStyle name="Comma [0] 7 2 2 2 3" xfId="15691" xr:uid="{00000000-0005-0000-0000-00007A070000}"/>
    <cellStyle name="Comma [0] 7 2 2 3" xfId="9126" xr:uid="{00000000-0005-0000-0000-00007B070000}"/>
    <cellStyle name="Comma [0] 7 2 2 3 2" xfId="17879" xr:uid="{00000000-0005-0000-0000-00007C070000}"/>
    <cellStyle name="Comma [0] 7 2 2 4" xfId="13503" xr:uid="{00000000-0005-0000-0000-00007D070000}"/>
    <cellStyle name="Comma [0] 7 2 3" xfId="5843" xr:uid="{00000000-0005-0000-0000-00007E070000}"/>
    <cellStyle name="Comma [0] 7 2 3 2" xfId="10220" xr:uid="{00000000-0005-0000-0000-00007F070000}"/>
    <cellStyle name="Comma [0] 7 2 3 2 2" xfId="18973" xr:uid="{00000000-0005-0000-0000-000080070000}"/>
    <cellStyle name="Comma [0] 7 2 3 3" xfId="14597" xr:uid="{00000000-0005-0000-0000-000081070000}"/>
    <cellStyle name="Comma [0] 7 2 4" xfId="8032" xr:uid="{00000000-0005-0000-0000-000082070000}"/>
    <cellStyle name="Comma [0] 7 2 4 2" xfId="16785" xr:uid="{00000000-0005-0000-0000-000083070000}"/>
    <cellStyle name="Comma [0] 7 2 5" xfId="12409" xr:uid="{00000000-0005-0000-0000-000084070000}"/>
    <cellStyle name="Comma [0] 7 3" xfId="4200" xr:uid="{00000000-0005-0000-0000-000085070000}"/>
    <cellStyle name="Comma [0] 7 3 2" xfId="6389" xr:uid="{00000000-0005-0000-0000-000086070000}"/>
    <cellStyle name="Comma [0] 7 3 2 2" xfId="10766" xr:uid="{00000000-0005-0000-0000-000087070000}"/>
    <cellStyle name="Comma [0] 7 3 2 2 2" xfId="19519" xr:uid="{00000000-0005-0000-0000-000088070000}"/>
    <cellStyle name="Comma [0] 7 3 2 3" xfId="15143" xr:uid="{00000000-0005-0000-0000-000089070000}"/>
    <cellStyle name="Comma [0] 7 3 3" xfId="8578" xr:uid="{00000000-0005-0000-0000-00008A070000}"/>
    <cellStyle name="Comma [0] 7 3 3 2" xfId="17331" xr:uid="{00000000-0005-0000-0000-00008B070000}"/>
    <cellStyle name="Comma [0] 7 3 4" xfId="12955" xr:uid="{00000000-0005-0000-0000-00008C070000}"/>
    <cellStyle name="Comma [0] 7 4" xfId="5295" xr:uid="{00000000-0005-0000-0000-00008D070000}"/>
    <cellStyle name="Comma [0] 7 4 2" xfId="9672" xr:uid="{00000000-0005-0000-0000-00008E070000}"/>
    <cellStyle name="Comma [0] 7 4 2 2" xfId="18425" xr:uid="{00000000-0005-0000-0000-00008F070000}"/>
    <cellStyle name="Comma [0] 7 4 3" xfId="14049" xr:uid="{00000000-0005-0000-0000-000090070000}"/>
    <cellStyle name="Comma [0] 7 5" xfId="7484" xr:uid="{00000000-0005-0000-0000-000091070000}"/>
    <cellStyle name="Comma [0] 7 5 2" xfId="16237" xr:uid="{00000000-0005-0000-0000-000092070000}"/>
    <cellStyle name="Comma [0] 7 6" xfId="11861" xr:uid="{00000000-0005-0000-0000-000093070000}"/>
    <cellStyle name="Comma [0] 8" xfId="3377" xr:uid="{00000000-0005-0000-0000-000094070000}"/>
    <cellStyle name="Comma [0] 8 2" xfId="4474" xr:uid="{00000000-0005-0000-0000-000095070000}"/>
    <cellStyle name="Comma [0] 8 2 2" xfId="6663" xr:uid="{00000000-0005-0000-0000-000096070000}"/>
    <cellStyle name="Comma [0] 8 2 2 2" xfId="11040" xr:uid="{00000000-0005-0000-0000-000097070000}"/>
    <cellStyle name="Comma [0] 8 2 2 2 2" xfId="19793" xr:uid="{00000000-0005-0000-0000-000098070000}"/>
    <cellStyle name="Comma [0] 8 2 2 3" xfId="15417" xr:uid="{00000000-0005-0000-0000-000099070000}"/>
    <cellStyle name="Comma [0] 8 2 3" xfId="8852" xr:uid="{00000000-0005-0000-0000-00009A070000}"/>
    <cellStyle name="Comma [0] 8 2 3 2" xfId="17605" xr:uid="{00000000-0005-0000-0000-00009B070000}"/>
    <cellStyle name="Comma [0] 8 2 4" xfId="13229" xr:uid="{00000000-0005-0000-0000-00009C070000}"/>
    <cellStyle name="Comma [0] 8 3" xfId="5569" xr:uid="{00000000-0005-0000-0000-00009D070000}"/>
    <cellStyle name="Comma [0] 8 3 2" xfId="9946" xr:uid="{00000000-0005-0000-0000-00009E070000}"/>
    <cellStyle name="Comma [0] 8 3 2 2" xfId="18699" xr:uid="{00000000-0005-0000-0000-00009F070000}"/>
    <cellStyle name="Comma [0] 8 3 3" xfId="14323" xr:uid="{00000000-0005-0000-0000-0000A0070000}"/>
    <cellStyle name="Comma [0] 8 4" xfId="7758" xr:uid="{00000000-0005-0000-0000-0000A1070000}"/>
    <cellStyle name="Comma [0] 8 4 2" xfId="16511" xr:uid="{00000000-0005-0000-0000-0000A2070000}"/>
    <cellStyle name="Comma [0] 8 5" xfId="12135" xr:uid="{00000000-0005-0000-0000-0000A3070000}"/>
    <cellStyle name="Comma [0] 9" xfId="3927" xr:uid="{00000000-0005-0000-0000-0000A4070000}"/>
    <cellStyle name="Comma [0] 9 2" xfId="6116" xr:uid="{00000000-0005-0000-0000-0000A5070000}"/>
    <cellStyle name="Comma [0] 9 2 2" xfId="10493" xr:uid="{00000000-0005-0000-0000-0000A6070000}"/>
    <cellStyle name="Comma [0] 9 2 2 2" xfId="19246" xr:uid="{00000000-0005-0000-0000-0000A7070000}"/>
    <cellStyle name="Comma [0] 9 2 3" xfId="14870" xr:uid="{00000000-0005-0000-0000-0000A8070000}"/>
    <cellStyle name="Comma [0] 9 3" xfId="8305" xr:uid="{00000000-0005-0000-0000-0000A9070000}"/>
    <cellStyle name="Comma [0] 9 3 2" xfId="17058" xr:uid="{00000000-0005-0000-0000-0000AA070000}"/>
    <cellStyle name="Comma [0] 9 4" xfId="12682" xr:uid="{00000000-0005-0000-0000-0000AB070000}"/>
    <cellStyle name="Comma 10" xfId="2939" xr:uid="{00000000-0005-0000-0000-0000AC070000}"/>
    <cellStyle name="Comma 10 2" xfId="3051" xr:uid="{00000000-0005-0000-0000-0000AD070000}"/>
    <cellStyle name="Comma 10 2 2" xfId="3327" xr:uid="{00000000-0005-0000-0000-0000AE070000}"/>
    <cellStyle name="Comma 10 2 2 2" xfId="3880" xr:uid="{00000000-0005-0000-0000-0000AF070000}"/>
    <cellStyle name="Comma 10 2 2 2 2" xfId="4976" xr:uid="{00000000-0005-0000-0000-0000B0070000}"/>
    <cellStyle name="Comma 10 2 2 2 2 2" xfId="7165" xr:uid="{00000000-0005-0000-0000-0000B1070000}"/>
    <cellStyle name="Comma 10 2 2 2 2 2 2" xfId="11542" xr:uid="{00000000-0005-0000-0000-0000B2070000}"/>
    <cellStyle name="Comma 10 2 2 2 2 2 2 2" xfId="20295" xr:uid="{00000000-0005-0000-0000-0000B3070000}"/>
    <cellStyle name="Comma 10 2 2 2 2 2 3" xfId="15919" xr:uid="{00000000-0005-0000-0000-0000B4070000}"/>
    <cellStyle name="Comma 10 2 2 2 2 3" xfId="9354" xr:uid="{00000000-0005-0000-0000-0000B5070000}"/>
    <cellStyle name="Comma 10 2 2 2 2 3 2" xfId="18107" xr:uid="{00000000-0005-0000-0000-0000B6070000}"/>
    <cellStyle name="Comma 10 2 2 2 2 4" xfId="13731" xr:uid="{00000000-0005-0000-0000-0000B7070000}"/>
    <cellStyle name="Comma 10 2 2 2 3" xfId="6071" xr:uid="{00000000-0005-0000-0000-0000B8070000}"/>
    <cellStyle name="Comma 10 2 2 2 3 2" xfId="10448" xr:uid="{00000000-0005-0000-0000-0000B9070000}"/>
    <cellStyle name="Comma 10 2 2 2 3 2 2" xfId="19201" xr:uid="{00000000-0005-0000-0000-0000BA070000}"/>
    <cellStyle name="Comma 10 2 2 2 3 3" xfId="14825" xr:uid="{00000000-0005-0000-0000-0000BB070000}"/>
    <cellStyle name="Comma 10 2 2 2 4" xfId="8260" xr:uid="{00000000-0005-0000-0000-0000BC070000}"/>
    <cellStyle name="Comma 10 2 2 2 4 2" xfId="17013" xr:uid="{00000000-0005-0000-0000-0000BD070000}"/>
    <cellStyle name="Comma 10 2 2 2 5" xfId="12637" xr:uid="{00000000-0005-0000-0000-0000BE070000}"/>
    <cellStyle name="Comma 10 2 2 3" xfId="4428" xr:uid="{00000000-0005-0000-0000-0000BF070000}"/>
    <cellStyle name="Comma 10 2 2 3 2" xfId="6617" xr:uid="{00000000-0005-0000-0000-0000C0070000}"/>
    <cellStyle name="Comma 10 2 2 3 2 2" xfId="10994" xr:uid="{00000000-0005-0000-0000-0000C1070000}"/>
    <cellStyle name="Comma 10 2 2 3 2 2 2" xfId="19747" xr:uid="{00000000-0005-0000-0000-0000C2070000}"/>
    <cellStyle name="Comma 10 2 2 3 2 3" xfId="15371" xr:uid="{00000000-0005-0000-0000-0000C3070000}"/>
    <cellStyle name="Comma 10 2 2 3 3" xfId="8806" xr:uid="{00000000-0005-0000-0000-0000C4070000}"/>
    <cellStyle name="Comma 10 2 2 3 3 2" xfId="17559" xr:uid="{00000000-0005-0000-0000-0000C5070000}"/>
    <cellStyle name="Comma 10 2 2 3 4" xfId="13183" xr:uid="{00000000-0005-0000-0000-0000C6070000}"/>
    <cellStyle name="Comma 10 2 2 4" xfId="5523" xr:uid="{00000000-0005-0000-0000-0000C7070000}"/>
    <cellStyle name="Comma 10 2 2 4 2" xfId="9900" xr:uid="{00000000-0005-0000-0000-0000C8070000}"/>
    <cellStyle name="Comma 10 2 2 4 2 2" xfId="18653" xr:uid="{00000000-0005-0000-0000-0000C9070000}"/>
    <cellStyle name="Comma 10 2 2 4 3" xfId="14277" xr:uid="{00000000-0005-0000-0000-0000CA070000}"/>
    <cellStyle name="Comma 10 2 2 5" xfId="7712" xr:uid="{00000000-0005-0000-0000-0000CB070000}"/>
    <cellStyle name="Comma 10 2 2 5 2" xfId="16465" xr:uid="{00000000-0005-0000-0000-0000CC070000}"/>
    <cellStyle name="Comma 10 2 2 6" xfId="12089" xr:uid="{00000000-0005-0000-0000-0000CD070000}"/>
    <cellStyle name="Comma 10 2 3" xfId="3606" xr:uid="{00000000-0005-0000-0000-0000CE070000}"/>
    <cellStyle name="Comma 10 2 3 2" xfId="4702" xr:uid="{00000000-0005-0000-0000-0000CF070000}"/>
    <cellStyle name="Comma 10 2 3 2 2" xfId="6891" xr:uid="{00000000-0005-0000-0000-0000D0070000}"/>
    <cellStyle name="Comma 10 2 3 2 2 2" xfId="11268" xr:uid="{00000000-0005-0000-0000-0000D1070000}"/>
    <cellStyle name="Comma 10 2 3 2 2 2 2" xfId="20021" xr:uid="{00000000-0005-0000-0000-0000D2070000}"/>
    <cellStyle name="Comma 10 2 3 2 2 3" xfId="15645" xr:uid="{00000000-0005-0000-0000-0000D3070000}"/>
    <cellStyle name="Comma 10 2 3 2 3" xfId="9080" xr:uid="{00000000-0005-0000-0000-0000D4070000}"/>
    <cellStyle name="Comma 10 2 3 2 3 2" xfId="17833" xr:uid="{00000000-0005-0000-0000-0000D5070000}"/>
    <cellStyle name="Comma 10 2 3 2 4" xfId="13457" xr:uid="{00000000-0005-0000-0000-0000D6070000}"/>
    <cellStyle name="Comma 10 2 3 3" xfId="5797" xr:uid="{00000000-0005-0000-0000-0000D7070000}"/>
    <cellStyle name="Comma 10 2 3 3 2" xfId="10174" xr:uid="{00000000-0005-0000-0000-0000D8070000}"/>
    <cellStyle name="Comma 10 2 3 3 2 2" xfId="18927" xr:uid="{00000000-0005-0000-0000-0000D9070000}"/>
    <cellStyle name="Comma 10 2 3 3 3" xfId="14551" xr:uid="{00000000-0005-0000-0000-0000DA070000}"/>
    <cellStyle name="Comma 10 2 3 4" xfId="7986" xr:uid="{00000000-0005-0000-0000-0000DB070000}"/>
    <cellStyle name="Comma 10 2 3 4 2" xfId="16739" xr:uid="{00000000-0005-0000-0000-0000DC070000}"/>
    <cellStyle name="Comma 10 2 3 5" xfId="12363" xr:uid="{00000000-0005-0000-0000-0000DD070000}"/>
    <cellStyle name="Comma 10 2 4" xfId="4154" xr:uid="{00000000-0005-0000-0000-0000DE070000}"/>
    <cellStyle name="Comma 10 2 4 2" xfId="6343" xr:uid="{00000000-0005-0000-0000-0000DF070000}"/>
    <cellStyle name="Comma 10 2 4 2 2" xfId="10720" xr:uid="{00000000-0005-0000-0000-0000E0070000}"/>
    <cellStyle name="Comma 10 2 4 2 2 2" xfId="19473" xr:uid="{00000000-0005-0000-0000-0000E1070000}"/>
    <cellStyle name="Comma 10 2 4 2 3" xfId="15097" xr:uid="{00000000-0005-0000-0000-0000E2070000}"/>
    <cellStyle name="Comma 10 2 4 3" xfId="8532" xr:uid="{00000000-0005-0000-0000-0000E3070000}"/>
    <cellStyle name="Comma 10 2 4 3 2" xfId="17285" xr:uid="{00000000-0005-0000-0000-0000E4070000}"/>
    <cellStyle name="Comma 10 2 4 4" xfId="12909" xr:uid="{00000000-0005-0000-0000-0000E5070000}"/>
    <cellStyle name="Comma 10 2 5" xfId="5249" xr:uid="{00000000-0005-0000-0000-0000E6070000}"/>
    <cellStyle name="Comma 10 2 5 2" xfId="9626" xr:uid="{00000000-0005-0000-0000-0000E7070000}"/>
    <cellStyle name="Comma 10 2 5 2 2" xfId="18379" xr:uid="{00000000-0005-0000-0000-0000E8070000}"/>
    <cellStyle name="Comma 10 2 5 3" xfId="14003" xr:uid="{00000000-0005-0000-0000-0000E9070000}"/>
    <cellStyle name="Comma 10 2 6" xfId="7438" xr:uid="{00000000-0005-0000-0000-0000EA070000}"/>
    <cellStyle name="Comma 10 2 6 2" xfId="16191" xr:uid="{00000000-0005-0000-0000-0000EB070000}"/>
    <cellStyle name="Comma 10 2 7" xfId="11815" xr:uid="{00000000-0005-0000-0000-0000EC070000}"/>
    <cellStyle name="Comma 10 3" xfId="3215" xr:uid="{00000000-0005-0000-0000-0000ED070000}"/>
    <cellStyle name="Comma 10 3 2" xfId="3768" xr:uid="{00000000-0005-0000-0000-0000EE070000}"/>
    <cellStyle name="Comma 10 3 2 2" xfId="4864" xr:uid="{00000000-0005-0000-0000-0000EF070000}"/>
    <cellStyle name="Comma 10 3 2 2 2" xfId="7053" xr:uid="{00000000-0005-0000-0000-0000F0070000}"/>
    <cellStyle name="Comma 10 3 2 2 2 2" xfId="11430" xr:uid="{00000000-0005-0000-0000-0000F1070000}"/>
    <cellStyle name="Comma 10 3 2 2 2 2 2" xfId="20183" xr:uid="{00000000-0005-0000-0000-0000F2070000}"/>
    <cellStyle name="Comma 10 3 2 2 2 3" xfId="15807" xr:uid="{00000000-0005-0000-0000-0000F3070000}"/>
    <cellStyle name="Comma 10 3 2 2 3" xfId="9242" xr:uid="{00000000-0005-0000-0000-0000F4070000}"/>
    <cellStyle name="Comma 10 3 2 2 3 2" xfId="17995" xr:uid="{00000000-0005-0000-0000-0000F5070000}"/>
    <cellStyle name="Comma 10 3 2 2 4" xfId="13619" xr:uid="{00000000-0005-0000-0000-0000F6070000}"/>
    <cellStyle name="Comma 10 3 2 3" xfId="5959" xr:uid="{00000000-0005-0000-0000-0000F7070000}"/>
    <cellStyle name="Comma 10 3 2 3 2" xfId="10336" xr:uid="{00000000-0005-0000-0000-0000F8070000}"/>
    <cellStyle name="Comma 10 3 2 3 2 2" xfId="19089" xr:uid="{00000000-0005-0000-0000-0000F9070000}"/>
    <cellStyle name="Comma 10 3 2 3 3" xfId="14713" xr:uid="{00000000-0005-0000-0000-0000FA070000}"/>
    <cellStyle name="Comma 10 3 2 4" xfId="8148" xr:uid="{00000000-0005-0000-0000-0000FB070000}"/>
    <cellStyle name="Comma 10 3 2 4 2" xfId="16901" xr:uid="{00000000-0005-0000-0000-0000FC070000}"/>
    <cellStyle name="Comma 10 3 2 5" xfId="12525" xr:uid="{00000000-0005-0000-0000-0000FD070000}"/>
    <cellStyle name="Comma 10 3 3" xfId="4316" xr:uid="{00000000-0005-0000-0000-0000FE070000}"/>
    <cellStyle name="Comma 10 3 3 2" xfId="6505" xr:uid="{00000000-0005-0000-0000-0000FF070000}"/>
    <cellStyle name="Comma 10 3 3 2 2" xfId="10882" xr:uid="{00000000-0005-0000-0000-000000080000}"/>
    <cellStyle name="Comma 10 3 3 2 2 2" xfId="19635" xr:uid="{00000000-0005-0000-0000-000001080000}"/>
    <cellStyle name="Comma 10 3 3 2 3" xfId="15259" xr:uid="{00000000-0005-0000-0000-000002080000}"/>
    <cellStyle name="Comma 10 3 3 3" xfId="8694" xr:uid="{00000000-0005-0000-0000-000003080000}"/>
    <cellStyle name="Comma 10 3 3 3 2" xfId="17447" xr:uid="{00000000-0005-0000-0000-000004080000}"/>
    <cellStyle name="Comma 10 3 3 4" xfId="13071" xr:uid="{00000000-0005-0000-0000-000005080000}"/>
    <cellStyle name="Comma 10 3 4" xfId="5411" xr:uid="{00000000-0005-0000-0000-000006080000}"/>
    <cellStyle name="Comma 10 3 4 2" xfId="9788" xr:uid="{00000000-0005-0000-0000-000007080000}"/>
    <cellStyle name="Comma 10 3 4 2 2" xfId="18541" xr:uid="{00000000-0005-0000-0000-000008080000}"/>
    <cellStyle name="Comma 10 3 4 3" xfId="14165" xr:uid="{00000000-0005-0000-0000-000009080000}"/>
    <cellStyle name="Comma 10 3 5" xfId="7600" xr:uid="{00000000-0005-0000-0000-00000A080000}"/>
    <cellStyle name="Comma 10 3 5 2" xfId="16353" xr:uid="{00000000-0005-0000-0000-00000B080000}"/>
    <cellStyle name="Comma 10 3 6" xfId="11977" xr:uid="{00000000-0005-0000-0000-00000C080000}"/>
    <cellStyle name="Comma 10 4" xfId="3494" xr:uid="{00000000-0005-0000-0000-00000D080000}"/>
    <cellStyle name="Comma 10 4 2" xfId="4590" xr:uid="{00000000-0005-0000-0000-00000E080000}"/>
    <cellStyle name="Comma 10 4 2 2" xfId="6779" xr:uid="{00000000-0005-0000-0000-00000F080000}"/>
    <cellStyle name="Comma 10 4 2 2 2" xfId="11156" xr:uid="{00000000-0005-0000-0000-000010080000}"/>
    <cellStyle name="Comma 10 4 2 2 2 2" xfId="19909" xr:uid="{00000000-0005-0000-0000-000011080000}"/>
    <cellStyle name="Comma 10 4 2 2 3" xfId="15533" xr:uid="{00000000-0005-0000-0000-000012080000}"/>
    <cellStyle name="Comma 10 4 2 3" xfId="8968" xr:uid="{00000000-0005-0000-0000-000013080000}"/>
    <cellStyle name="Comma 10 4 2 3 2" xfId="17721" xr:uid="{00000000-0005-0000-0000-000014080000}"/>
    <cellStyle name="Comma 10 4 2 4" xfId="13345" xr:uid="{00000000-0005-0000-0000-000015080000}"/>
    <cellStyle name="Comma 10 4 3" xfId="5685" xr:uid="{00000000-0005-0000-0000-000016080000}"/>
    <cellStyle name="Comma 10 4 3 2" xfId="10062" xr:uid="{00000000-0005-0000-0000-000017080000}"/>
    <cellStyle name="Comma 10 4 3 2 2" xfId="18815" xr:uid="{00000000-0005-0000-0000-000018080000}"/>
    <cellStyle name="Comma 10 4 3 3" xfId="14439" xr:uid="{00000000-0005-0000-0000-000019080000}"/>
    <cellStyle name="Comma 10 4 4" xfId="7874" xr:uid="{00000000-0005-0000-0000-00001A080000}"/>
    <cellStyle name="Comma 10 4 4 2" xfId="16627" xr:uid="{00000000-0005-0000-0000-00001B080000}"/>
    <cellStyle name="Comma 10 4 5" xfId="12251" xr:uid="{00000000-0005-0000-0000-00001C080000}"/>
    <cellStyle name="Comma 10 5" xfId="4042" xr:uid="{00000000-0005-0000-0000-00001D080000}"/>
    <cellStyle name="Comma 10 5 2" xfId="6231" xr:uid="{00000000-0005-0000-0000-00001E080000}"/>
    <cellStyle name="Comma 10 5 2 2" xfId="10608" xr:uid="{00000000-0005-0000-0000-00001F080000}"/>
    <cellStyle name="Comma 10 5 2 2 2" xfId="19361" xr:uid="{00000000-0005-0000-0000-000020080000}"/>
    <cellStyle name="Comma 10 5 2 3" xfId="14985" xr:uid="{00000000-0005-0000-0000-000021080000}"/>
    <cellStyle name="Comma 10 5 3" xfId="8420" xr:uid="{00000000-0005-0000-0000-000022080000}"/>
    <cellStyle name="Comma 10 5 3 2" xfId="17173" xr:uid="{00000000-0005-0000-0000-000023080000}"/>
    <cellStyle name="Comma 10 5 4" xfId="12797" xr:uid="{00000000-0005-0000-0000-000024080000}"/>
    <cellStyle name="Comma 10 6" xfId="5137" xr:uid="{00000000-0005-0000-0000-000025080000}"/>
    <cellStyle name="Comma 10 6 2" xfId="9514" xr:uid="{00000000-0005-0000-0000-000026080000}"/>
    <cellStyle name="Comma 10 6 2 2" xfId="18267" xr:uid="{00000000-0005-0000-0000-000027080000}"/>
    <cellStyle name="Comma 10 6 3" xfId="13891" xr:uid="{00000000-0005-0000-0000-000028080000}"/>
    <cellStyle name="Comma 10 7" xfId="7326" xr:uid="{00000000-0005-0000-0000-000029080000}"/>
    <cellStyle name="Comma 10 7 2" xfId="16079" xr:uid="{00000000-0005-0000-0000-00002A080000}"/>
    <cellStyle name="Comma 10 8" xfId="11703" xr:uid="{00000000-0005-0000-0000-00002B080000}"/>
    <cellStyle name="Comma 11" xfId="2975" xr:uid="{00000000-0005-0000-0000-00002C080000}"/>
    <cellStyle name="Comma 11 2" xfId="3087" xr:uid="{00000000-0005-0000-0000-00002D080000}"/>
    <cellStyle name="Comma 11 2 2" xfId="3363" xr:uid="{00000000-0005-0000-0000-00002E080000}"/>
    <cellStyle name="Comma 11 2 2 2" xfId="3916" xr:uid="{00000000-0005-0000-0000-00002F080000}"/>
    <cellStyle name="Comma 11 2 2 2 2" xfId="5012" xr:uid="{00000000-0005-0000-0000-000030080000}"/>
    <cellStyle name="Comma 11 2 2 2 2 2" xfId="7201" xr:uid="{00000000-0005-0000-0000-000031080000}"/>
    <cellStyle name="Comma 11 2 2 2 2 2 2" xfId="11578" xr:uid="{00000000-0005-0000-0000-000032080000}"/>
    <cellStyle name="Comma 11 2 2 2 2 2 2 2" xfId="20331" xr:uid="{00000000-0005-0000-0000-000033080000}"/>
    <cellStyle name="Comma 11 2 2 2 2 2 3" xfId="15955" xr:uid="{00000000-0005-0000-0000-000034080000}"/>
    <cellStyle name="Comma 11 2 2 2 2 3" xfId="9390" xr:uid="{00000000-0005-0000-0000-000035080000}"/>
    <cellStyle name="Comma 11 2 2 2 2 3 2" xfId="18143" xr:uid="{00000000-0005-0000-0000-000036080000}"/>
    <cellStyle name="Comma 11 2 2 2 2 4" xfId="13767" xr:uid="{00000000-0005-0000-0000-000037080000}"/>
    <cellStyle name="Comma 11 2 2 2 3" xfId="6107" xr:uid="{00000000-0005-0000-0000-000038080000}"/>
    <cellStyle name="Comma 11 2 2 2 3 2" xfId="10484" xr:uid="{00000000-0005-0000-0000-000039080000}"/>
    <cellStyle name="Comma 11 2 2 2 3 2 2" xfId="19237" xr:uid="{00000000-0005-0000-0000-00003A080000}"/>
    <cellStyle name="Comma 11 2 2 2 3 3" xfId="14861" xr:uid="{00000000-0005-0000-0000-00003B080000}"/>
    <cellStyle name="Comma 11 2 2 2 4" xfId="8296" xr:uid="{00000000-0005-0000-0000-00003C080000}"/>
    <cellStyle name="Comma 11 2 2 2 4 2" xfId="17049" xr:uid="{00000000-0005-0000-0000-00003D080000}"/>
    <cellStyle name="Comma 11 2 2 2 5" xfId="12673" xr:uid="{00000000-0005-0000-0000-00003E080000}"/>
    <cellStyle name="Comma 11 2 2 3" xfId="4464" xr:uid="{00000000-0005-0000-0000-00003F080000}"/>
    <cellStyle name="Comma 11 2 2 3 2" xfId="6653" xr:uid="{00000000-0005-0000-0000-000040080000}"/>
    <cellStyle name="Comma 11 2 2 3 2 2" xfId="11030" xr:uid="{00000000-0005-0000-0000-000041080000}"/>
    <cellStyle name="Comma 11 2 2 3 2 2 2" xfId="19783" xr:uid="{00000000-0005-0000-0000-000042080000}"/>
    <cellStyle name="Comma 11 2 2 3 2 3" xfId="15407" xr:uid="{00000000-0005-0000-0000-000043080000}"/>
    <cellStyle name="Comma 11 2 2 3 3" xfId="8842" xr:uid="{00000000-0005-0000-0000-000044080000}"/>
    <cellStyle name="Comma 11 2 2 3 3 2" xfId="17595" xr:uid="{00000000-0005-0000-0000-000045080000}"/>
    <cellStyle name="Comma 11 2 2 3 4" xfId="13219" xr:uid="{00000000-0005-0000-0000-000046080000}"/>
    <cellStyle name="Comma 11 2 2 4" xfId="5559" xr:uid="{00000000-0005-0000-0000-000047080000}"/>
    <cellStyle name="Comma 11 2 2 4 2" xfId="9936" xr:uid="{00000000-0005-0000-0000-000048080000}"/>
    <cellStyle name="Comma 11 2 2 4 2 2" xfId="18689" xr:uid="{00000000-0005-0000-0000-000049080000}"/>
    <cellStyle name="Comma 11 2 2 4 3" xfId="14313" xr:uid="{00000000-0005-0000-0000-00004A080000}"/>
    <cellStyle name="Comma 11 2 2 5" xfId="7748" xr:uid="{00000000-0005-0000-0000-00004B080000}"/>
    <cellStyle name="Comma 11 2 2 5 2" xfId="16501" xr:uid="{00000000-0005-0000-0000-00004C080000}"/>
    <cellStyle name="Comma 11 2 2 6" xfId="12125" xr:uid="{00000000-0005-0000-0000-00004D080000}"/>
    <cellStyle name="Comma 11 2 3" xfId="3642" xr:uid="{00000000-0005-0000-0000-00004E080000}"/>
    <cellStyle name="Comma 11 2 3 2" xfId="4738" xr:uid="{00000000-0005-0000-0000-00004F080000}"/>
    <cellStyle name="Comma 11 2 3 2 2" xfId="6927" xr:uid="{00000000-0005-0000-0000-000050080000}"/>
    <cellStyle name="Comma 11 2 3 2 2 2" xfId="11304" xr:uid="{00000000-0005-0000-0000-000051080000}"/>
    <cellStyle name="Comma 11 2 3 2 2 2 2" xfId="20057" xr:uid="{00000000-0005-0000-0000-000052080000}"/>
    <cellStyle name="Comma 11 2 3 2 2 3" xfId="15681" xr:uid="{00000000-0005-0000-0000-000053080000}"/>
    <cellStyle name="Comma 11 2 3 2 3" xfId="9116" xr:uid="{00000000-0005-0000-0000-000054080000}"/>
    <cellStyle name="Comma 11 2 3 2 3 2" xfId="17869" xr:uid="{00000000-0005-0000-0000-000055080000}"/>
    <cellStyle name="Comma 11 2 3 2 4" xfId="13493" xr:uid="{00000000-0005-0000-0000-000056080000}"/>
    <cellStyle name="Comma 11 2 3 3" xfId="5833" xr:uid="{00000000-0005-0000-0000-000057080000}"/>
    <cellStyle name="Comma 11 2 3 3 2" xfId="10210" xr:uid="{00000000-0005-0000-0000-000058080000}"/>
    <cellStyle name="Comma 11 2 3 3 2 2" xfId="18963" xr:uid="{00000000-0005-0000-0000-000059080000}"/>
    <cellStyle name="Comma 11 2 3 3 3" xfId="14587" xr:uid="{00000000-0005-0000-0000-00005A080000}"/>
    <cellStyle name="Comma 11 2 3 4" xfId="8022" xr:uid="{00000000-0005-0000-0000-00005B080000}"/>
    <cellStyle name="Comma 11 2 3 4 2" xfId="16775" xr:uid="{00000000-0005-0000-0000-00005C080000}"/>
    <cellStyle name="Comma 11 2 3 5" xfId="12399" xr:uid="{00000000-0005-0000-0000-00005D080000}"/>
    <cellStyle name="Comma 11 2 4" xfId="4190" xr:uid="{00000000-0005-0000-0000-00005E080000}"/>
    <cellStyle name="Comma 11 2 4 2" xfId="6379" xr:uid="{00000000-0005-0000-0000-00005F080000}"/>
    <cellStyle name="Comma 11 2 4 2 2" xfId="10756" xr:uid="{00000000-0005-0000-0000-000060080000}"/>
    <cellStyle name="Comma 11 2 4 2 2 2" xfId="19509" xr:uid="{00000000-0005-0000-0000-000061080000}"/>
    <cellStyle name="Comma 11 2 4 2 3" xfId="15133" xr:uid="{00000000-0005-0000-0000-000062080000}"/>
    <cellStyle name="Comma 11 2 4 3" xfId="8568" xr:uid="{00000000-0005-0000-0000-000063080000}"/>
    <cellStyle name="Comma 11 2 4 3 2" xfId="17321" xr:uid="{00000000-0005-0000-0000-000064080000}"/>
    <cellStyle name="Comma 11 2 4 4" xfId="12945" xr:uid="{00000000-0005-0000-0000-000065080000}"/>
    <cellStyle name="Comma 11 2 5" xfId="5285" xr:uid="{00000000-0005-0000-0000-000066080000}"/>
    <cellStyle name="Comma 11 2 5 2" xfId="9662" xr:uid="{00000000-0005-0000-0000-000067080000}"/>
    <cellStyle name="Comma 11 2 5 2 2" xfId="18415" xr:uid="{00000000-0005-0000-0000-000068080000}"/>
    <cellStyle name="Comma 11 2 5 3" xfId="14039" xr:uid="{00000000-0005-0000-0000-000069080000}"/>
    <cellStyle name="Comma 11 2 6" xfId="7474" xr:uid="{00000000-0005-0000-0000-00006A080000}"/>
    <cellStyle name="Comma 11 2 6 2" xfId="16227" xr:uid="{00000000-0005-0000-0000-00006B080000}"/>
    <cellStyle name="Comma 11 2 7" xfId="11851" xr:uid="{00000000-0005-0000-0000-00006C080000}"/>
    <cellStyle name="Comma 11 3" xfId="3251" xr:uid="{00000000-0005-0000-0000-00006D080000}"/>
    <cellStyle name="Comma 11 3 2" xfId="3804" xr:uid="{00000000-0005-0000-0000-00006E080000}"/>
    <cellStyle name="Comma 11 3 2 2" xfId="4900" xr:uid="{00000000-0005-0000-0000-00006F080000}"/>
    <cellStyle name="Comma 11 3 2 2 2" xfId="7089" xr:uid="{00000000-0005-0000-0000-000070080000}"/>
    <cellStyle name="Comma 11 3 2 2 2 2" xfId="11466" xr:uid="{00000000-0005-0000-0000-000071080000}"/>
    <cellStyle name="Comma 11 3 2 2 2 2 2" xfId="20219" xr:uid="{00000000-0005-0000-0000-000072080000}"/>
    <cellStyle name="Comma 11 3 2 2 2 3" xfId="15843" xr:uid="{00000000-0005-0000-0000-000073080000}"/>
    <cellStyle name="Comma 11 3 2 2 3" xfId="9278" xr:uid="{00000000-0005-0000-0000-000074080000}"/>
    <cellStyle name="Comma 11 3 2 2 3 2" xfId="18031" xr:uid="{00000000-0005-0000-0000-000075080000}"/>
    <cellStyle name="Comma 11 3 2 2 4" xfId="13655" xr:uid="{00000000-0005-0000-0000-000076080000}"/>
    <cellStyle name="Comma 11 3 2 3" xfId="5995" xr:uid="{00000000-0005-0000-0000-000077080000}"/>
    <cellStyle name="Comma 11 3 2 3 2" xfId="10372" xr:uid="{00000000-0005-0000-0000-000078080000}"/>
    <cellStyle name="Comma 11 3 2 3 2 2" xfId="19125" xr:uid="{00000000-0005-0000-0000-000079080000}"/>
    <cellStyle name="Comma 11 3 2 3 3" xfId="14749" xr:uid="{00000000-0005-0000-0000-00007A080000}"/>
    <cellStyle name="Comma 11 3 2 4" xfId="8184" xr:uid="{00000000-0005-0000-0000-00007B080000}"/>
    <cellStyle name="Comma 11 3 2 4 2" xfId="16937" xr:uid="{00000000-0005-0000-0000-00007C080000}"/>
    <cellStyle name="Comma 11 3 2 5" xfId="12561" xr:uid="{00000000-0005-0000-0000-00007D080000}"/>
    <cellStyle name="Comma 11 3 3" xfId="4352" xr:uid="{00000000-0005-0000-0000-00007E080000}"/>
    <cellStyle name="Comma 11 3 3 2" xfId="6541" xr:uid="{00000000-0005-0000-0000-00007F080000}"/>
    <cellStyle name="Comma 11 3 3 2 2" xfId="10918" xr:uid="{00000000-0005-0000-0000-000080080000}"/>
    <cellStyle name="Comma 11 3 3 2 2 2" xfId="19671" xr:uid="{00000000-0005-0000-0000-000081080000}"/>
    <cellStyle name="Comma 11 3 3 2 3" xfId="15295" xr:uid="{00000000-0005-0000-0000-000082080000}"/>
    <cellStyle name="Comma 11 3 3 3" xfId="8730" xr:uid="{00000000-0005-0000-0000-000083080000}"/>
    <cellStyle name="Comma 11 3 3 3 2" xfId="17483" xr:uid="{00000000-0005-0000-0000-000084080000}"/>
    <cellStyle name="Comma 11 3 3 4" xfId="13107" xr:uid="{00000000-0005-0000-0000-000085080000}"/>
    <cellStyle name="Comma 11 3 4" xfId="5447" xr:uid="{00000000-0005-0000-0000-000086080000}"/>
    <cellStyle name="Comma 11 3 4 2" xfId="9824" xr:uid="{00000000-0005-0000-0000-000087080000}"/>
    <cellStyle name="Comma 11 3 4 2 2" xfId="18577" xr:uid="{00000000-0005-0000-0000-000088080000}"/>
    <cellStyle name="Comma 11 3 4 3" xfId="14201" xr:uid="{00000000-0005-0000-0000-000089080000}"/>
    <cellStyle name="Comma 11 3 5" xfId="7636" xr:uid="{00000000-0005-0000-0000-00008A080000}"/>
    <cellStyle name="Comma 11 3 5 2" xfId="16389" xr:uid="{00000000-0005-0000-0000-00008B080000}"/>
    <cellStyle name="Comma 11 3 6" xfId="12013" xr:uid="{00000000-0005-0000-0000-00008C080000}"/>
    <cellStyle name="Comma 11 4" xfId="3530" xr:uid="{00000000-0005-0000-0000-00008D080000}"/>
    <cellStyle name="Comma 11 4 2" xfId="4626" xr:uid="{00000000-0005-0000-0000-00008E080000}"/>
    <cellStyle name="Comma 11 4 2 2" xfId="6815" xr:uid="{00000000-0005-0000-0000-00008F080000}"/>
    <cellStyle name="Comma 11 4 2 2 2" xfId="11192" xr:uid="{00000000-0005-0000-0000-000090080000}"/>
    <cellStyle name="Comma 11 4 2 2 2 2" xfId="19945" xr:uid="{00000000-0005-0000-0000-000091080000}"/>
    <cellStyle name="Comma 11 4 2 2 3" xfId="15569" xr:uid="{00000000-0005-0000-0000-000092080000}"/>
    <cellStyle name="Comma 11 4 2 3" xfId="9004" xr:uid="{00000000-0005-0000-0000-000093080000}"/>
    <cellStyle name="Comma 11 4 2 3 2" xfId="17757" xr:uid="{00000000-0005-0000-0000-000094080000}"/>
    <cellStyle name="Comma 11 4 2 4" xfId="13381" xr:uid="{00000000-0005-0000-0000-000095080000}"/>
    <cellStyle name="Comma 11 4 3" xfId="5721" xr:uid="{00000000-0005-0000-0000-000096080000}"/>
    <cellStyle name="Comma 11 4 3 2" xfId="10098" xr:uid="{00000000-0005-0000-0000-000097080000}"/>
    <cellStyle name="Comma 11 4 3 2 2" xfId="18851" xr:uid="{00000000-0005-0000-0000-000098080000}"/>
    <cellStyle name="Comma 11 4 3 3" xfId="14475" xr:uid="{00000000-0005-0000-0000-000099080000}"/>
    <cellStyle name="Comma 11 4 4" xfId="7910" xr:uid="{00000000-0005-0000-0000-00009A080000}"/>
    <cellStyle name="Comma 11 4 4 2" xfId="16663" xr:uid="{00000000-0005-0000-0000-00009B080000}"/>
    <cellStyle name="Comma 11 4 5" xfId="12287" xr:uid="{00000000-0005-0000-0000-00009C080000}"/>
    <cellStyle name="Comma 11 5" xfId="4078" xr:uid="{00000000-0005-0000-0000-00009D080000}"/>
    <cellStyle name="Comma 11 5 2" xfId="6267" xr:uid="{00000000-0005-0000-0000-00009E080000}"/>
    <cellStyle name="Comma 11 5 2 2" xfId="10644" xr:uid="{00000000-0005-0000-0000-00009F080000}"/>
    <cellStyle name="Comma 11 5 2 2 2" xfId="19397" xr:uid="{00000000-0005-0000-0000-0000A0080000}"/>
    <cellStyle name="Comma 11 5 2 3" xfId="15021" xr:uid="{00000000-0005-0000-0000-0000A1080000}"/>
    <cellStyle name="Comma 11 5 3" xfId="8456" xr:uid="{00000000-0005-0000-0000-0000A2080000}"/>
    <cellStyle name="Comma 11 5 3 2" xfId="17209" xr:uid="{00000000-0005-0000-0000-0000A3080000}"/>
    <cellStyle name="Comma 11 5 4" xfId="12833" xr:uid="{00000000-0005-0000-0000-0000A4080000}"/>
    <cellStyle name="Comma 11 6" xfId="5173" xr:uid="{00000000-0005-0000-0000-0000A5080000}"/>
    <cellStyle name="Comma 11 6 2" xfId="9550" xr:uid="{00000000-0005-0000-0000-0000A6080000}"/>
    <cellStyle name="Comma 11 6 2 2" xfId="18303" xr:uid="{00000000-0005-0000-0000-0000A7080000}"/>
    <cellStyle name="Comma 11 6 3" xfId="13927" xr:uid="{00000000-0005-0000-0000-0000A8080000}"/>
    <cellStyle name="Comma 11 7" xfId="7362" xr:uid="{00000000-0005-0000-0000-0000A9080000}"/>
    <cellStyle name="Comma 11 7 2" xfId="16115" xr:uid="{00000000-0005-0000-0000-0000AA080000}"/>
    <cellStyle name="Comma 11 8" xfId="11739" xr:uid="{00000000-0005-0000-0000-0000AB080000}"/>
    <cellStyle name="Comma 12" xfId="2938" xr:uid="{00000000-0005-0000-0000-0000AC080000}"/>
    <cellStyle name="Comma 12 2" xfId="3050" xr:uid="{00000000-0005-0000-0000-0000AD080000}"/>
    <cellStyle name="Comma 12 2 2" xfId="3326" xr:uid="{00000000-0005-0000-0000-0000AE080000}"/>
    <cellStyle name="Comma 12 2 2 2" xfId="3879" xr:uid="{00000000-0005-0000-0000-0000AF080000}"/>
    <cellStyle name="Comma 12 2 2 2 2" xfId="4975" xr:uid="{00000000-0005-0000-0000-0000B0080000}"/>
    <cellStyle name="Comma 12 2 2 2 2 2" xfId="7164" xr:uid="{00000000-0005-0000-0000-0000B1080000}"/>
    <cellStyle name="Comma 12 2 2 2 2 2 2" xfId="11541" xr:uid="{00000000-0005-0000-0000-0000B2080000}"/>
    <cellStyle name="Comma 12 2 2 2 2 2 2 2" xfId="20294" xr:uid="{00000000-0005-0000-0000-0000B3080000}"/>
    <cellStyle name="Comma 12 2 2 2 2 2 3" xfId="15918" xr:uid="{00000000-0005-0000-0000-0000B4080000}"/>
    <cellStyle name="Comma 12 2 2 2 2 3" xfId="9353" xr:uid="{00000000-0005-0000-0000-0000B5080000}"/>
    <cellStyle name="Comma 12 2 2 2 2 3 2" xfId="18106" xr:uid="{00000000-0005-0000-0000-0000B6080000}"/>
    <cellStyle name="Comma 12 2 2 2 2 4" xfId="13730" xr:uid="{00000000-0005-0000-0000-0000B7080000}"/>
    <cellStyle name="Comma 12 2 2 2 3" xfId="6070" xr:uid="{00000000-0005-0000-0000-0000B8080000}"/>
    <cellStyle name="Comma 12 2 2 2 3 2" xfId="10447" xr:uid="{00000000-0005-0000-0000-0000B9080000}"/>
    <cellStyle name="Comma 12 2 2 2 3 2 2" xfId="19200" xr:uid="{00000000-0005-0000-0000-0000BA080000}"/>
    <cellStyle name="Comma 12 2 2 2 3 3" xfId="14824" xr:uid="{00000000-0005-0000-0000-0000BB080000}"/>
    <cellStyle name="Comma 12 2 2 2 4" xfId="8259" xr:uid="{00000000-0005-0000-0000-0000BC080000}"/>
    <cellStyle name="Comma 12 2 2 2 4 2" xfId="17012" xr:uid="{00000000-0005-0000-0000-0000BD080000}"/>
    <cellStyle name="Comma 12 2 2 2 5" xfId="12636" xr:uid="{00000000-0005-0000-0000-0000BE080000}"/>
    <cellStyle name="Comma 12 2 2 3" xfId="4427" xr:uid="{00000000-0005-0000-0000-0000BF080000}"/>
    <cellStyle name="Comma 12 2 2 3 2" xfId="6616" xr:uid="{00000000-0005-0000-0000-0000C0080000}"/>
    <cellStyle name="Comma 12 2 2 3 2 2" xfId="10993" xr:uid="{00000000-0005-0000-0000-0000C1080000}"/>
    <cellStyle name="Comma 12 2 2 3 2 2 2" xfId="19746" xr:uid="{00000000-0005-0000-0000-0000C2080000}"/>
    <cellStyle name="Comma 12 2 2 3 2 3" xfId="15370" xr:uid="{00000000-0005-0000-0000-0000C3080000}"/>
    <cellStyle name="Comma 12 2 2 3 3" xfId="8805" xr:uid="{00000000-0005-0000-0000-0000C4080000}"/>
    <cellStyle name="Comma 12 2 2 3 3 2" xfId="17558" xr:uid="{00000000-0005-0000-0000-0000C5080000}"/>
    <cellStyle name="Comma 12 2 2 3 4" xfId="13182" xr:uid="{00000000-0005-0000-0000-0000C6080000}"/>
    <cellStyle name="Comma 12 2 2 4" xfId="5522" xr:uid="{00000000-0005-0000-0000-0000C7080000}"/>
    <cellStyle name="Comma 12 2 2 4 2" xfId="9899" xr:uid="{00000000-0005-0000-0000-0000C8080000}"/>
    <cellStyle name="Comma 12 2 2 4 2 2" xfId="18652" xr:uid="{00000000-0005-0000-0000-0000C9080000}"/>
    <cellStyle name="Comma 12 2 2 4 3" xfId="14276" xr:uid="{00000000-0005-0000-0000-0000CA080000}"/>
    <cellStyle name="Comma 12 2 2 5" xfId="7711" xr:uid="{00000000-0005-0000-0000-0000CB080000}"/>
    <cellStyle name="Comma 12 2 2 5 2" xfId="16464" xr:uid="{00000000-0005-0000-0000-0000CC080000}"/>
    <cellStyle name="Comma 12 2 2 6" xfId="12088" xr:uid="{00000000-0005-0000-0000-0000CD080000}"/>
    <cellStyle name="Comma 12 2 3" xfId="3605" xr:uid="{00000000-0005-0000-0000-0000CE080000}"/>
    <cellStyle name="Comma 12 2 3 2" xfId="4701" xr:uid="{00000000-0005-0000-0000-0000CF080000}"/>
    <cellStyle name="Comma 12 2 3 2 2" xfId="6890" xr:uid="{00000000-0005-0000-0000-0000D0080000}"/>
    <cellStyle name="Comma 12 2 3 2 2 2" xfId="11267" xr:uid="{00000000-0005-0000-0000-0000D1080000}"/>
    <cellStyle name="Comma 12 2 3 2 2 2 2" xfId="20020" xr:uid="{00000000-0005-0000-0000-0000D2080000}"/>
    <cellStyle name="Comma 12 2 3 2 2 3" xfId="15644" xr:uid="{00000000-0005-0000-0000-0000D3080000}"/>
    <cellStyle name="Comma 12 2 3 2 3" xfId="9079" xr:uid="{00000000-0005-0000-0000-0000D4080000}"/>
    <cellStyle name="Comma 12 2 3 2 3 2" xfId="17832" xr:uid="{00000000-0005-0000-0000-0000D5080000}"/>
    <cellStyle name="Comma 12 2 3 2 4" xfId="13456" xr:uid="{00000000-0005-0000-0000-0000D6080000}"/>
    <cellStyle name="Comma 12 2 3 3" xfId="5796" xr:uid="{00000000-0005-0000-0000-0000D7080000}"/>
    <cellStyle name="Comma 12 2 3 3 2" xfId="10173" xr:uid="{00000000-0005-0000-0000-0000D8080000}"/>
    <cellStyle name="Comma 12 2 3 3 2 2" xfId="18926" xr:uid="{00000000-0005-0000-0000-0000D9080000}"/>
    <cellStyle name="Comma 12 2 3 3 3" xfId="14550" xr:uid="{00000000-0005-0000-0000-0000DA080000}"/>
    <cellStyle name="Comma 12 2 3 4" xfId="7985" xr:uid="{00000000-0005-0000-0000-0000DB080000}"/>
    <cellStyle name="Comma 12 2 3 4 2" xfId="16738" xr:uid="{00000000-0005-0000-0000-0000DC080000}"/>
    <cellStyle name="Comma 12 2 3 5" xfId="12362" xr:uid="{00000000-0005-0000-0000-0000DD080000}"/>
    <cellStyle name="Comma 12 2 4" xfId="4153" xr:uid="{00000000-0005-0000-0000-0000DE080000}"/>
    <cellStyle name="Comma 12 2 4 2" xfId="6342" xr:uid="{00000000-0005-0000-0000-0000DF080000}"/>
    <cellStyle name="Comma 12 2 4 2 2" xfId="10719" xr:uid="{00000000-0005-0000-0000-0000E0080000}"/>
    <cellStyle name="Comma 12 2 4 2 2 2" xfId="19472" xr:uid="{00000000-0005-0000-0000-0000E1080000}"/>
    <cellStyle name="Comma 12 2 4 2 3" xfId="15096" xr:uid="{00000000-0005-0000-0000-0000E2080000}"/>
    <cellStyle name="Comma 12 2 4 3" xfId="8531" xr:uid="{00000000-0005-0000-0000-0000E3080000}"/>
    <cellStyle name="Comma 12 2 4 3 2" xfId="17284" xr:uid="{00000000-0005-0000-0000-0000E4080000}"/>
    <cellStyle name="Comma 12 2 4 4" xfId="12908" xr:uid="{00000000-0005-0000-0000-0000E5080000}"/>
    <cellStyle name="Comma 12 2 5" xfId="5248" xr:uid="{00000000-0005-0000-0000-0000E6080000}"/>
    <cellStyle name="Comma 12 2 5 2" xfId="9625" xr:uid="{00000000-0005-0000-0000-0000E7080000}"/>
    <cellStyle name="Comma 12 2 5 2 2" xfId="18378" xr:uid="{00000000-0005-0000-0000-0000E8080000}"/>
    <cellStyle name="Comma 12 2 5 3" xfId="14002" xr:uid="{00000000-0005-0000-0000-0000E9080000}"/>
    <cellStyle name="Comma 12 2 6" xfId="7437" xr:uid="{00000000-0005-0000-0000-0000EA080000}"/>
    <cellStyle name="Comma 12 2 6 2" xfId="16190" xr:uid="{00000000-0005-0000-0000-0000EB080000}"/>
    <cellStyle name="Comma 12 2 7" xfId="11814" xr:uid="{00000000-0005-0000-0000-0000EC080000}"/>
    <cellStyle name="Comma 12 3" xfId="3214" xr:uid="{00000000-0005-0000-0000-0000ED080000}"/>
    <cellStyle name="Comma 12 3 2" xfId="3767" xr:uid="{00000000-0005-0000-0000-0000EE080000}"/>
    <cellStyle name="Comma 12 3 2 2" xfId="4863" xr:uid="{00000000-0005-0000-0000-0000EF080000}"/>
    <cellStyle name="Comma 12 3 2 2 2" xfId="7052" xr:uid="{00000000-0005-0000-0000-0000F0080000}"/>
    <cellStyle name="Comma 12 3 2 2 2 2" xfId="11429" xr:uid="{00000000-0005-0000-0000-0000F1080000}"/>
    <cellStyle name="Comma 12 3 2 2 2 2 2" xfId="20182" xr:uid="{00000000-0005-0000-0000-0000F2080000}"/>
    <cellStyle name="Comma 12 3 2 2 2 3" xfId="15806" xr:uid="{00000000-0005-0000-0000-0000F3080000}"/>
    <cellStyle name="Comma 12 3 2 2 3" xfId="9241" xr:uid="{00000000-0005-0000-0000-0000F4080000}"/>
    <cellStyle name="Comma 12 3 2 2 3 2" xfId="17994" xr:uid="{00000000-0005-0000-0000-0000F5080000}"/>
    <cellStyle name="Comma 12 3 2 2 4" xfId="13618" xr:uid="{00000000-0005-0000-0000-0000F6080000}"/>
    <cellStyle name="Comma 12 3 2 3" xfId="5958" xr:uid="{00000000-0005-0000-0000-0000F7080000}"/>
    <cellStyle name="Comma 12 3 2 3 2" xfId="10335" xr:uid="{00000000-0005-0000-0000-0000F8080000}"/>
    <cellStyle name="Comma 12 3 2 3 2 2" xfId="19088" xr:uid="{00000000-0005-0000-0000-0000F9080000}"/>
    <cellStyle name="Comma 12 3 2 3 3" xfId="14712" xr:uid="{00000000-0005-0000-0000-0000FA080000}"/>
    <cellStyle name="Comma 12 3 2 4" xfId="8147" xr:uid="{00000000-0005-0000-0000-0000FB080000}"/>
    <cellStyle name="Comma 12 3 2 4 2" xfId="16900" xr:uid="{00000000-0005-0000-0000-0000FC080000}"/>
    <cellStyle name="Comma 12 3 2 5" xfId="12524" xr:uid="{00000000-0005-0000-0000-0000FD080000}"/>
    <cellStyle name="Comma 12 3 3" xfId="4315" xr:uid="{00000000-0005-0000-0000-0000FE080000}"/>
    <cellStyle name="Comma 12 3 3 2" xfId="6504" xr:uid="{00000000-0005-0000-0000-0000FF080000}"/>
    <cellStyle name="Comma 12 3 3 2 2" xfId="10881" xr:uid="{00000000-0005-0000-0000-000000090000}"/>
    <cellStyle name="Comma 12 3 3 2 2 2" xfId="19634" xr:uid="{00000000-0005-0000-0000-000001090000}"/>
    <cellStyle name="Comma 12 3 3 2 3" xfId="15258" xr:uid="{00000000-0005-0000-0000-000002090000}"/>
    <cellStyle name="Comma 12 3 3 3" xfId="8693" xr:uid="{00000000-0005-0000-0000-000003090000}"/>
    <cellStyle name="Comma 12 3 3 3 2" xfId="17446" xr:uid="{00000000-0005-0000-0000-000004090000}"/>
    <cellStyle name="Comma 12 3 3 4" xfId="13070" xr:uid="{00000000-0005-0000-0000-000005090000}"/>
    <cellStyle name="Comma 12 3 4" xfId="5410" xr:uid="{00000000-0005-0000-0000-000006090000}"/>
    <cellStyle name="Comma 12 3 4 2" xfId="9787" xr:uid="{00000000-0005-0000-0000-000007090000}"/>
    <cellStyle name="Comma 12 3 4 2 2" xfId="18540" xr:uid="{00000000-0005-0000-0000-000008090000}"/>
    <cellStyle name="Comma 12 3 4 3" xfId="14164" xr:uid="{00000000-0005-0000-0000-000009090000}"/>
    <cellStyle name="Comma 12 3 5" xfId="7599" xr:uid="{00000000-0005-0000-0000-00000A090000}"/>
    <cellStyle name="Comma 12 3 5 2" xfId="16352" xr:uid="{00000000-0005-0000-0000-00000B090000}"/>
    <cellStyle name="Comma 12 3 6" xfId="11976" xr:uid="{00000000-0005-0000-0000-00000C090000}"/>
    <cellStyle name="Comma 12 4" xfId="3493" xr:uid="{00000000-0005-0000-0000-00000D090000}"/>
    <cellStyle name="Comma 12 4 2" xfId="4589" xr:uid="{00000000-0005-0000-0000-00000E090000}"/>
    <cellStyle name="Comma 12 4 2 2" xfId="6778" xr:uid="{00000000-0005-0000-0000-00000F090000}"/>
    <cellStyle name="Comma 12 4 2 2 2" xfId="11155" xr:uid="{00000000-0005-0000-0000-000010090000}"/>
    <cellStyle name="Comma 12 4 2 2 2 2" xfId="19908" xr:uid="{00000000-0005-0000-0000-000011090000}"/>
    <cellStyle name="Comma 12 4 2 2 3" xfId="15532" xr:uid="{00000000-0005-0000-0000-000012090000}"/>
    <cellStyle name="Comma 12 4 2 3" xfId="8967" xr:uid="{00000000-0005-0000-0000-000013090000}"/>
    <cellStyle name="Comma 12 4 2 3 2" xfId="17720" xr:uid="{00000000-0005-0000-0000-000014090000}"/>
    <cellStyle name="Comma 12 4 2 4" xfId="13344" xr:uid="{00000000-0005-0000-0000-000015090000}"/>
    <cellStyle name="Comma 12 4 3" xfId="5684" xr:uid="{00000000-0005-0000-0000-000016090000}"/>
    <cellStyle name="Comma 12 4 3 2" xfId="10061" xr:uid="{00000000-0005-0000-0000-000017090000}"/>
    <cellStyle name="Comma 12 4 3 2 2" xfId="18814" xr:uid="{00000000-0005-0000-0000-000018090000}"/>
    <cellStyle name="Comma 12 4 3 3" xfId="14438" xr:uid="{00000000-0005-0000-0000-000019090000}"/>
    <cellStyle name="Comma 12 4 4" xfId="7873" xr:uid="{00000000-0005-0000-0000-00001A090000}"/>
    <cellStyle name="Comma 12 4 4 2" xfId="16626" xr:uid="{00000000-0005-0000-0000-00001B090000}"/>
    <cellStyle name="Comma 12 4 5" xfId="12250" xr:uid="{00000000-0005-0000-0000-00001C090000}"/>
    <cellStyle name="Comma 12 5" xfId="4041" xr:uid="{00000000-0005-0000-0000-00001D090000}"/>
    <cellStyle name="Comma 12 5 2" xfId="6230" xr:uid="{00000000-0005-0000-0000-00001E090000}"/>
    <cellStyle name="Comma 12 5 2 2" xfId="10607" xr:uid="{00000000-0005-0000-0000-00001F090000}"/>
    <cellStyle name="Comma 12 5 2 2 2" xfId="19360" xr:uid="{00000000-0005-0000-0000-000020090000}"/>
    <cellStyle name="Comma 12 5 2 3" xfId="14984" xr:uid="{00000000-0005-0000-0000-000021090000}"/>
    <cellStyle name="Comma 12 5 3" xfId="8419" xr:uid="{00000000-0005-0000-0000-000022090000}"/>
    <cellStyle name="Comma 12 5 3 2" xfId="17172" xr:uid="{00000000-0005-0000-0000-000023090000}"/>
    <cellStyle name="Comma 12 5 4" xfId="12796" xr:uid="{00000000-0005-0000-0000-000024090000}"/>
    <cellStyle name="Comma 12 6" xfId="5136" xr:uid="{00000000-0005-0000-0000-000025090000}"/>
    <cellStyle name="Comma 12 6 2" xfId="9513" xr:uid="{00000000-0005-0000-0000-000026090000}"/>
    <cellStyle name="Comma 12 6 2 2" xfId="18266" xr:uid="{00000000-0005-0000-0000-000027090000}"/>
    <cellStyle name="Comma 12 6 3" xfId="13890" xr:uid="{00000000-0005-0000-0000-000028090000}"/>
    <cellStyle name="Comma 12 7" xfId="7325" xr:uid="{00000000-0005-0000-0000-000029090000}"/>
    <cellStyle name="Comma 12 7 2" xfId="16078" xr:uid="{00000000-0005-0000-0000-00002A090000}"/>
    <cellStyle name="Comma 12 8" xfId="11702" xr:uid="{00000000-0005-0000-0000-00002B090000}"/>
    <cellStyle name="Comma 13" xfId="2973" xr:uid="{00000000-0005-0000-0000-00002C090000}"/>
    <cellStyle name="Comma 13 2" xfId="3085" xr:uid="{00000000-0005-0000-0000-00002D090000}"/>
    <cellStyle name="Comma 13 2 2" xfId="3361" xr:uid="{00000000-0005-0000-0000-00002E090000}"/>
    <cellStyle name="Comma 13 2 2 2" xfId="3914" xr:uid="{00000000-0005-0000-0000-00002F090000}"/>
    <cellStyle name="Comma 13 2 2 2 2" xfId="5010" xr:uid="{00000000-0005-0000-0000-000030090000}"/>
    <cellStyle name="Comma 13 2 2 2 2 2" xfId="7199" xr:uid="{00000000-0005-0000-0000-000031090000}"/>
    <cellStyle name="Comma 13 2 2 2 2 2 2" xfId="11576" xr:uid="{00000000-0005-0000-0000-000032090000}"/>
    <cellStyle name="Comma 13 2 2 2 2 2 2 2" xfId="20329" xr:uid="{00000000-0005-0000-0000-000033090000}"/>
    <cellStyle name="Comma 13 2 2 2 2 2 3" xfId="15953" xr:uid="{00000000-0005-0000-0000-000034090000}"/>
    <cellStyle name="Comma 13 2 2 2 2 3" xfId="9388" xr:uid="{00000000-0005-0000-0000-000035090000}"/>
    <cellStyle name="Comma 13 2 2 2 2 3 2" xfId="18141" xr:uid="{00000000-0005-0000-0000-000036090000}"/>
    <cellStyle name="Comma 13 2 2 2 2 4" xfId="13765" xr:uid="{00000000-0005-0000-0000-000037090000}"/>
    <cellStyle name="Comma 13 2 2 2 3" xfId="6105" xr:uid="{00000000-0005-0000-0000-000038090000}"/>
    <cellStyle name="Comma 13 2 2 2 3 2" xfId="10482" xr:uid="{00000000-0005-0000-0000-000039090000}"/>
    <cellStyle name="Comma 13 2 2 2 3 2 2" xfId="19235" xr:uid="{00000000-0005-0000-0000-00003A090000}"/>
    <cellStyle name="Comma 13 2 2 2 3 3" xfId="14859" xr:uid="{00000000-0005-0000-0000-00003B090000}"/>
    <cellStyle name="Comma 13 2 2 2 4" xfId="8294" xr:uid="{00000000-0005-0000-0000-00003C090000}"/>
    <cellStyle name="Comma 13 2 2 2 4 2" xfId="17047" xr:uid="{00000000-0005-0000-0000-00003D090000}"/>
    <cellStyle name="Comma 13 2 2 2 5" xfId="12671" xr:uid="{00000000-0005-0000-0000-00003E090000}"/>
    <cellStyle name="Comma 13 2 2 3" xfId="4462" xr:uid="{00000000-0005-0000-0000-00003F090000}"/>
    <cellStyle name="Comma 13 2 2 3 2" xfId="6651" xr:uid="{00000000-0005-0000-0000-000040090000}"/>
    <cellStyle name="Comma 13 2 2 3 2 2" xfId="11028" xr:uid="{00000000-0005-0000-0000-000041090000}"/>
    <cellStyle name="Comma 13 2 2 3 2 2 2" xfId="19781" xr:uid="{00000000-0005-0000-0000-000042090000}"/>
    <cellStyle name="Comma 13 2 2 3 2 3" xfId="15405" xr:uid="{00000000-0005-0000-0000-000043090000}"/>
    <cellStyle name="Comma 13 2 2 3 3" xfId="8840" xr:uid="{00000000-0005-0000-0000-000044090000}"/>
    <cellStyle name="Comma 13 2 2 3 3 2" xfId="17593" xr:uid="{00000000-0005-0000-0000-000045090000}"/>
    <cellStyle name="Comma 13 2 2 3 4" xfId="13217" xr:uid="{00000000-0005-0000-0000-000046090000}"/>
    <cellStyle name="Comma 13 2 2 4" xfId="5557" xr:uid="{00000000-0005-0000-0000-000047090000}"/>
    <cellStyle name="Comma 13 2 2 4 2" xfId="9934" xr:uid="{00000000-0005-0000-0000-000048090000}"/>
    <cellStyle name="Comma 13 2 2 4 2 2" xfId="18687" xr:uid="{00000000-0005-0000-0000-000049090000}"/>
    <cellStyle name="Comma 13 2 2 4 3" xfId="14311" xr:uid="{00000000-0005-0000-0000-00004A090000}"/>
    <cellStyle name="Comma 13 2 2 5" xfId="7746" xr:uid="{00000000-0005-0000-0000-00004B090000}"/>
    <cellStyle name="Comma 13 2 2 5 2" xfId="16499" xr:uid="{00000000-0005-0000-0000-00004C090000}"/>
    <cellStyle name="Comma 13 2 2 6" xfId="12123" xr:uid="{00000000-0005-0000-0000-00004D090000}"/>
    <cellStyle name="Comma 13 2 3" xfId="3640" xr:uid="{00000000-0005-0000-0000-00004E090000}"/>
    <cellStyle name="Comma 13 2 3 2" xfId="4736" xr:uid="{00000000-0005-0000-0000-00004F090000}"/>
    <cellStyle name="Comma 13 2 3 2 2" xfId="6925" xr:uid="{00000000-0005-0000-0000-000050090000}"/>
    <cellStyle name="Comma 13 2 3 2 2 2" xfId="11302" xr:uid="{00000000-0005-0000-0000-000051090000}"/>
    <cellStyle name="Comma 13 2 3 2 2 2 2" xfId="20055" xr:uid="{00000000-0005-0000-0000-000052090000}"/>
    <cellStyle name="Comma 13 2 3 2 2 3" xfId="15679" xr:uid="{00000000-0005-0000-0000-000053090000}"/>
    <cellStyle name="Comma 13 2 3 2 3" xfId="9114" xr:uid="{00000000-0005-0000-0000-000054090000}"/>
    <cellStyle name="Comma 13 2 3 2 3 2" xfId="17867" xr:uid="{00000000-0005-0000-0000-000055090000}"/>
    <cellStyle name="Comma 13 2 3 2 4" xfId="13491" xr:uid="{00000000-0005-0000-0000-000056090000}"/>
    <cellStyle name="Comma 13 2 3 3" xfId="5831" xr:uid="{00000000-0005-0000-0000-000057090000}"/>
    <cellStyle name="Comma 13 2 3 3 2" xfId="10208" xr:uid="{00000000-0005-0000-0000-000058090000}"/>
    <cellStyle name="Comma 13 2 3 3 2 2" xfId="18961" xr:uid="{00000000-0005-0000-0000-000059090000}"/>
    <cellStyle name="Comma 13 2 3 3 3" xfId="14585" xr:uid="{00000000-0005-0000-0000-00005A090000}"/>
    <cellStyle name="Comma 13 2 3 4" xfId="8020" xr:uid="{00000000-0005-0000-0000-00005B090000}"/>
    <cellStyle name="Comma 13 2 3 4 2" xfId="16773" xr:uid="{00000000-0005-0000-0000-00005C090000}"/>
    <cellStyle name="Comma 13 2 3 5" xfId="12397" xr:uid="{00000000-0005-0000-0000-00005D090000}"/>
    <cellStyle name="Comma 13 2 4" xfId="4188" xr:uid="{00000000-0005-0000-0000-00005E090000}"/>
    <cellStyle name="Comma 13 2 4 2" xfId="6377" xr:uid="{00000000-0005-0000-0000-00005F090000}"/>
    <cellStyle name="Comma 13 2 4 2 2" xfId="10754" xr:uid="{00000000-0005-0000-0000-000060090000}"/>
    <cellStyle name="Comma 13 2 4 2 2 2" xfId="19507" xr:uid="{00000000-0005-0000-0000-000061090000}"/>
    <cellStyle name="Comma 13 2 4 2 3" xfId="15131" xr:uid="{00000000-0005-0000-0000-000062090000}"/>
    <cellStyle name="Comma 13 2 4 3" xfId="8566" xr:uid="{00000000-0005-0000-0000-000063090000}"/>
    <cellStyle name="Comma 13 2 4 3 2" xfId="17319" xr:uid="{00000000-0005-0000-0000-000064090000}"/>
    <cellStyle name="Comma 13 2 4 4" xfId="12943" xr:uid="{00000000-0005-0000-0000-000065090000}"/>
    <cellStyle name="Comma 13 2 5" xfId="5283" xr:uid="{00000000-0005-0000-0000-000066090000}"/>
    <cellStyle name="Comma 13 2 5 2" xfId="9660" xr:uid="{00000000-0005-0000-0000-000067090000}"/>
    <cellStyle name="Comma 13 2 5 2 2" xfId="18413" xr:uid="{00000000-0005-0000-0000-000068090000}"/>
    <cellStyle name="Comma 13 2 5 3" xfId="14037" xr:uid="{00000000-0005-0000-0000-000069090000}"/>
    <cellStyle name="Comma 13 2 6" xfId="7472" xr:uid="{00000000-0005-0000-0000-00006A090000}"/>
    <cellStyle name="Comma 13 2 6 2" xfId="16225" xr:uid="{00000000-0005-0000-0000-00006B090000}"/>
    <cellStyle name="Comma 13 2 7" xfId="11849" xr:uid="{00000000-0005-0000-0000-00006C090000}"/>
    <cellStyle name="Comma 13 3" xfId="3249" xr:uid="{00000000-0005-0000-0000-00006D090000}"/>
    <cellStyle name="Comma 13 3 2" xfId="3802" xr:uid="{00000000-0005-0000-0000-00006E090000}"/>
    <cellStyle name="Comma 13 3 2 2" xfId="4898" xr:uid="{00000000-0005-0000-0000-00006F090000}"/>
    <cellStyle name="Comma 13 3 2 2 2" xfId="7087" xr:uid="{00000000-0005-0000-0000-000070090000}"/>
    <cellStyle name="Comma 13 3 2 2 2 2" xfId="11464" xr:uid="{00000000-0005-0000-0000-000071090000}"/>
    <cellStyle name="Comma 13 3 2 2 2 2 2" xfId="20217" xr:uid="{00000000-0005-0000-0000-000072090000}"/>
    <cellStyle name="Comma 13 3 2 2 2 3" xfId="15841" xr:uid="{00000000-0005-0000-0000-000073090000}"/>
    <cellStyle name="Comma 13 3 2 2 3" xfId="9276" xr:uid="{00000000-0005-0000-0000-000074090000}"/>
    <cellStyle name="Comma 13 3 2 2 3 2" xfId="18029" xr:uid="{00000000-0005-0000-0000-000075090000}"/>
    <cellStyle name="Comma 13 3 2 2 4" xfId="13653" xr:uid="{00000000-0005-0000-0000-000076090000}"/>
    <cellStyle name="Comma 13 3 2 3" xfId="5993" xr:uid="{00000000-0005-0000-0000-000077090000}"/>
    <cellStyle name="Comma 13 3 2 3 2" xfId="10370" xr:uid="{00000000-0005-0000-0000-000078090000}"/>
    <cellStyle name="Comma 13 3 2 3 2 2" xfId="19123" xr:uid="{00000000-0005-0000-0000-000079090000}"/>
    <cellStyle name="Comma 13 3 2 3 3" xfId="14747" xr:uid="{00000000-0005-0000-0000-00007A090000}"/>
    <cellStyle name="Comma 13 3 2 4" xfId="8182" xr:uid="{00000000-0005-0000-0000-00007B090000}"/>
    <cellStyle name="Comma 13 3 2 4 2" xfId="16935" xr:uid="{00000000-0005-0000-0000-00007C090000}"/>
    <cellStyle name="Comma 13 3 2 5" xfId="12559" xr:uid="{00000000-0005-0000-0000-00007D090000}"/>
    <cellStyle name="Comma 13 3 3" xfId="4350" xr:uid="{00000000-0005-0000-0000-00007E090000}"/>
    <cellStyle name="Comma 13 3 3 2" xfId="6539" xr:uid="{00000000-0005-0000-0000-00007F090000}"/>
    <cellStyle name="Comma 13 3 3 2 2" xfId="10916" xr:uid="{00000000-0005-0000-0000-000080090000}"/>
    <cellStyle name="Comma 13 3 3 2 2 2" xfId="19669" xr:uid="{00000000-0005-0000-0000-000081090000}"/>
    <cellStyle name="Comma 13 3 3 2 3" xfId="15293" xr:uid="{00000000-0005-0000-0000-000082090000}"/>
    <cellStyle name="Comma 13 3 3 3" xfId="8728" xr:uid="{00000000-0005-0000-0000-000083090000}"/>
    <cellStyle name="Comma 13 3 3 3 2" xfId="17481" xr:uid="{00000000-0005-0000-0000-000084090000}"/>
    <cellStyle name="Comma 13 3 3 4" xfId="13105" xr:uid="{00000000-0005-0000-0000-000085090000}"/>
    <cellStyle name="Comma 13 3 4" xfId="5445" xr:uid="{00000000-0005-0000-0000-000086090000}"/>
    <cellStyle name="Comma 13 3 4 2" xfId="9822" xr:uid="{00000000-0005-0000-0000-000087090000}"/>
    <cellStyle name="Comma 13 3 4 2 2" xfId="18575" xr:uid="{00000000-0005-0000-0000-000088090000}"/>
    <cellStyle name="Comma 13 3 4 3" xfId="14199" xr:uid="{00000000-0005-0000-0000-000089090000}"/>
    <cellStyle name="Comma 13 3 5" xfId="7634" xr:uid="{00000000-0005-0000-0000-00008A090000}"/>
    <cellStyle name="Comma 13 3 5 2" xfId="16387" xr:uid="{00000000-0005-0000-0000-00008B090000}"/>
    <cellStyle name="Comma 13 3 6" xfId="12011" xr:uid="{00000000-0005-0000-0000-00008C090000}"/>
    <cellStyle name="Comma 13 4" xfId="3528" xr:uid="{00000000-0005-0000-0000-00008D090000}"/>
    <cellStyle name="Comma 13 4 2" xfId="4624" xr:uid="{00000000-0005-0000-0000-00008E090000}"/>
    <cellStyle name="Comma 13 4 2 2" xfId="6813" xr:uid="{00000000-0005-0000-0000-00008F090000}"/>
    <cellStyle name="Comma 13 4 2 2 2" xfId="11190" xr:uid="{00000000-0005-0000-0000-000090090000}"/>
    <cellStyle name="Comma 13 4 2 2 2 2" xfId="19943" xr:uid="{00000000-0005-0000-0000-000091090000}"/>
    <cellStyle name="Comma 13 4 2 2 3" xfId="15567" xr:uid="{00000000-0005-0000-0000-000092090000}"/>
    <cellStyle name="Comma 13 4 2 3" xfId="9002" xr:uid="{00000000-0005-0000-0000-000093090000}"/>
    <cellStyle name="Comma 13 4 2 3 2" xfId="17755" xr:uid="{00000000-0005-0000-0000-000094090000}"/>
    <cellStyle name="Comma 13 4 2 4" xfId="13379" xr:uid="{00000000-0005-0000-0000-000095090000}"/>
    <cellStyle name="Comma 13 4 3" xfId="5719" xr:uid="{00000000-0005-0000-0000-000096090000}"/>
    <cellStyle name="Comma 13 4 3 2" xfId="10096" xr:uid="{00000000-0005-0000-0000-000097090000}"/>
    <cellStyle name="Comma 13 4 3 2 2" xfId="18849" xr:uid="{00000000-0005-0000-0000-000098090000}"/>
    <cellStyle name="Comma 13 4 3 3" xfId="14473" xr:uid="{00000000-0005-0000-0000-000099090000}"/>
    <cellStyle name="Comma 13 4 4" xfId="7908" xr:uid="{00000000-0005-0000-0000-00009A090000}"/>
    <cellStyle name="Comma 13 4 4 2" xfId="16661" xr:uid="{00000000-0005-0000-0000-00009B090000}"/>
    <cellStyle name="Comma 13 4 5" xfId="12285" xr:uid="{00000000-0005-0000-0000-00009C090000}"/>
    <cellStyle name="Comma 13 5" xfId="4076" xr:uid="{00000000-0005-0000-0000-00009D090000}"/>
    <cellStyle name="Comma 13 5 2" xfId="6265" xr:uid="{00000000-0005-0000-0000-00009E090000}"/>
    <cellStyle name="Comma 13 5 2 2" xfId="10642" xr:uid="{00000000-0005-0000-0000-00009F090000}"/>
    <cellStyle name="Comma 13 5 2 2 2" xfId="19395" xr:uid="{00000000-0005-0000-0000-0000A0090000}"/>
    <cellStyle name="Comma 13 5 2 3" xfId="15019" xr:uid="{00000000-0005-0000-0000-0000A1090000}"/>
    <cellStyle name="Comma 13 5 3" xfId="8454" xr:uid="{00000000-0005-0000-0000-0000A2090000}"/>
    <cellStyle name="Comma 13 5 3 2" xfId="17207" xr:uid="{00000000-0005-0000-0000-0000A3090000}"/>
    <cellStyle name="Comma 13 5 4" xfId="12831" xr:uid="{00000000-0005-0000-0000-0000A4090000}"/>
    <cellStyle name="Comma 13 6" xfId="5171" xr:uid="{00000000-0005-0000-0000-0000A5090000}"/>
    <cellStyle name="Comma 13 6 2" xfId="9548" xr:uid="{00000000-0005-0000-0000-0000A6090000}"/>
    <cellStyle name="Comma 13 6 2 2" xfId="18301" xr:uid="{00000000-0005-0000-0000-0000A7090000}"/>
    <cellStyle name="Comma 13 6 3" xfId="13925" xr:uid="{00000000-0005-0000-0000-0000A8090000}"/>
    <cellStyle name="Comma 13 7" xfId="7360" xr:uid="{00000000-0005-0000-0000-0000A9090000}"/>
    <cellStyle name="Comma 13 7 2" xfId="16113" xr:uid="{00000000-0005-0000-0000-0000AA090000}"/>
    <cellStyle name="Comma 13 8" xfId="11737" xr:uid="{00000000-0005-0000-0000-0000AB090000}"/>
    <cellStyle name="Comma 14" xfId="2937" xr:uid="{00000000-0005-0000-0000-0000AC090000}"/>
    <cellStyle name="Comma 14 2" xfId="3049" xr:uid="{00000000-0005-0000-0000-0000AD090000}"/>
    <cellStyle name="Comma 14 2 2" xfId="3325" xr:uid="{00000000-0005-0000-0000-0000AE090000}"/>
    <cellStyle name="Comma 14 2 2 2" xfId="3878" xr:uid="{00000000-0005-0000-0000-0000AF090000}"/>
    <cellStyle name="Comma 14 2 2 2 2" xfId="4974" xr:uid="{00000000-0005-0000-0000-0000B0090000}"/>
    <cellStyle name="Comma 14 2 2 2 2 2" xfId="7163" xr:uid="{00000000-0005-0000-0000-0000B1090000}"/>
    <cellStyle name="Comma 14 2 2 2 2 2 2" xfId="11540" xr:uid="{00000000-0005-0000-0000-0000B2090000}"/>
    <cellStyle name="Comma 14 2 2 2 2 2 2 2" xfId="20293" xr:uid="{00000000-0005-0000-0000-0000B3090000}"/>
    <cellStyle name="Comma 14 2 2 2 2 2 3" xfId="15917" xr:uid="{00000000-0005-0000-0000-0000B4090000}"/>
    <cellStyle name="Comma 14 2 2 2 2 3" xfId="9352" xr:uid="{00000000-0005-0000-0000-0000B5090000}"/>
    <cellStyle name="Comma 14 2 2 2 2 3 2" xfId="18105" xr:uid="{00000000-0005-0000-0000-0000B6090000}"/>
    <cellStyle name="Comma 14 2 2 2 2 4" xfId="13729" xr:uid="{00000000-0005-0000-0000-0000B7090000}"/>
    <cellStyle name="Comma 14 2 2 2 3" xfId="6069" xr:uid="{00000000-0005-0000-0000-0000B8090000}"/>
    <cellStyle name="Comma 14 2 2 2 3 2" xfId="10446" xr:uid="{00000000-0005-0000-0000-0000B9090000}"/>
    <cellStyle name="Comma 14 2 2 2 3 2 2" xfId="19199" xr:uid="{00000000-0005-0000-0000-0000BA090000}"/>
    <cellStyle name="Comma 14 2 2 2 3 3" xfId="14823" xr:uid="{00000000-0005-0000-0000-0000BB090000}"/>
    <cellStyle name="Comma 14 2 2 2 4" xfId="8258" xr:uid="{00000000-0005-0000-0000-0000BC090000}"/>
    <cellStyle name="Comma 14 2 2 2 4 2" xfId="17011" xr:uid="{00000000-0005-0000-0000-0000BD090000}"/>
    <cellStyle name="Comma 14 2 2 2 5" xfId="12635" xr:uid="{00000000-0005-0000-0000-0000BE090000}"/>
    <cellStyle name="Comma 14 2 2 3" xfId="4426" xr:uid="{00000000-0005-0000-0000-0000BF090000}"/>
    <cellStyle name="Comma 14 2 2 3 2" xfId="6615" xr:uid="{00000000-0005-0000-0000-0000C0090000}"/>
    <cellStyle name="Comma 14 2 2 3 2 2" xfId="10992" xr:uid="{00000000-0005-0000-0000-0000C1090000}"/>
    <cellStyle name="Comma 14 2 2 3 2 2 2" xfId="19745" xr:uid="{00000000-0005-0000-0000-0000C2090000}"/>
    <cellStyle name="Comma 14 2 2 3 2 3" xfId="15369" xr:uid="{00000000-0005-0000-0000-0000C3090000}"/>
    <cellStyle name="Comma 14 2 2 3 3" xfId="8804" xr:uid="{00000000-0005-0000-0000-0000C4090000}"/>
    <cellStyle name="Comma 14 2 2 3 3 2" xfId="17557" xr:uid="{00000000-0005-0000-0000-0000C5090000}"/>
    <cellStyle name="Comma 14 2 2 3 4" xfId="13181" xr:uid="{00000000-0005-0000-0000-0000C6090000}"/>
    <cellStyle name="Comma 14 2 2 4" xfId="5521" xr:uid="{00000000-0005-0000-0000-0000C7090000}"/>
    <cellStyle name="Comma 14 2 2 4 2" xfId="9898" xr:uid="{00000000-0005-0000-0000-0000C8090000}"/>
    <cellStyle name="Comma 14 2 2 4 2 2" xfId="18651" xr:uid="{00000000-0005-0000-0000-0000C9090000}"/>
    <cellStyle name="Comma 14 2 2 4 3" xfId="14275" xr:uid="{00000000-0005-0000-0000-0000CA090000}"/>
    <cellStyle name="Comma 14 2 2 5" xfId="7710" xr:uid="{00000000-0005-0000-0000-0000CB090000}"/>
    <cellStyle name="Comma 14 2 2 5 2" xfId="16463" xr:uid="{00000000-0005-0000-0000-0000CC090000}"/>
    <cellStyle name="Comma 14 2 2 6" xfId="12087" xr:uid="{00000000-0005-0000-0000-0000CD090000}"/>
    <cellStyle name="Comma 14 2 3" xfId="3604" xr:uid="{00000000-0005-0000-0000-0000CE090000}"/>
    <cellStyle name="Comma 14 2 3 2" xfId="4700" xr:uid="{00000000-0005-0000-0000-0000CF090000}"/>
    <cellStyle name="Comma 14 2 3 2 2" xfId="6889" xr:uid="{00000000-0005-0000-0000-0000D0090000}"/>
    <cellStyle name="Comma 14 2 3 2 2 2" xfId="11266" xr:uid="{00000000-0005-0000-0000-0000D1090000}"/>
    <cellStyle name="Comma 14 2 3 2 2 2 2" xfId="20019" xr:uid="{00000000-0005-0000-0000-0000D2090000}"/>
    <cellStyle name="Comma 14 2 3 2 2 3" xfId="15643" xr:uid="{00000000-0005-0000-0000-0000D3090000}"/>
    <cellStyle name="Comma 14 2 3 2 3" xfId="9078" xr:uid="{00000000-0005-0000-0000-0000D4090000}"/>
    <cellStyle name="Comma 14 2 3 2 3 2" xfId="17831" xr:uid="{00000000-0005-0000-0000-0000D5090000}"/>
    <cellStyle name="Comma 14 2 3 2 4" xfId="13455" xr:uid="{00000000-0005-0000-0000-0000D6090000}"/>
    <cellStyle name="Comma 14 2 3 3" xfId="5795" xr:uid="{00000000-0005-0000-0000-0000D7090000}"/>
    <cellStyle name="Comma 14 2 3 3 2" xfId="10172" xr:uid="{00000000-0005-0000-0000-0000D8090000}"/>
    <cellStyle name="Comma 14 2 3 3 2 2" xfId="18925" xr:uid="{00000000-0005-0000-0000-0000D9090000}"/>
    <cellStyle name="Comma 14 2 3 3 3" xfId="14549" xr:uid="{00000000-0005-0000-0000-0000DA090000}"/>
    <cellStyle name="Comma 14 2 3 4" xfId="7984" xr:uid="{00000000-0005-0000-0000-0000DB090000}"/>
    <cellStyle name="Comma 14 2 3 4 2" xfId="16737" xr:uid="{00000000-0005-0000-0000-0000DC090000}"/>
    <cellStyle name="Comma 14 2 3 5" xfId="12361" xr:uid="{00000000-0005-0000-0000-0000DD090000}"/>
    <cellStyle name="Comma 14 2 4" xfId="4152" xr:uid="{00000000-0005-0000-0000-0000DE090000}"/>
    <cellStyle name="Comma 14 2 4 2" xfId="6341" xr:uid="{00000000-0005-0000-0000-0000DF090000}"/>
    <cellStyle name="Comma 14 2 4 2 2" xfId="10718" xr:uid="{00000000-0005-0000-0000-0000E0090000}"/>
    <cellStyle name="Comma 14 2 4 2 2 2" xfId="19471" xr:uid="{00000000-0005-0000-0000-0000E1090000}"/>
    <cellStyle name="Comma 14 2 4 2 3" xfId="15095" xr:uid="{00000000-0005-0000-0000-0000E2090000}"/>
    <cellStyle name="Comma 14 2 4 3" xfId="8530" xr:uid="{00000000-0005-0000-0000-0000E3090000}"/>
    <cellStyle name="Comma 14 2 4 3 2" xfId="17283" xr:uid="{00000000-0005-0000-0000-0000E4090000}"/>
    <cellStyle name="Comma 14 2 4 4" xfId="12907" xr:uid="{00000000-0005-0000-0000-0000E5090000}"/>
    <cellStyle name="Comma 14 2 5" xfId="5247" xr:uid="{00000000-0005-0000-0000-0000E6090000}"/>
    <cellStyle name="Comma 14 2 5 2" xfId="9624" xr:uid="{00000000-0005-0000-0000-0000E7090000}"/>
    <cellStyle name="Comma 14 2 5 2 2" xfId="18377" xr:uid="{00000000-0005-0000-0000-0000E8090000}"/>
    <cellStyle name="Comma 14 2 5 3" xfId="14001" xr:uid="{00000000-0005-0000-0000-0000E9090000}"/>
    <cellStyle name="Comma 14 2 6" xfId="7436" xr:uid="{00000000-0005-0000-0000-0000EA090000}"/>
    <cellStyle name="Comma 14 2 6 2" xfId="16189" xr:uid="{00000000-0005-0000-0000-0000EB090000}"/>
    <cellStyle name="Comma 14 2 7" xfId="11813" xr:uid="{00000000-0005-0000-0000-0000EC090000}"/>
    <cellStyle name="Comma 14 3" xfId="3213" xr:uid="{00000000-0005-0000-0000-0000ED090000}"/>
    <cellStyle name="Comma 14 3 2" xfId="3766" xr:uid="{00000000-0005-0000-0000-0000EE090000}"/>
    <cellStyle name="Comma 14 3 2 2" xfId="4862" xr:uid="{00000000-0005-0000-0000-0000EF090000}"/>
    <cellStyle name="Comma 14 3 2 2 2" xfId="7051" xr:uid="{00000000-0005-0000-0000-0000F0090000}"/>
    <cellStyle name="Comma 14 3 2 2 2 2" xfId="11428" xr:uid="{00000000-0005-0000-0000-0000F1090000}"/>
    <cellStyle name="Comma 14 3 2 2 2 2 2" xfId="20181" xr:uid="{00000000-0005-0000-0000-0000F2090000}"/>
    <cellStyle name="Comma 14 3 2 2 2 3" xfId="15805" xr:uid="{00000000-0005-0000-0000-0000F3090000}"/>
    <cellStyle name="Comma 14 3 2 2 3" xfId="9240" xr:uid="{00000000-0005-0000-0000-0000F4090000}"/>
    <cellStyle name="Comma 14 3 2 2 3 2" xfId="17993" xr:uid="{00000000-0005-0000-0000-0000F5090000}"/>
    <cellStyle name="Comma 14 3 2 2 4" xfId="13617" xr:uid="{00000000-0005-0000-0000-0000F6090000}"/>
    <cellStyle name="Comma 14 3 2 3" xfId="5957" xr:uid="{00000000-0005-0000-0000-0000F7090000}"/>
    <cellStyle name="Comma 14 3 2 3 2" xfId="10334" xr:uid="{00000000-0005-0000-0000-0000F8090000}"/>
    <cellStyle name="Comma 14 3 2 3 2 2" xfId="19087" xr:uid="{00000000-0005-0000-0000-0000F9090000}"/>
    <cellStyle name="Comma 14 3 2 3 3" xfId="14711" xr:uid="{00000000-0005-0000-0000-0000FA090000}"/>
    <cellStyle name="Comma 14 3 2 4" xfId="8146" xr:uid="{00000000-0005-0000-0000-0000FB090000}"/>
    <cellStyle name="Comma 14 3 2 4 2" xfId="16899" xr:uid="{00000000-0005-0000-0000-0000FC090000}"/>
    <cellStyle name="Comma 14 3 2 5" xfId="12523" xr:uid="{00000000-0005-0000-0000-0000FD090000}"/>
    <cellStyle name="Comma 14 3 3" xfId="4314" xr:uid="{00000000-0005-0000-0000-0000FE090000}"/>
    <cellStyle name="Comma 14 3 3 2" xfId="6503" xr:uid="{00000000-0005-0000-0000-0000FF090000}"/>
    <cellStyle name="Comma 14 3 3 2 2" xfId="10880" xr:uid="{00000000-0005-0000-0000-0000000A0000}"/>
    <cellStyle name="Comma 14 3 3 2 2 2" xfId="19633" xr:uid="{00000000-0005-0000-0000-0000010A0000}"/>
    <cellStyle name="Comma 14 3 3 2 3" xfId="15257" xr:uid="{00000000-0005-0000-0000-0000020A0000}"/>
    <cellStyle name="Comma 14 3 3 3" xfId="8692" xr:uid="{00000000-0005-0000-0000-0000030A0000}"/>
    <cellStyle name="Comma 14 3 3 3 2" xfId="17445" xr:uid="{00000000-0005-0000-0000-0000040A0000}"/>
    <cellStyle name="Comma 14 3 3 4" xfId="13069" xr:uid="{00000000-0005-0000-0000-0000050A0000}"/>
    <cellStyle name="Comma 14 3 4" xfId="5409" xr:uid="{00000000-0005-0000-0000-0000060A0000}"/>
    <cellStyle name="Comma 14 3 4 2" xfId="9786" xr:uid="{00000000-0005-0000-0000-0000070A0000}"/>
    <cellStyle name="Comma 14 3 4 2 2" xfId="18539" xr:uid="{00000000-0005-0000-0000-0000080A0000}"/>
    <cellStyle name="Comma 14 3 4 3" xfId="14163" xr:uid="{00000000-0005-0000-0000-0000090A0000}"/>
    <cellStyle name="Comma 14 3 5" xfId="7598" xr:uid="{00000000-0005-0000-0000-00000A0A0000}"/>
    <cellStyle name="Comma 14 3 5 2" xfId="16351" xr:uid="{00000000-0005-0000-0000-00000B0A0000}"/>
    <cellStyle name="Comma 14 3 6" xfId="11975" xr:uid="{00000000-0005-0000-0000-00000C0A0000}"/>
    <cellStyle name="Comma 14 4" xfId="3492" xr:uid="{00000000-0005-0000-0000-00000D0A0000}"/>
    <cellStyle name="Comma 14 4 2" xfId="4588" xr:uid="{00000000-0005-0000-0000-00000E0A0000}"/>
    <cellStyle name="Comma 14 4 2 2" xfId="6777" xr:uid="{00000000-0005-0000-0000-00000F0A0000}"/>
    <cellStyle name="Comma 14 4 2 2 2" xfId="11154" xr:uid="{00000000-0005-0000-0000-0000100A0000}"/>
    <cellStyle name="Comma 14 4 2 2 2 2" xfId="19907" xr:uid="{00000000-0005-0000-0000-0000110A0000}"/>
    <cellStyle name="Comma 14 4 2 2 3" xfId="15531" xr:uid="{00000000-0005-0000-0000-0000120A0000}"/>
    <cellStyle name="Comma 14 4 2 3" xfId="8966" xr:uid="{00000000-0005-0000-0000-0000130A0000}"/>
    <cellStyle name="Comma 14 4 2 3 2" xfId="17719" xr:uid="{00000000-0005-0000-0000-0000140A0000}"/>
    <cellStyle name="Comma 14 4 2 4" xfId="13343" xr:uid="{00000000-0005-0000-0000-0000150A0000}"/>
    <cellStyle name="Comma 14 4 3" xfId="5683" xr:uid="{00000000-0005-0000-0000-0000160A0000}"/>
    <cellStyle name="Comma 14 4 3 2" xfId="10060" xr:uid="{00000000-0005-0000-0000-0000170A0000}"/>
    <cellStyle name="Comma 14 4 3 2 2" xfId="18813" xr:uid="{00000000-0005-0000-0000-0000180A0000}"/>
    <cellStyle name="Comma 14 4 3 3" xfId="14437" xr:uid="{00000000-0005-0000-0000-0000190A0000}"/>
    <cellStyle name="Comma 14 4 4" xfId="7872" xr:uid="{00000000-0005-0000-0000-00001A0A0000}"/>
    <cellStyle name="Comma 14 4 4 2" xfId="16625" xr:uid="{00000000-0005-0000-0000-00001B0A0000}"/>
    <cellStyle name="Comma 14 4 5" xfId="12249" xr:uid="{00000000-0005-0000-0000-00001C0A0000}"/>
    <cellStyle name="Comma 14 5" xfId="4040" xr:uid="{00000000-0005-0000-0000-00001D0A0000}"/>
    <cellStyle name="Comma 14 5 2" xfId="6229" xr:uid="{00000000-0005-0000-0000-00001E0A0000}"/>
    <cellStyle name="Comma 14 5 2 2" xfId="10606" xr:uid="{00000000-0005-0000-0000-00001F0A0000}"/>
    <cellStyle name="Comma 14 5 2 2 2" xfId="19359" xr:uid="{00000000-0005-0000-0000-0000200A0000}"/>
    <cellStyle name="Comma 14 5 2 3" xfId="14983" xr:uid="{00000000-0005-0000-0000-0000210A0000}"/>
    <cellStyle name="Comma 14 5 3" xfId="8418" xr:uid="{00000000-0005-0000-0000-0000220A0000}"/>
    <cellStyle name="Comma 14 5 3 2" xfId="17171" xr:uid="{00000000-0005-0000-0000-0000230A0000}"/>
    <cellStyle name="Comma 14 5 4" xfId="12795" xr:uid="{00000000-0005-0000-0000-0000240A0000}"/>
    <cellStyle name="Comma 14 6" xfId="5135" xr:uid="{00000000-0005-0000-0000-0000250A0000}"/>
    <cellStyle name="Comma 14 6 2" xfId="9512" xr:uid="{00000000-0005-0000-0000-0000260A0000}"/>
    <cellStyle name="Comma 14 6 2 2" xfId="18265" xr:uid="{00000000-0005-0000-0000-0000270A0000}"/>
    <cellStyle name="Comma 14 6 3" xfId="13889" xr:uid="{00000000-0005-0000-0000-0000280A0000}"/>
    <cellStyle name="Comma 14 7" xfId="7324" xr:uid="{00000000-0005-0000-0000-0000290A0000}"/>
    <cellStyle name="Comma 14 7 2" xfId="16077" xr:uid="{00000000-0005-0000-0000-00002A0A0000}"/>
    <cellStyle name="Comma 14 8" xfId="11701" xr:uid="{00000000-0005-0000-0000-00002B0A0000}"/>
    <cellStyle name="Comma 15" xfId="2981" xr:uid="{00000000-0005-0000-0000-00002C0A0000}"/>
    <cellStyle name="Comma 15 2" xfId="3257" xr:uid="{00000000-0005-0000-0000-00002D0A0000}"/>
    <cellStyle name="Comma 15 2 2" xfId="3810" xr:uid="{00000000-0005-0000-0000-00002E0A0000}"/>
    <cellStyle name="Comma 15 2 2 2" xfId="4906" xr:uid="{00000000-0005-0000-0000-00002F0A0000}"/>
    <cellStyle name="Comma 15 2 2 2 2" xfId="7095" xr:uid="{00000000-0005-0000-0000-0000300A0000}"/>
    <cellStyle name="Comma 15 2 2 2 2 2" xfId="11472" xr:uid="{00000000-0005-0000-0000-0000310A0000}"/>
    <cellStyle name="Comma 15 2 2 2 2 2 2" xfId="20225" xr:uid="{00000000-0005-0000-0000-0000320A0000}"/>
    <cellStyle name="Comma 15 2 2 2 2 3" xfId="15849" xr:uid="{00000000-0005-0000-0000-0000330A0000}"/>
    <cellStyle name="Comma 15 2 2 2 3" xfId="9284" xr:uid="{00000000-0005-0000-0000-0000340A0000}"/>
    <cellStyle name="Comma 15 2 2 2 3 2" xfId="18037" xr:uid="{00000000-0005-0000-0000-0000350A0000}"/>
    <cellStyle name="Comma 15 2 2 2 4" xfId="13661" xr:uid="{00000000-0005-0000-0000-0000360A0000}"/>
    <cellStyle name="Comma 15 2 2 3" xfId="6001" xr:uid="{00000000-0005-0000-0000-0000370A0000}"/>
    <cellStyle name="Comma 15 2 2 3 2" xfId="10378" xr:uid="{00000000-0005-0000-0000-0000380A0000}"/>
    <cellStyle name="Comma 15 2 2 3 2 2" xfId="19131" xr:uid="{00000000-0005-0000-0000-0000390A0000}"/>
    <cellStyle name="Comma 15 2 2 3 3" xfId="14755" xr:uid="{00000000-0005-0000-0000-00003A0A0000}"/>
    <cellStyle name="Comma 15 2 2 4" xfId="8190" xr:uid="{00000000-0005-0000-0000-00003B0A0000}"/>
    <cellStyle name="Comma 15 2 2 4 2" xfId="16943" xr:uid="{00000000-0005-0000-0000-00003C0A0000}"/>
    <cellStyle name="Comma 15 2 2 5" xfId="12567" xr:uid="{00000000-0005-0000-0000-00003D0A0000}"/>
    <cellStyle name="Comma 15 2 3" xfId="4358" xr:uid="{00000000-0005-0000-0000-00003E0A0000}"/>
    <cellStyle name="Comma 15 2 3 2" xfId="6547" xr:uid="{00000000-0005-0000-0000-00003F0A0000}"/>
    <cellStyle name="Comma 15 2 3 2 2" xfId="10924" xr:uid="{00000000-0005-0000-0000-0000400A0000}"/>
    <cellStyle name="Comma 15 2 3 2 2 2" xfId="19677" xr:uid="{00000000-0005-0000-0000-0000410A0000}"/>
    <cellStyle name="Comma 15 2 3 2 3" xfId="15301" xr:uid="{00000000-0005-0000-0000-0000420A0000}"/>
    <cellStyle name="Comma 15 2 3 3" xfId="8736" xr:uid="{00000000-0005-0000-0000-0000430A0000}"/>
    <cellStyle name="Comma 15 2 3 3 2" xfId="17489" xr:uid="{00000000-0005-0000-0000-0000440A0000}"/>
    <cellStyle name="Comma 15 2 3 4" xfId="13113" xr:uid="{00000000-0005-0000-0000-0000450A0000}"/>
    <cellStyle name="Comma 15 2 4" xfId="5453" xr:uid="{00000000-0005-0000-0000-0000460A0000}"/>
    <cellStyle name="Comma 15 2 4 2" xfId="9830" xr:uid="{00000000-0005-0000-0000-0000470A0000}"/>
    <cellStyle name="Comma 15 2 4 2 2" xfId="18583" xr:uid="{00000000-0005-0000-0000-0000480A0000}"/>
    <cellStyle name="Comma 15 2 4 3" xfId="14207" xr:uid="{00000000-0005-0000-0000-0000490A0000}"/>
    <cellStyle name="Comma 15 2 5" xfId="7642" xr:uid="{00000000-0005-0000-0000-00004A0A0000}"/>
    <cellStyle name="Comma 15 2 5 2" xfId="16395" xr:uid="{00000000-0005-0000-0000-00004B0A0000}"/>
    <cellStyle name="Comma 15 2 6" xfId="12019" xr:uid="{00000000-0005-0000-0000-00004C0A0000}"/>
    <cellStyle name="Comma 15 3" xfId="3536" xr:uid="{00000000-0005-0000-0000-00004D0A0000}"/>
    <cellStyle name="Comma 15 3 2" xfId="4632" xr:uid="{00000000-0005-0000-0000-00004E0A0000}"/>
    <cellStyle name="Comma 15 3 2 2" xfId="6821" xr:uid="{00000000-0005-0000-0000-00004F0A0000}"/>
    <cellStyle name="Comma 15 3 2 2 2" xfId="11198" xr:uid="{00000000-0005-0000-0000-0000500A0000}"/>
    <cellStyle name="Comma 15 3 2 2 2 2" xfId="19951" xr:uid="{00000000-0005-0000-0000-0000510A0000}"/>
    <cellStyle name="Comma 15 3 2 2 3" xfId="15575" xr:uid="{00000000-0005-0000-0000-0000520A0000}"/>
    <cellStyle name="Comma 15 3 2 3" xfId="9010" xr:uid="{00000000-0005-0000-0000-0000530A0000}"/>
    <cellStyle name="Comma 15 3 2 3 2" xfId="17763" xr:uid="{00000000-0005-0000-0000-0000540A0000}"/>
    <cellStyle name="Comma 15 3 2 4" xfId="13387" xr:uid="{00000000-0005-0000-0000-0000550A0000}"/>
    <cellStyle name="Comma 15 3 3" xfId="5727" xr:uid="{00000000-0005-0000-0000-0000560A0000}"/>
    <cellStyle name="Comma 15 3 3 2" xfId="10104" xr:uid="{00000000-0005-0000-0000-0000570A0000}"/>
    <cellStyle name="Comma 15 3 3 2 2" xfId="18857" xr:uid="{00000000-0005-0000-0000-0000580A0000}"/>
    <cellStyle name="Comma 15 3 3 3" xfId="14481" xr:uid="{00000000-0005-0000-0000-0000590A0000}"/>
    <cellStyle name="Comma 15 3 4" xfId="7916" xr:uid="{00000000-0005-0000-0000-00005A0A0000}"/>
    <cellStyle name="Comma 15 3 4 2" xfId="16669" xr:uid="{00000000-0005-0000-0000-00005B0A0000}"/>
    <cellStyle name="Comma 15 3 5" xfId="12293" xr:uid="{00000000-0005-0000-0000-00005C0A0000}"/>
    <cellStyle name="Comma 15 4" xfId="4084" xr:uid="{00000000-0005-0000-0000-00005D0A0000}"/>
    <cellStyle name="Comma 15 4 2" xfId="6273" xr:uid="{00000000-0005-0000-0000-00005E0A0000}"/>
    <cellStyle name="Comma 15 4 2 2" xfId="10650" xr:uid="{00000000-0005-0000-0000-00005F0A0000}"/>
    <cellStyle name="Comma 15 4 2 2 2" xfId="19403" xr:uid="{00000000-0005-0000-0000-0000600A0000}"/>
    <cellStyle name="Comma 15 4 2 3" xfId="15027" xr:uid="{00000000-0005-0000-0000-0000610A0000}"/>
    <cellStyle name="Comma 15 4 3" xfId="8462" xr:uid="{00000000-0005-0000-0000-0000620A0000}"/>
    <cellStyle name="Comma 15 4 3 2" xfId="17215" xr:uid="{00000000-0005-0000-0000-0000630A0000}"/>
    <cellStyle name="Comma 15 4 4" xfId="12839" xr:uid="{00000000-0005-0000-0000-0000640A0000}"/>
    <cellStyle name="Comma 15 5" xfId="5179" xr:uid="{00000000-0005-0000-0000-0000650A0000}"/>
    <cellStyle name="Comma 15 5 2" xfId="9556" xr:uid="{00000000-0005-0000-0000-0000660A0000}"/>
    <cellStyle name="Comma 15 5 2 2" xfId="18309" xr:uid="{00000000-0005-0000-0000-0000670A0000}"/>
    <cellStyle name="Comma 15 5 3" xfId="13933" xr:uid="{00000000-0005-0000-0000-0000680A0000}"/>
    <cellStyle name="Comma 15 6" xfId="7368" xr:uid="{00000000-0005-0000-0000-0000690A0000}"/>
    <cellStyle name="Comma 15 6 2" xfId="16121" xr:uid="{00000000-0005-0000-0000-00006A0A0000}"/>
    <cellStyle name="Comma 15 7" xfId="11745" xr:uid="{00000000-0005-0000-0000-00006B0A0000}"/>
    <cellStyle name="Comma 16" xfId="3029" xr:uid="{00000000-0005-0000-0000-00006C0A0000}"/>
    <cellStyle name="Comma 16 2" xfId="3305" xr:uid="{00000000-0005-0000-0000-00006D0A0000}"/>
    <cellStyle name="Comma 16 2 2" xfId="3858" xr:uid="{00000000-0005-0000-0000-00006E0A0000}"/>
    <cellStyle name="Comma 16 2 2 2" xfId="4954" xr:uid="{00000000-0005-0000-0000-00006F0A0000}"/>
    <cellStyle name="Comma 16 2 2 2 2" xfId="7143" xr:uid="{00000000-0005-0000-0000-0000700A0000}"/>
    <cellStyle name="Comma 16 2 2 2 2 2" xfId="11520" xr:uid="{00000000-0005-0000-0000-0000710A0000}"/>
    <cellStyle name="Comma 16 2 2 2 2 2 2" xfId="20273" xr:uid="{00000000-0005-0000-0000-0000720A0000}"/>
    <cellStyle name="Comma 16 2 2 2 2 3" xfId="15897" xr:uid="{00000000-0005-0000-0000-0000730A0000}"/>
    <cellStyle name="Comma 16 2 2 2 3" xfId="9332" xr:uid="{00000000-0005-0000-0000-0000740A0000}"/>
    <cellStyle name="Comma 16 2 2 2 3 2" xfId="18085" xr:uid="{00000000-0005-0000-0000-0000750A0000}"/>
    <cellStyle name="Comma 16 2 2 2 4" xfId="13709" xr:uid="{00000000-0005-0000-0000-0000760A0000}"/>
    <cellStyle name="Comma 16 2 2 3" xfId="6049" xr:uid="{00000000-0005-0000-0000-0000770A0000}"/>
    <cellStyle name="Comma 16 2 2 3 2" xfId="10426" xr:uid="{00000000-0005-0000-0000-0000780A0000}"/>
    <cellStyle name="Comma 16 2 2 3 2 2" xfId="19179" xr:uid="{00000000-0005-0000-0000-0000790A0000}"/>
    <cellStyle name="Comma 16 2 2 3 3" xfId="14803" xr:uid="{00000000-0005-0000-0000-00007A0A0000}"/>
    <cellStyle name="Comma 16 2 2 4" xfId="8238" xr:uid="{00000000-0005-0000-0000-00007B0A0000}"/>
    <cellStyle name="Comma 16 2 2 4 2" xfId="16991" xr:uid="{00000000-0005-0000-0000-00007C0A0000}"/>
    <cellStyle name="Comma 16 2 2 5" xfId="12615" xr:uid="{00000000-0005-0000-0000-00007D0A0000}"/>
    <cellStyle name="Comma 16 2 3" xfId="4406" xr:uid="{00000000-0005-0000-0000-00007E0A0000}"/>
    <cellStyle name="Comma 16 2 3 2" xfId="6595" xr:uid="{00000000-0005-0000-0000-00007F0A0000}"/>
    <cellStyle name="Comma 16 2 3 2 2" xfId="10972" xr:uid="{00000000-0005-0000-0000-0000800A0000}"/>
    <cellStyle name="Comma 16 2 3 2 2 2" xfId="19725" xr:uid="{00000000-0005-0000-0000-0000810A0000}"/>
    <cellStyle name="Comma 16 2 3 2 3" xfId="15349" xr:uid="{00000000-0005-0000-0000-0000820A0000}"/>
    <cellStyle name="Comma 16 2 3 3" xfId="8784" xr:uid="{00000000-0005-0000-0000-0000830A0000}"/>
    <cellStyle name="Comma 16 2 3 3 2" xfId="17537" xr:uid="{00000000-0005-0000-0000-0000840A0000}"/>
    <cellStyle name="Comma 16 2 3 4" xfId="13161" xr:uid="{00000000-0005-0000-0000-0000850A0000}"/>
    <cellStyle name="Comma 16 2 4" xfId="5501" xr:uid="{00000000-0005-0000-0000-0000860A0000}"/>
    <cellStyle name="Comma 16 2 4 2" xfId="9878" xr:uid="{00000000-0005-0000-0000-0000870A0000}"/>
    <cellStyle name="Comma 16 2 4 2 2" xfId="18631" xr:uid="{00000000-0005-0000-0000-0000880A0000}"/>
    <cellStyle name="Comma 16 2 4 3" xfId="14255" xr:uid="{00000000-0005-0000-0000-0000890A0000}"/>
    <cellStyle name="Comma 16 2 5" xfId="7690" xr:uid="{00000000-0005-0000-0000-00008A0A0000}"/>
    <cellStyle name="Comma 16 2 5 2" xfId="16443" xr:uid="{00000000-0005-0000-0000-00008B0A0000}"/>
    <cellStyle name="Comma 16 2 6" xfId="12067" xr:uid="{00000000-0005-0000-0000-00008C0A0000}"/>
    <cellStyle name="Comma 16 3" xfId="3584" xr:uid="{00000000-0005-0000-0000-00008D0A0000}"/>
    <cellStyle name="Comma 16 3 2" xfId="4680" xr:uid="{00000000-0005-0000-0000-00008E0A0000}"/>
    <cellStyle name="Comma 16 3 2 2" xfId="6869" xr:uid="{00000000-0005-0000-0000-00008F0A0000}"/>
    <cellStyle name="Comma 16 3 2 2 2" xfId="11246" xr:uid="{00000000-0005-0000-0000-0000900A0000}"/>
    <cellStyle name="Comma 16 3 2 2 2 2" xfId="19999" xr:uid="{00000000-0005-0000-0000-0000910A0000}"/>
    <cellStyle name="Comma 16 3 2 2 3" xfId="15623" xr:uid="{00000000-0005-0000-0000-0000920A0000}"/>
    <cellStyle name="Comma 16 3 2 3" xfId="9058" xr:uid="{00000000-0005-0000-0000-0000930A0000}"/>
    <cellStyle name="Comma 16 3 2 3 2" xfId="17811" xr:uid="{00000000-0005-0000-0000-0000940A0000}"/>
    <cellStyle name="Comma 16 3 2 4" xfId="13435" xr:uid="{00000000-0005-0000-0000-0000950A0000}"/>
    <cellStyle name="Comma 16 3 3" xfId="5775" xr:uid="{00000000-0005-0000-0000-0000960A0000}"/>
    <cellStyle name="Comma 16 3 3 2" xfId="10152" xr:uid="{00000000-0005-0000-0000-0000970A0000}"/>
    <cellStyle name="Comma 16 3 3 2 2" xfId="18905" xr:uid="{00000000-0005-0000-0000-0000980A0000}"/>
    <cellStyle name="Comma 16 3 3 3" xfId="14529" xr:uid="{00000000-0005-0000-0000-0000990A0000}"/>
    <cellStyle name="Comma 16 3 4" xfId="7964" xr:uid="{00000000-0005-0000-0000-00009A0A0000}"/>
    <cellStyle name="Comma 16 3 4 2" xfId="16717" xr:uid="{00000000-0005-0000-0000-00009B0A0000}"/>
    <cellStyle name="Comma 16 3 5" xfId="12341" xr:uid="{00000000-0005-0000-0000-00009C0A0000}"/>
    <cellStyle name="Comma 16 4" xfId="4132" xr:uid="{00000000-0005-0000-0000-00009D0A0000}"/>
    <cellStyle name="Comma 16 4 2" xfId="6321" xr:uid="{00000000-0005-0000-0000-00009E0A0000}"/>
    <cellStyle name="Comma 16 4 2 2" xfId="10698" xr:uid="{00000000-0005-0000-0000-00009F0A0000}"/>
    <cellStyle name="Comma 16 4 2 2 2" xfId="19451" xr:uid="{00000000-0005-0000-0000-0000A00A0000}"/>
    <cellStyle name="Comma 16 4 2 3" xfId="15075" xr:uid="{00000000-0005-0000-0000-0000A10A0000}"/>
    <cellStyle name="Comma 16 4 3" xfId="8510" xr:uid="{00000000-0005-0000-0000-0000A20A0000}"/>
    <cellStyle name="Comma 16 4 3 2" xfId="17263" xr:uid="{00000000-0005-0000-0000-0000A30A0000}"/>
    <cellStyle name="Comma 16 4 4" xfId="12887" xr:uid="{00000000-0005-0000-0000-0000A40A0000}"/>
    <cellStyle name="Comma 16 5" xfId="5227" xr:uid="{00000000-0005-0000-0000-0000A50A0000}"/>
    <cellStyle name="Comma 16 5 2" xfId="9604" xr:uid="{00000000-0005-0000-0000-0000A60A0000}"/>
    <cellStyle name="Comma 16 5 2 2" xfId="18357" xr:uid="{00000000-0005-0000-0000-0000A70A0000}"/>
    <cellStyle name="Comma 16 5 3" xfId="13981" xr:uid="{00000000-0005-0000-0000-0000A80A0000}"/>
    <cellStyle name="Comma 16 6" xfId="7416" xr:uid="{00000000-0005-0000-0000-0000A90A0000}"/>
    <cellStyle name="Comma 16 6 2" xfId="16169" xr:uid="{00000000-0005-0000-0000-0000AA0A0000}"/>
    <cellStyle name="Comma 16 7" xfId="11793" xr:uid="{00000000-0005-0000-0000-0000AB0A0000}"/>
    <cellStyle name="Comma 17" xfId="2980" xr:uid="{00000000-0005-0000-0000-0000AC0A0000}"/>
    <cellStyle name="Comma 17 2" xfId="3256" xr:uid="{00000000-0005-0000-0000-0000AD0A0000}"/>
    <cellStyle name="Comma 17 2 2" xfId="3809" xr:uid="{00000000-0005-0000-0000-0000AE0A0000}"/>
    <cellStyle name="Comma 17 2 2 2" xfId="4905" xr:uid="{00000000-0005-0000-0000-0000AF0A0000}"/>
    <cellStyle name="Comma 17 2 2 2 2" xfId="7094" xr:uid="{00000000-0005-0000-0000-0000B00A0000}"/>
    <cellStyle name="Comma 17 2 2 2 2 2" xfId="11471" xr:uid="{00000000-0005-0000-0000-0000B10A0000}"/>
    <cellStyle name="Comma 17 2 2 2 2 2 2" xfId="20224" xr:uid="{00000000-0005-0000-0000-0000B20A0000}"/>
    <cellStyle name="Comma 17 2 2 2 2 3" xfId="15848" xr:uid="{00000000-0005-0000-0000-0000B30A0000}"/>
    <cellStyle name="Comma 17 2 2 2 3" xfId="9283" xr:uid="{00000000-0005-0000-0000-0000B40A0000}"/>
    <cellStyle name="Comma 17 2 2 2 3 2" xfId="18036" xr:uid="{00000000-0005-0000-0000-0000B50A0000}"/>
    <cellStyle name="Comma 17 2 2 2 4" xfId="13660" xr:uid="{00000000-0005-0000-0000-0000B60A0000}"/>
    <cellStyle name="Comma 17 2 2 3" xfId="6000" xr:uid="{00000000-0005-0000-0000-0000B70A0000}"/>
    <cellStyle name="Comma 17 2 2 3 2" xfId="10377" xr:uid="{00000000-0005-0000-0000-0000B80A0000}"/>
    <cellStyle name="Comma 17 2 2 3 2 2" xfId="19130" xr:uid="{00000000-0005-0000-0000-0000B90A0000}"/>
    <cellStyle name="Comma 17 2 2 3 3" xfId="14754" xr:uid="{00000000-0005-0000-0000-0000BA0A0000}"/>
    <cellStyle name="Comma 17 2 2 4" xfId="8189" xr:uid="{00000000-0005-0000-0000-0000BB0A0000}"/>
    <cellStyle name="Comma 17 2 2 4 2" xfId="16942" xr:uid="{00000000-0005-0000-0000-0000BC0A0000}"/>
    <cellStyle name="Comma 17 2 2 5" xfId="12566" xr:uid="{00000000-0005-0000-0000-0000BD0A0000}"/>
    <cellStyle name="Comma 17 2 3" xfId="4357" xr:uid="{00000000-0005-0000-0000-0000BE0A0000}"/>
    <cellStyle name="Comma 17 2 3 2" xfId="6546" xr:uid="{00000000-0005-0000-0000-0000BF0A0000}"/>
    <cellStyle name="Comma 17 2 3 2 2" xfId="10923" xr:uid="{00000000-0005-0000-0000-0000C00A0000}"/>
    <cellStyle name="Comma 17 2 3 2 2 2" xfId="19676" xr:uid="{00000000-0005-0000-0000-0000C10A0000}"/>
    <cellStyle name="Comma 17 2 3 2 3" xfId="15300" xr:uid="{00000000-0005-0000-0000-0000C20A0000}"/>
    <cellStyle name="Comma 17 2 3 3" xfId="8735" xr:uid="{00000000-0005-0000-0000-0000C30A0000}"/>
    <cellStyle name="Comma 17 2 3 3 2" xfId="17488" xr:uid="{00000000-0005-0000-0000-0000C40A0000}"/>
    <cellStyle name="Comma 17 2 3 4" xfId="13112" xr:uid="{00000000-0005-0000-0000-0000C50A0000}"/>
    <cellStyle name="Comma 17 2 4" xfId="5452" xr:uid="{00000000-0005-0000-0000-0000C60A0000}"/>
    <cellStyle name="Comma 17 2 4 2" xfId="9829" xr:uid="{00000000-0005-0000-0000-0000C70A0000}"/>
    <cellStyle name="Comma 17 2 4 2 2" xfId="18582" xr:uid="{00000000-0005-0000-0000-0000C80A0000}"/>
    <cellStyle name="Comma 17 2 4 3" xfId="14206" xr:uid="{00000000-0005-0000-0000-0000C90A0000}"/>
    <cellStyle name="Comma 17 2 5" xfId="7641" xr:uid="{00000000-0005-0000-0000-0000CA0A0000}"/>
    <cellStyle name="Comma 17 2 5 2" xfId="16394" xr:uid="{00000000-0005-0000-0000-0000CB0A0000}"/>
    <cellStyle name="Comma 17 2 6" xfId="12018" xr:uid="{00000000-0005-0000-0000-0000CC0A0000}"/>
    <cellStyle name="Comma 17 3" xfId="3535" xr:uid="{00000000-0005-0000-0000-0000CD0A0000}"/>
    <cellStyle name="Comma 17 3 2" xfId="4631" xr:uid="{00000000-0005-0000-0000-0000CE0A0000}"/>
    <cellStyle name="Comma 17 3 2 2" xfId="6820" xr:uid="{00000000-0005-0000-0000-0000CF0A0000}"/>
    <cellStyle name="Comma 17 3 2 2 2" xfId="11197" xr:uid="{00000000-0005-0000-0000-0000D00A0000}"/>
    <cellStyle name="Comma 17 3 2 2 2 2" xfId="19950" xr:uid="{00000000-0005-0000-0000-0000D10A0000}"/>
    <cellStyle name="Comma 17 3 2 2 3" xfId="15574" xr:uid="{00000000-0005-0000-0000-0000D20A0000}"/>
    <cellStyle name="Comma 17 3 2 3" xfId="9009" xr:uid="{00000000-0005-0000-0000-0000D30A0000}"/>
    <cellStyle name="Comma 17 3 2 3 2" xfId="17762" xr:uid="{00000000-0005-0000-0000-0000D40A0000}"/>
    <cellStyle name="Comma 17 3 2 4" xfId="13386" xr:uid="{00000000-0005-0000-0000-0000D50A0000}"/>
    <cellStyle name="Comma 17 3 3" xfId="5726" xr:uid="{00000000-0005-0000-0000-0000D60A0000}"/>
    <cellStyle name="Comma 17 3 3 2" xfId="10103" xr:uid="{00000000-0005-0000-0000-0000D70A0000}"/>
    <cellStyle name="Comma 17 3 3 2 2" xfId="18856" xr:uid="{00000000-0005-0000-0000-0000D80A0000}"/>
    <cellStyle name="Comma 17 3 3 3" xfId="14480" xr:uid="{00000000-0005-0000-0000-0000D90A0000}"/>
    <cellStyle name="Comma 17 3 4" xfId="7915" xr:uid="{00000000-0005-0000-0000-0000DA0A0000}"/>
    <cellStyle name="Comma 17 3 4 2" xfId="16668" xr:uid="{00000000-0005-0000-0000-0000DB0A0000}"/>
    <cellStyle name="Comma 17 3 5" xfId="12292" xr:uid="{00000000-0005-0000-0000-0000DC0A0000}"/>
    <cellStyle name="Comma 17 4" xfId="4083" xr:uid="{00000000-0005-0000-0000-0000DD0A0000}"/>
    <cellStyle name="Comma 17 4 2" xfId="6272" xr:uid="{00000000-0005-0000-0000-0000DE0A0000}"/>
    <cellStyle name="Comma 17 4 2 2" xfId="10649" xr:uid="{00000000-0005-0000-0000-0000DF0A0000}"/>
    <cellStyle name="Comma 17 4 2 2 2" xfId="19402" xr:uid="{00000000-0005-0000-0000-0000E00A0000}"/>
    <cellStyle name="Comma 17 4 2 3" xfId="15026" xr:uid="{00000000-0005-0000-0000-0000E10A0000}"/>
    <cellStyle name="Comma 17 4 3" xfId="8461" xr:uid="{00000000-0005-0000-0000-0000E20A0000}"/>
    <cellStyle name="Comma 17 4 3 2" xfId="17214" xr:uid="{00000000-0005-0000-0000-0000E30A0000}"/>
    <cellStyle name="Comma 17 4 4" xfId="12838" xr:uid="{00000000-0005-0000-0000-0000E40A0000}"/>
    <cellStyle name="Comma 17 5" xfId="5178" xr:uid="{00000000-0005-0000-0000-0000E50A0000}"/>
    <cellStyle name="Comma 17 5 2" xfId="9555" xr:uid="{00000000-0005-0000-0000-0000E60A0000}"/>
    <cellStyle name="Comma 17 5 2 2" xfId="18308" xr:uid="{00000000-0005-0000-0000-0000E70A0000}"/>
    <cellStyle name="Comma 17 5 3" xfId="13932" xr:uid="{00000000-0005-0000-0000-0000E80A0000}"/>
    <cellStyle name="Comma 17 6" xfId="7367" xr:uid="{00000000-0005-0000-0000-0000E90A0000}"/>
    <cellStyle name="Comma 17 6 2" xfId="16120" xr:uid="{00000000-0005-0000-0000-0000EA0A0000}"/>
    <cellStyle name="Comma 17 7" xfId="11744" xr:uid="{00000000-0005-0000-0000-0000EB0A0000}"/>
    <cellStyle name="Comma 18" xfId="3028" xr:uid="{00000000-0005-0000-0000-0000EC0A0000}"/>
    <cellStyle name="Comma 18 2" xfId="3304" xr:uid="{00000000-0005-0000-0000-0000ED0A0000}"/>
    <cellStyle name="Comma 18 2 2" xfId="3857" xr:uid="{00000000-0005-0000-0000-0000EE0A0000}"/>
    <cellStyle name="Comma 18 2 2 2" xfId="4953" xr:uid="{00000000-0005-0000-0000-0000EF0A0000}"/>
    <cellStyle name="Comma 18 2 2 2 2" xfId="7142" xr:uid="{00000000-0005-0000-0000-0000F00A0000}"/>
    <cellStyle name="Comma 18 2 2 2 2 2" xfId="11519" xr:uid="{00000000-0005-0000-0000-0000F10A0000}"/>
    <cellStyle name="Comma 18 2 2 2 2 2 2" xfId="20272" xr:uid="{00000000-0005-0000-0000-0000F20A0000}"/>
    <cellStyle name="Comma 18 2 2 2 2 3" xfId="15896" xr:uid="{00000000-0005-0000-0000-0000F30A0000}"/>
    <cellStyle name="Comma 18 2 2 2 3" xfId="9331" xr:uid="{00000000-0005-0000-0000-0000F40A0000}"/>
    <cellStyle name="Comma 18 2 2 2 3 2" xfId="18084" xr:uid="{00000000-0005-0000-0000-0000F50A0000}"/>
    <cellStyle name="Comma 18 2 2 2 4" xfId="13708" xr:uid="{00000000-0005-0000-0000-0000F60A0000}"/>
    <cellStyle name="Comma 18 2 2 3" xfId="6048" xr:uid="{00000000-0005-0000-0000-0000F70A0000}"/>
    <cellStyle name="Comma 18 2 2 3 2" xfId="10425" xr:uid="{00000000-0005-0000-0000-0000F80A0000}"/>
    <cellStyle name="Comma 18 2 2 3 2 2" xfId="19178" xr:uid="{00000000-0005-0000-0000-0000F90A0000}"/>
    <cellStyle name="Comma 18 2 2 3 3" xfId="14802" xr:uid="{00000000-0005-0000-0000-0000FA0A0000}"/>
    <cellStyle name="Comma 18 2 2 4" xfId="8237" xr:uid="{00000000-0005-0000-0000-0000FB0A0000}"/>
    <cellStyle name="Comma 18 2 2 4 2" xfId="16990" xr:uid="{00000000-0005-0000-0000-0000FC0A0000}"/>
    <cellStyle name="Comma 18 2 2 5" xfId="12614" xr:uid="{00000000-0005-0000-0000-0000FD0A0000}"/>
    <cellStyle name="Comma 18 2 3" xfId="4405" xr:uid="{00000000-0005-0000-0000-0000FE0A0000}"/>
    <cellStyle name="Comma 18 2 3 2" xfId="6594" xr:uid="{00000000-0005-0000-0000-0000FF0A0000}"/>
    <cellStyle name="Comma 18 2 3 2 2" xfId="10971" xr:uid="{00000000-0005-0000-0000-0000000B0000}"/>
    <cellStyle name="Comma 18 2 3 2 2 2" xfId="19724" xr:uid="{00000000-0005-0000-0000-0000010B0000}"/>
    <cellStyle name="Comma 18 2 3 2 3" xfId="15348" xr:uid="{00000000-0005-0000-0000-0000020B0000}"/>
    <cellStyle name="Comma 18 2 3 3" xfId="8783" xr:uid="{00000000-0005-0000-0000-0000030B0000}"/>
    <cellStyle name="Comma 18 2 3 3 2" xfId="17536" xr:uid="{00000000-0005-0000-0000-0000040B0000}"/>
    <cellStyle name="Comma 18 2 3 4" xfId="13160" xr:uid="{00000000-0005-0000-0000-0000050B0000}"/>
    <cellStyle name="Comma 18 2 4" xfId="5500" xr:uid="{00000000-0005-0000-0000-0000060B0000}"/>
    <cellStyle name="Comma 18 2 4 2" xfId="9877" xr:uid="{00000000-0005-0000-0000-0000070B0000}"/>
    <cellStyle name="Comma 18 2 4 2 2" xfId="18630" xr:uid="{00000000-0005-0000-0000-0000080B0000}"/>
    <cellStyle name="Comma 18 2 4 3" xfId="14254" xr:uid="{00000000-0005-0000-0000-0000090B0000}"/>
    <cellStyle name="Comma 18 2 5" xfId="7689" xr:uid="{00000000-0005-0000-0000-00000A0B0000}"/>
    <cellStyle name="Comma 18 2 5 2" xfId="16442" xr:uid="{00000000-0005-0000-0000-00000B0B0000}"/>
    <cellStyle name="Comma 18 2 6" xfId="12066" xr:uid="{00000000-0005-0000-0000-00000C0B0000}"/>
    <cellStyle name="Comma 18 3" xfId="3583" xr:uid="{00000000-0005-0000-0000-00000D0B0000}"/>
    <cellStyle name="Comma 18 3 2" xfId="4679" xr:uid="{00000000-0005-0000-0000-00000E0B0000}"/>
    <cellStyle name="Comma 18 3 2 2" xfId="6868" xr:uid="{00000000-0005-0000-0000-00000F0B0000}"/>
    <cellStyle name="Comma 18 3 2 2 2" xfId="11245" xr:uid="{00000000-0005-0000-0000-0000100B0000}"/>
    <cellStyle name="Comma 18 3 2 2 2 2" xfId="19998" xr:uid="{00000000-0005-0000-0000-0000110B0000}"/>
    <cellStyle name="Comma 18 3 2 2 3" xfId="15622" xr:uid="{00000000-0005-0000-0000-0000120B0000}"/>
    <cellStyle name="Comma 18 3 2 3" xfId="9057" xr:uid="{00000000-0005-0000-0000-0000130B0000}"/>
    <cellStyle name="Comma 18 3 2 3 2" xfId="17810" xr:uid="{00000000-0005-0000-0000-0000140B0000}"/>
    <cellStyle name="Comma 18 3 2 4" xfId="13434" xr:uid="{00000000-0005-0000-0000-0000150B0000}"/>
    <cellStyle name="Comma 18 3 3" xfId="5774" xr:uid="{00000000-0005-0000-0000-0000160B0000}"/>
    <cellStyle name="Comma 18 3 3 2" xfId="10151" xr:uid="{00000000-0005-0000-0000-0000170B0000}"/>
    <cellStyle name="Comma 18 3 3 2 2" xfId="18904" xr:uid="{00000000-0005-0000-0000-0000180B0000}"/>
    <cellStyle name="Comma 18 3 3 3" xfId="14528" xr:uid="{00000000-0005-0000-0000-0000190B0000}"/>
    <cellStyle name="Comma 18 3 4" xfId="7963" xr:uid="{00000000-0005-0000-0000-00001A0B0000}"/>
    <cellStyle name="Comma 18 3 4 2" xfId="16716" xr:uid="{00000000-0005-0000-0000-00001B0B0000}"/>
    <cellStyle name="Comma 18 3 5" xfId="12340" xr:uid="{00000000-0005-0000-0000-00001C0B0000}"/>
    <cellStyle name="Comma 18 4" xfId="4131" xr:uid="{00000000-0005-0000-0000-00001D0B0000}"/>
    <cellStyle name="Comma 18 4 2" xfId="6320" xr:uid="{00000000-0005-0000-0000-00001E0B0000}"/>
    <cellStyle name="Comma 18 4 2 2" xfId="10697" xr:uid="{00000000-0005-0000-0000-00001F0B0000}"/>
    <cellStyle name="Comma 18 4 2 2 2" xfId="19450" xr:uid="{00000000-0005-0000-0000-0000200B0000}"/>
    <cellStyle name="Comma 18 4 2 3" xfId="15074" xr:uid="{00000000-0005-0000-0000-0000210B0000}"/>
    <cellStyle name="Comma 18 4 3" xfId="8509" xr:uid="{00000000-0005-0000-0000-0000220B0000}"/>
    <cellStyle name="Comma 18 4 3 2" xfId="17262" xr:uid="{00000000-0005-0000-0000-0000230B0000}"/>
    <cellStyle name="Comma 18 4 4" xfId="12886" xr:uid="{00000000-0005-0000-0000-0000240B0000}"/>
    <cellStyle name="Comma 18 5" xfId="5226" xr:uid="{00000000-0005-0000-0000-0000250B0000}"/>
    <cellStyle name="Comma 18 5 2" xfId="9603" xr:uid="{00000000-0005-0000-0000-0000260B0000}"/>
    <cellStyle name="Comma 18 5 2 2" xfId="18356" xr:uid="{00000000-0005-0000-0000-0000270B0000}"/>
    <cellStyle name="Comma 18 5 3" xfId="13980" xr:uid="{00000000-0005-0000-0000-0000280B0000}"/>
    <cellStyle name="Comma 18 6" xfId="7415" xr:uid="{00000000-0005-0000-0000-0000290B0000}"/>
    <cellStyle name="Comma 18 6 2" xfId="16168" xr:uid="{00000000-0005-0000-0000-00002A0B0000}"/>
    <cellStyle name="Comma 18 7" xfId="11792" xr:uid="{00000000-0005-0000-0000-00002B0B0000}"/>
    <cellStyle name="Comma 19" xfId="2868" xr:uid="{00000000-0005-0000-0000-00002C0B0000}"/>
    <cellStyle name="Comma 19 2" xfId="3147" xr:uid="{00000000-0005-0000-0000-00002D0B0000}"/>
    <cellStyle name="Comma 19 2 2" xfId="3700" xr:uid="{00000000-0005-0000-0000-00002E0B0000}"/>
    <cellStyle name="Comma 19 2 2 2" xfId="4796" xr:uid="{00000000-0005-0000-0000-00002F0B0000}"/>
    <cellStyle name="Comma 19 2 2 2 2" xfId="6985" xr:uid="{00000000-0005-0000-0000-0000300B0000}"/>
    <cellStyle name="Comma 19 2 2 2 2 2" xfId="11362" xr:uid="{00000000-0005-0000-0000-0000310B0000}"/>
    <cellStyle name="Comma 19 2 2 2 2 2 2" xfId="20115" xr:uid="{00000000-0005-0000-0000-0000320B0000}"/>
    <cellStyle name="Comma 19 2 2 2 2 3" xfId="15739" xr:uid="{00000000-0005-0000-0000-0000330B0000}"/>
    <cellStyle name="Comma 19 2 2 2 3" xfId="9174" xr:uid="{00000000-0005-0000-0000-0000340B0000}"/>
    <cellStyle name="Comma 19 2 2 2 3 2" xfId="17927" xr:uid="{00000000-0005-0000-0000-0000350B0000}"/>
    <cellStyle name="Comma 19 2 2 2 4" xfId="13551" xr:uid="{00000000-0005-0000-0000-0000360B0000}"/>
    <cellStyle name="Comma 19 2 2 3" xfId="5891" xr:uid="{00000000-0005-0000-0000-0000370B0000}"/>
    <cellStyle name="Comma 19 2 2 3 2" xfId="10268" xr:uid="{00000000-0005-0000-0000-0000380B0000}"/>
    <cellStyle name="Comma 19 2 2 3 2 2" xfId="19021" xr:uid="{00000000-0005-0000-0000-0000390B0000}"/>
    <cellStyle name="Comma 19 2 2 3 3" xfId="14645" xr:uid="{00000000-0005-0000-0000-00003A0B0000}"/>
    <cellStyle name="Comma 19 2 2 4" xfId="8080" xr:uid="{00000000-0005-0000-0000-00003B0B0000}"/>
    <cellStyle name="Comma 19 2 2 4 2" xfId="16833" xr:uid="{00000000-0005-0000-0000-00003C0B0000}"/>
    <cellStyle name="Comma 19 2 2 5" xfId="12457" xr:uid="{00000000-0005-0000-0000-00003D0B0000}"/>
    <cellStyle name="Comma 19 2 3" xfId="4248" xr:uid="{00000000-0005-0000-0000-00003E0B0000}"/>
    <cellStyle name="Comma 19 2 3 2" xfId="6437" xr:uid="{00000000-0005-0000-0000-00003F0B0000}"/>
    <cellStyle name="Comma 19 2 3 2 2" xfId="10814" xr:uid="{00000000-0005-0000-0000-0000400B0000}"/>
    <cellStyle name="Comma 19 2 3 2 2 2" xfId="19567" xr:uid="{00000000-0005-0000-0000-0000410B0000}"/>
    <cellStyle name="Comma 19 2 3 2 3" xfId="15191" xr:uid="{00000000-0005-0000-0000-0000420B0000}"/>
    <cellStyle name="Comma 19 2 3 3" xfId="8626" xr:uid="{00000000-0005-0000-0000-0000430B0000}"/>
    <cellStyle name="Comma 19 2 3 3 2" xfId="17379" xr:uid="{00000000-0005-0000-0000-0000440B0000}"/>
    <cellStyle name="Comma 19 2 3 4" xfId="13003" xr:uid="{00000000-0005-0000-0000-0000450B0000}"/>
    <cellStyle name="Comma 19 2 4" xfId="5343" xr:uid="{00000000-0005-0000-0000-0000460B0000}"/>
    <cellStyle name="Comma 19 2 4 2" xfId="9720" xr:uid="{00000000-0005-0000-0000-0000470B0000}"/>
    <cellStyle name="Comma 19 2 4 2 2" xfId="18473" xr:uid="{00000000-0005-0000-0000-0000480B0000}"/>
    <cellStyle name="Comma 19 2 4 3" xfId="14097" xr:uid="{00000000-0005-0000-0000-0000490B0000}"/>
    <cellStyle name="Comma 19 2 5" xfId="7532" xr:uid="{00000000-0005-0000-0000-00004A0B0000}"/>
    <cellStyle name="Comma 19 2 5 2" xfId="16285" xr:uid="{00000000-0005-0000-0000-00004B0B0000}"/>
    <cellStyle name="Comma 19 2 6" xfId="11909" xr:uid="{00000000-0005-0000-0000-00004C0B0000}"/>
    <cellStyle name="Comma 19 3" xfId="3426" xr:uid="{00000000-0005-0000-0000-00004D0B0000}"/>
    <cellStyle name="Comma 19 3 2" xfId="4522" xr:uid="{00000000-0005-0000-0000-00004E0B0000}"/>
    <cellStyle name="Comma 19 3 2 2" xfId="6711" xr:uid="{00000000-0005-0000-0000-00004F0B0000}"/>
    <cellStyle name="Comma 19 3 2 2 2" xfId="11088" xr:uid="{00000000-0005-0000-0000-0000500B0000}"/>
    <cellStyle name="Comma 19 3 2 2 2 2" xfId="19841" xr:uid="{00000000-0005-0000-0000-0000510B0000}"/>
    <cellStyle name="Comma 19 3 2 2 3" xfId="15465" xr:uid="{00000000-0005-0000-0000-0000520B0000}"/>
    <cellStyle name="Comma 19 3 2 3" xfId="8900" xr:uid="{00000000-0005-0000-0000-0000530B0000}"/>
    <cellStyle name="Comma 19 3 2 3 2" xfId="17653" xr:uid="{00000000-0005-0000-0000-0000540B0000}"/>
    <cellStyle name="Comma 19 3 2 4" xfId="13277" xr:uid="{00000000-0005-0000-0000-0000550B0000}"/>
    <cellStyle name="Comma 19 3 3" xfId="5617" xr:uid="{00000000-0005-0000-0000-0000560B0000}"/>
    <cellStyle name="Comma 19 3 3 2" xfId="9994" xr:uid="{00000000-0005-0000-0000-0000570B0000}"/>
    <cellStyle name="Comma 19 3 3 2 2" xfId="18747" xr:uid="{00000000-0005-0000-0000-0000580B0000}"/>
    <cellStyle name="Comma 19 3 3 3" xfId="14371" xr:uid="{00000000-0005-0000-0000-0000590B0000}"/>
    <cellStyle name="Comma 19 3 4" xfId="7806" xr:uid="{00000000-0005-0000-0000-00005A0B0000}"/>
    <cellStyle name="Comma 19 3 4 2" xfId="16559" xr:uid="{00000000-0005-0000-0000-00005B0B0000}"/>
    <cellStyle name="Comma 19 3 5" xfId="12183" xr:uid="{00000000-0005-0000-0000-00005C0B0000}"/>
    <cellStyle name="Comma 19 4" xfId="3974" xr:uid="{00000000-0005-0000-0000-00005D0B0000}"/>
    <cellStyle name="Comma 19 4 2" xfId="6163" xr:uid="{00000000-0005-0000-0000-00005E0B0000}"/>
    <cellStyle name="Comma 19 4 2 2" xfId="10540" xr:uid="{00000000-0005-0000-0000-00005F0B0000}"/>
    <cellStyle name="Comma 19 4 2 2 2" xfId="19293" xr:uid="{00000000-0005-0000-0000-0000600B0000}"/>
    <cellStyle name="Comma 19 4 2 3" xfId="14917" xr:uid="{00000000-0005-0000-0000-0000610B0000}"/>
    <cellStyle name="Comma 19 4 3" xfId="8352" xr:uid="{00000000-0005-0000-0000-0000620B0000}"/>
    <cellStyle name="Comma 19 4 3 2" xfId="17105" xr:uid="{00000000-0005-0000-0000-0000630B0000}"/>
    <cellStyle name="Comma 19 4 4" xfId="12729" xr:uid="{00000000-0005-0000-0000-0000640B0000}"/>
    <cellStyle name="Comma 19 5" xfId="5069" xr:uid="{00000000-0005-0000-0000-0000650B0000}"/>
    <cellStyle name="Comma 19 5 2" xfId="9446" xr:uid="{00000000-0005-0000-0000-0000660B0000}"/>
    <cellStyle name="Comma 19 5 2 2" xfId="18199" xr:uid="{00000000-0005-0000-0000-0000670B0000}"/>
    <cellStyle name="Comma 19 5 3" xfId="13823" xr:uid="{00000000-0005-0000-0000-0000680B0000}"/>
    <cellStyle name="Comma 19 6" xfId="7258" xr:uid="{00000000-0005-0000-0000-0000690B0000}"/>
    <cellStyle name="Comma 19 6 2" xfId="16011" xr:uid="{00000000-0005-0000-0000-00006A0B0000}"/>
    <cellStyle name="Comma 19 7" xfId="11635" xr:uid="{00000000-0005-0000-0000-00006B0B0000}"/>
    <cellStyle name="Comma 2" xfId="76" xr:uid="{00000000-0005-0000-0000-00006C0B0000}"/>
    <cellStyle name="Comma 2 10" xfId="5028" xr:uid="{00000000-0005-0000-0000-00006D0B0000}"/>
    <cellStyle name="Comma 2 10 2" xfId="9405" xr:uid="{00000000-0005-0000-0000-00006E0B0000}"/>
    <cellStyle name="Comma 2 10 2 2" xfId="18158" xr:uid="{00000000-0005-0000-0000-00006F0B0000}"/>
    <cellStyle name="Comma 2 10 3" xfId="13782" xr:uid="{00000000-0005-0000-0000-0000700B0000}"/>
    <cellStyle name="Comma 2 11" xfId="7217" xr:uid="{00000000-0005-0000-0000-0000710B0000}"/>
    <cellStyle name="Comma 2 11 2" xfId="15970" xr:uid="{00000000-0005-0000-0000-0000720B0000}"/>
    <cellStyle name="Comma 2 12" xfId="11594" xr:uid="{00000000-0005-0000-0000-0000730B0000}"/>
    <cellStyle name="Comma 2 2" xfId="77" xr:uid="{00000000-0005-0000-0000-0000740B0000}"/>
    <cellStyle name="Comma 2 2 10" xfId="7218" xr:uid="{00000000-0005-0000-0000-0000750B0000}"/>
    <cellStyle name="Comma 2 2 10 2" xfId="15971" xr:uid="{00000000-0005-0000-0000-0000760B0000}"/>
    <cellStyle name="Comma 2 2 11" xfId="11595" xr:uid="{00000000-0005-0000-0000-0000770B0000}"/>
    <cellStyle name="Comma 2 2 2" xfId="78" xr:uid="{00000000-0005-0000-0000-0000780B0000}"/>
    <cellStyle name="Comma 2 2 2 10" xfId="11596" xr:uid="{00000000-0005-0000-0000-0000790B0000}"/>
    <cellStyle name="Comma 2 2 2 2" xfId="2931" xr:uid="{00000000-0005-0000-0000-00007A0B0000}"/>
    <cellStyle name="Comma 2 2 2 2 2" xfId="3043" xr:uid="{00000000-0005-0000-0000-00007B0B0000}"/>
    <cellStyle name="Comma 2 2 2 2 2 2" xfId="3319" xr:uid="{00000000-0005-0000-0000-00007C0B0000}"/>
    <cellStyle name="Comma 2 2 2 2 2 2 2" xfId="3872" xr:uid="{00000000-0005-0000-0000-00007D0B0000}"/>
    <cellStyle name="Comma 2 2 2 2 2 2 2 2" xfId="4968" xr:uid="{00000000-0005-0000-0000-00007E0B0000}"/>
    <cellStyle name="Comma 2 2 2 2 2 2 2 2 2" xfId="7157" xr:uid="{00000000-0005-0000-0000-00007F0B0000}"/>
    <cellStyle name="Comma 2 2 2 2 2 2 2 2 2 2" xfId="11534" xr:uid="{00000000-0005-0000-0000-0000800B0000}"/>
    <cellStyle name="Comma 2 2 2 2 2 2 2 2 2 2 2" xfId="20287" xr:uid="{00000000-0005-0000-0000-0000810B0000}"/>
    <cellStyle name="Comma 2 2 2 2 2 2 2 2 2 3" xfId="15911" xr:uid="{00000000-0005-0000-0000-0000820B0000}"/>
    <cellStyle name="Comma 2 2 2 2 2 2 2 2 3" xfId="9346" xr:uid="{00000000-0005-0000-0000-0000830B0000}"/>
    <cellStyle name="Comma 2 2 2 2 2 2 2 2 3 2" xfId="18099" xr:uid="{00000000-0005-0000-0000-0000840B0000}"/>
    <cellStyle name="Comma 2 2 2 2 2 2 2 2 4" xfId="13723" xr:uid="{00000000-0005-0000-0000-0000850B0000}"/>
    <cellStyle name="Comma 2 2 2 2 2 2 2 3" xfId="6063" xr:uid="{00000000-0005-0000-0000-0000860B0000}"/>
    <cellStyle name="Comma 2 2 2 2 2 2 2 3 2" xfId="10440" xr:uid="{00000000-0005-0000-0000-0000870B0000}"/>
    <cellStyle name="Comma 2 2 2 2 2 2 2 3 2 2" xfId="19193" xr:uid="{00000000-0005-0000-0000-0000880B0000}"/>
    <cellStyle name="Comma 2 2 2 2 2 2 2 3 3" xfId="14817" xr:uid="{00000000-0005-0000-0000-0000890B0000}"/>
    <cellStyle name="Comma 2 2 2 2 2 2 2 4" xfId="8252" xr:uid="{00000000-0005-0000-0000-00008A0B0000}"/>
    <cellStyle name="Comma 2 2 2 2 2 2 2 4 2" xfId="17005" xr:uid="{00000000-0005-0000-0000-00008B0B0000}"/>
    <cellStyle name="Comma 2 2 2 2 2 2 2 5" xfId="12629" xr:uid="{00000000-0005-0000-0000-00008C0B0000}"/>
    <cellStyle name="Comma 2 2 2 2 2 2 3" xfId="4420" xr:uid="{00000000-0005-0000-0000-00008D0B0000}"/>
    <cellStyle name="Comma 2 2 2 2 2 2 3 2" xfId="6609" xr:uid="{00000000-0005-0000-0000-00008E0B0000}"/>
    <cellStyle name="Comma 2 2 2 2 2 2 3 2 2" xfId="10986" xr:uid="{00000000-0005-0000-0000-00008F0B0000}"/>
    <cellStyle name="Comma 2 2 2 2 2 2 3 2 2 2" xfId="19739" xr:uid="{00000000-0005-0000-0000-0000900B0000}"/>
    <cellStyle name="Comma 2 2 2 2 2 2 3 2 3" xfId="15363" xr:uid="{00000000-0005-0000-0000-0000910B0000}"/>
    <cellStyle name="Comma 2 2 2 2 2 2 3 3" xfId="8798" xr:uid="{00000000-0005-0000-0000-0000920B0000}"/>
    <cellStyle name="Comma 2 2 2 2 2 2 3 3 2" xfId="17551" xr:uid="{00000000-0005-0000-0000-0000930B0000}"/>
    <cellStyle name="Comma 2 2 2 2 2 2 3 4" xfId="13175" xr:uid="{00000000-0005-0000-0000-0000940B0000}"/>
    <cellStyle name="Comma 2 2 2 2 2 2 4" xfId="5515" xr:uid="{00000000-0005-0000-0000-0000950B0000}"/>
    <cellStyle name="Comma 2 2 2 2 2 2 4 2" xfId="9892" xr:uid="{00000000-0005-0000-0000-0000960B0000}"/>
    <cellStyle name="Comma 2 2 2 2 2 2 4 2 2" xfId="18645" xr:uid="{00000000-0005-0000-0000-0000970B0000}"/>
    <cellStyle name="Comma 2 2 2 2 2 2 4 3" xfId="14269" xr:uid="{00000000-0005-0000-0000-0000980B0000}"/>
    <cellStyle name="Comma 2 2 2 2 2 2 5" xfId="7704" xr:uid="{00000000-0005-0000-0000-0000990B0000}"/>
    <cellStyle name="Comma 2 2 2 2 2 2 5 2" xfId="16457" xr:uid="{00000000-0005-0000-0000-00009A0B0000}"/>
    <cellStyle name="Comma 2 2 2 2 2 2 6" xfId="12081" xr:uid="{00000000-0005-0000-0000-00009B0B0000}"/>
    <cellStyle name="Comma 2 2 2 2 2 3" xfId="3598" xr:uid="{00000000-0005-0000-0000-00009C0B0000}"/>
    <cellStyle name="Comma 2 2 2 2 2 3 2" xfId="4694" xr:uid="{00000000-0005-0000-0000-00009D0B0000}"/>
    <cellStyle name="Comma 2 2 2 2 2 3 2 2" xfId="6883" xr:uid="{00000000-0005-0000-0000-00009E0B0000}"/>
    <cellStyle name="Comma 2 2 2 2 2 3 2 2 2" xfId="11260" xr:uid="{00000000-0005-0000-0000-00009F0B0000}"/>
    <cellStyle name="Comma 2 2 2 2 2 3 2 2 2 2" xfId="20013" xr:uid="{00000000-0005-0000-0000-0000A00B0000}"/>
    <cellStyle name="Comma 2 2 2 2 2 3 2 2 3" xfId="15637" xr:uid="{00000000-0005-0000-0000-0000A10B0000}"/>
    <cellStyle name="Comma 2 2 2 2 2 3 2 3" xfId="9072" xr:uid="{00000000-0005-0000-0000-0000A20B0000}"/>
    <cellStyle name="Comma 2 2 2 2 2 3 2 3 2" xfId="17825" xr:uid="{00000000-0005-0000-0000-0000A30B0000}"/>
    <cellStyle name="Comma 2 2 2 2 2 3 2 4" xfId="13449" xr:uid="{00000000-0005-0000-0000-0000A40B0000}"/>
    <cellStyle name="Comma 2 2 2 2 2 3 3" xfId="5789" xr:uid="{00000000-0005-0000-0000-0000A50B0000}"/>
    <cellStyle name="Comma 2 2 2 2 2 3 3 2" xfId="10166" xr:uid="{00000000-0005-0000-0000-0000A60B0000}"/>
    <cellStyle name="Comma 2 2 2 2 2 3 3 2 2" xfId="18919" xr:uid="{00000000-0005-0000-0000-0000A70B0000}"/>
    <cellStyle name="Comma 2 2 2 2 2 3 3 3" xfId="14543" xr:uid="{00000000-0005-0000-0000-0000A80B0000}"/>
    <cellStyle name="Comma 2 2 2 2 2 3 4" xfId="7978" xr:uid="{00000000-0005-0000-0000-0000A90B0000}"/>
    <cellStyle name="Comma 2 2 2 2 2 3 4 2" xfId="16731" xr:uid="{00000000-0005-0000-0000-0000AA0B0000}"/>
    <cellStyle name="Comma 2 2 2 2 2 3 5" xfId="12355" xr:uid="{00000000-0005-0000-0000-0000AB0B0000}"/>
    <cellStyle name="Comma 2 2 2 2 2 4" xfId="4146" xr:uid="{00000000-0005-0000-0000-0000AC0B0000}"/>
    <cellStyle name="Comma 2 2 2 2 2 4 2" xfId="6335" xr:uid="{00000000-0005-0000-0000-0000AD0B0000}"/>
    <cellStyle name="Comma 2 2 2 2 2 4 2 2" xfId="10712" xr:uid="{00000000-0005-0000-0000-0000AE0B0000}"/>
    <cellStyle name="Comma 2 2 2 2 2 4 2 2 2" xfId="19465" xr:uid="{00000000-0005-0000-0000-0000AF0B0000}"/>
    <cellStyle name="Comma 2 2 2 2 2 4 2 3" xfId="15089" xr:uid="{00000000-0005-0000-0000-0000B00B0000}"/>
    <cellStyle name="Comma 2 2 2 2 2 4 3" xfId="8524" xr:uid="{00000000-0005-0000-0000-0000B10B0000}"/>
    <cellStyle name="Comma 2 2 2 2 2 4 3 2" xfId="17277" xr:uid="{00000000-0005-0000-0000-0000B20B0000}"/>
    <cellStyle name="Comma 2 2 2 2 2 4 4" xfId="12901" xr:uid="{00000000-0005-0000-0000-0000B30B0000}"/>
    <cellStyle name="Comma 2 2 2 2 2 5" xfId="5241" xr:uid="{00000000-0005-0000-0000-0000B40B0000}"/>
    <cellStyle name="Comma 2 2 2 2 2 5 2" xfId="9618" xr:uid="{00000000-0005-0000-0000-0000B50B0000}"/>
    <cellStyle name="Comma 2 2 2 2 2 5 2 2" xfId="18371" xr:uid="{00000000-0005-0000-0000-0000B60B0000}"/>
    <cellStyle name="Comma 2 2 2 2 2 5 3" xfId="13995" xr:uid="{00000000-0005-0000-0000-0000B70B0000}"/>
    <cellStyle name="Comma 2 2 2 2 2 6" xfId="7430" xr:uid="{00000000-0005-0000-0000-0000B80B0000}"/>
    <cellStyle name="Comma 2 2 2 2 2 6 2" xfId="16183" xr:uid="{00000000-0005-0000-0000-0000B90B0000}"/>
    <cellStyle name="Comma 2 2 2 2 2 7" xfId="11807" xr:uid="{00000000-0005-0000-0000-0000BA0B0000}"/>
    <cellStyle name="Comma 2 2 2 2 3" xfId="3207" xr:uid="{00000000-0005-0000-0000-0000BB0B0000}"/>
    <cellStyle name="Comma 2 2 2 2 3 2" xfId="3760" xr:uid="{00000000-0005-0000-0000-0000BC0B0000}"/>
    <cellStyle name="Comma 2 2 2 2 3 2 2" xfId="4856" xr:uid="{00000000-0005-0000-0000-0000BD0B0000}"/>
    <cellStyle name="Comma 2 2 2 2 3 2 2 2" xfId="7045" xr:uid="{00000000-0005-0000-0000-0000BE0B0000}"/>
    <cellStyle name="Comma 2 2 2 2 3 2 2 2 2" xfId="11422" xr:uid="{00000000-0005-0000-0000-0000BF0B0000}"/>
    <cellStyle name="Comma 2 2 2 2 3 2 2 2 2 2" xfId="20175" xr:uid="{00000000-0005-0000-0000-0000C00B0000}"/>
    <cellStyle name="Comma 2 2 2 2 3 2 2 2 3" xfId="15799" xr:uid="{00000000-0005-0000-0000-0000C10B0000}"/>
    <cellStyle name="Comma 2 2 2 2 3 2 2 3" xfId="9234" xr:uid="{00000000-0005-0000-0000-0000C20B0000}"/>
    <cellStyle name="Comma 2 2 2 2 3 2 2 3 2" xfId="17987" xr:uid="{00000000-0005-0000-0000-0000C30B0000}"/>
    <cellStyle name="Comma 2 2 2 2 3 2 2 4" xfId="13611" xr:uid="{00000000-0005-0000-0000-0000C40B0000}"/>
    <cellStyle name="Comma 2 2 2 2 3 2 3" xfId="5951" xr:uid="{00000000-0005-0000-0000-0000C50B0000}"/>
    <cellStyle name="Comma 2 2 2 2 3 2 3 2" xfId="10328" xr:uid="{00000000-0005-0000-0000-0000C60B0000}"/>
    <cellStyle name="Comma 2 2 2 2 3 2 3 2 2" xfId="19081" xr:uid="{00000000-0005-0000-0000-0000C70B0000}"/>
    <cellStyle name="Comma 2 2 2 2 3 2 3 3" xfId="14705" xr:uid="{00000000-0005-0000-0000-0000C80B0000}"/>
    <cellStyle name="Comma 2 2 2 2 3 2 4" xfId="8140" xr:uid="{00000000-0005-0000-0000-0000C90B0000}"/>
    <cellStyle name="Comma 2 2 2 2 3 2 4 2" xfId="16893" xr:uid="{00000000-0005-0000-0000-0000CA0B0000}"/>
    <cellStyle name="Comma 2 2 2 2 3 2 5" xfId="12517" xr:uid="{00000000-0005-0000-0000-0000CB0B0000}"/>
    <cellStyle name="Comma 2 2 2 2 3 3" xfId="4308" xr:uid="{00000000-0005-0000-0000-0000CC0B0000}"/>
    <cellStyle name="Comma 2 2 2 2 3 3 2" xfId="6497" xr:uid="{00000000-0005-0000-0000-0000CD0B0000}"/>
    <cellStyle name="Comma 2 2 2 2 3 3 2 2" xfId="10874" xr:uid="{00000000-0005-0000-0000-0000CE0B0000}"/>
    <cellStyle name="Comma 2 2 2 2 3 3 2 2 2" xfId="19627" xr:uid="{00000000-0005-0000-0000-0000CF0B0000}"/>
    <cellStyle name="Comma 2 2 2 2 3 3 2 3" xfId="15251" xr:uid="{00000000-0005-0000-0000-0000D00B0000}"/>
    <cellStyle name="Comma 2 2 2 2 3 3 3" xfId="8686" xr:uid="{00000000-0005-0000-0000-0000D10B0000}"/>
    <cellStyle name="Comma 2 2 2 2 3 3 3 2" xfId="17439" xr:uid="{00000000-0005-0000-0000-0000D20B0000}"/>
    <cellStyle name="Comma 2 2 2 2 3 3 4" xfId="13063" xr:uid="{00000000-0005-0000-0000-0000D30B0000}"/>
    <cellStyle name="Comma 2 2 2 2 3 4" xfId="5403" xr:uid="{00000000-0005-0000-0000-0000D40B0000}"/>
    <cellStyle name="Comma 2 2 2 2 3 4 2" xfId="9780" xr:uid="{00000000-0005-0000-0000-0000D50B0000}"/>
    <cellStyle name="Comma 2 2 2 2 3 4 2 2" xfId="18533" xr:uid="{00000000-0005-0000-0000-0000D60B0000}"/>
    <cellStyle name="Comma 2 2 2 2 3 4 3" xfId="14157" xr:uid="{00000000-0005-0000-0000-0000D70B0000}"/>
    <cellStyle name="Comma 2 2 2 2 3 5" xfId="7592" xr:uid="{00000000-0005-0000-0000-0000D80B0000}"/>
    <cellStyle name="Comma 2 2 2 2 3 5 2" xfId="16345" xr:uid="{00000000-0005-0000-0000-0000D90B0000}"/>
    <cellStyle name="Comma 2 2 2 2 3 6" xfId="11969" xr:uid="{00000000-0005-0000-0000-0000DA0B0000}"/>
    <cellStyle name="Comma 2 2 2 2 4" xfId="3486" xr:uid="{00000000-0005-0000-0000-0000DB0B0000}"/>
    <cellStyle name="Comma 2 2 2 2 4 2" xfId="4582" xr:uid="{00000000-0005-0000-0000-0000DC0B0000}"/>
    <cellStyle name="Comma 2 2 2 2 4 2 2" xfId="6771" xr:uid="{00000000-0005-0000-0000-0000DD0B0000}"/>
    <cellStyle name="Comma 2 2 2 2 4 2 2 2" xfId="11148" xr:uid="{00000000-0005-0000-0000-0000DE0B0000}"/>
    <cellStyle name="Comma 2 2 2 2 4 2 2 2 2" xfId="19901" xr:uid="{00000000-0005-0000-0000-0000DF0B0000}"/>
    <cellStyle name="Comma 2 2 2 2 4 2 2 3" xfId="15525" xr:uid="{00000000-0005-0000-0000-0000E00B0000}"/>
    <cellStyle name="Comma 2 2 2 2 4 2 3" xfId="8960" xr:uid="{00000000-0005-0000-0000-0000E10B0000}"/>
    <cellStyle name="Comma 2 2 2 2 4 2 3 2" xfId="17713" xr:uid="{00000000-0005-0000-0000-0000E20B0000}"/>
    <cellStyle name="Comma 2 2 2 2 4 2 4" xfId="13337" xr:uid="{00000000-0005-0000-0000-0000E30B0000}"/>
    <cellStyle name="Comma 2 2 2 2 4 3" xfId="5677" xr:uid="{00000000-0005-0000-0000-0000E40B0000}"/>
    <cellStyle name="Comma 2 2 2 2 4 3 2" xfId="10054" xr:uid="{00000000-0005-0000-0000-0000E50B0000}"/>
    <cellStyle name="Comma 2 2 2 2 4 3 2 2" xfId="18807" xr:uid="{00000000-0005-0000-0000-0000E60B0000}"/>
    <cellStyle name="Comma 2 2 2 2 4 3 3" xfId="14431" xr:uid="{00000000-0005-0000-0000-0000E70B0000}"/>
    <cellStyle name="Comma 2 2 2 2 4 4" xfId="7866" xr:uid="{00000000-0005-0000-0000-0000E80B0000}"/>
    <cellStyle name="Comma 2 2 2 2 4 4 2" xfId="16619" xr:uid="{00000000-0005-0000-0000-0000E90B0000}"/>
    <cellStyle name="Comma 2 2 2 2 4 5" xfId="12243" xr:uid="{00000000-0005-0000-0000-0000EA0B0000}"/>
    <cellStyle name="Comma 2 2 2 2 5" xfId="4034" xr:uid="{00000000-0005-0000-0000-0000EB0B0000}"/>
    <cellStyle name="Comma 2 2 2 2 5 2" xfId="6223" xr:uid="{00000000-0005-0000-0000-0000EC0B0000}"/>
    <cellStyle name="Comma 2 2 2 2 5 2 2" xfId="10600" xr:uid="{00000000-0005-0000-0000-0000ED0B0000}"/>
    <cellStyle name="Comma 2 2 2 2 5 2 2 2" xfId="19353" xr:uid="{00000000-0005-0000-0000-0000EE0B0000}"/>
    <cellStyle name="Comma 2 2 2 2 5 2 3" xfId="14977" xr:uid="{00000000-0005-0000-0000-0000EF0B0000}"/>
    <cellStyle name="Comma 2 2 2 2 5 3" xfId="8412" xr:uid="{00000000-0005-0000-0000-0000F00B0000}"/>
    <cellStyle name="Comma 2 2 2 2 5 3 2" xfId="17165" xr:uid="{00000000-0005-0000-0000-0000F10B0000}"/>
    <cellStyle name="Comma 2 2 2 2 5 4" xfId="12789" xr:uid="{00000000-0005-0000-0000-0000F20B0000}"/>
    <cellStyle name="Comma 2 2 2 2 6" xfId="5129" xr:uid="{00000000-0005-0000-0000-0000F30B0000}"/>
    <cellStyle name="Comma 2 2 2 2 6 2" xfId="9506" xr:uid="{00000000-0005-0000-0000-0000F40B0000}"/>
    <cellStyle name="Comma 2 2 2 2 6 2 2" xfId="18259" xr:uid="{00000000-0005-0000-0000-0000F50B0000}"/>
    <cellStyle name="Comma 2 2 2 2 6 3" xfId="13883" xr:uid="{00000000-0005-0000-0000-0000F60B0000}"/>
    <cellStyle name="Comma 2 2 2 2 7" xfId="7318" xr:uid="{00000000-0005-0000-0000-0000F70B0000}"/>
    <cellStyle name="Comma 2 2 2 2 7 2" xfId="16071" xr:uid="{00000000-0005-0000-0000-0000F80B0000}"/>
    <cellStyle name="Comma 2 2 2 2 8" xfId="11695" xr:uid="{00000000-0005-0000-0000-0000F90B0000}"/>
    <cellStyle name="Comma 2 2 2 3" xfId="2990" xr:uid="{00000000-0005-0000-0000-0000FA0B0000}"/>
    <cellStyle name="Comma 2 2 2 3 2" xfId="3266" xr:uid="{00000000-0005-0000-0000-0000FB0B0000}"/>
    <cellStyle name="Comma 2 2 2 3 2 2" xfId="3819" xr:uid="{00000000-0005-0000-0000-0000FC0B0000}"/>
    <cellStyle name="Comma 2 2 2 3 2 2 2" xfId="4915" xr:uid="{00000000-0005-0000-0000-0000FD0B0000}"/>
    <cellStyle name="Comma 2 2 2 3 2 2 2 2" xfId="7104" xr:uid="{00000000-0005-0000-0000-0000FE0B0000}"/>
    <cellStyle name="Comma 2 2 2 3 2 2 2 2 2" xfId="11481" xr:uid="{00000000-0005-0000-0000-0000FF0B0000}"/>
    <cellStyle name="Comma 2 2 2 3 2 2 2 2 2 2" xfId="20234" xr:uid="{00000000-0005-0000-0000-0000000C0000}"/>
    <cellStyle name="Comma 2 2 2 3 2 2 2 2 3" xfId="15858" xr:uid="{00000000-0005-0000-0000-0000010C0000}"/>
    <cellStyle name="Comma 2 2 2 3 2 2 2 3" xfId="9293" xr:uid="{00000000-0005-0000-0000-0000020C0000}"/>
    <cellStyle name="Comma 2 2 2 3 2 2 2 3 2" xfId="18046" xr:uid="{00000000-0005-0000-0000-0000030C0000}"/>
    <cellStyle name="Comma 2 2 2 3 2 2 2 4" xfId="13670" xr:uid="{00000000-0005-0000-0000-0000040C0000}"/>
    <cellStyle name="Comma 2 2 2 3 2 2 3" xfId="6010" xr:uid="{00000000-0005-0000-0000-0000050C0000}"/>
    <cellStyle name="Comma 2 2 2 3 2 2 3 2" xfId="10387" xr:uid="{00000000-0005-0000-0000-0000060C0000}"/>
    <cellStyle name="Comma 2 2 2 3 2 2 3 2 2" xfId="19140" xr:uid="{00000000-0005-0000-0000-0000070C0000}"/>
    <cellStyle name="Comma 2 2 2 3 2 2 3 3" xfId="14764" xr:uid="{00000000-0005-0000-0000-0000080C0000}"/>
    <cellStyle name="Comma 2 2 2 3 2 2 4" xfId="8199" xr:uid="{00000000-0005-0000-0000-0000090C0000}"/>
    <cellStyle name="Comma 2 2 2 3 2 2 4 2" xfId="16952" xr:uid="{00000000-0005-0000-0000-00000A0C0000}"/>
    <cellStyle name="Comma 2 2 2 3 2 2 5" xfId="12576" xr:uid="{00000000-0005-0000-0000-00000B0C0000}"/>
    <cellStyle name="Comma 2 2 2 3 2 3" xfId="4367" xr:uid="{00000000-0005-0000-0000-00000C0C0000}"/>
    <cellStyle name="Comma 2 2 2 3 2 3 2" xfId="6556" xr:uid="{00000000-0005-0000-0000-00000D0C0000}"/>
    <cellStyle name="Comma 2 2 2 3 2 3 2 2" xfId="10933" xr:uid="{00000000-0005-0000-0000-00000E0C0000}"/>
    <cellStyle name="Comma 2 2 2 3 2 3 2 2 2" xfId="19686" xr:uid="{00000000-0005-0000-0000-00000F0C0000}"/>
    <cellStyle name="Comma 2 2 2 3 2 3 2 3" xfId="15310" xr:uid="{00000000-0005-0000-0000-0000100C0000}"/>
    <cellStyle name="Comma 2 2 2 3 2 3 3" xfId="8745" xr:uid="{00000000-0005-0000-0000-0000110C0000}"/>
    <cellStyle name="Comma 2 2 2 3 2 3 3 2" xfId="17498" xr:uid="{00000000-0005-0000-0000-0000120C0000}"/>
    <cellStyle name="Comma 2 2 2 3 2 3 4" xfId="13122" xr:uid="{00000000-0005-0000-0000-0000130C0000}"/>
    <cellStyle name="Comma 2 2 2 3 2 4" xfId="5462" xr:uid="{00000000-0005-0000-0000-0000140C0000}"/>
    <cellStyle name="Comma 2 2 2 3 2 4 2" xfId="9839" xr:uid="{00000000-0005-0000-0000-0000150C0000}"/>
    <cellStyle name="Comma 2 2 2 3 2 4 2 2" xfId="18592" xr:uid="{00000000-0005-0000-0000-0000160C0000}"/>
    <cellStyle name="Comma 2 2 2 3 2 4 3" xfId="14216" xr:uid="{00000000-0005-0000-0000-0000170C0000}"/>
    <cellStyle name="Comma 2 2 2 3 2 5" xfId="7651" xr:uid="{00000000-0005-0000-0000-0000180C0000}"/>
    <cellStyle name="Comma 2 2 2 3 2 5 2" xfId="16404" xr:uid="{00000000-0005-0000-0000-0000190C0000}"/>
    <cellStyle name="Comma 2 2 2 3 2 6" xfId="12028" xr:uid="{00000000-0005-0000-0000-00001A0C0000}"/>
    <cellStyle name="Comma 2 2 2 3 3" xfId="3545" xr:uid="{00000000-0005-0000-0000-00001B0C0000}"/>
    <cellStyle name="Comma 2 2 2 3 3 2" xfId="4641" xr:uid="{00000000-0005-0000-0000-00001C0C0000}"/>
    <cellStyle name="Comma 2 2 2 3 3 2 2" xfId="6830" xr:uid="{00000000-0005-0000-0000-00001D0C0000}"/>
    <cellStyle name="Comma 2 2 2 3 3 2 2 2" xfId="11207" xr:uid="{00000000-0005-0000-0000-00001E0C0000}"/>
    <cellStyle name="Comma 2 2 2 3 3 2 2 2 2" xfId="19960" xr:uid="{00000000-0005-0000-0000-00001F0C0000}"/>
    <cellStyle name="Comma 2 2 2 3 3 2 2 3" xfId="15584" xr:uid="{00000000-0005-0000-0000-0000200C0000}"/>
    <cellStyle name="Comma 2 2 2 3 3 2 3" xfId="9019" xr:uid="{00000000-0005-0000-0000-0000210C0000}"/>
    <cellStyle name="Comma 2 2 2 3 3 2 3 2" xfId="17772" xr:uid="{00000000-0005-0000-0000-0000220C0000}"/>
    <cellStyle name="Comma 2 2 2 3 3 2 4" xfId="13396" xr:uid="{00000000-0005-0000-0000-0000230C0000}"/>
    <cellStyle name="Comma 2 2 2 3 3 3" xfId="5736" xr:uid="{00000000-0005-0000-0000-0000240C0000}"/>
    <cellStyle name="Comma 2 2 2 3 3 3 2" xfId="10113" xr:uid="{00000000-0005-0000-0000-0000250C0000}"/>
    <cellStyle name="Comma 2 2 2 3 3 3 2 2" xfId="18866" xr:uid="{00000000-0005-0000-0000-0000260C0000}"/>
    <cellStyle name="Comma 2 2 2 3 3 3 3" xfId="14490" xr:uid="{00000000-0005-0000-0000-0000270C0000}"/>
    <cellStyle name="Comma 2 2 2 3 3 4" xfId="7925" xr:uid="{00000000-0005-0000-0000-0000280C0000}"/>
    <cellStyle name="Comma 2 2 2 3 3 4 2" xfId="16678" xr:uid="{00000000-0005-0000-0000-0000290C0000}"/>
    <cellStyle name="Comma 2 2 2 3 3 5" xfId="12302" xr:uid="{00000000-0005-0000-0000-00002A0C0000}"/>
    <cellStyle name="Comma 2 2 2 3 4" xfId="4093" xr:uid="{00000000-0005-0000-0000-00002B0C0000}"/>
    <cellStyle name="Comma 2 2 2 3 4 2" xfId="6282" xr:uid="{00000000-0005-0000-0000-00002C0C0000}"/>
    <cellStyle name="Comma 2 2 2 3 4 2 2" xfId="10659" xr:uid="{00000000-0005-0000-0000-00002D0C0000}"/>
    <cellStyle name="Comma 2 2 2 3 4 2 2 2" xfId="19412" xr:uid="{00000000-0005-0000-0000-00002E0C0000}"/>
    <cellStyle name="Comma 2 2 2 3 4 2 3" xfId="15036" xr:uid="{00000000-0005-0000-0000-00002F0C0000}"/>
    <cellStyle name="Comma 2 2 2 3 4 3" xfId="8471" xr:uid="{00000000-0005-0000-0000-0000300C0000}"/>
    <cellStyle name="Comma 2 2 2 3 4 3 2" xfId="17224" xr:uid="{00000000-0005-0000-0000-0000310C0000}"/>
    <cellStyle name="Comma 2 2 2 3 4 4" xfId="12848" xr:uid="{00000000-0005-0000-0000-0000320C0000}"/>
    <cellStyle name="Comma 2 2 2 3 5" xfId="5188" xr:uid="{00000000-0005-0000-0000-0000330C0000}"/>
    <cellStyle name="Comma 2 2 2 3 5 2" xfId="9565" xr:uid="{00000000-0005-0000-0000-0000340C0000}"/>
    <cellStyle name="Comma 2 2 2 3 5 2 2" xfId="18318" xr:uid="{00000000-0005-0000-0000-0000350C0000}"/>
    <cellStyle name="Comma 2 2 2 3 5 3" xfId="13942" xr:uid="{00000000-0005-0000-0000-0000360C0000}"/>
    <cellStyle name="Comma 2 2 2 3 6" xfId="7377" xr:uid="{00000000-0005-0000-0000-0000370C0000}"/>
    <cellStyle name="Comma 2 2 2 3 6 2" xfId="16130" xr:uid="{00000000-0005-0000-0000-0000380C0000}"/>
    <cellStyle name="Comma 2 2 2 3 7" xfId="11754" xr:uid="{00000000-0005-0000-0000-0000390C0000}"/>
    <cellStyle name="Comma 2 2 2 4" xfId="2877" xr:uid="{00000000-0005-0000-0000-00003A0C0000}"/>
    <cellStyle name="Comma 2 2 2 4 2" xfId="3156" xr:uid="{00000000-0005-0000-0000-00003B0C0000}"/>
    <cellStyle name="Comma 2 2 2 4 2 2" xfId="3709" xr:uid="{00000000-0005-0000-0000-00003C0C0000}"/>
    <cellStyle name="Comma 2 2 2 4 2 2 2" xfId="4805" xr:uid="{00000000-0005-0000-0000-00003D0C0000}"/>
    <cellStyle name="Comma 2 2 2 4 2 2 2 2" xfId="6994" xr:uid="{00000000-0005-0000-0000-00003E0C0000}"/>
    <cellStyle name="Comma 2 2 2 4 2 2 2 2 2" xfId="11371" xr:uid="{00000000-0005-0000-0000-00003F0C0000}"/>
    <cellStyle name="Comma 2 2 2 4 2 2 2 2 2 2" xfId="20124" xr:uid="{00000000-0005-0000-0000-0000400C0000}"/>
    <cellStyle name="Comma 2 2 2 4 2 2 2 2 3" xfId="15748" xr:uid="{00000000-0005-0000-0000-0000410C0000}"/>
    <cellStyle name="Comma 2 2 2 4 2 2 2 3" xfId="9183" xr:uid="{00000000-0005-0000-0000-0000420C0000}"/>
    <cellStyle name="Comma 2 2 2 4 2 2 2 3 2" xfId="17936" xr:uid="{00000000-0005-0000-0000-0000430C0000}"/>
    <cellStyle name="Comma 2 2 2 4 2 2 2 4" xfId="13560" xr:uid="{00000000-0005-0000-0000-0000440C0000}"/>
    <cellStyle name="Comma 2 2 2 4 2 2 3" xfId="5900" xr:uid="{00000000-0005-0000-0000-0000450C0000}"/>
    <cellStyle name="Comma 2 2 2 4 2 2 3 2" xfId="10277" xr:uid="{00000000-0005-0000-0000-0000460C0000}"/>
    <cellStyle name="Comma 2 2 2 4 2 2 3 2 2" xfId="19030" xr:uid="{00000000-0005-0000-0000-0000470C0000}"/>
    <cellStyle name="Comma 2 2 2 4 2 2 3 3" xfId="14654" xr:uid="{00000000-0005-0000-0000-0000480C0000}"/>
    <cellStyle name="Comma 2 2 2 4 2 2 4" xfId="8089" xr:uid="{00000000-0005-0000-0000-0000490C0000}"/>
    <cellStyle name="Comma 2 2 2 4 2 2 4 2" xfId="16842" xr:uid="{00000000-0005-0000-0000-00004A0C0000}"/>
    <cellStyle name="Comma 2 2 2 4 2 2 5" xfId="12466" xr:uid="{00000000-0005-0000-0000-00004B0C0000}"/>
    <cellStyle name="Comma 2 2 2 4 2 3" xfId="4257" xr:uid="{00000000-0005-0000-0000-00004C0C0000}"/>
    <cellStyle name="Comma 2 2 2 4 2 3 2" xfId="6446" xr:uid="{00000000-0005-0000-0000-00004D0C0000}"/>
    <cellStyle name="Comma 2 2 2 4 2 3 2 2" xfId="10823" xr:uid="{00000000-0005-0000-0000-00004E0C0000}"/>
    <cellStyle name="Comma 2 2 2 4 2 3 2 2 2" xfId="19576" xr:uid="{00000000-0005-0000-0000-00004F0C0000}"/>
    <cellStyle name="Comma 2 2 2 4 2 3 2 3" xfId="15200" xr:uid="{00000000-0005-0000-0000-0000500C0000}"/>
    <cellStyle name="Comma 2 2 2 4 2 3 3" xfId="8635" xr:uid="{00000000-0005-0000-0000-0000510C0000}"/>
    <cellStyle name="Comma 2 2 2 4 2 3 3 2" xfId="17388" xr:uid="{00000000-0005-0000-0000-0000520C0000}"/>
    <cellStyle name="Comma 2 2 2 4 2 3 4" xfId="13012" xr:uid="{00000000-0005-0000-0000-0000530C0000}"/>
    <cellStyle name="Comma 2 2 2 4 2 4" xfId="5352" xr:uid="{00000000-0005-0000-0000-0000540C0000}"/>
    <cellStyle name="Comma 2 2 2 4 2 4 2" xfId="9729" xr:uid="{00000000-0005-0000-0000-0000550C0000}"/>
    <cellStyle name="Comma 2 2 2 4 2 4 2 2" xfId="18482" xr:uid="{00000000-0005-0000-0000-0000560C0000}"/>
    <cellStyle name="Comma 2 2 2 4 2 4 3" xfId="14106" xr:uid="{00000000-0005-0000-0000-0000570C0000}"/>
    <cellStyle name="Comma 2 2 2 4 2 5" xfId="7541" xr:uid="{00000000-0005-0000-0000-0000580C0000}"/>
    <cellStyle name="Comma 2 2 2 4 2 5 2" xfId="16294" xr:uid="{00000000-0005-0000-0000-0000590C0000}"/>
    <cellStyle name="Comma 2 2 2 4 2 6" xfId="11918" xr:uid="{00000000-0005-0000-0000-00005A0C0000}"/>
    <cellStyle name="Comma 2 2 2 4 3" xfId="3435" xr:uid="{00000000-0005-0000-0000-00005B0C0000}"/>
    <cellStyle name="Comma 2 2 2 4 3 2" xfId="4531" xr:uid="{00000000-0005-0000-0000-00005C0C0000}"/>
    <cellStyle name="Comma 2 2 2 4 3 2 2" xfId="6720" xr:uid="{00000000-0005-0000-0000-00005D0C0000}"/>
    <cellStyle name="Comma 2 2 2 4 3 2 2 2" xfId="11097" xr:uid="{00000000-0005-0000-0000-00005E0C0000}"/>
    <cellStyle name="Comma 2 2 2 4 3 2 2 2 2" xfId="19850" xr:uid="{00000000-0005-0000-0000-00005F0C0000}"/>
    <cellStyle name="Comma 2 2 2 4 3 2 2 3" xfId="15474" xr:uid="{00000000-0005-0000-0000-0000600C0000}"/>
    <cellStyle name="Comma 2 2 2 4 3 2 3" xfId="8909" xr:uid="{00000000-0005-0000-0000-0000610C0000}"/>
    <cellStyle name="Comma 2 2 2 4 3 2 3 2" xfId="17662" xr:uid="{00000000-0005-0000-0000-0000620C0000}"/>
    <cellStyle name="Comma 2 2 2 4 3 2 4" xfId="13286" xr:uid="{00000000-0005-0000-0000-0000630C0000}"/>
    <cellStyle name="Comma 2 2 2 4 3 3" xfId="5626" xr:uid="{00000000-0005-0000-0000-0000640C0000}"/>
    <cellStyle name="Comma 2 2 2 4 3 3 2" xfId="10003" xr:uid="{00000000-0005-0000-0000-0000650C0000}"/>
    <cellStyle name="Comma 2 2 2 4 3 3 2 2" xfId="18756" xr:uid="{00000000-0005-0000-0000-0000660C0000}"/>
    <cellStyle name="Comma 2 2 2 4 3 3 3" xfId="14380" xr:uid="{00000000-0005-0000-0000-0000670C0000}"/>
    <cellStyle name="Comma 2 2 2 4 3 4" xfId="7815" xr:uid="{00000000-0005-0000-0000-0000680C0000}"/>
    <cellStyle name="Comma 2 2 2 4 3 4 2" xfId="16568" xr:uid="{00000000-0005-0000-0000-0000690C0000}"/>
    <cellStyle name="Comma 2 2 2 4 3 5" xfId="12192" xr:uid="{00000000-0005-0000-0000-00006A0C0000}"/>
    <cellStyle name="Comma 2 2 2 4 4" xfId="3983" xr:uid="{00000000-0005-0000-0000-00006B0C0000}"/>
    <cellStyle name="Comma 2 2 2 4 4 2" xfId="6172" xr:uid="{00000000-0005-0000-0000-00006C0C0000}"/>
    <cellStyle name="Comma 2 2 2 4 4 2 2" xfId="10549" xr:uid="{00000000-0005-0000-0000-00006D0C0000}"/>
    <cellStyle name="Comma 2 2 2 4 4 2 2 2" xfId="19302" xr:uid="{00000000-0005-0000-0000-00006E0C0000}"/>
    <cellStyle name="Comma 2 2 2 4 4 2 3" xfId="14926" xr:uid="{00000000-0005-0000-0000-00006F0C0000}"/>
    <cellStyle name="Comma 2 2 2 4 4 3" xfId="8361" xr:uid="{00000000-0005-0000-0000-0000700C0000}"/>
    <cellStyle name="Comma 2 2 2 4 4 3 2" xfId="17114" xr:uid="{00000000-0005-0000-0000-0000710C0000}"/>
    <cellStyle name="Comma 2 2 2 4 4 4" xfId="12738" xr:uid="{00000000-0005-0000-0000-0000720C0000}"/>
    <cellStyle name="Comma 2 2 2 4 5" xfId="5078" xr:uid="{00000000-0005-0000-0000-0000730C0000}"/>
    <cellStyle name="Comma 2 2 2 4 5 2" xfId="9455" xr:uid="{00000000-0005-0000-0000-0000740C0000}"/>
    <cellStyle name="Comma 2 2 2 4 5 2 2" xfId="18208" xr:uid="{00000000-0005-0000-0000-0000750C0000}"/>
    <cellStyle name="Comma 2 2 2 4 5 3" xfId="13832" xr:uid="{00000000-0005-0000-0000-0000760C0000}"/>
    <cellStyle name="Comma 2 2 2 4 6" xfId="7267" xr:uid="{00000000-0005-0000-0000-0000770C0000}"/>
    <cellStyle name="Comma 2 2 2 4 6 2" xfId="16020" xr:uid="{00000000-0005-0000-0000-0000780C0000}"/>
    <cellStyle name="Comma 2 2 2 4 7" xfId="11644" xr:uid="{00000000-0005-0000-0000-0000790C0000}"/>
    <cellStyle name="Comma 2 2 2 5" xfId="3106" xr:uid="{00000000-0005-0000-0000-00007A0C0000}"/>
    <cellStyle name="Comma 2 2 2 5 2" xfId="3660" xr:uid="{00000000-0005-0000-0000-00007B0C0000}"/>
    <cellStyle name="Comma 2 2 2 5 2 2" xfId="4756" xr:uid="{00000000-0005-0000-0000-00007C0C0000}"/>
    <cellStyle name="Comma 2 2 2 5 2 2 2" xfId="6945" xr:uid="{00000000-0005-0000-0000-00007D0C0000}"/>
    <cellStyle name="Comma 2 2 2 5 2 2 2 2" xfId="11322" xr:uid="{00000000-0005-0000-0000-00007E0C0000}"/>
    <cellStyle name="Comma 2 2 2 5 2 2 2 2 2" xfId="20075" xr:uid="{00000000-0005-0000-0000-00007F0C0000}"/>
    <cellStyle name="Comma 2 2 2 5 2 2 2 3" xfId="15699" xr:uid="{00000000-0005-0000-0000-0000800C0000}"/>
    <cellStyle name="Comma 2 2 2 5 2 2 3" xfId="9134" xr:uid="{00000000-0005-0000-0000-0000810C0000}"/>
    <cellStyle name="Comma 2 2 2 5 2 2 3 2" xfId="17887" xr:uid="{00000000-0005-0000-0000-0000820C0000}"/>
    <cellStyle name="Comma 2 2 2 5 2 2 4" xfId="13511" xr:uid="{00000000-0005-0000-0000-0000830C0000}"/>
    <cellStyle name="Comma 2 2 2 5 2 3" xfId="5851" xr:uid="{00000000-0005-0000-0000-0000840C0000}"/>
    <cellStyle name="Comma 2 2 2 5 2 3 2" xfId="10228" xr:uid="{00000000-0005-0000-0000-0000850C0000}"/>
    <cellStyle name="Comma 2 2 2 5 2 3 2 2" xfId="18981" xr:uid="{00000000-0005-0000-0000-0000860C0000}"/>
    <cellStyle name="Comma 2 2 2 5 2 3 3" xfId="14605" xr:uid="{00000000-0005-0000-0000-0000870C0000}"/>
    <cellStyle name="Comma 2 2 2 5 2 4" xfId="8040" xr:uid="{00000000-0005-0000-0000-0000880C0000}"/>
    <cellStyle name="Comma 2 2 2 5 2 4 2" xfId="16793" xr:uid="{00000000-0005-0000-0000-0000890C0000}"/>
    <cellStyle name="Comma 2 2 2 5 2 5" xfId="12417" xr:uid="{00000000-0005-0000-0000-00008A0C0000}"/>
    <cellStyle name="Comma 2 2 2 5 3" xfId="4208" xr:uid="{00000000-0005-0000-0000-00008B0C0000}"/>
    <cellStyle name="Comma 2 2 2 5 3 2" xfId="6397" xr:uid="{00000000-0005-0000-0000-00008C0C0000}"/>
    <cellStyle name="Comma 2 2 2 5 3 2 2" xfId="10774" xr:uid="{00000000-0005-0000-0000-00008D0C0000}"/>
    <cellStyle name="Comma 2 2 2 5 3 2 2 2" xfId="19527" xr:uid="{00000000-0005-0000-0000-00008E0C0000}"/>
    <cellStyle name="Comma 2 2 2 5 3 2 3" xfId="15151" xr:uid="{00000000-0005-0000-0000-00008F0C0000}"/>
    <cellStyle name="Comma 2 2 2 5 3 3" xfId="8586" xr:uid="{00000000-0005-0000-0000-0000900C0000}"/>
    <cellStyle name="Comma 2 2 2 5 3 3 2" xfId="17339" xr:uid="{00000000-0005-0000-0000-0000910C0000}"/>
    <cellStyle name="Comma 2 2 2 5 3 4" xfId="12963" xr:uid="{00000000-0005-0000-0000-0000920C0000}"/>
    <cellStyle name="Comma 2 2 2 5 4" xfId="5303" xr:uid="{00000000-0005-0000-0000-0000930C0000}"/>
    <cellStyle name="Comma 2 2 2 5 4 2" xfId="9680" xr:uid="{00000000-0005-0000-0000-0000940C0000}"/>
    <cellStyle name="Comma 2 2 2 5 4 2 2" xfId="18433" xr:uid="{00000000-0005-0000-0000-0000950C0000}"/>
    <cellStyle name="Comma 2 2 2 5 4 3" xfId="14057" xr:uid="{00000000-0005-0000-0000-0000960C0000}"/>
    <cellStyle name="Comma 2 2 2 5 5" xfId="7492" xr:uid="{00000000-0005-0000-0000-0000970C0000}"/>
    <cellStyle name="Comma 2 2 2 5 5 2" xfId="16245" xr:uid="{00000000-0005-0000-0000-0000980C0000}"/>
    <cellStyle name="Comma 2 2 2 5 6" xfId="11869" xr:uid="{00000000-0005-0000-0000-0000990C0000}"/>
    <cellStyle name="Comma 2 2 2 6" xfId="3385" xr:uid="{00000000-0005-0000-0000-00009A0C0000}"/>
    <cellStyle name="Comma 2 2 2 6 2" xfId="4482" xr:uid="{00000000-0005-0000-0000-00009B0C0000}"/>
    <cellStyle name="Comma 2 2 2 6 2 2" xfId="6671" xr:uid="{00000000-0005-0000-0000-00009C0C0000}"/>
    <cellStyle name="Comma 2 2 2 6 2 2 2" xfId="11048" xr:uid="{00000000-0005-0000-0000-00009D0C0000}"/>
    <cellStyle name="Comma 2 2 2 6 2 2 2 2" xfId="19801" xr:uid="{00000000-0005-0000-0000-00009E0C0000}"/>
    <cellStyle name="Comma 2 2 2 6 2 2 3" xfId="15425" xr:uid="{00000000-0005-0000-0000-00009F0C0000}"/>
    <cellStyle name="Comma 2 2 2 6 2 3" xfId="8860" xr:uid="{00000000-0005-0000-0000-0000A00C0000}"/>
    <cellStyle name="Comma 2 2 2 6 2 3 2" xfId="17613" xr:uid="{00000000-0005-0000-0000-0000A10C0000}"/>
    <cellStyle name="Comma 2 2 2 6 2 4" xfId="13237" xr:uid="{00000000-0005-0000-0000-0000A20C0000}"/>
    <cellStyle name="Comma 2 2 2 6 3" xfId="5577" xr:uid="{00000000-0005-0000-0000-0000A30C0000}"/>
    <cellStyle name="Comma 2 2 2 6 3 2" xfId="9954" xr:uid="{00000000-0005-0000-0000-0000A40C0000}"/>
    <cellStyle name="Comma 2 2 2 6 3 2 2" xfId="18707" xr:uid="{00000000-0005-0000-0000-0000A50C0000}"/>
    <cellStyle name="Comma 2 2 2 6 3 3" xfId="14331" xr:uid="{00000000-0005-0000-0000-0000A60C0000}"/>
    <cellStyle name="Comma 2 2 2 6 4" xfId="7766" xr:uid="{00000000-0005-0000-0000-0000A70C0000}"/>
    <cellStyle name="Comma 2 2 2 6 4 2" xfId="16519" xr:uid="{00000000-0005-0000-0000-0000A80C0000}"/>
    <cellStyle name="Comma 2 2 2 6 5" xfId="12143" xr:uid="{00000000-0005-0000-0000-0000A90C0000}"/>
    <cellStyle name="Comma 2 2 2 7" xfId="3935" xr:uid="{00000000-0005-0000-0000-0000AA0C0000}"/>
    <cellStyle name="Comma 2 2 2 7 2" xfId="6124" xr:uid="{00000000-0005-0000-0000-0000AB0C0000}"/>
    <cellStyle name="Comma 2 2 2 7 2 2" xfId="10501" xr:uid="{00000000-0005-0000-0000-0000AC0C0000}"/>
    <cellStyle name="Comma 2 2 2 7 2 2 2" xfId="19254" xr:uid="{00000000-0005-0000-0000-0000AD0C0000}"/>
    <cellStyle name="Comma 2 2 2 7 2 3" xfId="14878" xr:uid="{00000000-0005-0000-0000-0000AE0C0000}"/>
    <cellStyle name="Comma 2 2 2 7 3" xfId="8313" xr:uid="{00000000-0005-0000-0000-0000AF0C0000}"/>
    <cellStyle name="Comma 2 2 2 7 3 2" xfId="17066" xr:uid="{00000000-0005-0000-0000-0000B00C0000}"/>
    <cellStyle name="Comma 2 2 2 7 4" xfId="12690" xr:uid="{00000000-0005-0000-0000-0000B10C0000}"/>
    <cellStyle name="Comma 2 2 2 8" xfId="5030" xr:uid="{00000000-0005-0000-0000-0000B20C0000}"/>
    <cellStyle name="Comma 2 2 2 8 2" xfId="9407" xr:uid="{00000000-0005-0000-0000-0000B30C0000}"/>
    <cellStyle name="Comma 2 2 2 8 2 2" xfId="18160" xr:uid="{00000000-0005-0000-0000-0000B40C0000}"/>
    <cellStyle name="Comma 2 2 2 8 3" xfId="13784" xr:uid="{00000000-0005-0000-0000-0000B50C0000}"/>
    <cellStyle name="Comma 2 2 2 9" xfId="7219" xr:uid="{00000000-0005-0000-0000-0000B60C0000}"/>
    <cellStyle name="Comma 2 2 2 9 2" xfId="15972" xr:uid="{00000000-0005-0000-0000-0000B70C0000}"/>
    <cellStyle name="Comma 2 2 3" xfId="2930" xr:uid="{00000000-0005-0000-0000-0000B80C0000}"/>
    <cellStyle name="Comma 2 2 3 2" xfId="3042" xr:uid="{00000000-0005-0000-0000-0000B90C0000}"/>
    <cellStyle name="Comma 2 2 3 2 2" xfId="3318" xr:uid="{00000000-0005-0000-0000-0000BA0C0000}"/>
    <cellStyle name="Comma 2 2 3 2 2 2" xfId="3871" xr:uid="{00000000-0005-0000-0000-0000BB0C0000}"/>
    <cellStyle name="Comma 2 2 3 2 2 2 2" xfId="4967" xr:uid="{00000000-0005-0000-0000-0000BC0C0000}"/>
    <cellStyle name="Comma 2 2 3 2 2 2 2 2" xfId="7156" xr:uid="{00000000-0005-0000-0000-0000BD0C0000}"/>
    <cellStyle name="Comma 2 2 3 2 2 2 2 2 2" xfId="11533" xr:uid="{00000000-0005-0000-0000-0000BE0C0000}"/>
    <cellStyle name="Comma 2 2 3 2 2 2 2 2 2 2" xfId="20286" xr:uid="{00000000-0005-0000-0000-0000BF0C0000}"/>
    <cellStyle name="Comma 2 2 3 2 2 2 2 2 3" xfId="15910" xr:uid="{00000000-0005-0000-0000-0000C00C0000}"/>
    <cellStyle name="Comma 2 2 3 2 2 2 2 3" xfId="9345" xr:uid="{00000000-0005-0000-0000-0000C10C0000}"/>
    <cellStyle name="Comma 2 2 3 2 2 2 2 3 2" xfId="18098" xr:uid="{00000000-0005-0000-0000-0000C20C0000}"/>
    <cellStyle name="Comma 2 2 3 2 2 2 2 4" xfId="13722" xr:uid="{00000000-0005-0000-0000-0000C30C0000}"/>
    <cellStyle name="Comma 2 2 3 2 2 2 3" xfId="6062" xr:uid="{00000000-0005-0000-0000-0000C40C0000}"/>
    <cellStyle name="Comma 2 2 3 2 2 2 3 2" xfId="10439" xr:uid="{00000000-0005-0000-0000-0000C50C0000}"/>
    <cellStyle name="Comma 2 2 3 2 2 2 3 2 2" xfId="19192" xr:uid="{00000000-0005-0000-0000-0000C60C0000}"/>
    <cellStyle name="Comma 2 2 3 2 2 2 3 3" xfId="14816" xr:uid="{00000000-0005-0000-0000-0000C70C0000}"/>
    <cellStyle name="Comma 2 2 3 2 2 2 4" xfId="8251" xr:uid="{00000000-0005-0000-0000-0000C80C0000}"/>
    <cellStyle name="Comma 2 2 3 2 2 2 4 2" xfId="17004" xr:uid="{00000000-0005-0000-0000-0000C90C0000}"/>
    <cellStyle name="Comma 2 2 3 2 2 2 5" xfId="12628" xr:uid="{00000000-0005-0000-0000-0000CA0C0000}"/>
    <cellStyle name="Comma 2 2 3 2 2 3" xfId="4419" xr:uid="{00000000-0005-0000-0000-0000CB0C0000}"/>
    <cellStyle name="Comma 2 2 3 2 2 3 2" xfId="6608" xr:uid="{00000000-0005-0000-0000-0000CC0C0000}"/>
    <cellStyle name="Comma 2 2 3 2 2 3 2 2" xfId="10985" xr:uid="{00000000-0005-0000-0000-0000CD0C0000}"/>
    <cellStyle name="Comma 2 2 3 2 2 3 2 2 2" xfId="19738" xr:uid="{00000000-0005-0000-0000-0000CE0C0000}"/>
    <cellStyle name="Comma 2 2 3 2 2 3 2 3" xfId="15362" xr:uid="{00000000-0005-0000-0000-0000CF0C0000}"/>
    <cellStyle name="Comma 2 2 3 2 2 3 3" xfId="8797" xr:uid="{00000000-0005-0000-0000-0000D00C0000}"/>
    <cellStyle name="Comma 2 2 3 2 2 3 3 2" xfId="17550" xr:uid="{00000000-0005-0000-0000-0000D10C0000}"/>
    <cellStyle name="Comma 2 2 3 2 2 3 4" xfId="13174" xr:uid="{00000000-0005-0000-0000-0000D20C0000}"/>
    <cellStyle name="Comma 2 2 3 2 2 4" xfId="5514" xr:uid="{00000000-0005-0000-0000-0000D30C0000}"/>
    <cellStyle name="Comma 2 2 3 2 2 4 2" xfId="9891" xr:uid="{00000000-0005-0000-0000-0000D40C0000}"/>
    <cellStyle name="Comma 2 2 3 2 2 4 2 2" xfId="18644" xr:uid="{00000000-0005-0000-0000-0000D50C0000}"/>
    <cellStyle name="Comma 2 2 3 2 2 4 3" xfId="14268" xr:uid="{00000000-0005-0000-0000-0000D60C0000}"/>
    <cellStyle name="Comma 2 2 3 2 2 5" xfId="7703" xr:uid="{00000000-0005-0000-0000-0000D70C0000}"/>
    <cellStyle name="Comma 2 2 3 2 2 5 2" xfId="16456" xr:uid="{00000000-0005-0000-0000-0000D80C0000}"/>
    <cellStyle name="Comma 2 2 3 2 2 6" xfId="12080" xr:uid="{00000000-0005-0000-0000-0000D90C0000}"/>
    <cellStyle name="Comma 2 2 3 2 3" xfId="3597" xr:uid="{00000000-0005-0000-0000-0000DA0C0000}"/>
    <cellStyle name="Comma 2 2 3 2 3 2" xfId="4693" xr:uid="{00000000-0005-0000-0000-0000DB0C0000}"/>
    <cellStyle name="Comma 2 2 3 2 3 2 2" xfId="6882" xr:uid="{00000000-0005-0000-0000-0000DC0C0000}"/>
    <cellStyle name="Comma 2 2 3 2 3 2 2 2" xfId="11259" xr:uid="{00000000-0005-0000-0000-0000DD0C0000}"/>
    <cellStyle name="Comma 2 2 3 2 3 2 2 2 2" xfId="20012" xr:uid="{00000000-0005-0000-0000-0000DE0C0000}"/>
    <cellStyle name="Comma 2 2 3 2 3 2 2 3" xfId="15636" xr:uid="{00000000-0005-0000-0000-0000DF0C0000}"/>
    <cellStyle name="Comma 2 2 3 2 3 2 3" xfId="9071" xr:uid="{00000000-0005-0000-0000-0000E00C0000}"/>
    <cellStyle name="Comma 2 2 3 2 3 2 3 2" xfId="17824" xr:uid="{00000000-0005-0000-0000-0000E10C0000}"/>
    <cellStyle name="Comma 2 2 3 2 3 2 4" xfId="13448" xr:uid="{00000000-0005-0000-0000-0000E20C0000}"/>
    <cellStyle name="Comma 2 2 3 2 3 3" xfId="5788" xr:uid="{00000000-0005-0000-0000-0000E30C0000}"/>
    <cellStyle name="Comma 2 2 3 2 3 3 2" xfId="10165" xr:uid="{00000000-0005-0000-0000-0000E40C0000}"/>
    <cellStyle name="Comma 2 2 3 2 3 3 2 2" xfId="18918" xr:uid="{00000000-0005-0000-0000-0000E50C0000}"/>
    <cellStyle name="Comma 2 2 3 2 3 3 3" xfId="14542" xr:uid="{00000000-0005-0000-0000-0000E60C0000}"/>
    <cellStyle name="Comma 2 2 3 2 3 4" xfId="7977" xr:uid="{00000000-0005-0000-0000-0000E70C0000}"/>
    <cellStyle name="Comma 2 2 3 2 3 4 2" xfId="16730" xr:uid="{00000000-0005-0000-0000-0000E80C0000}"/>
    <cellStyle name="Comma 2 2 3 2 3 5" xfId="12354" xr:uid="{00000000-0005-0000-0000-0000E90C0000}"/>
    <cellStyle name="Comma 2 2 3 2 4" xfId="4145" xr:uid="{00000000-0005-0000-0000-0000EA0C0000}"/>
    <cellStyle name="Comma 2 2 3 2 4 2" xfId="6334" xr:uid="{00000000-0005-0000-0000-0000EB0C0000}"/>
    <cellStyle name="Comma 2 2 3 2 4 2 2" xfId="10711" xr:uid="{00000000-0005-0000-0000-0000EC0C0000}"/>
    <cellStyle name="Comma 2 2 3 2 4 2 2 2" xfId="19464" xr:uid="{00000000-0005-0000-0000-0000ED0C0000}"/>
    <cellStyle name="Comma 2 2 3 2 4 2 3" xfId="15088" xr:uid="{00000000-0005-0000-0000-0000EE0C0000}"/>
    <cellStyle name="Comma 2 2 3 2 4 3" xfId="8523" xr:uid="{00000000-0005-0000-0000-0000EF0C0000}"/>
    <cellStyle name="Comma 2 2 3 2 4 3 2" xfId="17276" xr:uid="{00000000-0005-0000-0000-0000F00C0000}"/>
    <cellStyle name="Comma 2 2 3 2 4 4" xfId="12900" xr:uid="{00000000-0005-0000-0000-0000F10C0000}"/>
    <cellStyle name="Comma 2 2 3 2 5" xfId="5240" xr:uid="{00000000-0005-0000-0000-0000F20C0000}"/>
    <cellStyle name="Comma 2 2 3 2 5 2" xfId="9617" xr:uid="{00000000-0005-0000-0000-0000F30C0000}"/>
    <cellStyle name="Comma 2 2 3 2 5 2 2" xfId="18370" xr:uid="{00000000-0005-0000-0000-0000F40C0000}"/>
    <cellStyle name="Comma 2 2 3 2 5 3" xfId="13994" xr:uid="{00000000-0005-0000-0000-0000F50C0000}"/>
    <cellStyle name="Comma 2 2 3 2 6" xfId="7429" xr:uid="{00000000-0005-0000-0000-0000F60C0000}"/>
    <cellStyle name="Comma 2 2 3 2 6 2" xfId="16182" xr:uid="{00000000-0005-0000-0000-0000F70C0000}"/>
    <cellStyle name="Comma 2 2 3 2 7" xfId="11806" xr:uid="{00000000-0005-0000-0000-0000F80C0000}"/>
    <cellStyle name="Comma 2 2 3 3" xfId="3206" xr:uid="{00000000-0005-0000-0000-0000F90C0000}"/>
    <cellStyle name="Comma 2 2 3 3 2" xfId="3759" xr:uid="{00000000-0005-0000-0000-0000FA0C0000}"/>
    <cellStyle name="Comma 2 2 3 3 2 2" xfId="4855" xr:uid="{00000000-0005-0000-0000-0000FB0C0000}"/>
    <cellStyle name="Comma 2 2 3 3 2 2 2" xfId="7044" xr:uid="{00000000-0005-0000-0000-0000FC0C0000}"/>
    <cellStyle name="Comma 2 2 3 3 2 2 2 2" xfId="11421" xr:uid="{00000000-0005-0000-0000-0000FD0C0000}"/>
    <cellStyle name="Comma 2 2 3 3 2 2 2 2 2" xfId="20174" xr:uid="{00000000-0005-0000-0000-0000FE0C0000}"/>
    <cellStyle name="Comma 2 2 3 3 2 2 2 3" xfId="15798" xr:uid="{00000000-0005-0000-0000-0000FF0C0000}"/>
    <cellStyle name="Comma 2 2 3 3 2 2 3" xfId="9233" xr:uid="{00000000-0005-0000-0000-0000000D0000}"/>
    <cellStyle name="Comma 2 2 3 3 2 2 3 2" xfId="17986" xr:uid="{00000000-0005-0000-0000-0000010D0000}"/>
    <cellStyle name="Comma 2 2 3 3 2 2 4" xfId="13610" xr:uid="{00000000-0005-0000-0000-0000020D0000}"/>
    <cellStyle name="Comma 2 2 3 3 2 3" xfId="5950" xr:uid="{00000000-0005-0000-0000-0000030D0000}"/>
    <cellStyle name="Comma 2 2 3 3 2 3 2" xfId="10327" xr:uid="{00000000-0005-0000-0000-0000040D0000}"/>
    <cellStyle name="Comma 2 2 3 3 2 3 2 2" xfId="19080" xr:uid="{00000000-0005-0000-0000-0000050D0000}"/>
    <cellStyle name="Comma 2 2 3 3 2 3 3" xfId="14704" xr:uid="{00000000-0005-0000-0000-0000060D0000}"/>
    <cellStyle name="Comma 2 2 3 3 2 4" xfId="8139" xr:uid="{00000000-0005-0000-0000-0000070D0000}"/>
    <cellStyle name="Comma 2 2 3 3 2 4 2" xfId="16892" xr:uid="{00000000-0005-0000-0000-0000080D0000}"/>
    <cellStyle name="Comma 2 2 3 3 2 5" xfId="12516" xr:uid="{00000000-0005-0000-0000-0000090D0000}"/>
    <cellStyle name="Comma 2 2 3 3 3" xfId="4307" xr:uid="{00000000-0005-0000-0000-00000A0D0000}"/>
    <cellStyle name="Comma 2 2 3 3 3 2" xfId="6496" xr:uid="{00000000-0005-0000-0000-00000B0D0000}"/>
    <cellStyle name="Comma 2 2 3 3 3 2 2" xfId="10873" xr:uid="{00000000-0005-0000-0000-00000C0D0000}"/>
    <cellStyle name="Comma 2 2 3 3 3 2 2 2" xfId="19626" xr:uid="{00000000-0005-0000-0000-00000D0D0000}"/>
    <cellStyle name="Comma 2 2 3 3 3 2 3" xfId="15250" xr:uid="{00000000-0005-0000-0000-00000E0D0000}"/>
    <cellStyle name="Comma 2 2 3 3 3 3" xfId="8685" xr:uid="{00000000-0005-0000-0000-00000F0D0000}"/>
    <cellStyle name="Comma 2 2 3 3 3 3 2" xfId="17438" xr:uid="{00000000-0005-0000-0000-0000100D0000}"/>
    <cellStyle name="Comma 2 2 3 3 3 4" xfId="13062" xr:uid="{00000000-0005-0000-0000-0000110D0000}"/>
    <cellStyle name="Comma 2 2 3 3 4" xfId="5402" xr:uid="{00000000-0005-0000-0000-0000120D0000}"/>
    <cellStyle name="Comma 2 2 3 3 4 2" xfId="9779" xr:uid="{00000000-0005-0000-0000-0000130D0000}"/>
    <cellStyle name="Comma 2 2 3 3 4 2 2" xfId="18532" xr:uid="{00000000-0005-0000-0000-0000140D0000}"/>
    <cellStyle name="Comma 2 2 3 3 4 3" xfId="14156" xr:uid="{00000000-0005-0000-0000-0000150D0000}"/>
    <cellStyle name="Comma 2 2 3 3 5" xfId="7591" xr:uid="{00000000-0005-0000-0000-0000160D0000}"/>
    <cellStyle name="Comma 2 2 3 3 5 2" xfId="16344" xr:uid="{00000000-0005-0000-0000-0000170D0000}"/>
    <cellStyle name="Comma 2 2 3 3 6" xfId="11968" xr:uid="{00000000-0005-0000-0000-0000180D0000}"/>
    <cellStyle name="Comma 2 2 3 4" xfId="3485" xr:uid="{00000000-0005-0000-0000-0000190D0000}"/>
    <cellStyle name="Comma 2 2 3 4 2" xfId="4581" xr:uid="{00000000-0005-0000-0000-00001A0D0000}"/>
    <cellStyle name="Comma 2 2 3 4 2 2" xfId="6770" xr:uid="{00000000-0005-0000-0000-00001B0D0000}"/>
    <cellStyle name="Comma 2 2 3 4 2 2 2" xfId="11147" xr:uid="{00000000-0005-0000-0000-00001C0D0000}"/>
    <cellStyle name="Comma 2 2 3 4 2 2 2 2" xfId="19900" xr:uid="{00000000-0005-0000-0000-00001D0D0000}"/>
    <cellStyle name="Comma 2 2 3 4 2 2 3" xfId="15524" xr:uid="{00000000-0005-0000-0000-00001E0D0000}"/>
    <cellStyle name="Comma 2 2 3 4 2 3" xfId="8959" xr:uid="{00000000-0005-0000-0000-00001F0D0000}"/>
    <cellStyle name="Comma 2 2 3 4 2 3 2" xfId="17712" xr:uid="{00000000-0005-0000-0000-0000200D0000}"/>
    <cellStyle name="Comma 2 2 3 4 2 4" xfId="13336" xr:uid="{00000000-0005-0000-0000-0000210D0000}"/>
    <cellStyle name="Comma 2 2 3 4 3" xfId="5676" xr:uid="{00000000-0005-0000-0000-0000220D0000}"/>
    <cellStyle name="Comma 2 2 3 4 3 2" xfId="10053" xr:uid="{00000000-0005-0000-0000-0000230D0000}"/>
    <cellStyle name="Comma 2 2 3 4 3 2 2" xfId="18806" xr:uid="{00000000-0005-0000-0000-0000240D0000}"/>
    <cellStyle name="Comma 2 2 3 4 3 3" xfId="14430" xr:uid="{00000000-0005-0000-0000-0000250D0000}"/>
    <cellStyle name="Comma 2 2 3 4 4" xfId="7865" xr:uid="{00000000-0005-0000-0000-0000260D0000}"/>
    <cellStyle name="Comma 2 2 3 4 4 2" xfId="16618" xr:uid="{00000000-0005-0000-0000-0000270D0000}"/>
    <cellStyle name="Comma 2 2 3 4 5" xfId="12242" xr:uid="{00000000-0005-0000-0000-0000280D0000}"/>
    <cellStyle name="Comma 2 2 3 5" xfId="4033" xr:uid="{00000000-0005-0000-0000-0000290D0000}"/>
    <cellStyle name="Comma 2 2 3 5 2" xfId="6222" xr:uid="{00000000-0005-0000-0000-00002A0D0000}"/>
    <cellStyle name="Comma 2 2 3 5 2 2" xfId="10599" xr:uid="{00000000-0005-0000-0000-00002B0D0000}"/>
    <cellStyle name="Comma 2 2 3 5 2 2 2" xfId="19352" xr:uid="{00000000-0005-0000-0000-00002C0D0000}"/>
    <cellStyle name="Comma 2 2 3 5 2 3" xfId="14976" xr:uid="{00000000-0005-0000-0000-00002D0D0000}"/>
    <cellStyle name="Comma 2 2 3 5 3" xfId="8411" xr:uid="{00000000-0005-0000-0000-00002E0D0000}"/>
    <cellStyle name="Comma 2 2 3 5 3 2" xfId="17164" xr:uid="{00000000-0005-0000-0000-00002F0D0000}"/>
    <cellStyle name="Comma 2 2 3 5 4" xfId="12788" xr:uid="{00000000-0005-0000-0000-0000300D0000}"/>
    <cellStyle name="Comma 2 2 3 6" xfId="5128" xr:uid="{00000000-0005-0000-0000-0000310D0000}"/>
    <cellStyle name="Comma 2 2 3 6 2" xfId="9505" xr:uid="{00000000-0005-0000-0000-0000320D0000}"/>
    <cellStyle name="Comma 2 2 3 6 2 2" xfId="18258" xr:uid="{00000000-0005-0000-0000-0000330D0000}"/>
    <cellStyle name="Comma 2 2 3 6 3" xfId="13882" xr:uid="{00000000-0005-0000-0000-0000340D0000}"/>
    <cellStyle name="Comma 2 2 3 7" xfId="7317" xr:uid="{00000000-0005-0000-0000-0000350D0000}"/>
    <cellStyle name="Comma 2 2 3 7 2" xfId="16070" xr:uid="{00000000-0005-0000-0000-0000360D0000}"/>
    <cellStyle name="Comma 2 2 3 8" xfId="11694" xr:uid="{00000000-0005-0000-0000-0000370D0000}"/>
    <cellStyle name="Comma 2 2 4" xfId="2989" xr:uid="{00000000-0005-0000-0000-0000380D0000}"/>
    <cellStyle name="Comma 2 2 4 2" xfId="3265" xr:uid="{00000000-0005-0000-0000-0000390D0000}"/>
    <cellStyle name="Comma 2 2 4 2 2" xfId="3818" xr:uid="{00000000-0005-0000-0000-00003A0D0000}"/>
    <cellStyle name="Comma 2 2 4 2 2 2" xfId="4914" xr:uid="{00000000-0005-0000-0000-00003B0D0000}"/>
    <cellStyle name="Comma 2 2 4 2 2 2 2" xfId="7103" xr:uid="{00000000-0005-0000-0000-00003C0D0000}"/>
    <cellStyle name="Comma 2 2 4 2 2 2 2 2" xfId="11480" xr:uid="{00000000-0005-0000-0000-00003D0D0000}"/>
    <cellStyle name="Comma 2 2 4 2 2 2 2 2 2" xfId="20233" xr:uid="{00000000-0005-0000-0000-00003E0D0000}"/>
    <cellStyle name="Comma 2 2 4 2 2 2 2 3" xfId="15857" xr:uid="{00000000-0005-0000-0000-00003F0D0000}"/>
    <cellStyle name="Comma 2 2 4 2 2 2 3" xfId="9292" xr:uid="{00000000-0005-0000-0000-0000400D0000}"/>
    <cellStyle name="Comma 2 2 4 2 2 2 3 2" xfId="18045" xr:uid="{00000000-0005-0000-0000-0000410D0000}"/>
    <cellStyle name="Comma 2 2 4 2 2 2 4" xfId="13669" xr:uid="{00000000-0005-0000-0000-0000420D0000}"/>
    <cellStyle name="Comma 2 2 4 2 2 3" xfId="6009" xr:uid="{00000000-0005-0000-0000-0000430D0000}"/>
    <cellStyle name="Comma 2 2 4 2 2 3 2" xfId="10386" xr:uid="{00000000-0005-0000-0000-0000440D0000}"/>
    <cellStyle name="Comma 2 2 4 2 2 3 2 2" xfId="19139" xr:uid="{00000000-0005-0000-0000-0000450D0000}"/>
    <cellStyle name="Comma 2 2 4 2 2 3 3" xfId="14763" xr:uid="{00000000-0005-0000-0000-0000460D0000}"/>
    <cellStyle name="Comma 2 2 4 2 2 4" xfId="8198" xr:uid="{00000000-0005-0000-0000-0000470D0000}"/>
    <cellStyle name="Comma 2 2 4 2 2 4 2" xfId="16951" xr:uid="{00000000-0005-0000-0000-0000480D0000}"/>
    <cellStyle name="Comma 2 2 4 2 2 5" xfId="12575" xr:uid="{00000000-0005-0000-0000-0000490D0000}"/>
    <cellStyle name="Comma 2 2 4 2 3" xfId="4366" xr:uid="{00000000-0005-0000-0000-00004A0D0000}"/>
    <cellStyle name="Comma 2 2 4 2 3 2" xfId="6555" xr:uid="{00000000-0005-0000-0000-00004B0D0000}"/>
    <cellStyle name="Comma 2 2 4 2 3 2 2" xfId="10932" xr:uid="{00000000-0005-0000-0000-00004C0D0000}"/>
    <cellStyle name="Comma 2 2 4 2 3 2 2 2" xfId="19685" xr:uid="{00000000-0005-0000-0000-00004D0D0000}"/>
    <cellStyle name="Comma 2 2 4 2 3 2 3" xfId="15309" xr:uid="{00000000-0005-0000-0000-00004E0D0000}"/>
    <cellStyle name="Comma 2 2 4 2 3 3" xfId="8744" xr:uid="{00000000-0005-0000-0000-00004F0D0000}"/>
    <cellStyle name="Comma 2 2 4 2 3 3 2" xfId="17497" xr:uid="{00000000-0005-0000-0000-0000500D0000}"/>
    <cellStyle name="Comma 2 2 4 2 3 4" xfId="13121" xr:uid="{00000000-0005-0000-0000-0000510D0000}"/>
    <cellStyle name="Comma 2 2 4 2 4" xfId="5461" xr:uid="{00000000-0005-0000-0000-0000520D0000}"/>
    <cellStyle name="Comma 2 2 4 2 4 2" xfId="9838" xr:uid="{00000000-0005-0000-0000-0000530D0000}"/>
    <cellStyle name="Comma 2 2 4 2 4 2 2" xfId="18591" xr:uid="{00000000-0005-0000-0000-0000540D0000}"/>
    <cellStyle name="Comma 2 2 4 2 4 3" xfId="14215" xr:uid="{00000000-0005-0000-0000-0000550D0000}"/>
    <cellStyle name="Comma 2 2 4 2 5" xfId="7650" xr:uid="{00000000-0005-0000-0000-0000560D0000}"/>
    <cellStyle name="Comma 2 2 4 2 5 2" xfId="16403" xr:uid="{00000000-0005-0000-0000-0000570D0000}"/>
    <cellStyle name="Comma 2 2 4 2 6" xfId="12027" xr:uid="{00000000-0005-0000-0000-0000580D0000}"/>
    <cellStyle name="Comma 2 2 4 3" xfId="3544" xr:uid="{00000000-0005-0000-0000-0000590D0000}"/>
    <cellStyle name="Comma 2 2 4 3 2" xfId="4640" xr:uid="{00000000-0005-0000-0000-00005A0D0000}"/>
    <cellStyle name="Comma 2 2 4 3 2 2" xfId="6829" xr:uid="{00000000-0005-0000-0000-00005B0D0000}"/>
    <cellStyle name="Comma 2 2 4 3 2 2 2" xfId="11206" xr:uid="{00000000-0005-0000-0000-00005C0D0000}"/>
    <cellStyle name="Comma 2 2 4 3 2 2 2 2" xfId="19959" xr:uid="{00000000-0005-0000-0000-00005D0D0000}"/>
    <cellStyle name="Comma 2 2 4 3 2 2 3" xfId="15583" xr:uid="{00000000-0005-0000-0000-00005E0D0000}"/>
    <cellStyle name="Comma 2 2 4 3 2 3" xfId="9018" xr:uid="{00000000-0005-0000-0000-00005F0D0000}"/>
    <cellStyle name="Comma 2 2 4 3 2 3 2" xfId="17771" xr:uid="{00000000-0005-0000-0000-0000600D0000}"/>
    <cellStyle name="Comma 2 2 4 3 2 4" xfId="13395" xr:uid="{00000000-0005-0000-0000-0000610D0000}"/>
    <cellStyle name="Comma 2 2 4 3 3" xfId="5735" xr:uid="{00000000-0005-0000-0000-0000620D0000}"/>
    <cellStyle name="Comma 2 2 4 3 3 2" xfId="10112" xr:uid="{00000000-0005-0000-0000-0000630D0000}"/>
    <cellStyle name="Comma 2 2 4 3 3 2 2" xfId="18865" xr:uid="{00000000-0005-0000-0000-0000640D0000}"/>
    <cellStyle name="Comma 2 2 4 3 3 3" xfId="14489" xr:uid="{00000000-0005-0000-0000-0000650D0000}"/>
    <cellStyle name="Comma 2 2 4 3 4" xfId="7924" xr:uid="{00000000-0005-0000-0000-0000660D0000}"/>
    <cellStyle name="Comma 2 2 4 3 4 2" xfId="16677" xr:uid="{00000000-0005-0000-0000-0000670D0000}"/>
    <cellStyle name="Comma 2 2 4 3 5" xfId="12301" xr:uid="{00000000-0005-0000-0000-0000680D0000}"/>
    <cellStyle name="Comma 2 2 4 4" xfId="4092" xr:uid="{00000000-0005-0000-0000-0000690D0000}"/>
    <cellStyle name="Comma 2 2 4 4 2" xfId="6281" xr:uid="{00000000-0005-0000-0000-00006A0D0000}"/>
    <cellStyle name="Comma 2 2 4 4 2 2" xfId="10658" xr:uid="{00000000-0005-0000-0000-00006B0D0000}"/>
    <cellStyle name="Comma 2 2 4 4 2 2 2" xfId="19411" xr:uid="{00000000-0005-0000-0000-00006C0D0000}"/>
    <cellStyle name="Comma 2 2 4 4 2 3" xfId="15035" xr:uid="{00000000-0005-0000-0000-00006D0D0000}"/>
    <cellStyle name="Comma 2 2 4 4 3" xfId="8470" xr:uid="{00000000-0005-0000-0000-00006E0D0000}"/>
    <cellStyle name="Comma 2 2 4 4 3 2" xfId="17223" xr:uid="{00000000-0005-0000-0000-00006F0D0000}"/>
    <cellStyle name="Comma 2 2 4 4 4" xfId="12847" xr:uid="{00000000-0005-0000-0000-0000700D0000}"/>
    <cellStyle name="Comma 2 2 4 5" xfId="5187" xr:uid="{00000000-0005-0000-0000-0000710D0000}"/>
    <cellStyle name="Comma 2 2 4 5 2" xfId="9564" xr:uid="{00000000-0005-0000-0000-0000720D0000}"/>
    <cellStyle name="Comma 2 2 4 5 2 2" xfId="18317" xr:uid="{00000000-0005-0000-0000-0000730D0000}"/>
    <cellStyle name="Comma 2 2 4 5 3" xfId="13941" xr:uid="{00000000-0005-0000-0000-0000740D0000}"/>
    <cellStyle name="Comma 2 2 4 6" xfId="7376" xr:uid="{00000000-0005-0000-0000-0000750D0000}"/>
    <cellStyle name="Comma 2 2 4 6 2" xfId="16129" xr:uid="{00000000-0005-0000-0000-0000760D0000}"/>
    <cellStyle name="Comma 2 2 4 7" xfId="11753" xr:uid="{00000000-0005-0000-0000-0000770D0000}"/>
    <cellStyle name="Comma 2 2 5" xfId="2876" xr:uid="{00000000-0005-0000-0000-0000780D0000}"/>
    <cellStyle name="Comma 2 2 5 2" xfId="3155" xr:uid="{00000000-0005-0000-0000-0000790D0000}"/>
    <cellStyle name="Comma 2 2 5 2 2" xfId="3708" xr:uid="{00000000-0005-0000-0000-00007A0D0000}"/>
    <cellStyle name="Comma 2 2 5 2 2 2" xfId="4804" xr:uid="{00000000-0005-0000-0000-00007B0D0000}"/>
    <cellStyle name="Comma 2 2 5 2 2 2 2" xfId="6993" xr:uid="{00000000-0005-0000-0000-00007C0D0000}"/>
    <cellStyle name="Comma 2 2 5 2 2 2 2 2" xfId="11370" xr:uid="{00000000-0005-0000-0000-00007D0D0000}"/>
    <cellStyle name="Comma 2 2 5 2 2 2 2 2 2" xfId="20123" xr:uid="{00000000-0005-0000-0000-00007E0D0000}"/>
    <cellStyle name="Comma 2 2 5 2 2 2 2 3" xfId="15747" xr:uid="{00000000-0005-0000-0000-00007F0D0000}"/>
    <cellStyle name="Comma 2 2 5 2 2 2 3" xfId="9182" xr:uid="{00000000-0005-0000-0000-0000800D0000}"/>
    <cellStyle name="Comma 2 2 5 2 2 2 3 2" xfId="17935" xr:uid="{00000000-0005-0000-0000-0000810D0000}"/>
    <cellStyle name="Comma 2 2 5 2 2 2 4" xfId="13559" xr:uid="{00000000-0005-0000-0000-0000820D0000}"/>
    <cellStyle name="Comma 2 2 5 2 2 3" xfId="5899" xr:uid="{00000000-0005-0000-0000-0000830D0000}"/>
    <cellStyle name="Comma 2 2 5 2 2 3 2" xfId="10276" xr:uid="{00000000-0005-0000-0000-0000840D0000}"/>
    <cellStyle name="Comma 2 2 5 2 2 3 2 2" xfId="19029" xr:uid="{00000000-0005-0000-0000-0000850D0000}"/>
    <cellStyle name="Comma 2 2 5 2 2 3 3" xfId="14653" xr:uid="{00000000-0005-0000-0000-0000860D0000}"/>
    <cellStyle name="Comma 2 2 5 2 2 4" xfId="8088" xr:uid="{00000000-0005-0000-0000-0000870D0000}"/>
    <cellStyle name="Comma 2 2 5 2 2 4 2" xfId="16841" xr:uid="{00000000-0005-0000-0000-0000880D0000}"/>
    <cellStyle name="Comma 2 2 5 2 2 5" xfId="12465" xr:uid="{00000000-0005-0000-0000-0000890D0000}"/>
    <cellStyle name="Comma 2 2 5 2 3" xfId="4256" xr:uid="{00000000-0005-0000-0000-00008A0D0000}"/>
    <cellStyle name="Comma 2 2 5 2 3 2" xfId="6445" xr:uid="{00000000-0005-0000-0000-00008B0D0000}"/>
    <cellStyle name="Comma 2 2 5 2 3 2 2" xfId="10822" xr:uid="{00000000-0005-0000-0000-00008C0D0000}"/>
    <cellStyle name="Comma 2 2 5 2 3 2 2 2" xfId="19575" xr:uid="{00000000-0005-0000-0000-00008D0D0000}"/>
    <cellStyle name="Comma 2 2 5 2 3 2 3" xfId="15199" xr:uid="{00000000-0005-0000-0000-00008E0D0000}"/>
    <cellStyle name="Comma 2 2 5 2 3 3" xfId="8634" xr:uid="{00000000-0005-0000-0000-00008F0D0000}"/>
    <cellStyle name="Comma 2 2 5 2 3 3 2" xfId="17387" xr:uid="{00000000-0005-0000-0000-0000900D0000}"/>
    <cellStyle name="Comma 2 2 5 2 3 4" xfId="13011" xr:uid="{00000000-0005-0000-0000-0000910D0000}"/>
    <cellStyle name="Comma 2 2 5 2 4" xfId="5351" xr:uid="{00000000-0005-0000-0000-0000920D0000}"/>
    <cellStyle name="Comma 2 2 5 2 4 2" xfId="9728" xr:uid="{00000000-0005-0000-0000-0000930D0000}"/>
    <cellStyle name="Comma 2 2 5 2 4 2 2" xfId="18481" xr:uid="{00000000-0005-0000-0000-0000940D0000}"/>
    <cellStyle name="Comma 2 2 5 2 4 3" xfId="14105" xr:uid="{00000000-0005-0000-0000-0000950D0000}"/>
    <cellStyle name="Comma 2 2 5 2 5" xfId="7540" xr:uid="{00000000-0005-0000-0000-0000960D0000}"/>
    <cellStyle name="Comma 2 2 5 2 5 2" xfId="16293" xr:uid="{00000000-0005-0000-0000-0000970D0000}"/>
    <cellStyle name="Comma 2 2 5 2 6" xfId="11917" xr:uid="{00000000-0005-0000-0000-0000980D0000}"/>
    <cellStyle name="Comma 2 2 5 3" xfId="3434" xr:uid="{00000000-0005-0000-0000-0000990D0000}"/>
    <cellStyle name="Comma 2 2 5 3 2" xfId="4530" xr:uid="{00000000-0005-0000-0000-00009A0D0000}"/>
    <cellStyle name="Comma 2 2 5 3 2 2" xfId="6719" xr:uid="{00000000-0005-0000-0000-00009B0D0000}"/>
    <cellStyle name="Comma 2 2 5 3 2 2 2" xfId="11096" xr:uid="{00000000-0005-0000-0000-00009C0D0000}"/>
    <cellStyle name="Comma 2 2 5 3 2 2 2 2" xfId="19849" xr:uid="{00000000-0005-0000-0000-00009D0D0000}"/>
    <cellStyle name="Comma 2 2 5 3 2 2 3" xfId="15473" xr:uid="{00000000-0005-0000-0000-00009E0D0000}"/>
    <cellStyle name="Comma 2 2 5 3 2 3" xfId="8908" xr:uid="{00000000-0005-0000-0000-00009F0D0000}"/>
    <cellStyle name="Comma 2 2 5 3 2 3 2" xfId="17661" xr:uid="{00000000-0005-0000-0000-0000A00D0000}"/>
    <cellStyle name="Comma 2 2 5 3 2 4" xfId="13285" xr:uid="{00000000-0005-0000-0000-0000A10D0000}"/>
    <cellStyle name="Comma 2 2 5 3 3" xfId="5625" xr:uid="{00000000-0005-0000-0000-0000A20D0000}"/>
    <cellStyle name="Comma 2 2 5 3 3 2" xfId="10002" xr:uid="{00000000-0005-0000-0000-0000A30D0000}"/>
    <cellStyle name="Comma 2 2 5 3 3 2 2" xfId="18755" xr:uid="{00000000-0005-0000-0000-0000A40D0000}"/>
    <cellStyle name="Comma 2 2 5 3 3 3" xfId="14379" xr:uid="{00000000-0005-0000-0000-0000A50D0000}"/>
    <cellStyle name="Comma 2 2 5 3 4" xfId="7814" xr:uid="{00000000-0005-0000-0000-0000A60D0000}"/>
    <cellStyle name="Comma 2 2 5 3 4 2" xfId="16567" xr:uid="{00000000-0005-0000-0000-0000A70D0000}"/>
    <cellStyle name="Comma 2 2 5 3 5" xfId="12191" xr:uid="{00000000-0005-0000-0000-0000A80D0000}"/>
    <cellStyle name="Comma 2 2 5 4" xfId="3982" xr:uid="{00000000-0005-0000-0000-0000A90D0000}"/>
    <cellStyle name="Comma 2 2 5 4 2" xfId="6171" xr:uid="{00000000-0005-0000-0000-0000AA0D0000}"/>
    <cellStyle name="Comma 2 2 5 4 2 2" xfId="10548" xr:uid="{00000000-0005-0000-0000-0000AB0D0000}"/>
    <cellStyle name="Comma 2 2 5 4 2 2 2" xfId="19301" xr:uid="{00000000-0005-0000-0000-0000AC0D0000}"/>
    <cellStyle name="Comma 2 2 5 4 2 3" xfId="14925" xr:uid="{00000000-0005-0000-0000-0000AD0D0000}"/>
    <cellStyle name="Comma 2 2 5 4 3" xfId="8360" xr:uid="{00000000-0005-0000-0000-0000AE0D0000}"/>
    <cellStyle name="Comma 2 2 5 4 3 2" xfId="17113" xr:uid="{00000000-0005-0000-0000-0000AF0D0000}"/>
    <cellStyle name="Comma 2 2 5 4 4" xfId="12737" xr:uid="{00000000-0005-0000-0000-0000B00D0000}"/>
    <cellStyle name="Comma 2 2 5 5" xfId="5077" xr:uid="{00000000-0005-0000-0000-0000B10D0000}"/>
    <cellStyle name="Comma 2 2 5 5 2" xfId="9454" xr:uid="{00000000-0005-0000-0000-0000B20D0000}"/>
    <cellStyle name="Comma 2 2 5 5 2 2" xfId="18207" xr:uid="{00000000-0005-0000-0000-0000B30D0000}"/>
    <cellStyle name="Comma 2 2 5 5 3" xfId="13831" xr:uid="{00000000-0005-0000-0000-0000B40D0000}"/>
    <cellStyle name="Comma 2 2 5 6" xfId="7266" xr:uid="{00000000-0005-0000-0000-0000B50D0000}"/>
    <cellStyle name="Comma 2 2 5 6 2" xfId="16019" xr:uid="{00000000-0005-0000-0000-0000B60D0000}"/>
    <cellStyle name="Comma 2 2 5 7" xfId="11643" xr:uid="{00000000-0005-0000-0000-0000B70D0000}"/>
    <cellStyle name="Comma 2 2 6" xfId="3105" xr:uid="{00000000-0005-0000-0000-0000B80D0000}"/>
    <cellStyle name="Comma 2 2 6 2" xfId="3659" xr:uid="{00000000-0005-0000-0000-0000B90D0000}"/>
    <cellStyle name="Comma 2 2 6 2 2" xfId="4755" xr:uid="{00000000-0005-0000-0000-0000BA0D0000}"/>
    <cellStyle name="Comma 2 2 6 2 2 2" xfId="6944" xr:uid="{00000000-0005-0000-0000-0000BB0D0000}"/>
    <cellStyle name="Comma 2 2 6 2 2 2 2" xfId="11321" xr:uid="{00000000-0005-0000-0000-0000BC0D0000}"/>
    <cellStyle name="Comma 2 2 6 2 2 2 2 2" xfId="20074" xr:uid="{00000000-0005-0000-0000-0000BD0D0000}"/>
    <cellStyle name="Comma 2 2 6 2 2 2 3" xfId="15698" xr:uid="{00000000-0005-0000-0000-0000BE0D0000}"/>
    <cellStyle name="Comma 2 2 6 2 2 3" xfId="9133" xr:uid="{00000000-0005-0000-0000-0000BF0D0000}"/>
    <cellStyle name="Comma 2 2 6 2 2 3 2" xfId="17886" xr:uid="{00000000-0005-0000-0000-0000C00D0000}"/>
    <cellStyle name="Comma 2 2 6 2 2 4" xfId="13510" xr:uid="{00000000-0005-0000-0000-0000C10D0000}"/>
    <cellStyle name="Comma 2 2 6 2 3" xfId="5850" xr:uid="{00000000-0005-0000-0000-0000C20D0000}"/>
    <cellStyle name="Comma 2 2 6 2 3 2" xfId="10227" xr:uid="{00000000-0005-0000-0000-0000C30D0000}"/>
    <cellStyle name="Comma 2 2 6 2 3 2 2" xfId="18980" xr:uid="{00000000-0005-0000-0000-0000C40D0000}"/>
    <cellStyle name="Comma 2 2 6 2 3 3" xfId="14604" xr:uid="{00000000-0005-0000-0000-0000C50D0000}"/>
    <cellStyle name="Comma 2 2 6 2 4" xfId="8039" xr:uid="{00000000-0005-0000-0000-0000C60D0000}"/>
    <cellStyle name="Comma 2 2 6 2 4 2" xfId="16792" xr:uid="{00000000-0005-0000-0000-0000C70D0000}"/>
    <cellStyle name="Comma 2 2 6 2 5" xfId="12416" xr:uid="{00000000-0005-0000-0000-0000C80D0000}"/>
    <cellStyle name="Comma 2 2 6 3" xfId="4207" xr:uid="{00000000-0005-0000-0000-0000C90D0000}"/>
    <cellStyle name="Comma 2 2 6 3 2" xfId="6396" xr:uid="{00000000-0005-0000-0000-0000CA0D0000}"/>
    <cellStyle name="Comma 2 2 6 3 2 2" xfId="10773" xr:uid="{00000000-0005-0000-0000-0000CB0D0000}"/>
    <cellStyle name="Comma 2 2 6 3 2 2 2" xfId="19526" xr:uid="{00000000-0005-0000-0000-0000CC0D0000}"/>
    <cellStyle name="Comma 2 2 6 3 2 3" xfId="15150" xr:uid="{00000000-0005-0000-0000-0000CD0D0000}"/>
    <cellStyle name="Comma 2 2 6 3 3" xfId="8585" xr:uid="{00000000-0005-0000-0000-0000CE0D0000}"/>
    <cellStyle name="Comma 2 2 6 3 3 2" xfId="17338" xr:uid="{00000000-0005-0000-0000-0000CF0D0000}"/>
    <cellStyle name="Comma 2 2 6 3 4" xfId="12962" xr:uid="{00000000-0005-0000-0000-0000D00D0000}"/>
    <cellStyle name="Comma 2 2 6 4" xfId="5302" xr:uid="{00000000-0005-0000-0000-0000D10D0000}"/>
    <cellStyle name="Comma 2 2 6 4 2" xfId="9679" xr:uid="{00000000-0005-0000-0000-0000D20D0000}"/>
    <cellStyle name="Comma 2 2 6 4 2 2" xfId="18432" xr:uid="{00000000-0005-0000-0000-0000D30D0000}"/>
    <cellStyle name="Comma 2 2 6 4 3" xfId="14056" xr:uid="{00000000-0005-0000-0000-0000D40D0000}"/>
    <cellStyle name="Comma 2 2 6 5" xfId="7491" xr:uid="{00000000-0005-0000-0000-0000D50D0000}"/>
    <cellStyle name="Comma 2 2 6 5 2" xfId="16244" xr:uid="{00000000-0005-0000-0000-0000D60D0000}"/>
    <cellStyle name="Comma 2 2 6 6" xfId="11868" xr:uid="{00000000-0005-0000-0000-0000D70D0000}"/>
    <cellStyle name="Comma 2 2 7" xfId="3384" xr:uid="{00000000-0005-0000-0000-0000D80D0000}"/>
    <cellStyle name="Comma 2 2 7 2" xfId="4481" xr:uid="{00000000-0005-0000-0000-0000D90D0000}"/>
    <cellStyle name="Comma 2 2 7 2 2" xfId="6670" xr:uid="{00000000-0005-0000-0000-0000DA0D0000}"/>
    <cellStyle name="Comma 2 2 7 2 2 2" xfId="11047" xr:uid="{00000000-0005-0000-0000-0000DB0D0000}"/>
    <cellStyle name="Comma 2 2 7 2 2 2 2" xfId="19800" xr:uid="{00000000-0005-0000-0000-0000DC0D0000}"/>
    <cellStyle name="Comma 2 2 7 2 2 3" xfId="15424" xr:uid="{00000000-0005-0000-0000-0000DD0D0000}"/>
    <cellStyle name="Comma 2 2 7 2 3" xfId="8859" xr:uid="{00000000-0005-0000-0000-0000DE0D0000}"/>
    <cellStyle name="Comma 2 2 7 2 3 2" xfId="17612" xr:uid="{00000000-0005-0000-0000-0000DF0D0000}"/>
    <cellStyle name="Comma 2 2 7 2 4" xfId="13236" xr:uid="{00000000-0005-0000-0000-0000E00D0000}"/>
    <cellStyle name="Comma 2 2 7 3" xfId="5576" xr:uid="{00000000-0005-0000-0000-0000E10D0000}"/>
    <cellStyle name="Comma 2 2 7 3 2" xfId="9953" xr:uid="{00000000-0005-0000-0000-0000E20D0000}"/>
    <cellStyle name="Comma 2 2 7 3 2 2" xfId="18706" xr:uid="{00000000-0005-0000-0000-0000E30D0000}"/>
    <cellStyle name="Comma 2 2 7 3 3" xfId="14330" xr:uid="{00000000-0005-0000-0000-0000E40D0000}"/>
    <cellStyle name="Comma 2 2 7 4" xfId="7765" xr:uid="{00000000-0005-0000-0000-0000E50D0000}"/>
    <cellStyle name="Comma 2 2 7 4 2" xfId="16518" xr:uid="{00000000-0005-0000-0000-0000E60D0000}"/>
    <cellStyle name="Comma 2 2 7 5" xfId="12142" xr:uid="{00000000-0005-0000-0000-0000E70D0000}"/>
    <cellStyle name="Comma 2 2 8" xfId="3934" xr:uid="{00000000-0005-0000-0000-0000E80D0000}"/>
    <cellStyle name="Comma 2 2 8 2" xfId="6123" xr:uid="{00000000-0005-0000-0000-0000E90D0000}"/>
    <cellStyle name="Comma 2 2 8 2 2" xfId="10500" xr:uid="{00000000-0005-0000-0000-0000EA0D0000}"/>
    <cellStyle name="Comma 2 2 8 2 2 2" xfId="19253" xr:uid="{00000000-0005-0000-0000-0000EB0D0000}"/>
    <cellStyle name="Comma 2 2 8 2 3" xfId="14877" xr:uid="{00000000-0005-0000-0000-0000EC0D0000}"/>
    <cellStyle name="Comma 2 2 8 3" xfId="8312" xr:uid="{00000000-0005-0000-0000-0000ED0D0000}"/>
    <cellStyle name="Comma 2 2 8 3 2" xfId="17065" xr:uid="{00000000-0005-0000-0000-0000EE0D0000}"/>
    <cellStyle name="Comma 2 2 8 4" xfId="12689" xr:uid="{00000000-0005-0000-0000-0000EF0D0000}"/>
    <cellStyle name="Comma 2 2 9" xfId="5029" xr:uid="{00000000-0005-0000-0000-0000F00D0000}"/>
    <cellStyle name="Comma 2 2 9 2" xfId="9406" xr:uid="{00000000-0005-0000-0000-0000F10D0000}"/>
    <cellStyle name="Comma 2 2 9 2 2" xfId="18159" xr:uid="{00000000-0005-0000-0000-0000F20D0000}"/>
    <cellStyle name="Comma 2 2 9 3" xfId="13783" xr:uid="{00000000-0005-0000-0000-0000F30D0000}"/>
    <cellStyle name="Comma 2 3" xfId="79" xr:uid="{00000000-0005-0000-0000-0000F40D0000}"/>
    <cellStyle name="Comma 2 3 10" xfId="11597" xr:uid="{00000000-0005-0000-0000-0000F50D0000}"/>
    <cellStyle name="Comma 2 3 2" xfId="2932" xr:uid="{00000000-0005-0000-0000-0000F60D0000}"/>
    <cellStyle name="Comma 2 3 2 2" xfId="3044" xr:uid="{00000000-0005-0000-0000-0000F70D0000}"/>
    <cellStyle name="Comma 2 3 2 2 2" xfId="3320" xr:uid="{00000000-0005-0000-0000-0000F80D0000}"/>
    <cellStyle name="Comma 2 3 2 2 2 2" xfId="3873" xr:uid="{00000000-0005-0000-0000-0000F90D0000}"/>
    <cellStyle name="Comma 2 3 2 2 2 2 2" xfId="4969" xr:uid="{00000000-0005-0000-0000-0000FA0D0000}"/>
    <cellStyle name="Comma 2 3 2 2 2 2 2 2" xfId="7158" xr:uid="{00000000-0005-0000-0000-0000FB0D0000}"/>
    <cellStyle name="Comma 2 3 2 2 2 2 2 2 2" xfId="11535" xr:uid="{00000000-0005-0000-0000-0000FC0D0000}"/>
    <cellStyle name="Comma 2 3 2 2 2 2 2 2 2 2" xfId="20288" xr:uid="{00000000-0005-0000-0000-0000FD0D0000}"/>
    <cellStyle name="Comma 2 3 2 2 2 2 2 2 3" xfId="15912" xr:uid="{00000000-0005-0000-0000-0000FE0D0000}"/>
    <cellStyle name="Comma 2 3 2 2 2 2 2 3" xfId="9347" xr:uid="{00000000-0005-0000-0000-0000FF0D0000}"/>
    <cellStyle name="Comma 2 3 2 2 2 2 2 3 2" xfId="18100" xr:uid="{00000000-0005-0000-0000-0000000E0000}"/>
    <cellStyle name="Comma 2 3 2 2 2 2 2 4" xfId="13724" xr:uid="{00000000-0005-0000-0000-0000010E0000}"/>
    <cellStyle name="Comma 2 3 2 2 2 2 3" xfId="6064" xr:uid="{00000000-0005-0000-0000-0000020E0000}"/>
    <cellStyle name="Comma 2 3 2 2 2 2 3 2" xfId="10441" xr:uid="{00000000-0005-0000-0000-0000030E0000}"/>
    <cellStyle name="Comma 2 3 2 2 2 2 3 2 2" xfId="19194" xr:uid="{00000000-0005-0000-0000-0000040E0000}"/>
    <cellStyle name="Comma 2 3 2 2 2 2 3 3" xfId="14818" xr:uid="{00000000-0005-0000-0000-0000050E0000}"/>
    <cellStyle name="Comma 2 3 2 2 2 2 4" xfId="8253" xr:uid="{00000000-0005-0000-0000-0000060E0000}"/>
    <cellStyle name="Comma 2 3 2 2 2 2 4 2" xfId="17006" xr:uid="{00000000-0005-0000-0000-0000070E0000}"/>
    <cellStyle name="Comma 2 3 2 2 2 2 5" xfId="12630" xr:uid="{00000000-0005-0000-0000-0000080E0000}"/>
    <cellStyle name="Comma 2 3 2 2 2 3" xfId="4421" xr:uid="{00000000-0005-0000-0000-0000090E0000}"/>
    <cellStyle name="Comma 2 3 2 2 2 3 2" xfId="6610" xr:uid="{00000000-0005-0000-0000-00000A0E0000}"/>
    <cellStyle name="Comma 2 3 2 2 2 3 2 2" xfId="10987" xr:uid="{00000000-0005-0000-0000-00000B0E0000}"/>
    <cellStyle name="Comma 2 3 2 2 2 3 2 2 2" xfId="19740" xr:uid="{00000000-0005-0000-0000-00000C0E0000}"/>
    <cellStyle name="Comma 2 3 2 2 2 3 2 3" xfId="15364" xr:uid="{00000000-0005-0000-0000-00000D0E0000}"/>
    <cellStyle name="Comma 2 3 2 2 2 3 3" xfId="8799" xr:uid="{00000000-0005-0000-0000-00000E0E0000}"/>
    <cellStyle name="Comma 2 3 2 2 2 3 3 2" xfId="17552" xr:uid="{00000000-0005-0000-0000-00000F0E0000}"/>
    <cellStyle name="Comma 2 3 2 2 2 3 4" xfId="13176" xr:uid="{00000000-0005-0000-0000-0000100E0000}"/>
    <cellStyle name="Comma 2 3 2 2 2 4" xfId="5516" xr:uid="{00000000-0005-0000-0000-0000110E0000}"/>
    <cellStyle name="Comma 2 3 2 2 2 4 2" xfId="9893" xr:uid="{00000000-0005-0000-0000-0000120E0000}"/>
    <cellStyle name="Comma 2 3 2 2 2 4 2 2" xfId="18646" xr:uid="{00000000-0005-0000-0000-0000130E0000}"/>
    <cellStyle name="Comma 2 3 2 2 2 4 3" xfId="14270" xr:uid="{00000000-0005-0000-0000-0000140E0000}"/>
    <cellStyle name="Comma 2 3 2 2 2 5" xfId="7705" xr:uid="{00000000-0005-0000-0000-0000150E0000}"/>
    <cellStyle name="Comma 2 3 2 2 2 5 2" xfId="16458" xr:uid="{00000000-0005-0000-0000-0000160E0000}"/>
    <cellStyle name="Comma 2 3 2 2 2 6" xfId="12082" xr:uid="{00000000-0005-0000-0000-0000170E0000}"/>
    <cellStyle name="Comma 2 3 2 2 3" xfId="3599" xr:uid="{00000000-0005-0000-0000-0000180E0000}"/>
    <cellStyle name="Comma 2 3 2 2 3 2" xfId="4695" xr:uid="{00000000-0005-0000-0000-0000190E0000}"/>
    <cellStyle name="Comma 2 3 2 2 3 2 2" xfId="6884" xr:uid="{00000000-0005-0000-0000-00001A0E0000}"/>
    <cellStyle name="Comma 2 3 2 2 3 2 2 2" xfId="11261" xr:uid="{00000000-0005-0000-0000-00001B0E0000}"/>
    <cellStyle name="Comma 2 3 2 2 3 2 2 2 2" xfId="20014" xr:uid="{00000000-0005-0000-0000-00001C0E0000}"/>
    <cellStyle name="Comma 2 3 2 2 3 2 2 3" xfId="15638" xr:uid="{00000000-0005-0000-0000-00001D0E0000}"/>
    <cellStyle name="Comma 2 3 2 2 3 2 3" xfId="9073" xr:uid="{00000000-0005-0000-0000-00001E0E0000}"/>
    <cellStyle name="Comma 2 3 2 2 3 2 3 2" xfId="17826" xr:uid="{00000000-0005-0000-0000-00001F0E0000}"/>
    <cellStyle name="Comma 2 3 2 2 3 2 4" xfId="13450" xr:uid="{00000000-0005-0000-0000-0000200E0000}"/>
    <cellStyle name="Comma 2 3 2 2 3 3" xfId="5790" xr:uid="{00000000-0005-0000-0000-0000210E0000}"/>
    <cellStyle name="Comma 2 3 2 2 3 3 2" xfId="10167" xr:uid="{00000000-0005-0000-0000-0000220E0000}"/>
    <cellStyle name="Comma 2 3 2 2 3 3 2 2" xfId="18920" xr:uid="{00000000-0005-0000-0000-0000230E0000}"/>
    <cellStyle name="Comma 2 3 2 2 3 3 3" xfId="14544" xr:uid="{00000000-0005-0000-0000-0000240E0000}"/>
    <cellStyle name="Comma 2 3 2 2 3 4" xfId="7979" xr:uid="{00000000-0005-0000-0000-0000250E0000}"/>
    <cellStyle name="Comma 2 3 2 2 3 4 2" xfId="16732" xr:uid="{00000000-0005-0000-0000-0000260E0000}"/>
    <cellStyle name="Comma 2 3 2 2 3 5" xfId="12356" xr:uid="{00000000-0005-0000-0000-0000270E0000}"/>
    <cellStyle name="Comma 2 3 2 2 4" xfId="4147" xr:uid="{00000000-0005-0000-0000-0000280E0000}"/>
    <cellStyle name="Comma 2 3 2 2 4 2" xfId="6336" xr:uid="{00000000-0005-0000-0000-0000290E0000}"/>
    <cellStyle name="Comma 2 3 2 2 4 2 2" xfId="10713" xr:uid="{00000000-0005-0000-0000-00002A0E0000}"/>
    <cellStyle name="Comma 2 3 2 2 4 2 2 2" xfId="19466" xr:uid="{00000000-0005-0000-0000-00002B0E0000}"/>
    <cellStyle name="Comma 2 3 2 2 4 2 3" xfId="15090" xr:uid="{00000000-0005-0000-0000-00002C0E0000}"/>
    <cellStyle name="Comma 2 3 2 2 4 3" xfId="8525" xr:uid="{00000000-0005-0000-0000-00002D0E0000}"/>
    <cellStyle name="Comma 2 3 2 2 4 3 2" xfId="17278" xr:uid="{00000000-0005-0000-0000-00002E0E0000}"/>
    <cellStyle name="Comma 2 3 2 2 4 4" xfId="12902" xr:uid="{00000000-0005-0000-0000-00002F0E0000}"/>
    <cellStyle name="Comma 2 3 2 2 5" xfId="5242" xr:uid="{00000000-0005-0000-0000-0000300E0000}"/>
    <cellStyle name="Comma 2 3 2 2 5 2" xfId="9619" xr:uid="{00000000-0005-0000-0000-0000310E0000}"/>
    <cellStyle name="Comma 2 3 2 2 5 2 2" xfId="18372" xr:uid="{00000000-0005-0000-0000-0000320E0000}"/>
    <cellStyle name="Comma 2 3 2 2 5 3" xfId="13996" xr:uid="{00000000-0005-0000-0000-0000330E0000}"/>
    <cellStyle name="Comma 2 3 2 2 6" xfId="7431" xr:uid="{00000000-0005-0000-0000-0000340E0000}"/>
    <cellStyle name="Comma 2 3 2 2 6 2" xfId="16184" xr:uid="{00000000-0005-0000-0000-0000350E0000}"/>
    <cellStyle name="Comma 2 3 2 2 7" xfId="11808" xr:uid="{00000000-0005-0000-0000-0000360E0000}"/>
    <cellStyle name="Comma 2 3 2 3" xfId="3208" xr:uid="{00000000-0005-0000-0000-0000370E0000}"/>
    <cellStyle name="Comma 2 3 2 3 2" xfId="3761" xr:uid="{00000000-0005-0000-0000-0000380E0000}"/>
    <cellStyle name="Comma 2 3 2 3 2 2" xfId="4857" xr:uid="{00000000-0005-0000-0000-0000390E0000}"/>
    <cellStyle name="Comma 2 3 2 3 2 2 2" xfId="7046" xr:uid="{00000000-0005-0000-0000-00003A0E0000}"/>
    <cellStyle name="Comma 2 3 2 3 2 2 2 2" xfId="11423" xr:uid="{00000000-0005-0000-0000-00003B0E0000}"/>
    <cellStyle name="Comma 2 3 2 3 2 2 2 2 2" xfId="20176" xr:uid="{00000000-0005-0000-0000-00003C0E0000}"/>
    <cellStyle name="Comma 2 3 2 3 2 2 2 3" xfId="15800" xr:uid="{00000000-0005-0000-0000-00003D0E0000}"/>
    <cellStyle name="Comma 2 3 2 3 2 2 3" xfId="9235" xr:uid="{00000000-0005-0000-0000-00003E0E0000}"/>
    <cellStyle name="Comma 2 3 2 3 2 2 3 2" xfId="17988" xr:uid="{00000000-0005-0000-0000-00003F0E0000}"/>
    <cellStyle name="Comma 2 3 2 3 2 2 4" xfId="13612" xr:uid="{00000000-0005-0000-0000-0000400E0000}"/>
    <cellStyle name="Comma 2 3 2 3 2 3" xfId="5952" xr:uid="{00000000-0005-0000-0000-0000410E0000}"/>
    <cellStyle name="Comma 2 3 2 3 2 3 2" xfId="10329" xr:uid="{00000000-0005-0000-0000-0000420E0000}"/>
    <cellStyle name="Comma 2 3 2 3 2 3 2 2" xfId="19082" xr:uid="{00000000-0005-0000-0000-0000430E0000}"/>
    <cellStyle name="Comma 2 3 2 3 2 3 3" xfId="14706" xr:uid="{00000000-0005-0000-0000-0000440E0000}"/>
    <cellStyle name="Comma 2 3 2 3 2 4" xfId="8141" xr:uid="{00000000-0005-0000-0000-0000450E0000}"/>
    <cellStyle name="Comma 2 3 2 3 2 4 2" xfId="16894" xr:uid="{00000000-0005-0000-0000-0000460E0000}"/>
    <cellStyle name="Comma 2 3 2 3 2 5" xfId="12518" xr:uid="{00000000-0005-0000-0000-0000470E0000}"/>
    <cellStyle name="Comma 2 3 2 3 3" xfId="4309" xr:uid="{00000000-0005-0000-0000-0000480E0000}"/>
    <cellStyle name="Comma 2 3 2 3 3 2" xfId="6498" xr:uid="{00000000-0005-0000-0000-0000490E0000}"/>
    <cellStyle name="Comma 2 3 2 3 3 2 2" xfId="10875" xr:uid="{00000000-0005-0000-0000-00004A0E0000}"/>
    <cellStyle name="Comma 2 3 2 3 3 2 2 2" xfId="19628" xr:uid="{00000000-0005-0000-0000-00004B0E0000}"/>
    <cellStyle name="Comma 2 3 2 3 3 2 3" xfId="15252" xr:uid="{00000000-0005-0000-0000-00004C0E0000}"/>
    <cellStyle name="Comma 2 3 2 3 3 3" xfId="8687" xr:uid="{00000000-0005-0000-0000-00004D0E0000}"/>
    <cellStyle name="Comma 2 3 2 3 3 3 2" xfId="17440" xr:uid="{00000000-0005-0000-0000-00004E0E0000}"/>
    <cellStyle name="Comma 2 3 2 3 3 4" xfId="13064" xr:uid="{00000000-0005-0000-0000-00004F0E0000}"/>
    <cellStyle name="Comma 2 3 2 3 4" xfId="5404" xr:uid="{00000000-0005-0000-0000-0000500E0000}"/>
    <cellStyle name="Comma 2 3 2 3 4 2" xfId="9781" xr:uid="{00000000-0005-0000-0000-0000510E0000}"/>
    <cellStyle name="Comma 2 3 2 3 4 2 2" xfId="18534" xr:uid="{00000000-0005-0000-0000-0000520E0000}"/>
    <cellStyle name="Comma 2 3 2 3 4 3" xfId="14158" xr:uid="{00000000-0005-0000-0000-0000530E0000}"/>
    <cellStyle name="Comma 2 3 2 3 5" xfId="7593" xr:uid="{00000000-0005-0000-0000-0000540E0000}"/>
    <cellStyle name="Comma 2 3 2 3 5 2" xfId="16346" xr:uid="{00000000-0005-0000-0000-0000550E0000}"/>
    <cellStyle name="Comma 2 3 2 3 6" xfId="11970" xr:uid="{00000000-0005-0000-0000-0000560E0000}"/>
    <cellStyle name="Comma 2 3 2 4" xfId="3487" xr:uid="{00000000-0005-0000-0000-0000570E0000}"/>
    <cellStyle name="Comma 2 3 2 4 2" xfId="4583" xr:uid="{00000000-0005-0000-0000-0000580E0000}"/>
    <cellStyle name="Comma 2 3 2 4 2 2" xfId="6772" xr:uid="{00000000-0005-0000-0000-0000590E0000}"/>
    <cellStyle name="Comma 2 3 2 4 2 2 2" xfId="11149" xr:uid="{00000000-0005-0000-0000-00005A0E0000}"/>
    <cellStyle name="Comma 2 3 2 4 2 2 2 2" xfId="19902" xr:uid="{00000000-0005-0000-0000-00005B0E0000}"/>
    <cellStyle name="Comma 2 3 2 4 2 2 3" xfId="15526" xr:uid="{00000000-0005-0000-0000-00005C0E0000}"/>
    <cellStyle name="Comma 2 3 2 4 2 3" xfId="8961" xr:uid="{00000000-0005-0000-0000-00005D0E0000}"/>
    <cellStyle name="Comma 2 3 2 4 2 3 2" xfId="17714" xr:uid="{00000000-0005-0000-0000-00005E0E0000}"/>
    <cellStyle name="Comma 2 3 2 4 2 4" xfId="13338" xr:uid="{00000000-0005-0000-0000-00005F0E0000}"/>
    <cellStyle name="Comma 2 3 2 4 3" xfId="5678" xr:uid="{00000000-0005-0000-0000-0000600E0000}"/>
    <cellStyle name="Comma 2 3 2 4 3 2" xfId="10055" xr:uid="{00000000-0005-0000-0000-0000610E0000}"/>
    <cellStyle name="Comma 2 3 2 4 3 2 2" xfId="18808" xr:uid="{00000000-0005-0000-0000-0000620E0000}"/>
    <cellStyle name="Comma 2 3 2 4 3 3" xfId="14432" xr:uid="{00000000-0005-0000-0000-0000630E0000}"/>
    <cellStyle name="Comma 2 3 2 4 4" xfId="7867" xr:uid="{00000000-0005-0000-0000-0000640E0000}"/>
    <cellStyle name="Comma 2 3 2 4 4 2" xfId="16620" xr:uid="{00000000-0005-0000-0000-0000650E0000}"/>
    <cellStyle name="Comma 2 3 2 4 5" xfId="12244" xr:uid="{00000000-0005-0000-0000-0000660E0000}"/>
    <cellStyle name="Comma 2 3 2 5" xfId="4035" xr:uid="{00000000-0005-0000-0000-0000670E0000}"/>
    <cellStyle name="Comma 2 3 2 5 2" xfId="6224" xr:uid="{00000000-0005-0000-0000-0000680E0000}"/>
    <cellStyle name="Comma 2 3 2 5 2 2" xfId="10601" xr:uid="{00000000-0005-0000-0000-0000690E0000}"/>
    <cellStyle name="Comma 2 3 2 5 2 2 2" xfId="19354" xr:uid="{00000000-0005-0000-0000-00006A0E0000}"/>
    <cellStyle name="Comma 2 3 2 5 2 3" xfId="14978" xr:uid="{00000000-0005-0000-0000-00006B0E0000}"/>
    <cellStyle name="Comma 2 3 2 5 3" xfId="8413" xr:uid="{00000000-0005-0000-0000-00006C0E0000}"/>
    <cellStyle name="Comma 2 3 2 5 3 2" xfId="17166" xr:uid="{00000000-0005-0000-0000-00006D0E0000}"/>
    <cellStyle name="Comma 2 3 2 5 4" xfId="12790" xr:uid="{00000000-0005-0000-0000-00006E0E0000}"/>
    <cellStyle name="Comma 2 3 2 6" xfId="5130" xr:uid="{00000000-0005-0000-0000-00006F0E0000}"/>
    <cellStyle name="Comma 2 3 2 6 2" xfId="9507" xr:uid="{00000000-0005-0000-0000-0000700E0000}"/>
    <cellStyle name="Comma 2 3 2 6 2 2" xfId="18260" xr:uid="{00000000-0005-0000-0000-0000710E0000}"/>
    <cellStyle name="Comma 2 3 2 6 3" xfId="13884" xr:uid="{00000000-0005-0000-0000-0000720E0000}"/>
    <cellStyle name="Comma 2 3 2 7" xfId="7319" xr:uid="{00000000-0005-0000-0000-0000730E0000}"/>
    <cellStyle name="Comma 2 3 2 7 2" xfId="16072" xr:uid="{00000000-0005-0000-0000-0000740E0000}"/>
    <cellStyle name="Comma 2 3 2 8" xfId="11696" xr:uid="{00000000-0005-0000-0000-0000750E0000}"/>
    <cellStyle name="Comma 2 3 3" xfId="2991" xr:uid="{00000000-0005-0000-0000-0000760E0000}"/>
    <cellStyle name="Comma 2 3 3 2" xfId="3267" xr:uid="{00000000-0005-0000-0000-0000770E0000}"/>
    <cellStyle name="Comma 2 3 3 2 2" xfId="3820" xr:uid="{00000000-0005-0000-0000-0000780E0000}"/>
    <cellStyle name="Comma 2 3 3 2 2 2" xfId="4916" xr:uid="{00000000-0005-0000-0000-0000790E0000}"/>
    <cellStyle name="Comma 2 3 3 2 2 2 2" xfId="7105" xr:uid="{00000000-0005-0000-0000-00007A0E0000}"/>
    <cellStyle name="Comma 2 3 3 2 2 2 2 2" xfId="11482" xr:uid="{00000000-0005-0000-0000-00007B0E0000}"/>
    <cellStyle name="Comma 2 3 3 2 2 2 2 2 2" xfId="20235" xr:uid="{00000000-0005-0000-0000-00007C0E0000}"/>
    <cellStyle name="Comma 2 3 3 2 2 2 2 3" xfId="15859" xr:uid="{00000000-0005-0000-0000-00007D0E0000}"/>
    <cellStyle name="Comma 2 3 3 2 2 2 3" xfId="9294" xr:uid="{00000000-0005-0000-0000-00007E0E0000}"/>
    <cellStyle name="Comma 2 3 3 2 2 2 3 2" xfId="18047" xr:uid="{00000000-0005-0000-0000-00007F0E0000}"/>
    <cellStyle name="Comma 2 3 3 2 2 2 4" xfId="13671" xr:uid="{00000000-0005-0000-0000-0000800E0000}"/>
    <cellStyle name="Comma 2 3 3 2 2 3" xfId="6011" xr:uid="{00000000-0005-0000-0000-0000810E0000}"/>
    <cellStyle name="Comma 2 3 3 2 2 3 2" xfId="10388" xr:uid="{00000000-0005-0000-0000-0000820E0000}"/>
    <cellStyle name="Comma 2 3 3 2 2 3 2 2" xfId="19141" xr:uid="{00000000-0005-0000-0000-0000830E0000}"/>
    <cellStyle name="Comma 2 3 3 2 2 3 3" xfId="14765" xr:uid="{00000000-0005-0000-0000-0000840E0000}"/>
    <cellStyle name="Comma 2 3 3 2 2 4" xfId="8200" xr:uid="{00000000-0005-0000-0000-0000850E0000}"/>
    <cellStyle name="Comma 2 3 3 2 2 4 2" xfId="16953" xr:uid="{00000000-0005-0000-0000-0000860E0000}"/>
    <cellStyle name="Comma 2 3 3 2 2 5" xfId="12577" xr:uid="{00000000-0005-0000-0000-0000870E0000}"/>
    <cellStyle name="Comma 2 3 3 2 3" xfId="4368" xr:uid="{00000000-0005-0000-0000-0000880E0000}"/>
    <cellStyle name="Comma 2 3 3 2 3 2" xfId="6557" xr:uid="{00000000-0005-0000-0000-0000890E0000}"/>
    <cellStyle name="Comma 2 3 3 2 3 2 2" xfId="10934" xr:uid="{00000000-0005-0000-0000-00008A0E0000}"/>
    <cellStyle name="Comma 2 3 3 2 3 2 2 2" xfId="19687" xr:uid="{00000000-0005-0000-0000-00008B0E0000}"/>
    <cellStyle name="Comma 2 3 3 2 3 2 3" xfId="15311" xr:uid="{00000000-0005-0000-0000-00008C0E0000}"/>
    <cellStyle name="Comma 2 3 3 2 3 3" xfId="8746" xr:uid="{00000000-0005-0000-0000-00008D0E0000}"/>
    <cellStyle name="Comma 2 3 3 2 3 3 2" xfId="17499" xr:uid="{00000000-0005-0000-0000-00008E0E0000}"/>
    <cellStyle name="Comma 2 3 3 2 3 4" xfId="13123" xr:uid="{00000000-0005-0000-0000-00008F0E0000}"/>
    <cellStyle name="Comma 2 3 3 2 4" xfId="5463" xr:uid="{00000000-0005-0000-0000-0000900E0000}"/>
    <cellStyle name="Comma 2 3 3 2 4 2" xfId="9840" xr:uid="{00000000-0005-0000-0000-0000910E0000}"/>
    <cellStyle name="Comma 2 3 3 2 4 2 2" xfId="18593" xr:uid="{00000000-0005-0000-0000-0000920E0000}"/>
    <cellStyle name="Comma 2 3 3 2 4 3" xfId="14217" xr:uid="{00000000-0005-0000-0000-0000930E0000}"/>
    <cellStyle name="Comma 2 3 3 2 5" xfId="7652" xr:uid="{00000000-0005-0000-0000-0000940E0000}"/>
    <cellStyle name="Comma 2 3 3 2 5 2" xfId="16405" xr:uid="{00000000-0005-0000-0000-0000950E0000}"/>
    <cellStyle name="Comma 2 3 3 2 6" xfId="12029" xr:uid="{00000000-0005-0000-0000-0000960E0000}"/>
    <cellStyle name="Comma 2 3 3 3" xfId="3546" xr:uid="{00000000-0005-0000-0000-0000970E0000}"/>
    <cellStyle name="Comma 2 3 3 3 2" xfId="4642" xr:uid="{00000000-0005-0000-0000-0000980E0000}"/>
    <cellStyle name="Comma 2 3 3 3 2 2" xfId="6831" xr:uid="{00000000-0005-0000-0000-0000990E0000}"/>
    <cellStyle name="Comma 2 3 3 3 2 2 2" xfId="11208" xr:uid="{00000000-0005-0000-0000-00009A0E0000}"/>
    <cellStyle name="Comma 2 3 3 3 2 2 2 2" xfId="19961" xr:uid="{00000000-0005-0000-0000-00009B0E0000}"/>
    <cellStyle name="Comma 2 3 3 3 2 2 3" xfId="15585" xr:uid="{00000000-0005-0000-0000-00009C0E0000}"/>
    <cellStyle name="Comma 2 3 3 3 2 3" xfId="9020" xr:uid="{00000000-0005-0000-0000-00009D0E0000}"/>
    <cellStyle name="Comma 2 3 3 3 2 3 2" xfId="17773" xr:uid="{00000000-0005-0000-0000-00009E0E0000}"/>
    <cellStyle name="Comma 2 3 3 3 2 4" xfId="13397" xr:uid="{00000000-0005-0000-0000-00009F0E0000}"/>
    <cellStyle name="Comma 2 3 3 3 3" xfId="5737" xr:uid="{00000000-0005-0000-0000-0000A00E0000}"/>
    <cellStyle name="Comma 2 3 3 3 3 2" xfId="10114" xr:uid="{00000000-0005-0000-0000-0000A10E0000}"/>
    <cellStyle name="Comma 2 3 3 3 3 2 2" xfId="18867" xr:uid="{00000000-0005-0000-0000-0000A20E0000}"/>
    <cellStyle name="Comma 2 3 3 3 3 3" xfId="14491" xr:uid="{00000000-0005-0000-0000-0000A30E0000}"/>
    <cellStyle name="Comma 2 3 3 3 4" xfId="7926" xr:uid="{00000000-0005-0000-0000-0000A40E0000}"/>
    <cellStyle name="Comma 2 3 3 3 4 2" xfId="16679" xr:uid="{00000000-0005-0000-0000-0000A50E0000}"/>
    <cellStyle name="Comma 2 3 3 3 5" xfId="12303" xr:uid="{00000000-0005-0000-0000-0000A60E0000}"/>
    <cellStyle name="Comma 2 3 3 4" xfId="4094" xr:uid="{00000000-0005-0000-0000-0000A70E0000}"/>
    <cellStyle name="Comma 2 3 3 4 2" xfId="6283" xr:uid="{00000000-0005-0000-0000-0000A80E0000}"/>
    <cellStyle name="Comma 2 3 3 4 2 2" xfId="10660" xr:uid="{00000000-0005-0000-0000-0000A90E0000}"/>
    <cellStyle name="Comma 2 3 3 4 2 2 2" xfId="19413" xr:uid="{00000000-0005-0000-0000-0000AA0E0000}"/>
    <cellStyle name="Comma 2 3 3 4 2 3" xfId="15037" xr:uid="{00000000-0005-0000-0000-0000AB0E0000}"/>
    <cellStyle name="Comma 2 3 3 4 3" xfId="8472" xr:uid="{00000000-0005-0000-0000-0000AC0E0000}"/>
    <cellStyle name="Comma 2 3 3 4 3 2" xfId="17225" xr:uid="{00000000-0005-0000-0000-0000AD0E0000}"/>
    <cellStyle name="Comma 2 3 3 4 4" xfId="12849" xr:uid="{00000000-0005-0000-0000-0000AE0E0000}"/>
    <cellStyle name="Comma 2 3 3 5" xfId="5189" xr:uid="{00000000-0005-0000-0000-0000AF0E0000}"/>
    <cellStyle name="Comma 2 3 3 5 2" xfId="9566" xr:uid="{00000000-0005-0000-0000-0000B00E0000}"/>
    <cellStyle name="Comma 2 3 3 5 2 2" xfId="18319" xr:uid="{00000000-0005-0000-0000-0000B10E0000}"/>
    <cellStyle name="Comma 2 3 3 5 3" xfId="13943" xr:uid="{00000000-0005-0000-0000-0000B20E0000}"/>
    <cellStyle name="Comma 2 3 3 6" xfId="7378" xr:uid="{00000000-0005-0000-0000-0000B30E0000}"/>
    <cellStyle name="Comma 2 3 3 6 2" xfId="16131" xr:uid="{00000000-0005-0000-0000-0000B40E0000}"/>
    <cellStyle name="Comma 2 3 3 7" xfId="11755" xr:uid="{00000000-0005-0000-0000-0000B50E0000}"/>
    <cellStyle name="Comma 2 3 4" xfId="2878" xr:uid="{00000000-0005-0000-0000-0000B60E0000}"/>
    <cellStyle name="Comma 2 3 4 2" xfId="3157" xr:uid="{00000000-0005-0000-0000-0000B70E0000}"/>
    <cellStyle name="Comma 2 3 4 2 2" xfId="3710" xr:uid="{00000000-0005-0000-0000-0000B80E0000}"/>
    <cellStyle name="Comma 2 3 4 2 2 2" xfId="4806" xr:uid="{00000000-0005-0000-0000-0000B90E0000}"/>
    <cellStyle name="Comma 2 3 4 2 2 2 2" xfId="6995" xr:uid="{00000000-0005-0000-0000-0000BA0E0000}"/>
    <cellStyle name="Comma 2 3 4 2 2 2 2 2" xfId="11372" xr:uid="{00000000-0005-0000-0000-0000BB0E0000}"/>
    <cellStyle name="Comma 2 3 4 2 2 2 2 2 2" xfId="20125" xr:uid="{00000000-0005-0000-0000-0000BC0E0000}"/>
    <cellStyle name="Comma 2 3 4 2 2 2 2 3" xfId="15749" xr:uid="{00000000-0005-0000-0000-0000BD0E0000}"/>
    <cellStyle name="Comma 2 3 4 2 2 2 3" xfId="9184" xr:uid="{00000000-0005-0000-0000-0000BE0E0000}"/>
    <cellStyle name="Comma 2 3 4 2 2 2 3 2" xfId="17937" xr:uid="{00000000-0005-0000-0000-0000BF0E0000}"/>
    <cellStyle name="Comma 2 3 4 2 2 2 4" xfId="13561" xr:uid="{00000000-0005-0000-0000-0000C00E0000}"/>
    <cellStyle name="Comma 2 3 4 2 2 3" xfId="5901" xr:uid="{00000000-0005-0000-0000-0000C10E0000}"/>
    <cellStyle name="Comma 2 3 4 2 2 3 2" xfId="10278" xr:uid="{00000000-0005-0000-0000-0000C20E0000}"/>
    <cellStyle name="Comma 2 3 4 2 2 3 2 2" xfId="19031" xr:uid="{00000000-0005-0000-0000-0000C30E0000}"/>
    <cellStyle name="Comma 2 3 4 2 2 3 3" xfId="14655" xr:uid="{00000000-0005-0000-0000-0000C40E0000}"/>
    <cellStyle name="Comma 2 3 4 2 2 4" xfId="8090" xr:uid="{00000000-0005-0000-0000-0000C50E0000}"/>
    <cellStyle name="Comma 2 3 4 2 2 4 2" xfId="16843" xr:uid="{00000000-0005-0000-0000-0000C60E0000}"/>
    <cellStyle name="Comma 2 3 4 2 2 5" xfId="12467" xr:uid="{00000000-0005-0000-0000-0000C70E0000}"/>
    <cellStyle name="Comma 2 3 4 2 3" xfId="4258" xr:uid="{00000000-0005-0000-0000-0000C80E0000}"/>
    <cellStyle name="Comma 2 3 4 2 3 2" xfId="6447" xr:uid="{00000000-0005-0000-0000-0000C90E0000}"/>
    <cellStyle name="Comma 2 3 4 2 3 2 2" xfId="10824" xr:uid="{00000000-0005-0000-0000-0000CA0E0000}"/>
    <cellStyle name="Comma 2 3 4 2 3 2 2 2" xfId="19577" xr:uid="{00000000-0005-0000-0000-0000CB0E0000}"/>
    <cellStyle name="Comma 2 3 4 2 3 2 3" xfId="15201" xr:uid="{00000000-0005-0000-0000-0000CC0E0000}"/>
    <cellStyle name="Comma 2 3 4 2 3 3" xfId="8636" xr:uid="{00000000-0005-0000-0000-0000CD0E0000}"/>
    <cellStyle name="Comma 2 3 4 2 3 3 2" xfId="17389" xr:uid="{00000000-0005-0000-0000-0000CE0E0000}"/>
    <cellStyle name="Comma 2 3 4 2 3 4" xfId="13013" xr:uid="{00000000-0005-0000-0000-0000CF0E0000}"/>
    <cellStyle name="Comma 2 3 4 2 4" xfId="5353" xr:uid="{00000000-0005-0000-0000-0000D00E0000}"/>
    <cellStyle name="Comma 2 3 4 2 4 2" xfId="9730" xr:uid="{00000000-0005-0000-0000-0000D10E0000}"/>
    <cellStyle name="Comma 2 3 4 2 4 2 2" xfId="18483" xr:uid="{00000000-0005-0000-0000-0000D20E0000}"/>
    <cellStyle name="Comma 2 3 4 2 4 3" xfId="14107" xr:uid="{00000000-0005-0000-0000-0000D30E0000}"/>
    <cellStyle name="Comma 2 3 4 2 5" xfId="7542" xr:uid="{00000000-0005-0000-0000-0000D40E0000}"/>
    <cellStyle name="Comma 2 3 4 2 5 2" xfId="16295" xr:uid="{00000000-0005-0000-0000-0000D50E0000}"/>
    <cellStyle name="Comma 2 3 4 2 6" xfId="11919" xr:uid="{00000000-0005-0000-0000-0000D60E0000}"/>
    <cellStyle name="Comma 2 3 4 3" xfId="3436" xr:uid="{00000000-0005-0000-0000-0000D70E0000}"/>
    <cellStyle name="Comma 2 3 4 3 2" xfId="4532" xr:uid="{00000000-0005-0000-0000-0000D80E0000}"/>
    <cellStyle name="Comma 2 3 4 3 2 2" xfId="6721" xr:uid="{00000000-0005-0000-0000-0000D90E0000}"/>
    <cellStyle name="Comma 2 3 4 3 2 2 2" xfId="11098" xr:uid="{00000000-0005-0000-0000-0000DA0E0000}"/>
    <cellStyle name="Comma 2 3 4 3 2 2 2 2" xfId="19851" xr:uid="{00000000-0005-0000-0000-0000DB0E0000}"/>
    <cellStyle name="Comma 2 3 4 3 2 2 3" xfId="15475" xr:uid="{00000000-0005-0000-0000-0000DC0E0000}"/>
    <cellStyle name="Comma 2 3 4 3 2 3" xfId="8910" xr:uid="{00000000-0005-0000-0000-0000DD0E0000}"/>
    <cellStyle name="Comma 2 3 4 3 2 3 2" xfId="17663" xr:uid="{00000000-0005-0000-0000-0000DE0E0000}"/>
    <cellStyle name="Comma 2 3 4 3 2 4" xfId="13287" xr:uid="{00000000-0005-0000-0000-0000DF0E0000}"/>
    <cellStyle name="Comma 2 3 4 3 3" xfId="5627" xr:uid="{00000000-0005-0000-0000-0000E00E0000}"/>
    <cellStyle name="Comma 2 3 4 3 3 2" xfId="10004" xr:uid="{00000000-0005-0000-0000-0000E10E0000}"/>
    <cellStyle name="Comma 2 3 4 3 3 2 2" xfId="18757" xr:uid="{00000000-0005-0000-0000-0000E20E0000}"/>
    <cellStyle name="Comma 2 3 4 3 3 3" xfId="14381" xr:uid="{00000000-0005-0000-0000-0000E30E0000}"/>
    <cellStyle name="Comma 2 3 4 3 4" xfId="7816" xr:uid="{00000000-0005-0000-0000-0000E40E0000}"/>
    <cellStyle name="Comma 2 3 4 3 4 2" xfId="16569" xr:uid="{00000000-0005-0000-0000-0000E50E0000}"/>
    <cellStyle name="Comma 2 3 4 3 5" xfId="12193" xr:uid="{00000000-0005-0000-0000-0000E60E0000}"/>
    <cellStyle name="Comma 2 3 4 4" xfId="3984" xr:uid="{00000000-0005-0000-0000-0000E70E0000}"/>
    <cellStyle name="Comma 2 3 4 4 2" xfId="6173" xr:uid="{00000000-0005-0000-0000-0000E80E0000}"/>
    <cellStyle name="Comma 2 3 4 4 2 2" xfId="10550" xr:uid="{00000000-0005-0000-0000-0000E90E0000}"/>
    <cellStyle name="Comma 2 3 4 4 2 2 2" xfId="19303" xr:uid="{00000000-0005-0000-0000-0000EA0E0000}"/>
    <cellStyle name="Comma 2 3 4 4 2 3" xfId="14927" xr:uid="{00000000-0005-0000-0000-0000EB0E0000}"/>
    <cellStyle name="Comma 2 3 4 4 3" xfId="8362" xr:uid="{00000000-0005-0000-0000-0000EC0E0000}"/>
    <cellStyle name="Comma 2 3 4 4 3 2" xfId="17115" xr:uid="{00000000-0005-0000-0000-0000ED0E0000}"/>
    <cellStyle name="Comma 2 3 4 4 4" xfId="12739" xr:uid="{00000000-0005-0000-0000-0000EE0E0000}"/>
    <cellStyle name="Comma 2 3 4 5" xfId="5079" xr:uid="{00000000-0005-0000-0000-0000EF0E0000}"/>
    <cellStyle name="Comma 2 3 4 5 2" xfId="9456" xr:uid="{00000000-0005-0000-0000-0000F00E0000}"/>
    <cellStyle name="Comma 2 3 4 5 2 2" xfId="18209" xr:uid="{00000000-0005-0000-0000-0000F10E0000}"/>
    <cellStyle name="Comma 2 3 4 5 3" xfId="13833" xr:uid="{00000000-0005-0000-0000-0000F20E0000}"/>
    <cellStyle name="Comma 2 3 4 6" xfId="7268" xr:uid="{00000000-0005-0000-0000-0000F30E0000}"/>
    <cellStyle name="Comma 2 3 4 6 2" xfId="16021" xr:uid="{00000000-0005-0000-0000-0000F40E0000}"/>
    <cellStyle name="Comma 2 3 4 7" xfId="11645" xr:uid="{00000000-0005-0000-0000-0000F50E0000}"/>
    <cellStyle name="Comma 2 3 5" xfId="3107" xr:uid="{00000000-0005-0000-0000-0000F60E0000}"/>
    <cellStyle name="Comma 2 3 5 2" xfId="3661" xr:uid="{00000000-0005-0000-0000-0000F70E0000}"/>
    <cellStyle name="Comma 2 3 5 2 2" xfId="4757" xr:uid="{00000000-0005-0000-0000-0000F80E0000}"/>
    <cellStyle name="Comma 2 3 5 2 2 2" xfId="6946" xr:uid="{00000000-0005-0000-0000-0000F90E0000}"/>
    <cellStyle name="Comma 2 3 5 2 2 2 2" xfId="11323" xr:uid="{00000000-0005-0000-0000-0000FA0E0000}"/>
    <cellStyle name="Comma 2 3 5 2 2 2 2 2" xfId="20076" xr:uid="{00000000-0005-0000-0000-0000FB0E0000}"/>
    <cellStyle name="Comma 2 3 5 2 2 2 3" xfId="15700" xr:uid="{00000000-0005-0000-0000-0000FC0E0000}"/>
    <cellStyle name="Comma 2 3 5 2 2 3" xfId="9135" xr:uid="{00000000-0005-0000-0000-0000FD0E0000}"/>
    <cellStyle name="Comma 2 3 5 2 2 3 2" xfId="17888" xr:uid="{00000000-0005-0000-0000-0000FE0E0000}"/>
    <cellStyle name="Comma 2 3 5 2 2 4" xfId="13512" xr:uid="{00000000-0005-0000-0000-0000FF0E0000}"/>
    <cellStyle name="Comma 2 3 5 2 3" xfId="5852" xr:uid="{00000000-0005-0000-0000-0000000F0000}"/>
    <cellStyle name="Comma 2 3 5 2 3 2" xfId="10229" xr:uid="{00000000-0005-0000-0000-0000010F0000}"/>
    <cellStyle name="Comma 2 3 5 2 3 2 2" xfId="18982" xr:uid="{00000000-0005-0000-0000-0000020F0000}"/>
    <cellStyle name="Comma 2 3 5 2 3 3" xfId="14606" xr:uid="{00000000-0005-0000-0000-0000030F0000}"/>
    <cellStyle name="Comma 2 3 5 2 4" xfId="8041" xr:uid="{00000000-0005-0000-0000-0000040F0000}"/>
    <cellStyle name="Comma 2 3 5 2 4 2" xfId="16794" xr:uid="{00000000-0005-0000-0000-0000050F0000}"/>
    <cellStyle name="Comma 2 3 5 2 5" xfId="12418" xr:uid="{00000000-0005-0000-0000-0000060F0000}"/>
    <cellStyle name="Comma 2 3 5 3" xfId="4209" xr:uid="{00000000-0005-0000-0000-0000070F0000}"/>
    <cellStyle name="Comma 2 3 5 3 2" xfId="6398" xr:uid="{00000000-0005-0000-0000-0000080F0000}"/>
    <cellStyle name="Comma 2 3 5 3 2 2" xfId="10775" xr:uid="{00000000-0005-0000-0000-0000090F0000}"/>
    <cellStyle name="Comma 2 3 5 3 2 2 2" xfId="19528" xr:uid="{00000000-0005-0000-0000-00000A0F0000}"/>
    <cellStyle name="Comma 2 3 5 3 2 3" xfId="15152" xr:uid="{00000000-0005-0000-0000-00000B0F0000}"/>
    <cellStyle name="Comma 2 3 5 3 3" xfId="8587" xr:uid="{00000000-0005-0000-0000-00000C0F0000}"/>
    <cellStyle name="Comma 2 3 5 3 3 2" xfId="17340" xr:uid="{00000000-0005-0000-0000-00000D0F0000}"/>
    <cellStyle name="Comma 2 3 5 3 4" xfId="12964" xr:uid="{00000000-0005-0000-0000-00000E0F0000}"/>
    <cellStyle name="Comma 2 3 5 4" xfId="5304" xr:uid="{00000000-0005-0000-0000-00000F0F0000}"/>
    <cellStyle name="Comma 2 3 5 4 2" xfId="9681" xr:uid="{00000000-0005-0000-0000-0000100F0000}"/>
    <cellStyle name="Comma 2 3 5 4 2 2" xfId="18434" xr:uid="{00000000-0005-0000-0000-0000110F0000}"/>
    <cellStyle name="Comma 2 3 5 4 3" xfId="14058" xr:uid="{00000000-0005-0000-0000-0000120F0000}"/>
    <cellStyle name="Comma 2 3 5 5" xfId="7493" xr:uid="{00000000-0005-0000-0000-0000130F0000}"/>
    <cellStyle name="Comma 2 3 5 5 2" xfId="16246" xr:uid="{00000000-0005-0000-0000-0000140F0000}"/>
    <cellStyle name="Comma 2 3 5 6" xfId="11870" xr:uid="{00000000-0005-0000-0000-0000150F0000}"/>
    <cellStyle name="Comma 2 3 6" xfId="3386" xr:uid="{00000000-0005-0000-0000-0000160F0000}"/>
    <cellStyle name="Comma 2 3 6 2" xfId="4483" xr:uid="{00000000-0005-0000-0000-0000170F0000}"/>
    <cellStyle name="Comma 2 3 6 2 2" xfId="6672" xr:uid="{00000000-0005-0000-0000-0000180F0000}"/>
    <cellStyle name="Comma 2 3 6 2 2 2" xfId="11049" xr:uid="{00000000-0005-0000-0000-0000190F0000}"/>
    <cellStyle name="Comma 2 3 6 2 2 2 2" xfId="19802" xr:uid="{00000000-0005-0000-0000-00001A0F0000}"/>
    <cellStyle name="Comma 2 3 6 2 2 3" xfId="15426" xr:uid="{00000000-0005-0000-0000-00001B0F0000}"/>
    <cellStyle name="Comma 2 3 6 2 3" xfId="8861" xr:uid="{00000000-0005-0000-0000-00001C0F0000}"/>
    <cellStyle name="Comma 2 3 6 2 3 2" xfId="17614" xr:uid="{00000000-0005-0000-0000-00001D0F0000}"/>
    <cellStyle name="Comma 2 3 6 2 4" xfId="13238" xr:uid="{00000000-0005-0000-0000-00001E0F0000}"/>
    <cellStyle name="Comma 2 3 6 3" xfId="5578" xr:uid="{00000000-0005-0000-0000-00001F0F0000}"/>
    <cellStyle name="Comma 2 3 6 3 2" xfId="9955" xr:uid="{00000000-0005-0000-0000-0000200F0000}"/>
    <cellStyle name="Comma 2 3 6 3 2 2" xfId="18708" xr:uid="{00000000-0005-0000-0000-0000210F0000}"/>
    <cellStyle name="Comma 2 3 6 3 3" xfId="14332" xr:uid="{00000000-0005-0000-0000-0000220F0000}"/>
    <cellStyle name="Comma 2 3 6 4" xfId="7767" xr:uid="{00000000-0005-0000-0000-0000230F0000}"/>
    <cellStyle name="Comma 2 3 6 4 2" xfId="16520" xr:uid="{00000000-0005-0000-0000-0000240F0000}"/>
    <cellStyle name="Comma 2 3 6 5" xfId="12144" xr:uid="{00000000-0005-0000-0000-0000250F0000}"/>
    <cellStyle name="Comma 2 3 7" xfId="3936" xr:uid="{00000000-0005-0000-0000-0000260F0000}"/>
    <cellStyle name="Comma 2 3 7 2" xfId="6125" xr:uid="{00000000-0005-0000-0000-0000270F0000}"/>
    <cellStyle name="Comma 2 3 7 2 2" xfId="10502" xr:uid="{00000000-0005-0000-0000-0000280F0000}"/>
    <cellStyle name="Comma 2 3 7 2 2 2" xfId="19255" xr:uid="{00000000-0005-0000-0000-0000290F0000}"/>
    <cellStyle name="Comma 2 3 7 2 3" xfId="14879" xr:uid="{00000000-0005-0000-0000-00002A0F0000}"/>
    <cellStyle name="Comma 2 3 7 3" xfId="8314" xr:uid="{00000000-0005-0000-0000-00002B0F0000}"/>
    <cellStyle name="Comma 2 3 7 3 2" xfId="17067" xr:uid="{00000000-0005-0000-0000-00002C0F0000}"/>
    <cellStyle name="Comma 2 3 7 4" xfId="12691" xr:uid="{00000000-0005-0000-0000-00002D0F0000}"/>
    <cellStyle name="Comma 2 3 8" xfId="5031" xr:uid="{00000000-0005-0000-0000-00002E0F0000}"/>
    <cellStyle name="Comma 2 3 8 2" xfId="9408" xr:uid="{00000000-0005-0000-0000-00002F0F0000}"/>
    <cellStyle name="Comma 2 3 8 2 2" xfId="18161" xr:uid="{00000000-0005-0000-0000-0000300F0000}"/>
    <cellStyle name="Comma 2 3 8 3" xfId="13785" xr:uid="{00000000-0005-0000-0000-0000310F0000}"/>
    <cellStyle name="Comma 2 3 9" xfId="7220" xr:uid="{00000000-0005-0000-0000-0000320F0000}"/>
    <cellStyle name="Comma 2 3 9 2" xfId="15973" xr:uid="{00000000-0005-0000-0000-0000330F0000}"/>
    <cellStyle name="Comma 2 4" xfId="2929" xr:uid="{00000000-0005-0000-0000-0000340F0000}"/>
    <cellStyle name="Comma 2 4 2" xfId="3041" xr:uid="{00000000-0005-0000-0000-0000350F0000}"/>
    <cellStyle name="Comma 2 4 2 2" xfId="3317" xr:uid="{00000000-0005-0000-0000-0000360F0000}"/>
    <cellStyle name="Comma 2 4 2 2 2" xfId="3870" xr:uid="{00000000-0005-0000-0000-0000370F0000}"/>
    <cellStyle name="Comma 2 4 2 2 2 2" xfId="4966" xr:uid="{00000000-0005-0000-0000-0000380F0000}"/>
    <cellStyle name="Comma 2 4 2 2 2 2 2" xfId="7155" xr:uid="{00000000-0005-0000-0000-0000390F0000}"/>
    <cellStyle name="Comma 2 4 2 2 2 2 2 2" xfId="11532" xr:uid="{00000000-0005-0000-0000-00003A0F0000}"/>
    <cellStyle name="Comma 2 4 2 2 2 2 2 2 2" xfId="20285" xr:uid="{00000000-0005-0000-0000-00003B0F0000}"/>
    <cellStyle name="Comma 2 4 2 2 2 2 2 3" xfId="15909" xr:uid="{00000000-0005-0000-0000-00003C0F0000}"/>
    <cellStyle name="Comma 2 4 2 2 2 2 3" xfId="9344" xr:uid="{00000000-0005-0000-0000-00003D0F0000}"/>
    <cellStyle name="Comma 2 4 2 2 2 2 3 2" xfId="18097" xr:uid="{00000000-0005-0000-0000-00003E0F0000}"/>
    <cellStyle name="Comma 2 4 2 2 2 2 4" xfId="13721" xr:uid="{00000000-0005-0000-0000-00003F0F0000}"/>
    <cellStyle name="Comma 2 4 2 2 2 3" xfId="6061" xr:uid="{00000000-0005-0000-0000-0000400F0000}"/>
    <cellStyle name="Comma 2 4 2 2 2 3 2" xfId="10438" xr:uid="{00000000-0005-0000-0000-0000410F0000}"/>
    <cellStyle name="Comma 2 4 2 2 2 3 2 2" xfId="19191" xr:uid="{00000000-0005-0000-0000-0000420F0000}"/>
    <cellStyle name="Comma 2 4 2 2 2 3 3" xfId="14815" xr:uid="{00000000-0005-0000-0000-0000430F0000}"/>
    <cellStyle name="Comma 2 4 2 2 2 4" xfId="8250" xr:uid="{00000000-0005-0000-0000-0000440F0000}"/>
    <cellStyle name="Comma 2 4 2 2 2 4 2" xfId="17003" xr:uid="{00000000-0005-0000-0000-0000450F0000}"/>
    <cellStyle name="Comma 2 4 2 2 2 5" xfId="12627" xr:uid="{00000000-0005-0000-0000-0000460F0000}"/>
    <cellStyle name="Comma 2 4 2 2 3" xfId="4418" xr:uid="{00000000-0005-0000-0000-0000470F0000}"/>
    <cellStyle name="Comma 2 4 2 2 3 2" xfId="6607" xr:uid="{00000000-0005-0000-0000-0000480F0000}"/>
    <cellStyle name="Comma 2 4 2 2 3 2 2" xfId="10984" xr:uid="{00000000-0005-0000-0000-0000490F0000}"/>
    <cellStyle name="Comma 2 4 2 2 3 2 2 2" xfId="19737" xr:uid="{00000000-0005-0000-0000-00004A0F0000}"/>
    <cellStyle name="Comma 2 4 2 2 3 2 3" xfId="15361" xr:uid="{00000000-0005-0000-0000-00004B0F0000}"/>
    <cellStyle name="Comma 2 4 2 2 3 3" xfId="8796" xr:uid="{00000000-0005-0000-0000-00004C0F0000}"/>
    <cellStyle name="Comma 2 4 2 2 3 3 2" xfId="17549" xr:uid="{00000000-0005-0000-0000-00004D0F0000}"/>
    <cellStyle name="Comma 2 4 2 2 3 4" xfId="13173" xr:uid="{00000000-0005-0000-0000-00004E0F0000}"/>
    <cellStyle name="Comma 2 4 2 2 4" xfId="5513" xr:uid="{00000000-0005-0000-0000-00004F0F0000}"/>
    <cellStyle name="Comma 2 4 2 2 4 2" xfId="9890" xr:uid="{00000000-0005-0000-0000-0000500F0000}"/>
    <cellStyle name="Comma 2 4 2 2 4 2 2" xfId="18643" xr:uid="{00000000-0005-0000-0000-0000510F0000}"/>
    <cellStyle name="Comma 2 4 2 2 4 3" xfId="14267" xr:uid="{00000000-0005-0000-0000-0000520F0000}"/>
    <cellStyle name="Comma 2 4 2 2 5" xfId="7702" xr:uid="{00000000-0005-0000-0000-0000530F0000}"/>
    <cellStyle name="Comma 2 4 2 2 5 2" xfId="16455" xr:uid="{00000000-0005-0000-0000-0000540F0000}"/>
    <cellStyle name="Comma 2 4 2 2 6" xfId="12079" xr:uid="{00000000-0005-0000-0000-0000550F0000}"/>
    <cellStyle name="Comma 2 4 2 3" xfId="3596" xr:uid="{00000000-0005-0000-0000-0000560F0000}"/>
    <cellStyle name="Comma 2 4 2 3 2" xfId="4692" xr:uid="{00000000-0005-0000-0000-0000570F0000}"/>
    <cellStyle name="Comma 2 4 2 3 2 2" xfId="6881" xr:uid="{00000000-0005-0000-0000-0000580F0000}"/>
    <cellStyle name="Comma 2 4 2 3 2 2 2" xfId="11258" xr:uid="{00000000-0005-0000-0000-0000590F0000}"/>
    <cellStyle name="Comma 2 4 2 3 2 2 2 2" xfId="20011" xr:uid="{00000000-0005-0000-0000-00005A0F0000}"/>
    <cellStyle name="Comma 2 4 2 3 2 2 3" xfId="15635" xr:uid="{00000000-0005-0000-0000-00005B0F0000}"/>
    <cellStyle name="Comma 2 4 2 3 2 3" xfId="9070" xr:uid="{00000000-0005-0000-0000-00005C0F0000}"/>
    <cellStyle name="Comma 2 4 2 3 2 3 2" xfId="17823" xr:uid="{00000000-0005-0000-0000-00005D0F0000}"/>
    <cellStyle name="Comma 2 4 2 3 2 4" xfId="13447" xr:uid="{00000000-0005-0000-0000-00005E0F0000}"/>
    <cellStyle name="Comma 2 4 2 3 3" xfId="5787" xr:uid="{00000000-0005-0000-0000-00005F0F0000}"/>
    <cellStyle name="Comma 2 4 2 3 3 2" xfId="10164" xr:uid="{00000000-0005-0000-0000-0000600F0000}"/>
    <cellStyle name="Comma 2 4 2 3 3 2 2" xfId="18917" xr:uid="{00000000-0005-0000-0000-0000610F0000}"/>
    <cellStyle name="Comma 2 4 2 3 3 3" xfId="14541" xr:uid="{00000000-0005-0000-0000-0000620F0000}"/>
    <cellStyle name="Comma 2 4 2 3 4" xfId="7976" xr:uid="{00000000-0005-0000-0000-0000630F0000}"/>
    <cellStyle name="Comma 2 4 2 3 4 2" xfId="16729" xr:uid="{00000000-0005-0000-0000-0000640F0000}"/>
    <cellStyle name="Comma 2 4 2 3 5" xfId="12353" xr:uid="{00000000-0005-0000-0000-0000650F0000}"/>
    <cellStyle name="Comma 2 4 2 4" xfId="4144" xr:uid="{00000000-0005-0000-0000-0000660F0000}"/>
    <cellStyle name="Comma 2 4 2 4 2" xfId="6333" xr:uid="{00000000-0005-0000-0000-0000670F0000}"/>
    <cellStyle name="Comma 2 4 2 4 2 2" xfId="10710" xr:uid="{00000000-0005-0000-0000-0000680F0000}"/>
    <cellStyle name="Comma 2 4 2 4 2 2 2" xfId="19463" xr:uid="{00000000-0005-0000-0000-0000690F0000}"/>
    <cellStyle name="Comma 2 4 2 4 2 3" xfId="15087" xr:uid="{00000000-0005-0000-0000-00006A0F0000}"/>
    <cellStyle name="Comma 2 4 2 4 3" xfId="8522" xr:uid="{00000000-0005-0000-0000-00006B0F0000}"/>
    <cellStyle name="Comma 2 4 2 4 3 2" xfId="17275" xr:uid="{00000000-0005-0000-0000-00006C0F0000}"/>
    <cellStyle name="Comma 2 4 2 4 4" xfId="12899" xr:uid="{00000000-0005-0000-0000-00006D0F0000}"/>
    <cellStyle name="Comma 2 4 2 5" xfId="5239" xr:uid="{00000000-0005-0000-0000-00006E0F0000}"/>
    <cellStyle name="Comma 2 4 2 5 2" xfId="9616" xr:uid="{00000000-0005-0000-0000-00006F0F0000}"/>
    <cellStyle name="Comma 2 4 2 5 2 2" xfId="18369" xr:uid="{00000000-0005-0000-0000-0000700F0000}"/>
    <cellStyle name="Comma 2 4 2 5 3" xfId="13993" xr:uid="{00000000-0005-0000-0000-0000710F0000}"/>
    <cellStyle name="Comma 2 4 2 6" xfId="7428" xr:uid="{00000000-0005-0000-0000-0000720F0000}"/>
    <cellStyle name="Comma 2 4 2 6 2" xfId="16181" xr:uid="{00000000-0005-0000-0000-0000730F0000}"/>
    <cellStyle name="Comma 2 4 2 7" xfId="11805" xr:uid="{00000000-0005-0000-0000-0000740F0000}"/>
    <cellStyle name="Comma 2 4 3" xfId="3205" xr:uid="{00000000-0005-0000-0000-0000750F0000}"/>
    <cellStyle name="Comma 2 4 3 2" xfId="3758" xr:uid="{00000000-0005-0000-0000-0000760F0000}"/>
    <cellStyle name="Comma 2 4 3 2 2" xfId="4854" xr:uid="{00000000-0005-0000-0000-0000770F0000}"/>
    <cellStyle name="Comma 2 4 3 2 2 2" xfId="7043" xr:uid="{00000000-0005-0000-0000-0000780F0000}"/>
    <cellStyle name="Comma 2 4 3 2 2 2 2" xfId="11420" xr:uid="{00000000-0005-0000-0000-0000790F0000}"/>
    <cellStyle name="Comma 2 4 3 2 2 2 2 2" xfId="20173" xr:uid="{00000000-0005-0000-0000-00007A0F0000}"/>
    <cellStyle name="Comma 2 4 3 2 2 2 3" xfId="15797" xr:uid="{00000000-0005-0000-0000-00007B0F0000}"/>
    <cellStyle name="Comma 2 4 3 2 2 3" xfId="9232" xr:uid="{00000000-0005-0000-0000-00007C0F0000}"/>
    <cellStyle name="Comma 2 4 3 2 2 3 2" xfId="17985" xr:uid="{00000000-0005-0000-0000-00007D0F0000}"/>
    <cellStyle name="Comma 2 4 3 2 2 4" xfId="13609" xr:uid="{00000000-0005-0000-0000-00007E0F0000}"/>
    <cellStyle name="Comma 2 4 3 2 3" xfId="5949" xr:uid="{00000000-0005-0000-0000-00007F0F0000}"/>
    <cellStyle name="Comma 2 4 3 2 3 2" xfId="10326" xr:uid="{00000000-0005-0000-0000-0000800F0000}"/>
    <cellStyle name="Comma 2 4 3 2 3 2 2" xfId="19079" xr:uid="{00000000-0005-0000-0000-0000810F0000}"/>
    <cellStyle name="Comma 2 4 3 2 3 3" xfId="14703" xr:uid="{00000000-0005-0000-0000-0000820F0000}"/>
    <cellStyle name="Comma 2 4 3 2 4" xfId="8138" xr:uid="{00000000-0005-0000-0000-0000830F0000}"/>
    <cellStyle name="Comma 2 4 3 2 4 2" xfId="16891" xr:uid="{00000000-0005-0000-0000-0000840F0000}"/>
    <cellStyle name="Comma 2 4 3 2 5" xfId="12515" xr:uid="{00000000-0005-0000-0000-0000850F0000}"/>
    <cellStyle name="Comma 2 4 3 3" xfId="4306" xr:uid="{00000000-0005-0000-0000-0000860F0000}"/>
    <cellStyle name="Comma 2 4 3 3 2" xfId="6495" xr:uid="{00000000-0005-0000-0000-0000870F0000}"/>
    <cellStyle name="Comma 2 4 3 3 2 2" xfId="10872" xr:uid="{00000000-0005-0000-0000-0000880F0000}"/>
    <cellStyle name="Comma 2 4 3 3 2 2 2" xfId="19625" xr:uid="{00000000-0005-0000-0000-0000890F0000}"/>
    <cellStyle name="Comma 2 4 3 3 2 3" xfId="15249" xr:uid="{00000000-0005-0000-0000-00008A0F0000}"/>
    <cellStyle name="Comma 2 4 3 3 3" xfId="8684" xr:uid="{00000000-0005-0000-0000-00008B0F0000}"/>
    <cellStyle name="Comma 2 4 3 3 3 2" xfId="17437" xr:uid="{00000000-0005-0000-0000-00008C0F0000}"/>
    <cellStyle name="Comma 2 4 3 3 4" xfId="13061" xr:uid="{00000000-0005-0000-0000-00008D0F0000}"/>
    <cellStyle name="Comma 2 4 3 4" xfId="5401" xr:uid="{00000000-0005-0000-0000-00008E0F0000}"/>
    <cellStyle name="Comma 2 4 3 4 2" xfId="9778" xr:uid="{00000000-0005-0000-0000-00008F0F0000}"/>
    <cellStyle name="Comma 2 4 3 4 2 2" xfId="18531" xr:uid="{00000000-0005-0000-0000-0000900F0000}"/>
    <cellStyle name="Comma 2 4 3 4 3" xfId="14155" xr:uid="{00000000-0005-0000-0000-0000910F0000}"/>
    <cellStyle name="Comma 2 4 3 5" xfId="7590" xr:uid="{00000000-0005-0000-0000-0000920F0000}"/>
    <cellStyle name="Comma 2 4 3 5 2" xfId="16343" xr:uid="{00000000-0005-0000-0000-0000930F0000}"/>
    <cellStyle name="Comma 2 4 3 6" xfId="11967" xr:uid="{00000000-0005-0000-0000-0000940F0000}"/>
    <cellStyle name="Comma 2 4 4" xfId="3484" xr:uid="{00000000-0005-0000-0000-0000950F0000}"/>
    <cellStyle name="Comma 2 4 4 2" xfId="4580" xr:uid="{00000000-0005-0000-0000-0000960F0000}"/>
    <cellStyle name="Comma 2 4 4 2 2" xfId="6769" xr:uid="{00000000-0005-0000-0000-0000970F0000}"/>
    <cellStyle name="Comma 2 4 4 2 2 2" xfId="11146" xr:uid="{00000000-0005-0000-0000-0000980F0000}"/>
    <cellStyle name="Comma 2 4 4 2 2 2 2" xfId="19899" xr:uid="{00000000-0005-0000-0000-0000990F0000}"/>
    <cellStyle name="Comma 2 4 4 2 2 3" xfId="15523" xr:uid="{00000000-0005-0000-0000-00009A0F0000}"/>
    <cellStyle name="Comma 2 4 4 2 3" xfId="8958" xr:uid="{00000000-0005-0000-0000-00009B0F0000}"/>
    <cellStyle name="Comma 2 4 4 2 3 2" xfId="17711" xr:uid="{00000000-0005-0000-0000-00009C0F0000}"/>
    <cellStyle name="Comma 2 4 4 2 4" xfId="13335" xr:uid="{00000000-0005-0000-0000-00009D0F0000}"/>
    <cellStyle name="Comma 2 4 4 3" xfId="5675" xr:uid="{00000000-0005-0000-0000-00009E0F0000}"/>
    <cellStyle name="Comma 2 4 4 3 2" xfId="10052" xr:uid="{00000000-0005-0000-0000-00009F0F0000}"/>
    <cellStyle name="Comma 2 4 4 3 2 2" xfId="18805" xr:uid="{00000000-0005-0000-0000-0000A00F0000}"/>
    <cellStyle name="Comma 2 4 4 3 3" xfId="14429" xr:uid="{00000000-0005-0000-0000-0000A10F0000}"/>
    <cellStyle name="Comma 2 4 4 4" xfId="7864" xr:uid="{00000000-0005-0000-0000-0000A20F0000}"/>
    <cellStyle name="Comma 2 4 4 4 2" xfId="16617" xr:uid="{00000000-0005-0000-0000-0000A30F0000}"/>
    <cellStyle name="Comma 2 4 4 5" xfId="12241" xr:uid="{00000000-0005-0000-0000-0000A40F0000}"/>
    <cellStyle name="Comma 2 4 5" xfId="4032" xr:uid="{00000000-0005-0000-0000-0000A50F0000}"/>
    <cellStyle name="Comma 2 4 5 2" xfId="6221" xr:uid="{00000000-0005-0000-0000-0000A60F0000}"/>
    <cellStyle name="Comma 2 4 5 2 2" xfId="10598" xr:uid="{00000000-0005-0000-0000-0000A70F0000}"/>
    <cellStyle name="Comma 2 4 5 2 2 2" xfId="19351" xr:uid="{00000000-0005-0000-0000-0000A80F0000}"/>
    <cellStyle name="Comma 2 4 5 2 3" xfId="14975" xr:uid="{00000000-0005-0000-0000-0000A90F0000}"/>
    <cellStyle name="Comma 2 4 5 3" xfId="8410" xr:uid="{00000000-0005-0000-0000-0000AA0F0000}"/>
    <cellStyle name="Comma 2 4 5 3 2" xfId="17163" xr:uid="{00000000-0005-0000-0000-0000AB0F0000}"/>
    <cellStyle name="Comma 2 4 5 4" xfId="12787" xr:uid="{00000000-0005-0000-0000-0000AC0F0000}"/>
    <cellStyle name="Comma 2 4 6" xfId="5127" xr:uid="{00000000-0005-0000-0000-0000AD0F0000}"/>
    <cellStyle name="Comma 2 4 6 2" xfId="9504" xr:uid="{00000000-0005-0000-0000-0000AE0F0000}"/>
    <cellStyle name="Comma 2 4 6 2 2" xfId="18257" xr:uid="{00000000-0005-0000-0000-0000AF0F0000}"/>
    <cellStyle name="Comma 2 4 6 3" xfId="13881" xr:uid="{00000000-0005-0000-0000-0000B00F0000}"/>
    <cellStyle name="Comma 2 4 7" xfId="7316" xr:uid="{00000000-0005-0000-0000-0000B10F0000}"/>
    <cellStyle name="Comma 2 4 7 2" xfId="16069" xr:uid="{00000000-0005-0000-0000-0000B20F0000}"/>
    <cellStyle name="Comma 2 4 8" xfId="11693" xr:uid="{00000000-0005-0000-0000-0000B30F0000}"/>
    <cellStyle name="Comma 2 5" xfId="2988" xr:uid="{00000000-0005-0000-0000-0000B40F0000}"/>
    <cellStyle name="Comma 2 5 2" xfId="3264" xr:uid="{00000000-0005-0000-0000-0000B50F0000}"/>
    <cellStyle name="Comma 2 5 2 2" xfId="3817" xr:uid="{00000000-0005-0000-0000-0000B60F0000}"/>
    <cellStyle name="Comma 2 5 2 2 2" xfId="4913" xr:uid="{00000000-0005-0000-0000-0000B70F0000}"/>
    <cellStyle name="Comma 2 5 2 2 2 2" xfId="7102" xr:uid="{00000000-0005-0000-0000-0000B80F0000}"/>
    <cellStyle name="Comma 2 5 2 2 2 2 2" xfId="11479" xr:uid="{00000000-0005-0000-0000-0000B90F0000}"/>
    <cellStyle name="Comma 2 5 2 2 2 2 2 2" xfId="20232" xr:uid="{00000000-0005-0000-0000-0000BA0F0000}"/>
    <cellStyle name="Comma 2 5 2 2 2 2 3" xfId="15856" xr:uid="{00000000-0005-0000-0000-0000BB0F0000}"/>
    <cellStyle name="Comma 2 5 2 2 2 3" xfId="9291" xr:uid="{00000000-0005-0000-0000-0000BC0F0000}"/>
    <cellStyle name="Comma 2 5 2 2 2 3 2" xfId="18044" xr:uid="{00000000-0005-0000-0000-0000BD0F0000}"/>
    <cellStyle name="Comma 2 5 2 2 2 4" xfId="13668" xr:uid="{00000000-0005-0000-0000-0000BE0F0000}"/>
    <cellStyle name="Comma 2 5 2 2 3" xfId="6008" xr:uid="{00000000-0005-0000-0000-0000BF0F0000}"/>
    <cellStyle name="Comma 2 5 2 2 3 2" xfId="10385" xr:uid="{00000000-0005-0000-0000-0000C00F0000}"/>
    <cellStyle name="Comma 2 5 2 2 3 2 2" xfId="19138" xr:uid="{00000000-0005-0000-0000-0000C10F0000}"/>
    <cellStyle name="Comma 2 5 2 2 3 3" xfId="14762" xr:uid="{00000000-0005-0000-0000-0000C20F0000}"/>
    <cellStyle name="Comma 2 5 2 2 4" xfId="8197" xr:uid="{00000000-0005-0000-0000-0000C30F0000}"/>
    <cellStyle name="Comma 2 5 2 2 4 2" xfId="16950" xr:uid="{00000000-0005-0000-0000-0000C40F0000}"/>
    <cellStyle name="Comma 2 5 2 2 5" xfId="12574" xr:uid="{00000000-0005-0000-0000-0000C50F0000}"/>
    <cellStyle name="Comma 2 5 2 3" xfId="4365" xr:uid="{00000000-0005-0000-0000-0000C60F0000}"/>
    <cellStyle name="Comma 2 5 2 3 2" xfId="6554" xr:uid="{00000000-0005-0000-0000-0000C70F0000}"/>
    <cellStyle name="Comma 2 5 2 3 2 2" xfId="10931" xr:uid="{00000000-0005-0000-0000-0000C80F0000}"/>
    <cellStyle name="Comma 2 5 2 3 2 2 2" xfId="19684" xr:uid="{00000000-0005-0000-0000-0000C90F0000}"/>
    <cellStyle name="Comma 2 5 2 3 2 3" xfId="15308" xr:uid="{00000000-0005-0000-0000-0000CA0F0000}"/>
    <cellStyle name="Comma 2 5 2 3 3" xfId="8743" xr:uid="{00000000-0005-0000-0000-0000CB0F0000}"/>
    <cellStyle name="Comma 2 5 2 3 3 2" xfId="17496" xr:uid="{00000000-0005-0000-0000-0000CC0F0000}"/>
    <cellStyle name="Comma 2 5 2 3 4" xfId="13120" xr:uid="{00000000-0005-0000-0000-0000CD0F0000}"/>
    <cellStyle name="Comma 2 5 2 4" xfId="5460" xr:uid="{00000000-0005-0000-0000-0000CE0F0000}"/>
    <cellStyle name="Comma 2 5 2 4 2" xfId="9837" xr:uid="{00000000-0005-0000-0000-0000CF0F0000}"/>
    <cellStyle name="Comma 2 5 2 4 2 2" xfId="18590" xr:uid="{00000000-0005-0000-0000-0000D00F0000}"/>
    <cellStyle name="Comma 2 5 2 4 3" xfId="14214" xr:uid="{00000000-0005-0000-0000-0000D10F0000}"/>
    <cellStyle name="Comma 2 5 2 5" xfId="7649" xr:uid="{00000000-0005-0000-0000-0000D20F0000}"/>
    <cellStyle name="Comma 2 5 2 5 2" xfId="16402" xr:uid="{00000000-0005-0000-0000-0000D30F0000}"/>
    <cellStyle name="Comma 2 5 2 6" xfId="12026" xr:uid="{00000000-0005-0000-0000-0000D40F0000}"/>
    <cellStyle name="Comma 2 5 3" xfId="3543" xr:uid="{00000000-0005-0000-0000-0000D50F0000}"/>
    <cellStyle name="Comma 2 5 3 2" xfId="4639" xr:uid="{00000000-0005-0000-0000-0000D60F0000}"/>
    <cellStyle name="Comma 2 5 3 2 2" xfId="6828" xr:uid="{00000000-0005-0000-0000-0000D70F0000}"/>
    <cellStyle name="Comma 2 5 3 2 2 2" xfId="11205" xr:uid="{00000000-0005-0000-0000-0000D80F0000}"/>
    <cellStyle name="Comma 2 5 3 2 2 2 2" xfId="19958" xr:uid="{00000000-0005-0000-0000-0000D90F0000}"/>
    <cellStyle name="Comma 2 5 3 2 2 3" xfId="15582" xr:uid="{00000000-0005-0000-0000-0000DA0F0000}"/>
    <cellStyle name="Comma 2 5 3 2 3" xfId="9017" xr:uid="{00000000-0005-0000-0000-0000DB0F0000}"/>
    <cellStyle name="Comma 2 5 3 2 3 2" xfId="17770" xr:uid="{00000000-0005-0000-0000-0000DC0F0000}"/>
    <cellStyle name="Comma 2 5 3 2 4" xfId="13394" xr:uid="{00000000-0005-0000-0000-0000DD0F0000}"/>
    <cellStyle name="Comma 2 5 3 3" xfId="5734" xr:uid="{00000000-0005-0000-0000-0000DE0F0000}"/>
    <cellStyle name="Comma 2 5 3 3 2" xfId="10111" xr:uid="{00000000-0005-0000-0000-0000DF0F0000}"/>
    <cellStyle name="Comma 2 5 3 3 2 2" xfId="18864" xr:uid="{00000000-0005-0000-0000-0000E00F0000}"/>
    <cellStyle name="Comma 2 5 3 3 3" xfId="14488" xr:uid="{00000000-0005-0000-0000-0000E10F0000}"/>
    <cellStyle name="Comma 2 5 3 4" xfId="7923" xr:uid="{00000000-0005-0000-0000-0000E20F0000}"/>
    <cellStyle name="Comma 2 5 3 4 2" xfId="16676" xr:uid="{00000000-0005-0000-0000-0000E30F0000}"/>
    <cellStyle name="Comma 2 5 3 5" xfId="12300" xr:uid="{00000000-0005-0000-0000-0000E40F0000}"/>
    <cellStyle name="Comma 2 5 4" xfId="4091" xr:uid="{00000000-0005-0000-0000-0000E50F0000}"/>
    <cellStyle name="Comma 2 5 4 2" xfId="6280" xr:uid="{00000000-0005-0000-0000-0000E60F0000}"/>
    <cellStyle name="Comma 2 5 4 2 2" xfId="10657" xr:uid="{00000000-0005-0000-0000-0000E70F0000}"/>
    <cellStyle name="Comma 2 5 4 2 2 2" xfId="19410" xr:uid="{00000000-0005-0000-0000-0000E80F0000}"/>
    <cellStyle name="Comma 2 5 4 2 3" xfId="15034" xr:uid="{00000000-0005-0000-0000-0000E90F0000}"/>
    <cellStyle name="Comma 2 5 4 3" xfId="8469" xr:uid="{00000000-0005-0000-0000-0000EA0F0000}"/>
    <cellStyle name="Comma 2 5 4 3 2" xfId="17222" xr:uid="{00000000-0005-0000-0000-0000EB0F0000}"/>
    <cellStyle name="Comma 2 5 4 4" xfId="12846" xr:uid="{00000000-0005-0000-0000-0000EC0F0000}"/>
    <cellStyle name="Comma 2 5 5" xfId="5186" xr:uid="{00000000-0005-0000-0000-0000ED0F0000}"/>
    <cellStyle name="Comma 2 5 5 2" xfId="9563" xr:uid="{00000000-0005-0000-0000-0000EE0F0000}"/>
    <cellStyle name="Comma 2 5 5 2 2" xfId="18316" xr:uid="{00000000-0005-0000-0000-0000EF0F0000}"/>
    <cellStyle name="Comma 2 5 5 3" xfId="13940" xr:uid="{00000000-0005-0000-0000-0000F00F0000}"/>
    <cellStyle name="Comma 2 5 6" xfId="7375" xr:uid="{00000000-0005-0000-0000-0000F10F0000}"/>
    <cellStyle name="Comma 2 5 6 2" xfId="16128" xr:uid="{00000000-0005-0000-0000-0000F20F0000}"/>
    <cellStyle name="Comma 2 5 7" xfId="11752" xr:uid="{00000000-0005-0000-0000-0000F30F0000}"/>
    <cellStyle name="Comma 2 6" xfId="2875" xr:uid="{00000000-0005-0000-0000-0000F40F0000}"/>
    <cellStyle name="Comma 2 6 2" xfId="3154" xr:uid="{00000000-0005-0000-0000-0000F50F0000}"/>
    <cellStyle name="Comma 2 6 2 2" xfId="3707" xr:uid="{00000000-0005-0000-0000-0000F60F0000}"/>
    <cellStyle name="Comma 2 6 2 2 2" xfId="4803" xr:uid="{00000000-0005-0000-0000-0000F70F0000}"/>
    <cellStyle name="Comma 2 6 2 2 2 2" xfId="6992" xr:uid="{00000000-0005-0000-0000-0000F80F0000}"/>
    <cellStyle name="Comma 2 6 2 2 2 2 2" xfId="11369" xr:uid="{00000000-0005-0000-0000-0000F90F0000}"/>
    <cellStyle name="Comma 2 6 2 2 2 2 2 2" xfId="20122" xr:uid="{00000000-0005-0000-0000-0000FA0F0000}"/>
    <cellStyle name="Comma 2 6 2 2 2 2 3" xfId="15746" xr:uid="{00000000-0005-0000-0000-0000FB0F0000}"/>
    <cellStyle name="Comma 2 6 2 2 2 3" xfId="9181" xr:uid="{00000000-0005-0000-0000-0000FC0F0000}"/>
    <cellStyle name="Comma 2 6 2 2 2 3 2" xfId="17934" xr:uid="{00000000-0005-0000-0000-0000FD0F0000}"/>
    <cellStyle name="Comma 2 6 2 2 2 4" xfId="13558" xr:uid="{00000000-0005-0000-0000-0000FE0F0000}"/>
    <cellStyle name="Comma 2 6 2 2 3" xfId="5898" xr:uid="{00000000-0005-0000-0000-0000FF0F0000}"/>
    <cellStyle name="Comma 2 6 2 2 3 2" xfId="10275" xr:uid="{00000000-0005-0000-0000-000000100000}"/>
    <cellStyle name="Comma 2 6 2 2 3 2 2" xfId="19028" xr:uid="{00000000-0005-0000-0000-000001100000}"/>
    <cellStyle name="Comma 2 6 2 2 3 3" xfId="14652" xr:uid="{00000000-0005-0000-0000-000002100000}"/>
    <cellStyle name="Comma 2 6 2 2 4" xfId="8087" xr:uid="{00000000-0005-0000-0000-000003100000}"/>
    <cellStyle name="Comma 2 6 2 2 4 2" xfId="16840" xr:uid="{00000000-0005-0000-0000-000004100000}"/>
    <cellStyle name="Comma 2 6 2 2 5" xfId="12464" xr:uid="{00000000-0005-0000-0000-000005100000}"/>
    <cellStyle name="Comma 2 6 2 3" xfId="4255" xr:uid="{00000000-0005-0000-0000-000006100000}"/>
    <cellStyle name="Comma 2 6 2 3 2" xfId="6444" xr:uid="{00000000-0005-0000-0000-000007100000}"/>
    <cellStyle name="Comma 2 6 2 3 2 2" xfId="10821" xr:uid="{00000000-0005-0000-0000-000008100000}"/>
    <cellStyle name="Comma 2 6 2 3 2 2 2" xfId="19574" xr:uid="{00000000-0005-0000-0000-000009100000}"/>
    <cellStyle name="Comma 2 6 2 3 2 3" xfId="15198" xr:uid="{00000000-0005-0000-0000-00000A100000}"/>
    <cellStyle name="Comma 2 6 2 3 3" xfId="8633" xr:uid="{00000000-0005-0000-0000-00000B100000}"/>
    <cellStyle name="Comma 2 6 2 3 3 2" xfId="17386" xr:uid="{00000000-0005-0000-0000-00000C100000}"/>
    <cellStyle name="Comma 2 6 2 3 4" xfId="13010" xr:uid="{00000000-0005-0000-0000-00000D100000}"/>
    <cellStyle name="Comma 2 6 2 4" xfId="5350" xr:uid="{00000000-0005-0000-0000-00000E100000}"/>
    <cellStyle name="Comma 2 6 2 4 2" xfId="9727" xr:uid="{00000000-0005-0000-0000-00000F100000}"/>
    <cellStyle name="Comma 2 6 2 4 2 2" xfId="18480" xr:uid="{00000000-0005-0000-0000-000010100000}"/>
    <cellStyle name="Comma 2 6 2 4 3" xfId="14104" xr:uid="{00000000-0005-0000-0000-000011100000}"/>
    <cellStyle name="Comma 2 6 2 5" xfId="7539" xr:uid="{00000000-0005-0000-0000-000012100000}"/>
    <cellStyle name="Comma 2 6 2 5 2" xfId="16292" xr:uid="{00000000-0005-0000-0000-000013100000}"/>
    <cellStyle name="Comma 2 6 2 6" xfId="11916" xr:uid="{00000000-0005-0000-0000-000014100000}"/>
    <cellStyle name="Comma 2 6 3" xfId="3433" xr:uid="{00000000-0005-0000-0000-000015100000}"/>
    <cellStyle name="Comma 2 6 3 2" xfId="4529" xr:uid="{00000000-0005-0000-0000-000016100000}"/>
    <cellStyle name="Comma 2 6 3 2 2" xfId="6718" xr:uid="{00000000-0005-0000-0000-000017100000}"/>
    <cellStyle name="Comma 2 6 3 2 2 2" xfId="11095" xr:uid="{00000000-0005-0000-0000-000018100000}"/>
    <cellStyle name="Comma 2 6 3 2 2 2 2" xfId="19848" xr:uid="{00000000-0005-0000-0000-000019100000}"/>
    <cellStyle name="Comma 2 6 3 2 2 3" xfId="15472" xr:uid="{00000000-0005-0000-0000-00001A100000}"/>
    <cellStyle name="Comma 2 6 3 2 3" xfId="8907" xr:uid="{00000000-0005-0000-0000-00001B100000}"/>
    <cellStyle name="Comma 2 6 3 2 3 2" xfId="17660" xr:uid="{00000000-0005-0000-0000-00001C100000}"/>
    <cellStyle name="Comma 2 6 3 2 4" xfId="13284" xr:uid="{00000000-0005-0000-0000-00001D100000}"/>
    <cellStyle name="Comma 2 6 3 3" xfId="5624" xr:uid="{00000000-0005-0000-0000-00001E100000}"/>
    <cellStyle name="Comma 2 6 3 3 2" xfId="10001" xr:uid="{00000000-0005-0000-0000-00001F100000}"/>
    <cellStyle name="Comma 2 6 3 3 2 2" xfId="18754" xr:uid="{00000000-0005-0000-0000-000020100000}"/>
    <cellStyle name="Comma 2 6 3 3 3" xfId="14378" xr:uid="{00000000-0005-0000-0000-000021100000}"/>
    <cellStyle name="Comma 2 6 3 4" xfId="7813" xr:uid="{00000000-0005-0000-0000-000022100000}"/>
    <cellStyle name="Comma 2 6 3 4 2" xfId="16566" xr:uid="{00000000-0005-0000-0000-000023100000}"/>
    <cellStyle name="Comma 2 6 3 5" xfId="12190" xr:uid="{00000000-0005-0000-0000-000024100000}"/>
    <cellStyle name="Comma 2 6 4" xfId="3981" xr:uid="{00000000-0005-0000-0000-000025100000}"/>
    <cellStyle name="Comma 2 6 4 2" xfId="6170" xr:uid="{00000000-0005-0000-0000-000026100000}"/>
    <cellStyle name="Comma 2 6 4 2 2" xfId="10547" xr:uid="{00000000-0005-0000-0000-000027100000}"/>
    <cellStyle name="Comma 2 6 4 2 2 2" xfId="19300" xr:uid="{00000000-0005-0000-0000-000028100000}"/>
    <cellStyle name="Comma 2 6 4 2 3" xfId="14924" xr:uid="{00000000-0005-0000-0000-000029100000}"/>
    <cellStyle name="Comma 2 6 4 3" xfId="8359" xr:uid="{00000000-0005-0000-0000-00002A100000}"/>
    <cellStyle name="Comma 2 6 4 3 2" xfId="17112" xr:uid="{00000000-0005-0000-0000-00002B100000}"/>
    <cellStyle name="Comma 2 6 4 4" xfId="12736" xr:uid="{00000000-0005-0000-0000-00002C100000}"/>
    <cellStyle name="Comma 2 6 5" xfId="5076" xr:uid="{00000000-0005-0000-0000-00002D100000}"/>
    <cellStyle name="Comma 2 6 5 2" xfId="9453" xr:uid="{00000000-0005-0000-0000-00002E100000}"/>
    <cellStyle name="Comma 2 6 5 2 2" xfId="18206" xr:uid="{00000000-0005-0000-0000-00002F100000}"/>
    <cellStyle name="Comma 2 6 5 3" xfId="13830" xr:uid="{00000000-0005-0000-0000-000030100000}"/>
    <cellStyle name="Comma 2 6 6" xfId="7265" xr:uid="{00000000-0005-0000-0000-000031100000}"/>
    <cellStyle name="Comma 2 6 6 2" xfId="16018" xr:uid="{00000000-0005-0000-0000-000032100000}"/>
    <cellStyle name="Comma 2 6 7" xfId="11642" xr:uid="{00000000-0005-0000-0000-000033100000}"/>
    <cellStyle name="Comma 2 7" xfId="3104" xr:uid="{00000000-0005-0000-0000-000034100000}"/>
    <cellStyle name="Comma 2 7 2" xfId="3658" xr:uid="{00000000-0005-0000-0000-000035100000}"/>
    <cellStyle name="Comma 2 7 2 2" xfId="4754" xr:uid="{00000000-0005-0000-0000-000036100000}"/>
    <cellStyle name="Comma 2 7 2 2 2" xfId="6943" xr:uid="{00000000-0005-0000-0000-000037100000}"/>
    <cellStyle name="Comma 2 7 2 2 2 2" xfId="11320" xr:uid="{00000000-0005-0000-0000-000038100000}"/>
    <cellStyle name="Comma 2 7 2 2 2 2 2" xfId="20073" xr:uid="{00000000-0005-0000-0000-000039100000}"/>
    <cellStyle name="Comma 2 7 2 2 2 3" xfId="15697" xr:uid="{00000000-0005-0000-0000-00003A100000}"/>
    <cellStyle name="Comma 2 7 2 2 3" xfId="9132" xr:uid="{00000000-0005-0000-0000-00003B100000}"/>
    <cellStyle name="Comma 2 7 2 2 3 2" xfId="17885" xr:uid="{00000000-0005-0000-0000-00003C100000}"/>
    <cellStyle name="Comma 2 7 2 2 4" xfId="13509" xr:uid="{00000000-0005-0000-0000-00003D100000}"/>
    <cellStyle name="Comma 2 7 2 3" xfId="5849" xr:uid="{00000000-0005-0000-0000-00003E100000}"/>
    <cellStyle name="Comma 2 7 2 3 2" xfId="10226" xr:uid="{00000000-0005-0000-0000-00003F100000}"/>
    <cellStyle name="Comma 2 7 2 3 2 2" xfId="18979" xr:uid="{00000000-0005-0000-0000-000040100000}"/>
    <cellStyle name="Comma 2 7 2 3 3" xfId="14603" xr:uid="{00000000-0005-0000-0000-000041100000}"/>
    <cellStyle name="Comma 2 7 2 4" xfId="8038" xr:uid="{00000000-0005-0000-0000-000042100000}"/>
    <cellStyle name="Comma 2 7 2 4 2" xfId="16791" xr:uid="{00000000-0005-0000-0000-000043100000}"/>
    <cellStyle name="Comma 2 7 2 5" xfId="12415" xr:uid="{00000000-0005-0000-0000-000044100000}"/>
    <cellStyle name="Comma 2 7 3" xfId="4206" xr:uid="{00000000-0005-0000-0000-000045100000}"/>
    <cellStyle name="Comma 2 7 3 2" xfId="6395" xr:uid="{00000000-0005-0000-0000-000046100000}"/>
    <cellStyle name="Comma 2 7 3 2 2" xfId="10772" xr:uid="{00000000-0005-0000-0000-000047100000}"/>
    <cellStyle name="Comma 2 7 3 2 2 2" xfId="19525" xr:uid="{00000000-0005-0000-0000-000048100000}"/>
    <cellStyle name="Comma 2 7 3 2 3" xfId="15149" xr:uid="{00000000-0005-0000-0000-000049100000}"/>
    <cellStyle name="Comma 2 7 3 3" xfId="8584" xr:uid="{00000000-0005-0000-0000-00004A100000}"/>
    <cellStyle name="Comma 2 7 3 3 2" xfId="17337" xr:uid="{00000000-0005-0000-0000-00004B100000}"/>
    <cellStyle name="Comma 2 7 3 4" xfId="12961" xr:uid="{00000000-0005-0000-0000-00004C100000}"/>
    <cellStyle name="Comma 2 7 4" xfId="5301" xr:uid="{00000000-0005-0000-0000-00004D100000}"/>
    <cellStyle name="Comma 2 7 4 2" xfId="9678" xr:uid="{00000000-0005-0000-0000-00004E100000}"/>
    <cellStyle name="Comma 2 7 4 2 2" xfId="18431" xr:uid="{00000000-0005-0000-0000-00004F100000}"/>
    <cellStyle name="Comma 2 7 4 3" xfId="14055" xr:uid="{00000000-0005-0000-0000-000050100000}"/>
    <cellStyle name="Comma 2 7 5" xfId="7490" xr:uid="{00000000-0005-0000-0000-000051100000}"/>
    <cellStyle name="Comma 2 7 5 2" xfId="16243" xr:uid="{00000000-0005-0000-0000-000052100000}"/>
    <cellStyle name="Comma 2 7 6" xfId="11867" xr:uid="{00000000-0005-0000-0000-000053100000}"/>
    <cellStyle name="Comma 2 8" xfId="3383" xr:uid="{00000000-0005-0000-0000-000054100000}"/>
    <cellStyle name="Comma 2 8 2" xfId="4480" xr:uid="{00000000-0005-0000-0000-000055100000}"/>
    <cellStyle name="Comma 2 8 2 2" xfId="6669" xr:uid="{00000000-0005-0000-0000-000056100000}"/>
    <cellStyle name="Comma 2 8 2 2 2" xfId="11046" xr:uid="{00000000-0005-0000-0000-000057100000}"/>
    <cellStyle name="Comma 2 8 2 2 2 2" xfId="19799" xr:uid="{00000000-0005-0000-0000-000058100000}"/>
    <cellStyle name="Comma 2 8 2 2 3" xfId="15423" xr:uid="{00000000-0005-0000-0000-000059100000}"/>
    <cellStyle name="Comma 2 8 2 3" xfId="8858" xr:uid="{00000000-0005-0000-0000-00005A100000}"/>
    <cellStyle name="Comma 2 8 2 3 2" xfId="17611" xr:uid="{00000000-0005-0000-0000-00005B100000}"/>
    <cellStyle name="Comma 2 8 2 4" xfId="13235" xr:uid="{00000000-0005-0000-0000-00005C100000}"/>
    <cellStyle name="Comma 2 8 3" xfId="5575" xr:uid="{00000000-0005-0000-0000-00005D100000}"/>
    <cellStyle name="Comma 2 8 3 2" xfId="9952" xr:uid="{00000000-0005-0000-0000-00005E100000}"/>
    <cellStyle name="Comma 2 8 3 2 2" xfId="18705" xr:uid="{00000000-0005-0000-0000-00005F100000}"/>
    <cellStyle name="Comma 2 8 3 3" xfId="14329" xr:uid="{00000000-0005-0000-0000-000060100000}"/>
    <cellStyle name="Comma 2 8 4" xfId="7764" xr:uid="{00000000-0005-0000-0000-000061100000}"/>
    <cellStyle name="Comma 2 8 4 2" xfId="16517" xr:uid="{00000000-0005-0000-0000-000062100000}"/>
    <cellStyle name="Comma 2 8 5" xfId="12141" xr:uid="{00000000-0005-0000-0000-000063100000}"/>
    <cellStyle name="Comma 2 9" xfId="3933" xr:uid="{00000000-0005-0000-0000-000064100000}"/>
    <cellStyle name="Comma 2 9 2" xfId="6122" xr:uid="{00000000-0005-0000-0000-000065100000}"/>
    <cellStyle name="Comma 2 9 2 2" xfId="10499" xr:uid="{00000000-0005-0000-0000-000066100000}"/>
    <cellStyle name="Comma 2 9 2 2 2" xfId="19252" xr:uid="{00000000-0005-0000-0000-000067100000}"/>
    <cellStyle name="Comma 2 9 2 3" xfId="14876" xr:uid="{00000000-0005-0000-0000-000068100000}"/>
    <cellStyle name="Comma 2 9 3" xfId="8311" xr:uid="{00000000-0005-0000-0000-000069100000}"/>
    <cellStyle name="Comma 2 9 3 2" xfId="17064" xr:uid="{00000000-0005-0000-0000-00006A100000}"/>
    <cellStyle name="Comma 2 9 4" xfId="12688" xr:uid="{00000000-0005-0000-0000-00006B100000}"/>
    <cellStyle name="Comma 20" xfId="3097" xr:uid="{00000000-0005-0000-0000-00006C100000}"/>
    <cellStyle name="Comma 20 2" xfId="3651" xr:uid="{00000000-0005-0000-0000-00006D100000}"/>
    <cellStyle name="Comma 20 2 2" xfId="4747" xr:uid="{00000000-0005-0000-0000-00006E100000}"/>
    <cellStyle name="Comma 20 2 2 2" xfId="6936" xr:uid="{00000000-0005-0000-0000-00006F100000}"/>
    <cellStyle name="Comma 20 2 2 2 2" xfId="11313" xr:uid="{00000000-0005-0000-0000-000070100000}"/>
    <cellStyle name="Comma 20 2 2 2 2 2" xfId="20066" xr:uid="{00000000-0005-0000-0000-000071100000}"/>
    <cellStyle name="Comma 20 2 2 2 3" xfId="15690" xr:uid="{00000000-0005-0000-0000-000072100000}"/>
    <cellStyle name="Comma 20 2 2 3" xfId="9125" xr:uid="{00000000-0005-0000-0000-000073100000}"/>
    <cellStyle name="Comma 20 2 2 3 2" xfId="17878" xr:uid="{00000000-0005-0000-0000-000074100000}"/>
    <cellStyle name="Comma 20 2 2 4" xfId="13502" xr:uid="{00000000-0005-0000-0000-000075100000}"/>
    <cellStyle name="Comma 20 2 3" xfId="5842" xr:uid="{00000000-0005-0000-0000-000076100000}"/>
    <cellStyle name="Comma 20 2 3 2" xfId="10219" xr:uid="{00000000-0005-0000-0000-000077100000}"/>
    <cellStyle name="Comma 20 2 3 2 2" xfId="18972" xr:uid="{00000000-0005-0000-0000-000078100000}"/>
    <cellStyle name="Comma 20 2 3 3" xfId="14596" xr:uid="{00000000-0005-0000-0000-000079100000}"/>
    <cellStyle name="Comma 20 2 4" xfId="8031" xr:uid="{00000000-0005-0000-0000-00007A100000}"/>
    <cellStyle name="Comma 20 2 4 2" xfId="16784" xr:uid="{00000000-0005-0000-0000-00007B100000}"/>
    <cellStyle name="Comma 20 2 5" xfId="12408" xr:uid="{00000000-0005-0000-0000-00007C100000}"/>
    <cellStyle name="Comma 20 3" xfId="4199" xr:uid="{00000000-0005-0000-0000-00007D100000}"/>
    <cellStyle name="Comma 20 3 2" xfId="6388" xr:uid="{00000000-0005-0000-0000-00007E100000}"/>
    <cellStyle name="Comma 20 3 2 2" xfId="10765" xr:uid="{00000000-0005-0000-0000-00007F100000}"/>
    <cellStyle name="Comma 20 3 2 2 2" xfId="19518" xr:uid="{00000000-0005-0000-0000-000080100000}"/>
    <cellStyle name="Comma 20 3 2 3" xfId="15142" xr:uid="{00000000-0005-0000-0000-000081100000}"/>
    <cellStyle name="Comma 20 3 3" xfId="8577" xr:uid="{00000000-0005-0000-0000-000082100000}"/>
    <cellStyle name="Comma 20 3 3 2" xfId="17330" xr:uid="{00000000-0005-0000-0000-000083100000}"/>
    <cellStyle name="Comma 20 3 4" xfId="12954" xr:uid="{00000000-0005-0000-0000-000084100000}"/>
    <cellStyle name="Comma 20 4" xfId="5294" xr:uid="{00000000-0005-0000-0000-000085100000}"/>
    <cellStyle name="Comma 20 4 2" xfId="9671" xr:uid="{00000000-0005-0000-0000-000086100000}"/>
    <cellStyle name="Comma 20 4 2 2" xfId="18424" xr:uid="{00000000-0005-0000-0000-000087100000}"/>
    <cellStyle name="Comma 20 4 3" xfId="14048" xr:uid="{00000000-0005-0000-0000-000088100000}"/>
    <cellStyle name="Comma 20 5" xfId="7483" xr:uid="{00000000-0005-0000-0000-000089100000}"/>
    <cellStyle name="Comma 20 5 2" xfId="16236" xr:uid="{00000000-0005-0000-0000-00008A100000}"/>
    <cellStyle name="Comma 20 6" xfId="11860" xr:uid="{00000000-0005-0000-0000-00008B100000}"/>
    <cellStyle name="Comma 21" xfId="3144" xr:uid="{00000000-0005-0000-0000-00008C100000}"/>
    <cellStyle name="Comma 21 2" xfId="3698" xr:uid="{00000000-0005-0000-0000-00008D100000}"/>
    <cellStyle name="Comma 21 2 2" xfId="4794" xr:uid="{00000000-0005-0000-0000-00008E100000}"/>
    <cellStyle name="Comma 21 2 2 2" xfId="6983" xr:uid="{00000000-0005-0000-0000-00008F100000}"/>
    <cellStyle name="Comma 21 2 2 2 2" xfId="11360" xr:uid="{00000000-0005-0000-0000-000090100000}"/>
    <cellStyle name="Comma 21 2 2 2 2 2" xfId="20113" xr:uid="{00000000-0005-0000-0000-000091100000}"/>
    <cellStyle name="Comma 21 2 2 2 3" xfId="15737" xr:uid="{00000000-0005-0000-0000-000092100000}"/>
    <cellStyle name="Comma 21 2 2 3" xfId="9172" xr:uid="{00000000-0005-0000-0000-000093100000}"/>
    <cellStyle name="Comma 21 2 2 3 2" xfId="17925" xr:uid="{00000000-0005-0000-0000-000094100000}"/>
    <cellStyle name="Comma 21 2 2 4" xfId="13549" xr:uid="{00000000-0005-0000-0000-000095100000}"/>
    <cellStyle name="Comma 21 2 3" xfId="5889" xr:uid="{00000000-0005-0000-0000-000096100000}"/>
    <cellStyle name="Comma 21 2 3 2" xfId="10266" xr:uid="{00000000-0005-0000-0000-000097100000}"/>
    <cellStyle name="Comma 21 2 3 2 2" xfId="19019" xr:uid="{00000000-0005-0000-0000-000098100000}"/>
    <cellStyle name="Comma 21 2 3 3" xfId="14643" xr:uid="{00000000-0005-0000-0000-000099100000}"/>
    <cellStyle name="Comma 21 2 4" xfId="8078" xr:uid="{00000000-0005-0000-0000-00009A100000}"/>
    <cellStyle name="Comma 21 2 4 2" xfId="16831" xr:uid="{00000000-0005-0000-0000-00009B100000}"/>
    <cellStyle name="Comma 21 2 5" xfId="12455" xr:uid="{00000000-0005-0000-0000-00009C100000}"/>
    <cellStyle name="Comma 21 3" xfId="4246" xr:uid="{00000000-0005-0000-0000-00009D100000}"/>
    <cellStyle name="Comma 21 3 2" xfId="6435" xr:uid="{00000000-0005-0000-0000-00009E100000}"/>
    <cellStyle name="Comma 21 3 2 2" xfId="10812" xr:uid="{00000000-0005-0000-0000-00009F100000}"/>
    <cellStyle name="Comma 21 3 2 2 2" xfId="19565" xr:uid="{00000000-0005-0000-0000-0000A0100000}"/>
    <cellStyle name="Comma 21 3 2 3" xfId="15189" xr:uid="{00000000-0005-0000-0000-0000A1100000}"/>
    <cellStyle name="Comma 21 3 3" xfId="8624" xr:uid="{00000000-0005-0000-0000-0000A2100000}"/>
    <cellStyle name="Comma 21 3 3 2" xfId="17377" xr:uid="{00000000-0005-0000-0000-0000A3100000}"/>
    <cellStyle name="Comma 21 3 4" xfId="13001" xr:uid="{00000000-0005-0000-0000-0000A4100000}"/>
    <cellStyle name="Comma 21 4" xfId="5341" xr:uid="{00000000-0005-0000-0000-0000A5100000}"/>
    <cellStyle name="Comma 21 4 2" xfId="9718" xr:uid="{00000000-0005-0000-0000-0000A6100000}"/>
    <cellStyle name="Comma 21 4 2 2" xfId="18471" xr:uid="{00000000-0005-0000-0000-0000A7100000}"/>
    <cellStyle name="Comma 21 4 3" xfId="14095" xr:uid="{00000000-0005-0000-0000-0000A8100000}"/>
    <cellStyle name="Comma 21 5" xfId="7530" xr:uid="{00000000-0005-0000-0000-0000A9100000}"/>
    <cellStyle name="Comma 21 5 2" xfId="16283" xr:uid="{00000000-0005-0000-0000-0000AA100000}"/>
    <cellStyle name="Comma 21 6" xfId="11907" xr:uid="{00000000-0005-0000-0000-0000AB100000}"/>
    <cellStyle name="Comma 22" xfId="3096" xr:uid="{00000000-0005-0000-0000-0000AC100000}"/>
    <cellStyle name="Comma 22 2" xfId="3650" xr:uid="{00000000-0005-0000-0000-0000AD100000}"/>
    <cellStyle name="Comma 22 2 2" xfId="4746" xr:uid="{00000000-0005-0000-0000-0000AE100000}"/>
    <cellStyle name="Comma 22 2 2 2" xfId="6935" xr:uid="{00000000-0005-0000-0000-0000AF100000}"/>
    <cellStyle name="Comma 22 2 2 2 2" xfId="11312" xr:uid="{00000000-0005-0000-0000-0000B0100000}"/>
    <cellStyle name="Comma 22 2 2 2 2 2" xfId="20065" xr:uid="{00000000-0005-0000-0000-0000B1100000}"/>
    <cellStyle name="Comma 22 2 2 2 3" xfId="15689" xr:uid="{00000000-0005-0000-0000-0000B2100000}"/>
    <cellStyle name="Comma 22 2 2 3" xfId="9124" xr:uid="{00000000-0005-0000-0000-0000B3100000}"/>
    <cellStyle name="Comma 22 2 2 3 2" xfId="17877" xr:uid="{00000000-0005-0000-0000-0000B4100000}"/>
    <cellStyle name="Comma 22 2 2 4" xfId="13501" xr:uid="{00000000-0005-0000-0000-0000B5100000}"/>
    <cellStyle name="Comma 22 2 3" xfId="5841" xr:uid="{00000000-0005-0000-0000-0000B6100000}"/>
    <cellStyle name="Comma 22 2 3 2" xfId="10218" xr:uid="{00000000-0005-0000-0000-0000B7100000}"/>
    <cellStyle name="Comma 22 2 3 2 2" xfId="18971" xr:uid="{00000000-0005-0000-0000-0000B8100000}"/>
    <cellStyle name="Comma 22 2 3 3" xfId="14595" xr:uid="{00000000-0005-0000-0000-0000B9100000}"/>
    <cellStyle name="Comma 22 2 4" xfId="8030" xr:uid="{00000000-0005-0000-0000-0000BA100000}"/>
    <cellStyle name="Comma 22 2 4 2" xfId="16783" xr:uid="{00000000-0005-0000-0000-0000BB100000}"/>
    <cellStyle name="Comma 22 2 5" xfId="12407" xr:uid="{00000000-0005-0000-0000-0000BC100000}"/>
    <cellStyle name="Comma 22 3" xfId="4198" xr:uid="{00000000-0005-0000-0000-0000BD100000}"/>
    <cellStyle name="Comma 22 3 2" xfId="6387" xr:uid="{00000000-0005-0000-0000-0000BE100000}"/>
    <cellStyle name="Comma 22 3 2 2" xfId="10764" xr:uid="{00000000-0005-0000-0000-0000BF100000}"/>
    <cellStyle name="Comma 22 3 2 2 2" xfId="19517" xr:uid="{00000000-0005-0000-0000-0000C0100000}"/>
    <cellStyle name="Comma 22 3 2 3" xfId="15141" xr:uid="{00000000-0005-0000-0000-0000C1100000}"/>
    <cellStyle name="Comma 22 3 3" xfId="8576" xr:uid="{00000000-0005-0000-0000-0000C2100000}"/>
    <cellStyle name="Comma 22 3 3 2" xfId="17329" xr:uid="{00000000-0005-0000-0000-0000C3100000}"/>
    <cellStyle name="Comma 22 3 4" xfId="12953" xr:uid="{00000000-0005-0000-0000-0000C4100000}"/>
    <cellStyle name="Comma 22 4" xfId="5293" xr:uid="{00000000-0005-0000-0000-0000C5100000}"/>
    <cellStyle name="Comma 22 4 2" xfId="9670" xr:uid="{00000000-0005-0000-0000-0000C6100000}"/>
    <cellStyle name="Comma 22 4 2 2" xfId="18423" xr:uid="{00000000-0005-0000-0000-0000C7100000}"/>
    <cellStyle name="Comma 22 4 3" xfId="14047" xr:uid="{00000000-0005-0000-0000-0000C8100000}"/>
    <cellStyle name="Comma 22 5" xfId="7482" xr:uid="{00000000-0005-0000-0000-0000C9100000}"/>
    <cellStyle name="Comma 22 5 2" xfId="16235" xr:uid="{00000000-0005-0000-0000-0000CA100000}"/>
    <cellStyle name="Comma 22 6" xfId="11859" xr:uid="{00000000-0005-0000-0000-0000CB100000}"/>
    <cellStyle name="Comma 23" xfId="3376" xr:uid="{00000000-0005-0000-0000-0000CC100000}"/>
    <cellStyle name="Comma 23 2" xfId="4473" xr:uid="{00000000-0005-0000-0000-0000CD100000}"/>
    <cellStyle name="Comma 23 2 2" xfId="6662" xr:uid="{00000000-0005-0000-0000-0000CE100000}"/>
    <cellStyle name="Comma 23 2 2 2" xfId="11039" xr:uid="{00000000-0005-0000-0000-0000CF100000}"/>
    <cellStyle name="Comma 23 2 2 2 2" xfId="19792" xr:uid="{00000000-0005-0000-0000-0000D0100000}"/>
    <cellStyle name="Comma 23 2 2 3" xfId="15416" xr:uid="{00000000-0005-0000-0000-0000D1100000}"/>
    <cellStyle name="Comma 23 2 3" xfId="8851" xr:uid="{00000000-0005-0000-0000-0000D2100000}"/>
    <cellStyle name="Comma 23 2 3 2" xfId="17604" xr:uid="{00000000-0005-0000-0000-0000D3100000}"/>
    <cellStyle name="Comma 23 2 4" xfId="13228" xr:uid="{00000000-0005-0000-0000-0000D4100000}"/>
    <cellStyle name="Comma 23 3" xfId="5568" xr:uid="{00000000-0005-0000-0000-0000D5100000}"/>
    <cellStyle name="Comma 23 3 2" xfId="9945" xr:uid="{00000000-0005-0000-0000-0000D6100000}"/>
    <cellStyle name="Comma 23 3 2 2" xfId="18698" xr:uid="{00000000-0005-0000-0000-0000D7100000}"/>
    <cellStyle name="Comma 23 3 3" xfId="14322" xr:uid="{00000000-0005-0000-0000-0000D8100000}"/>
    <cellStyle name="Comma 23 4" xfId="7757" xr:uid="{00000000-0005-0000-0000-0000D9100000}"/>
    <cellStyle name="Comma 23 4 2" xfId="16510" xr:uid="{00000000-0005-0000-0000-0000DA100000}"/>
    <cellStyle name="Comma 23 5" xfId="12134" xr:uid="{00000000-0005-0000-0000-0000DB100000}"/>
    <cellStyle name="Comma 24" xfId="3423" xr:uid="{00000000-0005-0000-0000-0000DC100000}"/>
    <cellStyle name="Comma 24 2" xfId="4520" xr:uid="{00000000-0005-0000-0000-0000DD100000}"/>
    <cellStyle name="Comma 24 2 2" xfId="6709" xr:uid="{00000000-0005-0000-0000-0000DE100000}"/>
    <cellStyle name="Comma 24 2 2 2" xfId="11086" xr:uid="{00000000-0005-0000-0000-0000DF100000}"/>
    <cellStyle name="Comma 24 2 2 2 2" xfId="19839" xr:uid="{00000000-0005-0000-0000-0000E0100000}"/>
    <cellStyle name="Comma 24 2 2 3" xfId="15463" xr:uid="{00000000-0005-0000-0000-0000E1100000}"/>
    <cellStyle name="Comma 24 2 3" xfId="8898" xr:uid="{00000000-0005-0000-0000-0000E2100000}"/>
    <cellStyle name="Comma 24 2 3 2" xfId="17651" xr:uid="{00000000-0005-0000-0000-0000E3100000}"/>
    <cellStyle name="Comma 24 2 4" xfId="13275" xr:uid="{00000000-0005-0000-0000-0000E4100000}"/>
    <cellStyle name="Comma 24 3" xfId="5615" xr:uid="{00000000-0005-0000-0000-0000E5100000}"/>
    <cellStyle name="Comma 24 3 2" xfId="9992" xr:uid="{00000000-0005-0000-0000-0000E6100000}"/>
    <cellStyle name="Comma 24 3 2 2" xfId="18745" xr:uid="{00000000-0005-0000-0000-0000E7100000}"/>
    <cellStyle name="Comma 24 3 3" xfId="14369" xr:uid="{00000000-0005-0000-0000-0000E8100000}"/>
    <cellStyle name="Comma 24 4" xfId="7804" xr:uid="{00000000-0005-0000-0000-0000E9100000}"/>
    <cellStyle name="Comma 24 4 2" xfId="16557" xr:uid="{00000000-0005-0000-0000-0000EA100000}"/>
    <cellStyle name="Comma 24 5" xfId="12181" xr:uid="{00000000-0005-0000-0000-0000EB100000}"/>
    <cellStyle name="Comma 25" xfId="3375" xr:uid="{00000000-0005-0000-0000-0000EC100000}"/>
    <cellStyle name="Comma 25 2" xfId="4472" xr:uid="{00000000-0005-0000-0000-0000ED100000}"/>
    <cellStyle name="Comma 25 2 2" xfId="6661" xr:uid="{00000000-0005-0000-0000-0000EE100000}"/>
    <cellStyle name="Comma 25 2 2 2" xfId="11038" xr:uid="{00000000-0005-0000-0000-0000EF100000}"/>
    <cellStyle name="Comma 25 2 2 2 2" xfId="19791" xr:uid="{00000000-0005-0000-0000-0000F0100000}"/>
    <cellStyle name="Comma 25 2 2 3" xfId="15415" xr:uid="{00000000-0005-0000-0000-0000F1100000}"/>
    <cellStyle name="Comma 25 2 3" xfId="8850" xr:uid="{00000000-0005-0000-0000-0000F2100000}"/>
    <cellStyle name="Comma 25 2 3 2" xfId="17603" xr:uid="{00000000-0005-0000-0000-0000F3100000}"/>
    <cellStyle name="Comma 25 2 4" xfId="13227" xr:uid="{00000000-0005-0000-0000-0000F4100000}"/>
    <cellStyle name="Comma 25 3" xfId="5567" xr:uid="{00000000-0005-0000-0000-0000F5100000}"/>
    <cellStyle name="Comma 25 3 2" xfId="9944" xr:uid="{00000000-0005-0000-0000-0000F6100000}"/>
    <cellStyle name="Comma 25 3 2 2" xfId="18697" xr:uid="{00000000-0005-0000-0000-0000F7100000}"/>
    <cellStyle name="Comma 25 3 3" xfId="14321" xr:uid="{00000000-0005-0000-0000-0000F8100000}"/>
    <cellStyle name="Comma 25 4" xfId="7756" xr:uid="{00000000-0005-0000-0000-0000F9100000}"/>
    <cellStyle name="Comma 25 4 2" xfId="16509" xr:uid="{00000000-0005-0000-0000-0000FA100000}"/>
    <cellStyle name="Comma 25 5" xfId="12133" xr:uid="{00000000-0005-0000-0000-0000FB100000}"/>
    <cellStyle name="Comma 26" xfId="3926" xr:uid="{00000000-0005-0000-0000-0000FC100000}"/>
    <cellStyle name="Comma 26 2" xfId="6115" xr:uid="{00000000-0005-0000-0000-0000FD100000}"/>
    <cellStyle name="Comma 26 2 2" xfId="10492" xr:uid="{00000000-0005-0000-0000-0000FE100000}"/>
    <cellStyle name="Comma 26 2 2 2" xfId="19245" xr:uid="{00000000-0005-0000-0000-0000FF100000}"/>
    <cellStyle name="Comma 26 2 3" xfId="14869" xr:uid="{00000000-0005-0000-0000-000000110000}"/>
    <cellStyle name="Comma 26 3" xfId="8304" xr:uid="{00000000-0005-0000-0000-000001110000}"/>
    <cellStyle name="Comma 26 3 2" xfId="17057" xr:uid="{00000000-0005-0000-0000-000002110000}"/>
    <cellStyle name="Comma 26 4" xfId="12681" xr:uid="{00000000-0005-0000-0000-000003110000}"/>
    <cellStyle name="Comma 27" xfId="5021" xr:uid="{00000000-0005-0000-0000-000004110000}"/>
    <cellStyle name="Comma 27 2" xfId="9398" xr:uid="{00000000-0005-0000-0000-000005110000}"/>
    <cellStyle name="Comma 27 2 2" xfId="18151" xr:uid="{00000000-0005-0000-0000-000006110000}"/>
    <cellStyle name="Comma 27 3" xfId="13775" xr:uid="{00000000-0005-0000-0000-000007110000}"/>
    <cellStyle name="Comma 28" xfId="7210" xr:uid="{00000000-0005-0000-0000-000008110000}"/>
    <cellStyle name="Comma 28 2" xfId="15963" xr:uid="{00000000-0005-0000-0000-000009110000}"/>
    <cellStyle name="Comma 29" xfId="11587" xr:uid="{00000000-0005-0000-0000-00000A110000}"/>
    <cellStyle name="Comma 3" xfId="80" xr:uid="{00000000-0005-0000-0000-00000B110000}"/>
    <cellStyle name="Comma 3 10" xfId="11598" xr:uid="{00000000-0005-0000-0000-00000C110000}"/>
    <cellStyle name="Comma 3 2" xfId="2933" xr:uid="{00000000-0005-0000-0000-00000D110000}"/>
    <cellStyle name="Comma 3 2 2" xfId="3045" xr:uid="{00000000-0005-0000-0000-00000E110000}"/>
    <cellStyle name="Comma 3 2 2 2" xfId="3321" xr:uid="{00000000-0005-0000-0000-00000F110000}"/>
    <cellStyle name="Comma 3 2 2 2 2" xfId="3874" xr:uid="{00000000-0005-0000-0000-000010110000}"/>
    <cellStyle name="Comma 3 2 2 2 2 2" xfId="4970" xr:uid="{00000000-0005-0000-0000-000011110000}"/>
    <cellStyle name="Comma 3 2 2 2 2 2 2" xfId="7159" xr:uid="{00000000-0005-0000-0000-000012110000}"/>
    <cellStyle name="Comma 3 2 2 2 2 2 2 2" xfId="11536" xr:uid="{00000000-0005-0000-0000-000013110000}"/>
    <cellStyle name="Comma 3 2 2 2 2 2 2 2 2" xfId="20289" xr:uid="{00000000-0005-0000-0000-000014110000}"/>
    <cellStyle name="Comma 3 2 2 2 2 2 2 3" xfId="15913" xr:uid="{00000000-0005-0000-0000-000015110000}"/>
    <cellStyle name="Comma 3 2 2 2 2 2 3" xfId="9348" xr:uid="{00000000-0005-0000-0000-000016110000}"/>
    <cellStyle name="Comma 3 2 2 2 2 2 3 2" xfId="18101" xr:uid="{00000000-0005-0000-0000-000017110000}"/>
    <cellStyle name="Comma 3 2 2 2 2 2 4" xfId="13725" xr:uid="{00000000-0005-0000-0000-000018110000}"/>
    <cellStyle name="Comma 3 2 2 2 2 3" xfId="6065" xr:uid="{00000000-0005-0000-0000-000019110000}"/>
    <cellStyle name="Comma 3 2 2 2 2 3 2" xfId="10442" xr:uid="{00000000-0005-0000-0000-00001A110000}"/>
    <cellStyle name="Comma 3 2 2 2 2 3 2 2" xfId="19195" xr:uid="{00000000-0005-0000-0000-00001B110000}"/>
    <cellStyle name="Comma 3 2 2 2 2 3 3" xfId="14819" xr:uid="{00000000-0005-0000-0000-00001C110000}"/>
    <cellStyle name="Comma 3 2 2 2 2 4" xfId="8254" xr:uid="{00000000-0005-0000-0000-00001D110000}"/>
    <cellStyle name="Comma 3 2 2 2 2 4 2" xfId="17007" xr:uid="{00000000-0005-0000-0000-00001E110000}"/>
    <cellStyle name="Comma 3 2 2 2 2 5" xfId="12631" xr:uid="{00000000-0005-0000-0000-00001F110000}"/>
    <cellStyle name="Comma 3 2 2 2 3" xfId="4422" xr:uid="{00000000-0005-0000-0000-000020110000}"/>
    <cellStyle name="Comma 3 2 2 2 3 2" xfId="6611" xr:uid="{00000000-0005-0000-0000-000021110000}"/>
    <cellStyle name="Comma 3 2 2 2 3 2 2" xfId="10988" xr:uid="{00000000-0005-0000-0000-000022110000}"/>
    <cellStyle name="Comma 3 2 2 2 3 2 2 2" xfId="19741" xr:uid="{00000000-0005-0000-0000-000023110000}"/>
    <cellStyle name="Comma 3 2 2 2 3 2 3" xfId="15365" xr:uid="{00000000-0005-0000-0000-000024110000}"/>
    <cellStyle name="Comma 3 2 2 2 3 3" xfId="8800" xr:uid="{00000000-0005-0000-0000-000025110000}"/>
    <cellStyle name="Comma 3 2 2 2 3 3 2" xfId="17553" xr:uid="{00000000-0005-0000-0000-000026110000}"/>
    <cellStyle name="Comma 3 2 2 2 3 4" xfId="13177" xr:uid="{00000000-0005-0000-0000-000027110000}"/>
    <cellStyle name="Comma 3 2 2 2 4" xfId="5517" xr:uid="{00000000-0005-0000-0000-000028110000}"/>
    <cellStyle name="Comma 3 2 2 2 4 2" xfId="9894" xr:uid="{00000000-0005-0000-0000-000029110000}"/>
    <cellStyle name="Comma 3 2 2 2 4 2 2" xfId="18647" xr:uid="{00000000-0005-0000-0000-00002A110000}"/>
    <cellStyle name="Comma 3 2 2 2 4 3" xfId="14271" xr:uid="{00000000-0005-0000-0000-00002B110000}"/>
    <cellStyle name="Comma 3 2 2 2 5" xfId="7706" xr:uid="{00000000-0005-0000-0000-00002C110000}"/>
    <cellStyle name="Comma 3 2 2 2 5 2" xfId="16459" xr:uid="{00000000-0005-0000-0000-00002D110000}"/>
    <cellStyle name="Comma 3 2 2 2 6" xfId="12083" xr:uid="{00000000-0005-0000-0000-00002E110000}"/>
    <cellStyle name="Comma 3 2 2 3" xfId="3600" xr:uid="{00000000-0005-0000-0000-00002F110000}"/>
    <cellStyle name="Comma 3 2 2 3 2" xfId="4696" xr:uid="{00000000-0005-0000-0000-000030110000}"/>
    <cellStyle name="Comma 3 2 2 3 2 2" xfId="6885" xr:uid="{00000000-0005-0000-0000-000031110000}"/>
    <cellStyle name="Comma 3 2 2 3 2 2 2" xfId="11262" xr:uid="{00000000-0005-0000-0000-000032110000}"/>
    <cellStyle name="Comma 3 2 2 3 2 2 2 2" xfId="20015" xr:uid="{00000000-0005-0000-0000-000033110000}"/>
    <cellStyle name="Comma 3 2 2 3 2 2 3" xfId="15639" xr:uid="{00000000-0005-0000-0000-000034110000}"/>
    <cellStyle name="Comma 3 2 2 3 2 3" xfId="9074" xr:uid="{00000000-0005-0000-0000-000035110000}"/>
    <cellStyle name="Comma 3 2 2 3 2 3 2" xfId="17827" xr:uid="{00000000-0005-0000-0000-000036110000}"/>
    <cellStyle name="Comma 3 2 2 3 2 4" xfId="13451" xr:uid="{00000000-0005-0000-0000-000037110000}"/>
    <cellStyle name="Comma 3 2 2 3 3" xfId="5791" xr:uid="{00000000-0005-0000-0000-000038110000}"/>
    <cellStyle name="Comma 3 2 2 3 3 2" xfId="10168" xr:uid="{00000000-0005-0000-0000-000039110000}"/>
    <cellStyle name="Comma 3 2 2 3 3 2 2" xfId="18921" xr:uid="{00000000-0005-0000-0000-00003A110000}"/>
    <cellStyle name="Comma 3 2 2 3 3 3" xfId="14545" xr:uid="{00000000-0005-0000-0000-00003B110000}"/>
    <cellStyle name="Comma 3 2 2 3 4" xfId="7980" xr:uid="{00000000-0005-0000-0000-00003C110000}"/>
    <cellStyle name="Comma 3 2 2 3 4 2" xfId="16733" xr:uid="{00000000-0005-0000-0000-00003D110000}"/>
    <cellStyle name="Comma 3 2 2 3 5" xfId="12357" xr:uid="{00000000-0005-0000-0000-00003E110000}"/>
    <cellStyle name="Comma 3 2 2 4" xfId="4148" xr:uid="{00000000-0005-0000-0000-00003F110000}"/>
    <cellStyle name="Comma 3 2 2 4 2" xfId="6337" xr:uid="{00000000-0005-0000-0000-000040110000}"/>
    <cellStyle name="Comma 3 2 2 4 2 2" xfId="10714" xr:uid="{00000000-0005-0000-0000-000041110000}"/>
    <cellStyle name="Comma 3 2 2 4 2 2 2" xfId="19467" xr:uid="{00000000-0005-0000-0000-000042110000}"/>
    <cellStyle name="Comma 3 2 2 4 2 3" xfId="15091" xr:uid="{00000000-0005-0000-0000-000043110000}"/>
    <cellStyle name="Comma 3 2 2 4 3" xfId="8526" xr:uid="{00000000-0005-0000-0000-000044110000}"/>
    <cellStyle name="Comma 3 2 2 4 3 2" xfId="17279" xr:uid="{00000000-0005-0000-0000-000045110000}"/>
    <cellStyle name="Comma 3 2 2 4 4" xfId="12903" xr:uid="{00000000-0005-0000-0000-000046110000}"/>
    <cellStyle name="Comma 3 2 2 5" xfId="5243" xr:uid="{00000000-0005-0000-0000-000047110000}"/>
    <cellStyle name="Comma 3 2 2 5 2" xfId="9620" xr:uid="{00000000-0005-0000-0000-000048110000}"/>
    <cellStyle name="Comma 3 2 2 5 2 2" xfId="18373" xr:uid="{00000000-0005-0000-0000-000049110000}"/>
    <cellStyle name="Comma 3 2 2 5 3" xfId="13997" xr:uid="{00000000-0005-0000-0000-00004A110000}"/>
    <cellStyle name="Comma 3 2 2 6" xfId="7432" xr:uid="{00000000-0005-0000-0000-00004B110000}"/>
    <cellStyle name="Comma 3 2 2 6 2" xfId="16185" xr:uid="{00000000-0005-0000-0000-00004C110000}"/>
    <cellStyle name="Comma 3 2 2 7" xfId="11809" xr:uid="{00000000-0005-0000-0000-00004D110000}"/>
    <cellStyle name="Comma 3 2 3" xfId="3209" xr:uid="{00000000-0005-0000-0000-00004E110000}"/>
    <cellStyle name="Comma 3 2 3 2" xfId="3762" xr:uid="{00000000-0005-0000-0000-00004F110000}"/>
    <cellStyle name="Comma 3 2 3 2 2" xfId="4858" xr:uid="{00000000-0005-0000-0000-000050110000}"/>
    <cellStyle name="Comma 3 2 3 2 2 2" xfId="7047" xr:uid="{00000000-0005-0000-0000-000051110000}"/>
    <cellStyle name="Comma 3 2 3 2 2 2 2" xfId="11424" xr:uid="{00000000-0005-0000-0000-000052110000}"/>
    <cellStyle name="Comma 3 2 3 2 2 2 2 2" xfId="20177" xr:uid="{00000000-0005-0000-0000-000053110000}"/>
    <cellStyle name="Comma 3 2 3 2 2 2 3" xfId="15801" xr:uid="{00000000-0005-0000-0000-000054110000}"/>
    <cellStyle name="Comma 3 2 3 2 2 3" xfId="9236" xr:uid="{00000000-0005-0000-0000-000055110000}"/>
    <cellStyle name="Comma 3 2 3 2 2 3 2" xfId="17989" xr:uid="{00000000-0005-0000-0000-000056110000}"/>
    <cellStyle name="Comma 3 2 3 2 2 4" xfId="13613" xr:uid="{00000000-0005-0000-0000-000057110000}"/>
    <cellStyle name="Comma 3 2 3 2 3" xfId="5953" xr:uid="{00000000-0005-0000-0000-000058110000}"/>
    <cellStyle name="Comma 3 2 3 2 3 2" xfId="10330" xr:uid="{00000000-0005-0000-0000-000059110000}"/>
    <cellStyle name="Comma 3 2 3 2 3 2 2" xfId="19083" xr:uid="{00000000-0005-0000-0000-00005A110000}"/>
    <cellStyle name="Comma 3 2 3 2 3 3" xfId="14707" xr:uid="{00000000-0005-0000-0000-00005B110000}"/>
    <cellStyle name="Comma 3 2 3 2 4" xfId="8142" xr:uid="{00000000-0005-0000-0000-00005C110000}"/>
    <cellStyle name="Comma 3 2 3 2 4 2" xfId="16895" xr:uid="{00000000-0005-0000-0000-00005D110000}"/>
    <cellStyle name="Comma 3 2 3 2 5" xfId="12519" xr:uid="{00000000-0005-0000-0000-00005E110000}"/>
    <cellStyle name="Comma 3 2 3 3" xfId="4310" xr:uid="{00000000-0005-0000-0000-00005F110000}"/>
    <cellStyle name="Comma 3 2 3 3 2" xfId="6499" xr:uid="{00000000-0005-0000-0000-000060110000}"/>
    <cellStyle name="Comma 3 2 3 3 2 2" xfId="10876" xr:uid="{00000000-0005-0000-0000-000061110000}"/>
    <cellStyle name="Comma 3 2 3 3 2 2 2" xfId="19629" xr:uid="{00000000-0005-0000-0000-000062110000}"/>
    <cellStyle name="Comma 3 2 3 3 2 3" xfId="15253" xr:uid="{00000000-0005-0000-0000-000063110000}"/>
    <cellStyle name="Comma 3 2 3 3 3" xfId="8688" xr:uid="{00000000-0005-0000-0000-000064110000}"/>
    <cellStyle name="Comma 3 2 3 3 3 2" xfId="17441" xr:uid="{00000000-0005-0000-0000-000065110000}"/>
    <cellStyle name="Comma 3 2 3 3 4" xfId="13065" xr:uid="{00000000-0005-0000-0000-000066110000}"/>
    <cellStyle name="Comma 3 2 3 4" xfId="5405" xr:uid="{00000000-0005-0000-0000-000067110000}"/>
    <cellStyle name="Comma 3 2 3 4 2" xfId="9782" xr:uid="{00000000-0005-0000-0000-000068110000}"/>
    <cellStyle name="Comma 3 2 3 4 2 2" xfId="18535" xr:uid="{00000000-0005-0000-0000-000069110000}"/>
    <cellStyle name="Comma 3 2 3 4 3" xfId="14159" xr:uid="{00000000-0005-0000-0000-00006A110000}"/>
    <cellStyle name="Comma 3 2 3 5" xfId="7594" xr:uid="{00000000-0005-0000-0000-00006B110000}"/>
    <cellStyle name="Comma 3 2 3 5 2" xfId="16347" xr:uid="{00000000-0005-0000-0000-00006C110000}"/>
    <cellStyle name="Comma 3 2 3 6" xfId="11971" xr:uid="{00000000-0005-0000-0000-00006D110000}"/>
    <cellStyle name="Comma 3 2 4" xfId="3488" xr:uid="{00000000-0005-0000-0000-00006E110000}"/>
    <cellStyle name="Comma 3 2 4 2" xfId="4584" xr:uid="{00000000-0005-0000-0000-00006F110000}"/>
    <cellStyle name="Comma 3 2 4 2 2" xfId="6773" xr:uid="{00000000-0005-0000-0000-000070110000}"/>
    <cellStyle name="Comma 3 2 4 2 2 2" xfId="11150" xr:uid="{00000000-0005-0000-0000-000071110000}"/>
    <cellStyle name="Comma 3 2 4 2 2 2 2" xfId="19903" xr:uid="{00000000-0005-0000-0000-000072110000}"/>
    <cellStyle name="Comma 3 2 4 2 2 3" xfId="15527" xr:uid="{00000000-0005-0000-0000-000073110000}"/>
    <cellStyle name="Comma 3 2 4 2 3" xfId="8962" xr:uid="{00000000-0005-0000-0000-000074110000}"/>
    <cellStyle name="Comma 3 2 4 2 3 2" xfId="17715" xr:uid="{00000000-0005-0000-0000-000075110000}"/>
    <cellStyle name="Comma 3 2 4 2 4" xfId="13339" xr:uid="{00000000-0005-0000-0000-000076110000}"/>
    <cellStyle name="Comma 3 2 4 3" xfId="5679" xr:uid="{00000000-0005-0000-0000-000077110000}"/>
    <cellStyle name="Comma 3 2 4 3 2" xfId="10056" xr:uid="{00000000-0005-0000-0000-000078110000}"/>
    <cellStyle name="Comma 3 2 4 3 2 2" xfId="18809" xr:uid="{00000000-0005-0000-0000-000079110000}"/>
    <cellStyle name="Comma 3 2 4 3 3" xfId="14433" xr:uid="{00000000-0005-0000-0000-00007A110000}"/>
    <cellStyle name="Comma 3 2 4 4" xfId="7868" xr:uid="{00000000-0005-0000-0000-00007B110000}"/>
    <cellStyle name="Comma 3 2 4 4 2" xfId="16621" xr:uid="{00000000-0005-0000-0000-00007C110000}"/>
    <cellStyle name="Comma 3 2 4 5" xfId="12245" xr:uid="{00000000-0005-0000-0000-00007D110000}"/>
    <cellStyle name="Comma 3 2 5" xfId="4036" xr:uid="{00000000-0005-0000-0000-00007E110000}"/>
    <cellStyle name="Comma 3 2 5 2" xfId="6225" xr:uid="{00000000-0005-0000-0000-00007F110000}"/>
    <cellStyle name="Comma 3 2 5 2 2" xfId="10602" xr:uid="{00000000-0005-0000-0000-000080110000}"/>
    <cellStyle name="Comma 3 2 5 2 2 2" xfId="19355" xr:uid="{00000000-0005-0000-0000-000081110000}"/>
    <cellStyle name="Comma 3 2 5 2 3" xfId="14979" xr:uid="{00000000-0005-0000-0000-000082110000}"/>
    <cellStyle name="Comma 3 2 5 3" xfId="8414" xr:uid="{00000000-0005-0000-0000-000083110000}"/>
    <cellStyle name="Comma 3 2 5 3 2" xfId="17167" xr:uid="{00000000-0005-0000-0000-000084110000}"/>
    <cellStyle name="Comma 3 2 5 4" xfId="12791" xr:uid="{00000000-0005-0000-0000-000085110000}"/>
    <cellStyle name="Comma 3 2 6" xfId="5131" xr:uid="{00000000-0005-0000-0000-000086110000}"/>
    <cellStyle name="Comma 3 2 6 2" xfId="9508" xr:uid="{00000000-0005-0000-0000-000087110000}"/>
    <cellStyle name="Comma 3 2 6 2 2" xfId="18261" xr:uid="{00000000-0005-0000-0000-000088110000}"/>
    <cellStyle name="Comma 3 2 6 3" xfId="13885" xr:uid="{00000000-0005-0000-0000-000089110000}"/>
    <cellStyle name="Comma 3 2 7" xfId="7320" xr:uid="{00000000-0005-0000-0000-00008A110000}"/>
    <cellStyle name="Comma 3 2 7 2" xfId="16073" xr:uid="{00000000-0005-0000-0000-00008B110000}"/>
    <cellStyle name="Comma 3 2 8" xfId="11697" xr:uid="{00000000-0005-0000-0000-00008C110000}"/>
    <cellStyle name="Comma 3 3" xfId="2992" xr:uid="{00000000-0005-0000-0000-00008D110000}"/>
    <cellStyle name="Comma 3 3 2" xfId="3268" xr:uid="{00000000-0005-0000-0000-00008E110000}"/>
    <cellStyle name="Comma 3 3 2 2" xfId="3821" xr:uid="{00000000-0005-0000-0000-00008F110000}"/>
    <cellStyle name="Comma 3 3 2 2 2" xfId="4917" xr:uid="{00000000-0005-0000-0000-000090110000}"/>
    <cellStyle name="Comma 3 3 2 2 2 2" xfId="7106" xr:uid="{00000000-0005-0000-0000-000091110000}"/>
    <cellStyle name="Comma 3 3 2 2 2 2 2" xfId="11483" xr:uid="{00000000-0005-0000-0000-000092110000}"/>
    <cellStyle name="Comma 3 3 2 2 2 2 2 2" xfId="20236" xr:uid="{00000000-0005-0000-0000-000093110000}"/>
    <cellStyle name="Comma 3 3 2 2 2 2 3" xfId="15860" xr:uid="{00000000-0005-0000-0000-000094110000}"/>
    <cellStyle name="Comma 3 3 2 2 2 3" xfId="9295" xr:uid="{00000000-0005-0000-0000-000095110000}"/>
    <cellStyle name="Comma 3 3 2 2 2 3 2" xfId="18048" xr:uid="{00000000-0005-0000-0000-000096110000}"/>
    <cellStyle name="Comma 3 3 2 2 2 4" xfId="13672" xr:uid="{00000000-0005-0000-0000-000097110000}"/>
    <cellStyle name="Comma 3 3 2 2 3" xfId="6012" xr:uid="{00000000-0005-0000-0000-000098110000}"/>
    <cellStyle name="Comma 3 3 2 2 3 2" xfId="10389" xr:uid="{00000000-0005-0000-0000-000099110000}"/>
    <cellStyle name="Comma 3 3 2 2 3 2 2" xfId="19142" xr:uid="{00000000-0005-0000-0000-00009A110000}"/>
    <cellStyle name="Comma 3 3 2 2 3 3" xfId="14766" xr:uid="{00000000-0005-0000-0000-00009B110000}"/>
    <cellStyle name="Comma 3 3 2 2 4" xfId="8201" xr:uid="{00000000-0005-0000-0000-00009C110000}"/>
    <cellStyle name="Comma 3 3 2 2 4 2" xfId="16954" xr:uid="{00000000-0005-0000-0000-00009D110000}"/>
    <cellStyle name="Comma 3 3 2 2 5" xfId="12578" xr:uid="{00000000-0005-0000-0000-00009E110000}"/>
    <cellStyle name="Comma 3 3 2 3" xfId="4369" xr:uid="{00000000-0005-0000-0000-00009F110000}"/>
    <cellStyle name="Comma 3 3 2 3 2" xfId="6558" xr:uid="{00000000-0005-0000-0000-0000A0110000}"/>
    <cellStyle name="Comma 3 3 2 3 2 2" xfId="10935" xr:uid="{00000000-0005-0000-0000-0000A1110000}"/>
    <cellStyle name="Comma 3 3 2 3 2 2 2" xfId="19688" xr:uid="{00000000-0005-0000-0000-0000A2110000}"/>
    <cellStyle name="Comma 3 3 2 3 2 3" xfId="15312" xr:uid="{00000000-0005-0000-0000-0000A3110000}"/>
    <cellStyle name="Comma 3 3 2 3 3" xfId="8747" xr:uid="{00000000-0005-0000-0000-0000A4110000}"/>
    <cellStyle name="Comma 3 3 2 3 3 2" xfId="17500" xr:uid="{00000000-0005-0000-0000-0000A5110000}"/>
    <cellStyle name="Comma 3 3 2 3 4" xfId="13124" xr:uid="{00000000-0005-0000-0000-0000A6110000}"/>
    <cellStyle name="Comma 3 3 2 4" xfId="5464" xr:uid="{00000000-0005-0000-0000-0000A7110000}"/>
    <cellStyle name="Comma 3 3 2 4 2" xfId="9841" xr:uid="{00000000-0005-0000-0000-0000A8110000}"/>
    <cellStyle name="Comma 3 3 2 4 2 2" xfId="18594" xr:uid="{00000000-0005-0000-0000-0000A9110000}"/>
    <cellStyle name="Comma 3 3 2 4 3" xfId="14218" xr:uid="{00000000-0005-0000-0000-0000AA110000}"/>
    <cellStyle name="Comma 3 3 2 5" xfId="7653" xr:uid="{00000000-0005-0000-0000-0000AB110000}"/>
    <cellStyle name="Comma 3 3 2 5 2" xfId="16406" xr:uid="{00000000-0005-0000-0000-0000AC110000}"/>
    <cellStyle name="Comma 3 3 2 6" xfId="12030" xr:uid="{00000000-0005-0000-0000-0000AD110000}"/>
    <cellStyle name="Comma 3 3 3" xfId="3547" xr:uid="{00000000-0005-0000-0000-0000AE110000}"/>
    <cellStyle name="Comma 3 3 3 2" xfId="4643" xr:uid="{00000000-0005-0000-0000-0000AF110000}"/>
    <cellStyle name="Comma 3 3 3 2 2" xfId="6832" xr:uid="{00000000-0005-0000-0000-0000B0110000}"/>
    <cellStyle name="Comma 3 3 3 2 2 2" xfId="11209" xr:uid="{00000000-0005-0000-0000-0000B1110000}"/>
    <cellStyle name="Comma 3 3 3 2 2 2 2" xfId="19962" xr:uid="{00000000-0005-0000-0000-0000B2110000}"/>
    <cellStyle name="Comma 3 3 3 2 2 3" xfId="15586" xr:uid="{00000000-0005-0000-0000-0000B3110000}"/>
    <cellStyle name="Comma 3 3 3 2 3" xfId="9021" xr:uid="{00000000-0005-0000-0000-0000B4110000}"/>
    <cellStyle name="Comma 3 3 3 2 3 2" xfId="17774" xr:uid="{00000000-0005-0000-0000-0000B5110000}"/>
    <cellStyle name="Comma 3 3 3 2 4" xfId="13398" xr:uid="{00000000-0005-0000-0000-0000B6110000}"/>
    <cellStyle name="Comma 3 3 3 3" xfId="5738" xr:uid="{00000000-0005-0000-0000-0000B7110000}"/>
    <cellStyle name="Comma 3 3 3 3 2" xfId="10115" xr:uid="{00000000-0005-0000-0000-0000B8110000}"/>
    <cellStyle name="Comma 3 3 3 3 2 2" xfId="18868" xr:uid="{00000000-0005-0000-0000-0000B9110000}"/>
    <cellStyle name="Comma 3 3 3 3 3" xfId="14492" xr:uid="{00000000-0005-0000-0000-0000BA110000}"/>
    <cellStyle name="Comma 3 3 3 4" xfId="7927" xr:uid="{00000000-0005-0000-0000-0000BB110000}"/>
    <cellStyle name="Comma 3 3 3 4 2" xfId="16680" xr:uid="{00000000-0005-0000-0000-0000BC110000}"/>
    <cellStyle name="Comma 3 3 3 5" xfId="12304" xr:uid="{00000000-0005-0000-0000-0000BD110000}"/>
    <cellStyle name="Comma 3 3 4" xfId="4095" xr:uid="{00000000-0005-0000-0000-0000BE110000}"/>
    <cellStyle name="Comma 3 3 4 2" xfId="6284" xr:uid="{00000000-0005-0000-0000-0000BF110000}"/>
    <cellStyle name="Comma 3 3 4 2 2" xfId="10661" xr:uid="{00000000-0005-0000-0000-0000C0110000}"/>
    <cellStyle name="Comma 3 3 4 2 2 2" xfId="19414" xr:uid="{00000000-0005-0000-0000-0000C1110000}"/>
    <cellStyle name="Comma 3 3 4 2 3" xfId="15038" xr:uid="{00000000-0005-0000-0000-0000C2110000}"/>
    <cellStyle name="Comma 3 3 4 3" xfId="8473" xr:uid="{00000000-0005-0000-0000-0000C3110000}"/>
    <cellStyle name="Comma 3 3 4 3 2" xfId="17226" xr:uid="{00000000-0005-0000-0000-0000C4110000}"/>
    <cellStyle name="Comma 3 3 4 4" xfId="12850" xr:uid="{00000000-0005-0000-0000-0000C5110000}"/>
    <cellStyle name="Comma 3 3 5" xfId="5190" xr:uid="{00000000-0005-0000-0000-0000C6110000}"/>
    <cellStyle name="Comma 3 3 5 2" xfId="9567" xr:uid="{00000000-0005-0000-0000-0000C7110000}"/>
    <cellStyle name="Comma 3 3 5 2 2" xfId="18320" xr:uid="{00000000-0005-0000-0000-0000C8110000}"/>
    <cellStyle name="Comma 3 3 5 3" xfId="13944" xr:uid="{00000000-0005-0000-0000-0000C9110000}"/>
    <cellStyle name="Comma 3 3 6" xfId="7379" xr:uid="{00000000-0005-0000-0000-0000CA110000}"/>
    <cellStyle name="Comma 3 3 6 2" xfId="16132" xr:uid="{00000000-0005-0000-0000-0000CB110000}"/>
    <cellStyle name="Comma 3 3 7" xfId="11756" xr:uid="{00000000-0005-0000-0000-0000CC110000}"/>
    <cellStyle name="Comma 3 4" xfId="2879" xr:uid="{00000000-0005-0000-0000-0000CD110000}"/>
    <cellStyle name="Comma 3 4 2" xfId="3158" xr:uid="{00000000-0005-0000-0000-0000CE110000}"/>
    <cellStyle name="Comma 3 4 2 2" xfId="3711" xr:uid="{00000000-0005-0000-0000-0000CF110000}"/>
    <cellStyle name="Comma 3 4 2 2 2" xfId="4807" xr:uid="{00000000-0005-0000-0000-0000D0110000}"/>
    <cellStyle name="Comma 3 4 2 2 2 2" xfId="6996" xr:uid="{00000000-0005-0000-0000-0000D1110000}"/>
    <cellStyle name="Comma 3 4 2 2 2 2 2" xfId="11373" xr:uid="{00000000-0005-0000-0000-0000D2110000}"/>
    <cellStyle name="Comma 3 4 2 2 2 2 2 2" xfId="20126" xr:uid="{00000000-0005-0000-0000-0000D3110000}"/>
    <cellStyle name="Comma 3 4 2 2 2 2 3" xfId="15750" xr:uid="{00000000-0005-0000-0000-0000D4110000}"/>
    <cellStyle name="Comma 3 4 2 2 2 3" xfId="9185" xr:uid="{00000000-0005-0000-0000-0000D5110000}"/>
    <cellStyle name="Comma 3 4 2 2 2 3 2" xfId="17938" xr:uid="{00000000-0005-0000-0000-0000D6110000}"/>
    <cellStyle name="Comma 3 4 2 2 2 4" xfId="13562" xr:uid="{00000000-0005-0000-0000-0000D7110000}"/>
    <cellStyle name="Comma 3 4 2 2 3" xfId="5902" xr:uid="{00000000-0005-0000-0000-0000D8110000}"/>
    <cellStyle name="Comma 3 4 2 2 3 2" xfId="10279" xr:uid="{00000000-0005-0000-0000-0000D9110000}"/>
    <cellStyle name="Comma 3 4 2 2 3 2 2" xfId="19032" xr:uid="{00000000-0005-0000-0000-0000DA110000}"/>
    <cellStyle name="Comma 3 4 2 2 3 3" xfId="14656" xr:uid="{00000000-0005-0000-0000-0000DB110000}"/>
    <cellStyle name="Comma 3 4 2 2 4" xfId="8091" xr:uid="{00000000-0005-0000-0000-0000DC110000}"/>
    <cellStyle name="Comma 3 4 2 2 4 2" xfId="16844" xr:uid="{00000000-0005-0000-0000-0000DD110000}"/>
    <cellStyle name="Comma 3 4 2 2 5" xfId="12468" xr:uid="{00000000-0005-0000-0000-0000DE110000}"/>
    <cellStyle name="Comma 3 4 2 3" xfId="4259" xr:uid="{00000000-0005-0000-0000-0000DF110000}"/>
    <cellStyle name="Comma 3 4 2 3 2" xfId="6448" xr:uid="{00000000-0005-0000-0000-0000E0110000}"/>
    <cellStyle name="Comma 3 4 2 3 2 2" xfId="10825" xr:uid="{00000000-0005-0000-0000-0000E1110000}"/>
    <cellStyle name="Comma 3 4 2 3 2 2 2" xfId="19578" xr:uid="{00000000-0005-0000-0000-0000E2110000}"/>
    <cellStyle name="Comma 3 4 2 3 2 3" xfId="15202" xr:uid="{00000000-0005-0000-0000-0000E3110000}"/>
    <cellStyle name="Comma 3 4 2 3 3" xfId="8637" xr:uid="{00000000-0005-0000-0000-0000E4110000}"/>
    <cellStyle name="Comma 3 4 2 3 3 2" xfId="17390" xr:uid="{00000000-0005-0000-0000-0000E5110000}"/>
    <cellStyle name="Comma 3 4 2 3 4" xfId="13014" xr:uid="{00000000-0005-0000-0000-0000E6110000}"/>
    <cellStyle name="Comma 3 4 2 4" xfId="5354" xr:uid="{00000000-0005-0000-0000-0000E7110000}"/>
    <cellStyle name="Comma 3 4 2 4 2" xfId="9731" xr:uid="{00000000-0005-0000-0000-0000E8110000}"/>
    <cellStyle name="Comma 3 4 2 4 2 2" xfId="18484" xr:uid="{00000000-0005-0000-0000-0000E9110000}"/>
    <cellStyle name="Comma 3 4 2 4 3" xfId="14108" xr:uid="{00000000-0005-0000-0000-0000EA110000}"/>
    <cellStyle name="Comma 3 4 2 5" xfId="7543" xr:uid="{00000000-0005-0000-0000-0000EB110000}"/>
    <cellStyle name="Comma 3 4 2 5 2" xfId="16296" xr:uid="{00000000-0005-0000-0000-0000EC110000}"/>
    <cellStyle name="Comma 3 4 2 6" xfId="11920" xr:uid="{00000000-0005-0000-0000-0000ED110000}"/>
    <cellStyle name="Comma 3 4 3" xfId="3437" xr:uid="{00000000-0005-0000-0000-0000EE110000}"/>
    <cellStyle name="Comma 3 4 3 2" xfId="4533" xr:uid="{00000000-0005-0000-0000-0000EF110000}"/>
    <cellStyle name="Comma 3 4 3 2 2" xfId="6722" xr:uid="{00000000-0005-0000-0000-0000F0110000}"/>
    <cellStyle name="Comma 3 4 3 2 2 2" xfId="11099" xr:uid="{00000000-0005-0000-0000-0000F1110000}"/>
    <cellStyle name="Comma 3 4 3 2 2 2 2" xfId="19852" xr:uid="{00000000-0005-0000-0000-0000F2110000}"/>
    <cellStyle name="Comma 3 4 3 2 2 3" xfId="15476" xr:uid="{00000000-0005-0000-0000-0000F3110000}"/>
    <cellStyle name="Comma 3 4 3 2 3" xfId="8911" xr:uid="{00000000-0005-0000-0000-0000F4110000}"/>
    <cellStyle name="Comma 3 4 3 2 3 2" xfId="17664" xr:uid="{00000000-0005-0000-0000-0000F5110000}"/>
    <cellStyle name="Comma 3 4 3 2 4" xfId="13288" xr:uid="{00000000-0005-0000-0000-0000F6110000}"/>
    <cellStyle name="Comma 3 4 3 3" xfId="5628" xr:uid="{00000000-0005-0000-0000-0000F7110000}"/>
    <cellStyle name="Comma 3 4 3 3 2" xfId="10005" xr:uid="{00000000-0005-0000-0000-0000F8110000}"/>
    <cellStyle name="Comma 3 4 3 3 2 2" xfId="18758" xr:uid="{00000000-0005-0000-0000-0000F9110000}"/>
    <cellStyle name="Comma 3 4 3 3 3" xfId="14382" xr:uid="{00000000-0005-0000-0000-0000FA110000}"/>
    <cellStyle name="Comma 3 4 3 4" xfId="7817" xr:uid="{00000000-0005-0000-0000-0000FB110000}"/>
    <cellStyle name="Comma 3 4 3 4 2" xfId="16570" xr:uid="{00000000-0005-0000-0000-0000FC110000}"/>
    <cellStyle name="Comma 3 4 3 5" xfId="12194" xr:uid="{00000000-0005-0000-0000-0000FD110000}"/>
    <cellStyle name="Comma 3 4 4" xfId="3985" xr:uid="{00000000-0005-0000-0000-0000FE110000}"/>
    <cellStyle name="Comma 3 4 4 2" xfId="6174" xr:uid="{00000000-0005-0000-0000-0000FF110000}"/>
    <cellStyle name="Comma 3 4 4 2 2" xfId="10551" xr:uid="{00000000-0005-0000-0000-000000120000}"/>
    <cellStyle name="Comma 3 4 4 2 2 2" xfId="19304" xr:uid="{00000000-0005-0000-0000-000001120000}"/>
    <cellStyle name="Comma 3 4 4 2 3" xfId="14928" xr:uid="{00000000-0005-0000-0000-000002120000}"/>
    <cellStyle name="Comma 3 4 4 3" xfId="8363" xr:uid="{00000000-0005-0000-0000-000003120000}"/>
    <cellStyle name="Comma 3 4 4 3 2" xfId="17116" xr:uid="{00000000-0005-0000-0000-000004120000}"/>
    <cellStyle name="Comma 3 4 4 4" xfId="12740" xr:uid="{00000000-0005-0000-0000-000005120000}"/>
    <cellStyle name="Comma 3 4 5" xfId="5080" xr:uid="{00000000-0005-0000-0000-000006120000}"/>
    <cellStyle name="Comma 3 4 5 2" xfId="9457" xr:uid="{00000000-0005-0000-0000-000007120000}"/>
    <cellStyle name="Comma 3 4 5 2 2" xfId="18210" xr:uid="{00000000-0005-0000-0000-000008120000}"/>
    <cellStyle name="Comma 3 4 5 3" xfId="13834" xr:uid="{00000000-0005-0000-0000-000009120000}"/>
    <cellStyle name="Comma 3 4 6" xfId="7269" xr:uid="{00000000-0005-0000-0000-00000A120000}"/>
    <cellStyle name="Comma 3 4 6 2" xfId="16022" xr:uid="{00000000-0005-0000-0000-00000B120000}"/>
    <cellStyle name="Comma 3 4 7" xfId="11646" xr:uid="{00000000-0005-0000-0000-00000C120000}"/>
    <cellStyle name="Comma 3 5" xfId="3108" xr:uid="{00000000-0005-0000-0000-00000D120000}"/>
    <cellStyle name="Comma 3 5 2" xfId="3662" xr:uid="{00000000-0005-0000-0000-00000E120000}"/>
    <cellStyle name="Comma 3 5 2 2" xfId="4758" xr:uid="{00000000-0005-0000-0000-00000F120000}"/>
    <cellStyle name="Comma 3 5 2 2 2" xfId="6947" xr:uid="{00000000-0005-0000-0000-000010120000}"/>
    <cellStyle name="Comma 3 5 2 2 2 2" xfId="11324" xr:uid="{00000000-0005-0000-0000-000011120000}"/>
    <cellStyle name="Comma 3 5 2 2 2 2 2" xfId="20077" xr:uid="{00000000-0005-0000-0000-000012120000}"/>
    <cellStyle name="Comma 3 5 2 2 2 3" xfId="15701" xr:uid="{00000000-0005-0000-0000-000013120000}"/>
    <cellStyle name="Comma 3 5 2 2 3" xfId="9136" xr:uid="{00000000-0005-0000-0000-000014120000}"/>
    <cellStyle name="Comma 3 5 2 2 3 2" xfId="17889" xr:uid="{00000000-0005-0000-0000-000015120000}"/>
    <cellStyle name="Comma 3 5 2 2 4" xfId="13513" xr:uid="{00000000-0005-0000-0000-000016120000}"/>
    <cellStyle name="Comma 3 5 2 3" xfId="5853" xr:uid="{00000000-0005-0000-0000-000017120000}"/>
    <cellStyle name="Comma 3 5 2 3 2" xfId="10230" xr:uid="{00000000-0005-0000-0000-000018120000}"/>
    <cellStyle name="Comma 3 5 2 3 2 2" xfId="18983" xr:uid="{00000000-0005-0000-0000-000019120000}"/>
    <cellStyle name="Comma 3 5 2 3 3" xfId="14607" xr:uid="{00000000-0005-0000-0000-00001A120000}"/>
    <cellStyle name="Comma 3 5 2 4" xfId="8042" xr:uid="{00000000-0005-0000-0000-00001B120000}"/>
    <cellStyle name="Comma 3 5 2 4 2" xfId="16795" xr:uid="{00000000-0005-0000-0000-00001C120000}"/>
    <cellStyle name="Comma 3 5 2 5" xfId="12419" xr:uid="{00000000-0005-0000-0000-00001D120000}"/>
    <cellStyle name="Comma 3 5 3" xfId="4210" xr:uid="{00000000-0005-0000-0000-00001E120000}"/>
    <cellStyle name="Comma 3 5 3 2" xfId="6399" xr:uid="{00000000-0005-0000-0000-00001F120000}"/>
    <cellStyle name="Comma 3 5 3 2 2" xfId="10776" xr:uid="{00000000-0005-0000-0000-000020120000}"/>
    <cellStyle name="Comma 3 5 3 2 2 2" xfId="19529" xr:uid="{00000000-0005-0000-0000-000021120000}"/>
    <cellStyle name="Comma 3 5 3 2 3" xfId="15153" xr:uid="{00000000-0005-0000-0000-000022120000}"/>
    <cellStyle name="Comma 3 5 3 3" xfId="8588" xr:uid="{00000000-0005-0000-0000-000023120000}"/>
    <cellStyle name="Comma 3 5 3 3 2" xfId="17341" xr:uid="{00000000-0005-0000-0000-000024120000}"/>
    <cellStyle name="Comma 3 5 3 4" xfId="12965" xr:uid="{00000000-0005-0000-0000-000025120000}"/>
    <cellStyle name="Comma 3 5 4" xfId="5305" xr:uid="{00000000-0005-0000-0000-000026120000}"/>
    <cellStyle name="Comma 3 5 4 2" xfId="9682" xr:uid="{00000000-0005-0000-0000-000027120000}"/>
    <cellStyle name="Comma 3 5 4 2 2" xfId="18435" xr:uid="{00000000-0005-0000-0000-000028120000}"/>
    <cellStyle name="Comma 3 5 4 3" xfId="14059" xr:uid="{00000000-0005-0000-0000-000029120000}"/>
    <cellStyle name="Comma 3 5 5" xfId="7494" xr:uid="{00000000-0005-0000-0000-00002A120000}"/>
    <cellStyle name="Comma 3 5 5 2" xfId="16247" xr:uid="{00000000-0005-0000-0000-00002B120000}"/>
    <cellStyle name="Comma 3 5 6" xfId="11871" xr:uid="{00000000-0005-0000-0000-00002C120000}"/>
    <cellStyle name="Comma 3 6" xfId="3387" xr:uid="{00000000-0005-0000-0000-00002D120000}"/>
    <cellStyle name="Comma 3 6 2" xfId="4484" xr:uid="{00000000-0005-0000-0000-00002E120000}"/>
    <cellStyle name="Comma 3 6 2 2" xfId="6673" xr:uid="{00000000-0005-0000-0000-00002F120000}"/>
    <cellStyle name="Comma 3 6 2 2 2" xfId="11050" xr:uid="{00000000-0005-0000-0000-000030120000}"/>
    <cellStyle name="Comma 3 6 2 2 2 2" xfId="19803" xr:uid="{00000000-0005-0000-0000-000031120000}"/>
    <cellStyle name="Comma 3 6 2 2 3" xfId="15427" xr:uid="{00000000-0005-0000-0000-000032120000}"/>
    <cellStyle name="Comma 3 6 2 3" xfId="8862" xr:uid="{00000000-0005-0000-0000-000033120000}"/>
    <cellStyle name="Comma 3 6 2 3 2" xfId="17615" xr:uid="{00000000-0005-0000-0000-000034120000}"/>
    <cellStyle name="Comma 3 6 2 4" xfId="13239" xr:uid="{00000000-0005-0000-0000-000035120000}"/>
    <cellStyle name="Comma 3 6 3" xfId="5579" xr:uid="{00000000-0005-0000-0000-000036120000}"/>
    <cellStyle name="Comma 3 6 3 2" xfId="9956" xr:uid="{00000000-0005-0000-0000-000037120000}"/>
    <cellStyle name="Comma 3 6 3 2 2" xfId="18709" xr:uid="{00000000-0005-0000-0000-000038120000}"/>
    <cellStyle name="Comma 3 6 3 3" xfId="14333" xr:uid="{00000000-0005-0000-0000-000039120000}"/>
    <cellStyle name="Comma 3 6 4" xfId="7768" xr:uid="{00000000-0005-0000-0000-00003A120000}"/>
    <cellStyle name="Comma 3 6 4 2" xfId="16521" xr:uid="{00000000-0005-0000-0000-00003B120000}"/>
    <cellStyle name="Comma 3 6 5" xfId="12145" xr:uid="{00000000-0005-0000-0000-00003C120000}"/>
    <cellStyle name="Comma 3 7" xfId="3937" xr:uid="{00000000-0005-0000-0000-00003D120000}"/>
    <cellStyle name="Comma 3 7 2" xfId="6126" xr:uid="{00000000-0005-0000-0000-00003E120000}"/>
    <cellStyle name="Comma 3 7 2 2" xfId="10503" xr:uid="{00000000-0005-0000-0000-00003F120000}"/>
    <cellStyle name="Comma 3 7 2 2 2" xfId="19256" xr:uid="{00000000-0005-0000-0000-000040120000}"/>
    <cellStyle name="Comma 3 7 2 3" xfId="14880" xr:uid="{00000000-0005-0000-0000-000041120000}"/>
    <cellStyle name="Comma 3 7 3" xfId="8315" xr:uid="{00000000-0005-0000-0000-000042120000}"/>
    <cellStyle name="Comma 3 7 3 2" xfId="17068" xr:uid="{00000000-0005-0000-0000-000043120000}"/>
    <cellStyle name="Comma 3 7 4" xfId="12692" xr:uid="{00000000-0005-0000-0000-000044120000}"/>
    <cellStyle name="Comma 3 8" xfId="5032" xr:uid="{00000000-0005-0000-0000-000045120000}"/>
    <cellStyle name="Comma 3 8 2" xfId="9409" xr:uid="{00000000-0005-0000-0000-000046120000}"/>
    <cellStyle name="Comma 3 8 2 2" xfId="18162" xr:uid="{00000000-0005-0000-0000-000047120000}"/>
    <cellStyle name="Comma 3 8 3" xfId="13786" xr:uid="{00000000-0005-0000-0000-000048120000}"/>
    <cellStyle name="Comma 3 9" xfId="7221" xr:uid="{00000000-0005-0000-0000-000049120000}"/>
    <cellStyle name="Comma 3 9 2" xfId="15974" xr:uid="{00000000-0005-0000-0000-00004A120000}"/>
    <cellStyle name="Comma 4" xfId="81" xr:uid="{00000000-0005-0000-0000-00004B120000}"/>
    <cellStyle name="Comma 4 10" xfId="11599" xr:uid="{00000000-0005-0000-0000-00004C120000}"/>
    <cellStyle name="Comma 4 2" xfId="2934" xr:uid="{00000000-0005-0000-0000-00004D120000}"/>
    <cellStyle name="Comma 4 2 2" xfId="3046" xr:uid="{00000000-0005-0000-0000-00004E120000}"/>
    <cellStyle name="Comma 4 2 2 2" xfId="3322" xr:uid="{00000000-0005-0000-0000-00004F120000}"/>
    <cellStyle name="Comma 4 2 2 2 2" xfId="3875" xr:uid="{00000000-0005-0000-0000-000050120000}"/>
    <cellStyle name="Comma 4 2 2 2 2 2" xfId="4971" xr:uid="{00000000-0005-0000-0000-000051120000}"/>
    <cellStyle name="Comma 4 2 2 2 2 2 2" xfId="7160" xr:uid="{00000000-0005-0000-0000-000052120000}"/>
    <cellStyle name="Comma 4 2 2 2 2 2 2 2" xfId="11537" xr:uid="{00000000-0005-0000-0000-000053120000}"/>
    <cellStyle name="Comma 4 2 2 2 2 2 2 2 2" xfId="20290" xr:uid="{00000000-0005-0000-0000-000054120000}"/>
    <cellStyle name="Comma 4 2 2 2 2 2 2 3" xfId="15914" xr:uid="{00000000-0005-0000-0000-000055120000}"/>
    <cellStyle name="Comma 4 2 2 2 2 2 3" xfId="9349" xr:uid="{00000000-0005-0000-0000-000056120000}"/>
    <cellStyle name="Comma 4 2 2 2 2 2 3 2" xfId="18102" xr:uid="{00000000-0005-0000-0000-000057120000}"/>
    <cellStyle name="Comma 4 2 2 2 2 2 4" xfId="13726" xr:uid="{00000000-0005-0000-0000-000058120000}"/>
    <cellStyle name="Comma 4 2 2 2 2 3" xfId="6066" xr:uid="{00000000-0005-0000-0000-000059120000}"/>
    <cellStyle name="Comma 4 2 2 2 2 3 2" xfId="10443" xr:uid="{00000000-0005-0000-0000-00005A120000}"/>
    <cellStyle name="Comma 4 2 2 2 2 3 2 2" xfId="19196" xr:uid="{00000000-0005-0000-0000-00005B120000}"/>
    <cellStyle name="Comma 4 2 2 2 2 3 3" xfId="14820" xr:uid="{00000000-0005-0000-0000-00005C120000}"/>
    <cellStyle name="Comma 4 2 2 2 2 4" xfId="8255" xr:uid="{00000000-0005-0000-0000-00005D120000}"/>
    <cellStyle name="Comma 4 2 2 2 2 4 2" xfId="17008" xr:uid="{00000000-0005-0000-0000-00005E120000}"/>
    <cellStyle name="Comma 4 2 2 2 2 5" xfId="12632" xr:uid="{00000000-0005-0000-0000-00005F120000}"/>
    <cellStyle name="Comma 4 2 2 2 3" xfId="4423" xr:uid="{00000000-0005-0000-0000-000060120000}"/>
    <cellStyle name="Comma 4 2 2 2 3 2" xfId="6612" xr:uid="{00000000-0005-0000-0000-000061120000}"/>
    <cellStyle name="Comma 4 2 2 2 3 2 2" xfId="10989" xr:uid="{00000000-0005-0000-0000-000062120000}"/>
    <cellStyle name="Comma 4 2 2 2 3 2 2 2" xfId="19742" xr:uid="{00000000-0005-0000-0000-000063120000}"/>
    <cellStyle name="Comma 4 2 2 2 3 2 3" xfId="15366" xr:uid="{00000000-0005-0000-0000-000064120000}"/>
    <cellStyle name="Comma 4 2 2 2 3 3" xfId="8801" xr:uid="{00000000-0005-0000-0000-000065120000}"/>
    <cellStyle name="Comma 4 2 2 2 3 3 2" xfId="17554" xr:uid="{00000000-0005-0000-0000-000066120000}"/>
    <cellStyle name="Comma 4 2 2 2 3 4" xfId="13178" xr:uid="{00000000-0005-0000-0000-000067120000}"/>
    <cellStyle name="Comma 4 2 2 2 4" xfId="5518" xr:uid="{00000000-0005-0000-0000-000068120000}"/>
    <cellStyle name="Comma 4 2 2 2 4 2" xfId="9895" xr:uid="{00000000-0005-0000-0000-000069120000}"/>
    <cellStyle name="Comma 4 2 2 2 4 2 2" xfId="18648" xr:uid="{00000000-0005-0000-0000-00006A120000}"/>
    <cellStyle name="Comma 4 2 2 2 4 3" xfId="14272" xr:uid="{00000000-0005-0000-0000-00006B120000}"/>
    <cellStyle name="Comma 4 2 2 2 5" xfId="7707" xr:uid="{00000000-0005-0000-0000-00006C120000}"/>
    <cellStyle name="Comma 4 2 2 2 5 2" xfId="16460" xr:uid="{00000000-0005-0000-0000-00006D120000}"/>
    <cellStyle name="Comma 4 2 2 2 6" xfId="12084" xr:uid="{00000000-0005-0000-0000-00006E120000}"/>
    <cellStyle name="Comma 4 2 2 3" xfId="3601" xr:uid="{00000000-0005-0000-0000-00006F120000}"/>
    <cellStyle name="Comma 4 2 2 3 2" xfId="4697" xr:uid="{00000000-0005-0000-0000-000070120000}"/>
    <cellStyle name="Comma 4 2 2 3 2 2" xfId="6886" xr:uid="{00000000-0005-0000-0000-000071120000}"/>
    <cellStyle name="Comma 4 2 2 3 2 2 2" xfId="11263" xr:uid="{00000000-0005-0000-0000-000072120000}"/>
    <cellStyle name="Comma 4 2 2 3 2 2 2 2" xfId="20016" xr:uid="{00000000-0005-0000-0000-000073120000}"/>
    <cellStyle name="Comma 4 2 2 3 2 2 3" xfId="15640" xr:uid="{00000000-0005-0000-0000-000074120000}"/>
    <cellStyle name="Comma 4 2 2 3 2 3" xfId="9075" xr:uid="{00000000-0005-0000-0000-000075120000}"/>
    <cellStyle name="Comma 4 2 2 3 2 3 2" xfId="17828" xr:uid="{00000000-0005-0000-0000-000076120000}"/>
    <cellStyle name="Comma 4 2 2 3 2 4" xfId="13452" xr:uid="{00000000-0005-0000-0000-000077120000}"/>
    <cellStyle name="Comma 4 2 2 3 3" xfId="5792" xr:uid="{00000000-0005-0000-0000-000078120000}"/>
    <cellStyle name="Comma 4 2 2 3 3 2" xfId="10169" xr:uid="{00000000-0005-0000-0000-000079120000}"/>
    <cellStyle name="Comma 4 2 2 3 3 2 2" xfId="18922" xr:uid="{00000000-0005-0000-0000-00007A120000}"/>
    <cellStyle name="Comma 4 2 2 3 3 3" xfId="14546" xr:uid="{00000000-0005-0000-0000-00007B120000}"/>
    <cellStyle name="Comma 4 2 2 3 4" xfId="7981" xr:uid="{00000000-0005-0000-0000-00007C120000}"/>
    <cellStyle name="Comma 4 2 2 3 4 2" xfId="16734" xr:uid="{00000000-0005-0000-0000-00007D120000}"/>
    <cellStyle name="Comma 4 2 2 3 5" xfId="12358" xr:uid="{00000000-0005-0000-0000-00007E120000}"/>
    <cellStyle name="Comma 4 2 2 4" xfId="4149" xr:uid="{00000000-0005-0000-0000-00007F120000}"/>
    <cellStyle name="Comma 4 2 2 4 2" xfId="6338" xr:uid="{00000000-0005-0000-0000-000080120000}"/>
    <cellStyle name="Comma 4 2 2 4 2 2" xfId="10715" xr:uid="{00000000-0005-0000-0000-000081120000}"/>
    <cellStyle name="Comma 4 2 2 4 2 2 2" xfId="19468" xr:uid="{00000000-0005-0000-0000-000082120000}"/>
    <cellStyle name="Comma 4 2 2 4 2 3" xfId="15092" xr:uid="{00000000-0005-0000-0000-000083120000}"/>
    <cellStyle name="Comma 4 2 2 4 3" xfId="8527" xr:uid="{00000000-0005-0000-0000-000084120000}"/>
    <cellStyle name="Comma 4 2 2 4 3 2" xfId="17280" xr:uid="{00000000-0005-0000-0000-000085120000}"/>
    <cellStyle name="Comma 4 2 2 4 4" xfId="12904" xr:uid="{00000000-0005-0000-0000-000086120000}"/>
    <cellStyle name="Comma 4 2 2 5" xfId="5244" xr:uid="{00000000-0005-0000-0000-000087120000}"/>
    <cellStyle name="Comma 4 2 2 5 2" xfId="9621" xr:uid="{00000000-0005-0000-0000-000088120000}"/>
    <cellStyle name="Comma 4 2 2 5 2 2" xfId="18374" xr:uid="{00000000-0005-0000-0000-000089120000}"/>
    <cellStyle name="Comma 4 2 2 5 3" xfId="13998" xr:uid="{00000000-0005-0000-0000-00008A120000}"/>
    <cellStyle name="Comma 4 2 2 6" xfId="7433" xr:uid="{00000000-0005-0000-0000-00008B120000}"/>
    <cellStyle name="Comma 4 2 2 6 2" xfId="16186" xr:uid="{00000000-0005-0000-0000-00008C120000}"/>
    <cellStyle name="Comma 4 2 2 7" xfId="11810" xr:uid="{00000000-0005-0000-0000-00008D120000}"/>
    <cellStyle name="Comma 4 2 3" xfId="3210" xr:uid="{00000000-0005-0000-0000-00008E120000}"/>
    <cellStyle name="Comma 4 2 3 2" xfId="3763" xr:uid="{00000000-0005-0000-0000-00008F120000}"/>
    <cellStyle name="Comma 4 2 3 2 2" xfId="4859" xr:uid="{00000000-0005-0000-0000-000090120000}"/>
    <cellStyle name="Comma 4 2 3 2 2 2" xfId="7048" xr:uid="{00000000-0005-0000-0000-000091120000}"/>
    <cellStyle name="Comma 4 2 3 2 2 2 2" xfId="11425" xr:uid="{00000000-0005-0000-0000-000092120000}"/>
    <cellStyle name="Comma 4 2 3 2 2 2 2 2" xfId="20178" xr:uid="{00000000-0005-0000-0000-000093120000}"/>
    <cellStyle name="Comma 4 2 3 2 2 2 3" xfId="15802" xr:uid="{00000000-0005-0000-0000-000094120000}"/>
    <cellStyle name="Comma 4 2 3 2 2 3" xfId="9237" xr:uid="{00000000-0005-0000-0000-000095120000}"/>
    <cellStyle name="Comma 4 2 3 2 2 3 2" xfId="17990" xr:uid="{00000000-0005-0000-0000-000096120000}"/>
    <cellStyle name="Comma 4 2 3 2 2 4" xfId="13614" xr:uid="{00000000-0005-0000-0000-000097120000}"/>
    <cellStyle name="Comma 4 2 3 2 3" xfId="5954" xr:uid="{00000000-0005-0000-0000-000098120000}"/>
    <cellStyle name="Comma 4 2 3 2 3 2" xfId="10331" xr:uid="{00000000-0005-0000-0000-000099120000}"/>
    <cellStyle name="Comma 4 2 3 2 3 2 2" xfId="19084" xr:uid="{00000000-0005-0000-0000-00009A120000}"/>
    <cellStyle name="Comma 4 2 3 2 3 3" xfId="14708" xr:uid="{00000000-0005-0000-0000-00009B120000}"/>
    <cellStyle name="Comma 4 2 3 2 4" xfId="8143" xr:uid="{00000000-0005-0000-0000-00009C120000}"/>
    <cellStyle name="Comma 4 2 3 2 4 2" xfId="16896" xr:uid="{00000000-0005-0000-0000-00009D120000}"/>
    <cellStyle name="Comma 4 2 3 2 5" xfId="12520" xr:uid="{00000000-0005-0000-0000-00009E120000}"/>
    <cellStyle name="Comma 4 2 3 3" xfId="4311" xr:uid="{00000000-0005-0000-0000-00009F120000}"/>
    <cellStyle name="Comma 4 2 3 3 2" xfId="6500" xr:uid="{00000000-0005-0000-0000-0000A0120000}"/>
    <cellStyle name="Comma 4 2 3 3 2 2" xfId="10877" xr:uid="{00000000-0005-0000-0000-0000A1120000}"/>
    <cellStyle name="Comma 4 2 3 3 2 2 2" xfId="19630" xr:uid="{00000000-0005-0000-0000-0000A2120000}"/>
    <cellStyle name="Comma 4 2 3 3 2 3" xfId="15254" xr:uid="{00000000-0005-0000-0000-0000A3120000}"/>
    <cellStyle name="Comma 4 2 3 3 3" xfId="8689" xr:uid="{00000000-0005-0000-0000-0000A4120000}"/>
    <cellStyle name="Comma 4 2 3 3 3 2" xfId="17442" xr:uid="{00000000-0005-0000-0000-0000A5120000}"/>
    <cellStyle name="Comma 4 2 3 3 4" xfId="13066" xr:uid="{00000000-0005-0000-0000-0000A6120000}"/>
    <cellStyle name="Comma 4 2 3 4" xfId="5406" xr:uid="{00000000-0005-0000-0000-0000A7120000}"/>
    <cellStyle name="Comma 4 2 3 4 2" xfId="9783" xr:uid="{00000000-0005-0000-0000-0000A8120000}"/>
    <cellStyle name="Comma 4 2 3 4 2 2" xfId="18536" xr:uid="{00000000-0005-0000-0000-0000A9120000}"/>
    <cellStyle name="Comma 4 2 3 4 3" xfId="14160" xr:uid="{00000000-0005-0000-0000-0000AA120000}"/>
    <cellStyle name="Comma 4 2 3 5" xfId="7595" xr:uid="{00000000-0005-0000-0000-0000AB120000}"/>
    <cellStyle name="Comma 4 2 3 5 2" xfId="16348" xr:uid="{00000000-0005-0000-0000-0000AC120000}"/>
    <cellStyle name="Comma 4 2 3 6" xfId="11972" xr:uid="{00000000-0005-0000-0000-0000AD120000}"/>
    <cellStyle name="Comma 4 2 4" xfId="3489" xr:uid="{00000000-0005-0000-0000-0000AE120000}"/>
    <cellStyle name="Comma 4 2 4 2" xfId="4585" xr:uid="{00000000-0005-0000-0000-0000AF120000}"/>
    <cellStyle name="Comma 4 2 4 2 2" xfId="6774" xr:uid="{00000000-0005-0000-0000-0000B0120000}"/>
    <cellStyle name="Comma 4 2 4 2 2 2" xfId="11151" xr:uid="{00000000-0005-0000-0000-0000B1120000}"/>
    <cellStyle name="Comma 4 2 4 2 2 2 2" xfId="19904" xr:uid="{00000000-0005-0000-0000-0000B2120000}"/>
    <cellStyle name="Comma 4 2 4 2 2 3" xfId="15528" xr:uid="{00000000-0005-0000-0000-0000B3120000}"/>
    <cellStyle name="Comma 4 2 4 2 3" xfId="8963" xr:uid="{00000000-0005-0000-0000-0000B4120000}"/>
    <cellStyle name="Comma 4 2 4 2 3 2" xfId="17716" xr:uid="{00000000-0005-0000-0000-0000B5120000}"/>
    <cellStyle name="Comma 4 2 4 2 4" xfId="13340" xr:uid="{00000000-0005-0000-0000-0000B6120000}"/>
    <cellStyle name="Comma 4 2 4 3" xfId="5680" xr:uid="{00000000-0005-0000-0000-0000B7120000}"/>
    <cellStyle name="Comma 4 2 4 3 2" xfId="10057" xr:uid="{00000000-0005-0000-0000-0000B8120000}"/>
    <cellStyle name="Comma 4 2 4 3 2 2" xfId="18810" xr:uid="{00000000-0005-0000-0000-0000B9120000}"/>
    <cellStyle name="Comma 4 2 4 3 3" xfId="14434" xr:uid="{00000000-0005-0000-0000-0000BA120000}"/>
    <cellStyle name="Comma 4 2 4 4" xfId="7869" xr:uid="{00000000-0005-0000-0000-0000BB120000}"/>
    <cellStyle name="Comma 4 2 4 4 2" xfId="16622" xr:uid="{00000000-0005-0000-0000-0000BC120000}"/>
    <cellStyle name="Comma 4 2 4 5" xfId="12246" xr:uid="{00000000-0005-0000-0000-0000BD120000}"/>
    <cellStyle name="Comma 4 2 5" xfId="4037" xr:uid="{00000000-0005-0000-0000-0000BE120000}"/>
    <cellStyle name="Comma 4 2 5 2" xfId="6226" xr:uid="{00000000-0005-0000-0000-0000BF120000}"/>
    <cellStyle name="Comma 4 2 5 2 2" xfId="10603" xr:uid="{00000000-0005-0000-0000-0000C0120000}"/>
    <cellStyle name="Comma 4 2 5 2 2 2" xfId="19356" xr:uid="{00000000-0005-0000-0000-0000C1120000}"/>
    <cellStyle name="Comma 4 2 5 2 3" xfId="14980" xr:uid="{00000000-0005-0000-0000-0000C2120000}"/>
    <cellStyle name="Comma 4 2 5 3" xfId="8415" xr:uid="{00000000-0005-0000-0000-0000C3120000}"/>
    <cellStyle name="Comma 4 2 5 3 2" xfId="17168" xr:uid="{00000000-0005-0000-0000-0000C4120000}"/>
    <cellStyle name="Comma 4 2 5 4" xfId="12792" xr:uid="{00000000-0005-0000-0000-0000C5120000}"/>
    <cellStyle name="Comma 4 2 6" xfId="5132" xr:uid="{00000000-0005-0000-0000-0000C6120000}"/>
    <cellStyle name="Comma 4 2 6 2" xfId="9509" xr:uid="{00000000-0005-0000-0000-0000C7120000}"/>
    <cellStyle name="Comma 4 2 6 2 2" xfId="18262" xr:uid="{00000000-0005-0000-0000-0000C8120000}"/>
    <cellStyle name="Comma 4 2 6 3" xfId="13886" xr:uid="{00000000-0005-0000-0000-0000C9120000}"/>
    <cellStyle name="Comma 4 2 7" xfId="7321" xr:uid="{00000000-0005-0000-0000-0000CA120000}"/>
    <cellStyle name="Comma 4 2 7 2" xfId="16074" xr:uid="{00000000-0005-0000-0000-0000CB120000}"/>
    <cellStyle name="Comma 4 2 8" xfId="11698" xr:uid="{00000000-0005-0000-0000-0000CC120000}"/>
    <cellStyle name="Comma 4 3" xfId="2993" xr:uid="{00000000-0005-0000-0000-0000CD120000}"/>
    <cellStyle name="Comma 4 3 2" xfId="3269" xr:uid="{00000000-0005-0000-0000-0000CE120000}"/>
    <cellStyle name="Comma 4 3 2 2" xfId="3822" xr:uid="{00000000-0005-0000-0000-0000CF120000}"/>
    <cellStyle name="Comma 4 3 2 2 2" xfId="4918" xr:uid="{00000000-0005-0000-0000-0000D0120000}"/>
    <cellStyle name="Comma 4 3 2 2 2 2" xfId="7107" xr:uid="{00000000-0005-0000-0000-0000D1120000}"/>
    <cellStyle name="Comma 4 3 2 2 2 2 2" xfId="11484" xr:uid="{00000000-0005-0000-0000-0000D2120000}"/>
    <cellStyle name="Comma 4 3 2 2 2 2 2 2" xfId="20237" xr:uid="{00000000-0005-0000-0000-0000D3120000}"/>
    <cellStyle name="Comma 4 3 2 2 2 2 3" xfId="15861" xr:uid="{00000000-0005-0000-0000-0000D4120000}"/>
    <cellStyle name="Comma 4 3 2 2 2 3" xfId="9296" xr:uid="{00000000-0005-0000-0000-0000D5120000}"/>
    <cellStyle name="Comma 4 3 2 2 2 3 2" xfId="18049" xr:uid="{00000000-0005-0000-0000-0000D6120000}"/>
    <cellStyle name="Comma 4 3 2 2 2 4" xfId="13673" xr:uid="{00000000-0005-0000-0000-0000D7120000}"/>
    <cellStyle name="Comma 4 3 2 2 3" xfId="6013" xr:uid="{00000000-0005-0000-0000-0000D8120000}"/>
    <cellStyle name="Comma 4 3 2 2 3 2" xfId="10390" xr:uid="{00000000-0005-0000-0000-0000D9120000}"/>
    <cellStyle name="Comma 4 3 2 2 3 2 2" xfId="19143" xr:uid="{00000000-0005-0000-0000-0000DA120000}"/>
    <cellStyle name="Comma 4 3 2 2 3 3" xfId="14767" xr:uid="{00000000-0005-0000-0000-0000DB120000}"/>
    <cellStyle name="Comma 4 3 2 2 4" xfId="8202" xr:uid="{00000000-0005-0000-0000-0000DC120000}"/>
    <cellStyle name="Comma 4 3 2 2 4 2" xfId="16955" xr:uid="{00000000-0005-0000-0000-0000DD120000}"/>
    <cellStyle name="Comma 4 3 2 2 5" xfId="12579" xr:uid="{00000000-0005-0000-0000-0000DE120000}"/>
    <cellStyle name="Comma 4 3 2 3" xfId="4370" xr:uid="{00000000-0005-0000-0000-0000DF120000}"/>
    <cellStyle name="Comma 4 3 2 3 2" xfId="6559" xr:uid="{00000000-0005-0000-0000-0000E0120000}"/>
    <cellStyle name="Comma 4 3 2 3 2 2" xfId="10936" xr:uid="{00000000-0005-0000-0000-0000E1120000}"/>
    <cellStyle name="Comma 4 3 2 3 2 2 2" xfId="19689" xr:uid="{00000000-0005-0000-0000-0000E2120000}"/>
    <cellStyle name="Comma 4 3 2 3 2 3" xfId="15313" xr:uid="{00000000-0005-0000-0000-0000E3120000}"/>
    <cellStyle name="Comma 4 3 2 3 3" xfId="8748" xr:uid="{00000000-0005-0000-0000-0000E4120000}"/>
    <cellStyle name="Comma 4 3 2 3 3 2" xfId="17501" xr:uid="{00000000-0005-0000-0000-0000E5120000}"/>
    <cellStyle name="Comma 4 3 2 3 4" xfId="13125" xr:uid="{00000000-0005-0000-0000-0000E6120000}"/>
    <cellStyle name="Comma 4 3 2 4" xfId="5465" xr:uid="{00000000-0005-0000-0000-0000E7120000}"/>
    <cellStyle name="Comma 4 3 2 4 2" xfId="9842" xr:uid="{00000000-0005-0000-0000-0000E8120000}"/>
    <cellStyle name="Comma 4 3 2 4 2 2" xfId="18595" xr:uid="{00000000-0005-0000-0000-0000E9120000}"/>
    <cellStyle name="Comma 4 3 2 4 3" xfId="14219" xr:uid="{00000000-0005-0000-0000-0000EA120000}"/>
    <cellStyle name="Comma 4 3 2 5" xfId="7654" xr:uid="{00000000-0005-0000-0000-0000EB120000}"/>
    <cellStyle name="Comma 4 3 2 5 2" xfId="16407" xr:uid="{00000000-0005-0000-0000-0000EC120000}"/>
    <cellStyle name="Comma 4 3 2 6" xfId="12031" xr:uid="{00000000-0005-0000-0000-0000ED120000}"/>
    <cellStyle name="Comma 4 3 3" xfId="3548" xr:uid="{00000000-0005-0000-0000-0000EE120000}"/>
    <cellStyle name="Comma 4 3 3 2" xfId="4644" xr:uid="{00000000-0005-0000-0000-0000EF120000}"/>
    <cellStyle name="Comma 4 3 3 2 2" xfId="6833" xr:uid="{00000000-0005-0000-0000-0000F0120000}"/>
    <cellStyle name="Comma 4 3 3 2 2 2" xfId="11210" xr:uid="{00000000-0005-0000-0000-0000F1120000}"/>
    <cellStyle name="Comma 4 3 3 2 2 2 2" xfId="19963" xr:uid="{00000000-0005-0000-0000-0000F2120000}"/>
    <cellStyle name="Comma 4 3 3 2 2 3" xfId="15587" xr:uid="{00000000-0005-0000-0000-0000F3120000}"/>
    <cellStyle name="Comma 4 3 3 2 3" xfId="9022" xr:uid="{00000000-0005-0000-0000-0000F4120000}"/>
    <cellStyle name="Comma 4 3 3 2 3 2" xfId="17775" xr:uid="{00000000-0005-0000-0000-0000F5120000}"/>
    <cellStyle name="Comma 4 3 3 2 4" xfId="13399" xr:uid="{00000000-0005-0000-0000-0000F6120000}"/>
    <cellStyle name="Comma 4 3 3 3" xfId="5739" xr:uid="{00000000-0005-0000-0000-0000F7120000}"/>
    <cellStyle name="Comma 4 3 3 3 2" xfId="10116" xr:uid="{00000000-0005-0000-0000-0000F8120000}"/>
    <cellStyle name="Comma 4 3 3 3 2 2" xfId="18869" xr:uid="{00000000-0005-0000-0000-0000F9120000}"/>
    <cellStyle name="Comma 4 3 3 3 3" xfId="14493" xr:uid="{00000000-0005-0000-0000-0000FA120000}"/>
    <cellStyle name="Comma 4 3 3 4" xfId="7928" xr:uid="{00000000-0005-0000-0000-0000FB120000}"/>
    <cellStyle name="Comma 4 3 3 4 2" xfId="16681" xr:uid="{00000000-0005-0000-0000-0000FC120000}"/>
    <cellStyle name="Comma 4 3 3 5" xfId="12305" xr:uid="{00000000-0005-0000-0000-0000FD120000}"/>
    <cellStyle name="Comma 4 3 4" xfId="4096" xr:uid="{00000000-0005-0000-0000-0000FE120000}"/>
    <cellStyle name="Comma 4 3 4 2" xfId="6285" xr:uid="{00000000-0005-0000-0000-0000FF120000}"/>
    <cellStyle name="Comma 4 3 4 2 2" xfId="10662" xr:uid="{00000000-0005-0000-0000-000000130000}"/>
    <cellStyle name="Comma 4 3 4 2 2 2" xfId="19415" xr:uid="{00000000-0005-0000-0000-000001130000}"/>
    <cellStyle name="Comma 4 3 4 2 3" xfId="15039" xr:uid="{00000000-0005-0000-0000-000002130000}"/>
    <cellStyle name="Comma 4 3 4 3" xfId="8474" xr:uid="{00000000-0005-0000-0000-000003130000}"/>
    <cellStyle name="Comma 4 3 4 3 2" xfId="17227" xr:uid="{00000000-0005-0000-0000-000004130000}"/>
    <cellStyle name="Comma 4 3 4 4" xfId="12851" xr:uid="{00000000-0005-0000-0000-000005130000}"/>
    <cellStyle name="Comma 4 3 5" xfId="5191" xr:uid="{00000000-0005-0000-0000-000006130000}"/>
    <cellStyle name="Comma 4 3 5 2" xfId="9568" xr:uid="{00000000-0005-0000-0000-000007130000}"/>
    <cellStyle name="Comma 4 3 5 2 2" xfId="18321" xr:uid="{00000000-0005-0000-0000-000008130000}"/>
    <cellStyle name="Comma 4 3 5 3" xfId="13945" xr:uid="{00000000-0005-0000-0000-000009130000}"/>
    <cellStyle name="Comma 4 3 6" xfId="7380" xr:uid="{00000000-0005-0000-0000-00000A130000}"/>
    <cellStyle name="Comma 4 3 6 2" xfId="16133" xr:uid="{00000000-0005-0000-0000-00000B130000}"/>
    <cellStyle name="Comma 4 3 7" xfId="11757" xr:uid="{00000000-0005-0000-0000-00000C130000}"/>
    <cellStyle name="Comma 4 4" xfId="2880" xr:uid="{00000000-0005-0000-0000-00000D130000}"/>
    <cellStyle name="Comma 4 4 2" xfId="3159" xr:uid="{00000000-0005-0000-0000-00000E130000}"/>
    <cellStyle name="Comma 4 4 2 2" xfId="3712" xr:uid="{00000000-0005-0000-0000-00000F130000}"/>
    <cellStyle name="Comma 4 4 2 2 2" xfId="4808" xr:uid="{00000000-0005-0000-0000-000010130000}"/>
    <cellStyle name="Comma 4 4 2 2 2 2" xfId="6997" xr:uid="{00000000-0005-0000-0000-000011130000}"/>
    <cellStyle name="Comma 4 4 2 2 2 2 2" xfId="11374" xr:uid="{00000000-0005-0000-0000-000012130000}"/>
    <cellStyle name="Comma 4 4 2 2 2 2 2 2" xfId="20127" xr:uid="{00000000-0005-0000-0000-000013130000}"/>
    <cellStyle name="Comma 4 4 2 2 2 2 3" xfId="15751" xr:uid="{00000000-0005-0000-0000-000014130000}"/>
    <cellStyle name="Comma 4 4 2 2 2 3" xfId="9186" xr:uid="{00000000-0005-0000-0000-000015130000}"/>
    <cellStyle name="Comma 4 4 2 2 2 3 2" xfId="17939" xr:uid="{00000000-0005-0000-0000-000016130000}"/>
    <cellStyle name="Comma 4 4 2 2 2 4" xfId="13563" xr:uid="{00000000-0005-0000-0000-000017130000}"/>
    <cellStyle name="Comma 4 4 2 2 3" xfId="5903" xr:uid="{00000000-0005-0000-0000-000018130000}"/>
    <cellStyle name="Comma 4 4 2 2 3 2" xfId="10280" xr:uid="{00000000-0005-0000-0000-000019130000}"/>
    <cellStyle name="Comma 4 4 2 2 3 2 2" xfId="19033" xr:uid="{00000000-0005-0000-0000-00001A130000}"/>
    <cellStyle name="Comma 4 4 2 2 3 3" xfId="14657" xr:uid="{00000000-0005-0000-0000-00001B130000}"/>
    <cellStyle name="Comma 4 4 2 2 4" xfId="8092" xr:uid="{00000000-0005-0000-0000-00001C130000}"/>
    <cellStyle name="Comma 4 4 2 2 4 2" xfId="16845" xr:uid="{00000000-0005-0000-0000-00001D130000}"/>
    <cellStyle name="Comma 4 4 2 2 5" xfId="12469" xr:uid="{00000000-0005-0000-0000-00001E130000}"/>
    <cellStyle name="Comma 4 4 2 3" xfId="4260" xr:uid="{00000000-0005-0000-0000-00001F130000}"/>
    <cellStyle name="Comma 4 4 2 3 2" xfId="6449" xr:uid="{00000000-0005-0000-0000-000020130000}"/>
    <cellStyle name="Comma 4 4 2 3 2 2" xfId="10826" xr:uid="{00000000-0005-0000-0000-000021130000}"/>
    <cellStyle name="Comma 4 4 2 3 2 2 2" xfId="19579" xr:uid="{00000000-0005-0000-0000-000022130000}"/>
    <cellStyle name="Comma 4 4 2 3 2 3" xfId="15203" xr:uid="{00000000-0005-0000-0000-000023130000}"/>
    <cellStyle name="Comma 4 4 2 3 3" xfId="8638" xr:uid="{00000000-0005-0000-0000-000024130000}"/>
    <cellStyle name="Comma 4 4 2 3 3 2" xfId="17391" xr:uid="{00000000-0005-0000-0000-000025130000}"/>
    <cellStyle name="Comma 4 4 2 3 4" xfId="13015" xr:uid="{00000000-0005-0000-0000-000026130000}"/>
    <cellStyle name="Comma 4 4 2 4" xfId="5355" xr:uid="{00000000-0005-0000-0000-000027130000}"/>
    <cellStyle name="Comma 4 4 2 4 2" xfId="9732" xr:uid="{00000000-0005-0000-0000-000028130000}"/>
    <cellStyle name="Comma 4 4 2 4 2 2" xfId="18485" xr:uid="{00000000-0005-0000-0000-000029130000}"/>
    <cellStyle name="Comma 4 4 2 4 3" xfId="14109" xr:uid="{00000000-0005-0000-0000-00002A130000}"/>
    <cellStyle name="Comma 4 4 2 5" xfId="7544" xr:uid="{00000000-0005-0000-0000-00002B130000}"/>
    <cellStyle name="Comma 4 4 2 5 2" xfId="16297" xr:uid="{00000000-0005-0000-0000-00002C130000}"/>
    <cellStyle name="Comma 4 4 2 6" xfId="11921" xr:uid="{00000000-0005-0000-0000-00002D130000}"/>
    <cellStyle name="Comma 4 4 3" xfId="3438" xr:uid="{00000000-0005-0000-0000-00002E130000}"/>
    <cellStyle name="Comma 4 4 3 2" xfId="4534" xr:uid="{00000000-0005-0000-0000-00002F130000}"/>
    <cellStyle name="Comma 4 4 3 2 2" xfId="6723" xr:uid="{00000000-0005-0000-0000-000030130000}"/>
    <cellStyle name="Comma 4 4 3 2 2 2" xfId="11100" xr:uid="{00000000-0005-0000-0000-000031130000}"/>
    <cellStyle name="Comma 4 4 3 2 2 2 2" xfId="19853" xr:uid="{00000000-0005-0000-0000-000032130000}"/>
    <cellStyle name="Comma 4 4 3 2 2 3" xfId="15477" xr:uid="{00000000-0005-0000-0000-000033130000}"/>
    <cellStyle name="Comma 4 4 3 2 3" xfId="8912" xr:uid="{00000000-0005-0000-0000-000034130000}"/>
    <cellStyle name="Comma 4 4 3 2 3 2" xfId="17665" xr:uid="{00000000-0005-0000-0000-000035130000}"/>
    <cellStyle name="Comma 4 4 3 2 4" xfId="13289" xr:uid="{00000000-0005-0000-0000-000036130000}"/>
    <cellStyle name="Comma 4 4 3 3" xfId="5629" xr:uid="{00000000-0005-0000-0000-000037130000}"/>
    <cellStyle name="Comma 4 4 3 3 2" xfId="10006" xr:uid="{00000000-0005-0000-0000-000038130000}"/>
    <cellStyle name="Comma 4 4 3 3 2 2" xfId="18759" xr:uid="{00000000-0005-0000-0000-000039130000}"/>
    <cellStyle name="Comma 4 4 3 3 3" xfId="14383" xr:uid="{00000000-0005-0000-0000-00003A130000}"/>
    <cellStyle name="Comma 4 4 3 4" xfId="7818" xr:uid="{00000000-0005-0000-0000-00003B130000}"/>
    <cellStyle name="Comma 4 4 3 4 2" xfId="16571" xr:uid="{00000000-0005-0000-0000-00003C130000}"/>
    <cellStyle name="Comma 4 4 3 5" xfId="12195" xr:uid="{00000000-0005-0000-0000-00003D130000}"/>
    <cellStyle name="Comma 4 4 4" xfId="3986" xr:uid="{00000000-0005-0000-0000-00003E130000}"/>
    <cellStyle name="Comma 4 4 4 2" xfId="6175" xr:uid="{00000000-0005-0000-0000-00003F130000}"/>
    <cellStyle name="Comma 4 4 4 2 2" xfId="10552" xr:uid="{00000000-0005-0000-0000-000040130000}"/>
    <cellStyle name="Comma 4 4 4 2 2 2" xfId="19305" xr:uid="{00000000-0005-0000-0000-000041130000}"/>
    <cellStyle name="Comma 4 4 4 2 3" xfId="14929" xr:uid="{00000000-0005-0000-0000-000042130000}"/>
    <cellStyle name="Comma 4 4 4 3" xfId="8364" xr:uid="{00000000-0005-0000-0000-000043130000}"/>
    <cellStyle name="Comma 4 4 4 3 2" xfId="17117" xr:uid="{00000000-0005-0000-0000-000044130000}"/>
    <cellStyle name="Comma 4 4 4 4" xfId="12741" xr:uid="{00000000-0005-0000-0000-000045130000}"/>
    <cellStyle name="Comma 4 4 5" xfId="5081" xr:uid="{00000000-0005-0000-0000-000046130000}"/>
    <cellStyle name="Comma 4 4 5 2" xfId="9458" xr:uid="{00000000-0005-0000-0000-000047130000}"/>
    <cellStyle name="Comma 4 4 5 2 2" xfId="18211" xr:uid="{00000000-0005-0000-0000-000048130000}"/>
    <cellStyle name="Comma 4 4 5 3" xfId="13835" xr:uid="{00000000-0005-0000-0000-000049130000}"/>
    <cellStyle name="Comma 4 4 6" xfId="7270" xr:uid="{00000000-0005-0000-0000-00004A130000}"/>
    <cellStyle name="Comma 4 4 6 2" xfId="16023" xr:uid="{00000000-0005-0000-0000-00004B130000}"/>
    <cellStyle name="Comma 4 4 7" xfId="11647" xr:uid="{00000000-0005-0000-0000-00004C130000}"/>
    <cellStyle name="Comma 4 5" xfId="3109" xr:uid="{00000000-0005-0000-0000-00004D130000}"/>
    <cellStyle name="Comma 4 5 2" xfId="3663" xr:uid="{00000000-0005-0000-0000-00004E130000}"/>
    <cellStyle name="Comma 4 5 2 2" xfId="4759" xr:uid="{00000000-0005-0000-0000-00004F130000}"/>
    <cellStyle name="Comma 4 5 2 2 2" xfId="6948" xr:uid="{00000000-0005-0000-0000-000050130000}"/>
    <cellStyle name="Comma 4 5 2 2 2 2" xfId="11325" xr:uid="{00000000-0005-0000-0000-000051130000}"/>
    <cellStyle name="Comma 4 5 2 2 2 2 2" xfId="20078" xr:uid="{00000000-0005-0000-0000-000052130000}"/>
    <cellStyle name="Comma 4 5 2 2 2 3" xfId="15702" xr:uid="{00000000-0005-0000-0000-000053130000}"/>
    <cellStyle name="Comma 4 5 2 2 3" xfId="9137" xr:uid="{00000000-0005-0000-0000-000054130000}"/>
    <cellStyle name="Comma 4 5 2 2 3 2" xfId="17890" xr:uid="{00000000-0005-0000-0000-000055130000}"/>
    <cellStyle name="Comma 4 5 2 2 4" xfId="13514" xr:uid="{00000000-0005-0000-0000-000056130000}"/>
    <cellStyle name="Comma 4 5 2 3" xfId="5854" xr:uid="{00000000-0005-0000-0000-000057130000}"/>
    <cellStyle name="Comma 4 5 2 3 2" xfId="10231" xr:uid="{00000000-0005-0000-0000-000058130000}"/>
    <cellStyle name="Comma 4 5 2 3 2 2" xfId="18984" xr:uid="{00000000-0005-0000-0000-000059130000}"/>
    <cellStyle name="Comma 4 5 2 3 3" xfId="14608" xr:uid="{00000000-0005-0000-0000-00005A130000}"/>
    <cellStyle name="Comma 4 5 2 4" xfId="8043" xr:uid="{00000000-0005-0000-0000-00005B130000}"/>
    <cellStyle name="Comma 4 5 2 4 2" xfId="16796" xr:uid="{00000000-0005-0000-0000-00005C130000}"/>
    <cellStyle name="Comma 4 5 2 5" xfId="12420" xr:uid="{00000000-0005-0000-0000-00005D130000}"/>
    <cellStyle name="Comma 4 5 3" xfId="4211" xr:uid="{00000000-0005-0000-0000-00005E130000}"/>
    <cellStyle name="Comma 4 5 3 2" xfId="6400" xr:uid="{00000000-0005-0000-0000-00005F130000}"/>
    <cellStyle name="Comma 4 5 3 2 2" xfId="10777" xr:uid="{00000000-0005-0000-0000-000060130000}"/>
    <cellStyle name="Comma 4 5 3 2 2 2" xfId="19530" xr:uid="{00000000-0005-0000-0000-000061130000}"/>
    <cellStyle name="Comma 4 5 3 2 3" xfId="15154" xr:uid="{00000000-0005-0000-0000-000062130000}"/>
    <cellStyle name="Comma 4 5 3 3" xfId="8589" xr:uid="{00000000-0005-0000-0000-000063130000}"/>
    <cellStyle name="Comma 4 5 3 3 2" xfId="17342" xr:uid="{00000000-0005-0000-0000-000064130000}"/>
    <cellStyle name="Comma 4 5 3 4" xfId="12966" xr:uid="{00000000-0005-0000-0000-000065130000}"/>
    <cellStyle name="Comma 4 5 4" xfId="5306" xr:uid="{00000000-0005-0000-0000-000066130000}"/>
    <cellStyle name="Comma 4 5 4 2" xfId="9683" xr:uid="{00000000-0005-0000-0000-000067130000}"/>
    <cellStyle name="Comma 4 5 4 2 2" xfId="18436" xr:uid="{00000000-0005-0000-0000-000068130000}"/>
    <cellStyle name="Comma 4 5 4 3" xfId="14060" xr:uid="{00000000-0005-0000-0000-000069130000}"/>
    <cellStyle name="Comma 4 5 5" xfId="7495" xr:uid="{00000000-0005-0000-0000-00006A130000}"/>
    <cellStyle name="Comma 4 5 5 2" xfId="16248" xr:uid="{00000000-0005-0000-0000-00006B130000}"/>
    <cellStyle name="Comma 4 5 6" xfId="11872" xr:uid="{00000000-0005-0000-0000-00006C130000}"/>
    <cellStyle name="Comma 4 6" xfId="3388" xr:uid="{00000000-0005-0000-0000-00006D130000}"/>
    <cellStyle name="Comma 4 6 2" xfId="4485" xr:uid="{00000000-0005-0000-0000-00006E130000}"/>
    <cellStyle name="Comma 4 6 2 2" xfId="6674" xr:uid="{00000000-0005-0000-0000-00006F130000}"/>
    <cellStyle name="Comma 4 6 2 2 2" xfId="11051" xr:uid="{00000000-0005-0000-0000-000070130000}"/>
    <cellStyle name="Comma 4 6 2 2 2 2" xfId="19804" xr:uid="{00000000-0005-0000-0000-000071130000}"/>
    <cellStyle name="Comma 4 6 2 2 3" xfId="15428" xr:uid="{00000000-0005-0000-0000-000072130000}"/>
    <cellStyle name="Comma 4 6 2 3" xfId="8863" xr:uid="{00000000-0005-0000-0000-000073130000}"/>
    <cellStyle name="Comma 4 6 2 3 2" xfId="17616" xr:uid="{00000000-0005-0000-0000-000074130000}"/>
    <cellStyle name="Comma 4 6 2 4" xfId="13240" xr:uid="{00000000-0005-0000-0000-000075130000}"/>
    <cellStyle name="Comma 4 6 3" xfId="5580" xr:uid="{00000000-0005-0000-0000-000076130000}"/>
    <cellStyle name="Comma 4 6 3 2" xfId="9957" xr:uid="{00000000-0005-0000-0000-000077130000}"/>
    <cellStyle name="Comma 4 6 3 2 2" xfId="18710" xr:uid="{00000000-0005-0000-0000-000078130000}"/>
    <cellStyle name="Comma 4 6 3 3" xfId="14334" xr:uid="{00000000-0005-0000-0000-000079130000}"/>
    <cellStyle name="Comma 4 6 4" xfId="7769" xr:uid="{00000000-0005-0000-0000-00007A130000}"/>
    <cellStyle name="Comma 4 6 4 2" xfId="16522" xr:uid="{00000000-0005-0000-0000-00007B130000}"/>
    <cellStyle name="Comma 4 6 5" xfId="12146" xr:uid="{00000000-0005-0000-0000-00007C130000}"/>
    <cellStyle name="Comma 4 7" xfId="3938" xr:uid="{00000000-0005-0000-0000-00007D130000}"/>
    <cellStyle name="Comma 4 7 2" xfId="6127" xr:uid="{00000000-0005-0000-0000-00007E130000}"/>
    <cellStyle name="Comma 4 7 2 2" xfId="10504" xr:uid="{00000000-0005-0000-0000-00007F130000}"/>
    <cellStyle name="Comma 4 7 2 2 2" xfId="19257" xr:uid="{00000000-0005-0000-0000-000080130000}"/>
    <cellStyle name="Comma 4 7 2 3" xfId="14881" xr:uid="{00000000-0005-0000-0000-000081130000}"/>
    <cellStyle name="Comma 4 7 3" xfId="8316" xr:uid="{00000000-0005-0000-0000-000082130000}"/>
    <cellStyle name="Comma 4 7 3 2" xfId="17069" xr:uid="{00000000-0005-0000-0000-000083130000}"/>
    <cellStyle name="Comma 4 7 4" xfId="12693" xr:uid="{00000000-0005-0000-0000-000084130000}"/>
    <cellStyle name="Comma 4 8" xfId="5033" xr:uid="{00000000-0005-0000-0000-000085130000}"/>
    <cellStyle name="Comma 4 8 2" xfId="9410" xr:uid="{00000000-0005-0000-0000-000086130000}"/>
    <cellStyle name="Comma 4 8 2 2" xfId="18163" xr:uid="{00000000-0005-0000-0000-000087130000}"/>
    <cellStyle name="Comma 4 8 3" xfId="13787" xr:uid="{00000000-0005-0000-0000-000088130000}"/>
    <cellStyle name="Comma 4 9" xfId="7222" xr:uid="{00000000-0005-0000-0000-000089130000}"/>
    <cellStyle name="Comma 4 9 2" xfId="15975" xr:uid="{00000000-0005-0000-0000-00008A130000}"/>
    <cellStyle name="Comma 5" xfId="82" xr:uid="{00000000-0005-0000-0000-00008B130000}"/>
    <cellStyle name="Comma 5 10" xfId="11600" xr:uid="{00000000-0005-0000-0000-00008C130000}"/>
    <cellStyle name="Comma 5 2" xfId="2935" xr:uid="{00000000-0005-0000-0000-00008D130000}"/>
    <cellStyle name="Comma 5 2 2" xfId="3047" xr:uid="{00000000-0005-0000-0000-00008E130000}"/>
    <cellStyle name="Comma 5 2 2 2" xfId="3323" xr:uid="{00000000-0005-0000-0000-00008F130000}"/>
    <cellStyle name="Comma 5 2 2 2 2" xfId="3876" xr:uid="{00000000-0005-0000-0000-000090130000}"/>
    <cellStyle name="Comma 5 2 2 2 2 2" xfId="4972" xr:uid="{00000000-0005-0000-0000-000091130000}"/>
    <cellStyle name="Comma 5 2 2 2 2 2 2" xfId="7161" xr:uid="{00000000-0005-0000-0000-000092130000}"/>
    <cellStyle name="Comma 5 2 2 2 2 2 2 2" xfId="11538" xr:uid="{00000000-0005-0000-0000-000093130000}"/>
    <cellStyle name="Comma 5 2 2 2 2 2 2 2 2" xfId="20291" xr:uid="{00000000-0005-0000-0000-000094130000}"/>
    <cellStyle name="Comma 5 2 2 2 2 2 2 3" xfId="15915" xr:uid="{00000000-0005-0000-0000-000095130000}"/>
    <cellStyle name="Comma 5 2 2 2 2 2 3" xfId="9350" xr:uid="{00000000-0005-0000-0000-000096130000}"/>
    <cellStyle name="Comma 5 2 2 2 2 2 3 2" xfId="18103" xr:uid="{00000000-0005-0000-0000-000097130000}"/>
    <cellStyle name="Comma 5 2 2 2 2 2 4" xfId="13727" xr:uid="{00000000-0005-0000-0000-000098130000}"/>
    <cellStyle name="Comma 5 2 2 2 2 3" xfId="6067" xr:uid="{00000000-0005-0000-0000-000099130000}"/>
    <cellStyle name="Comma 5 2 2 2 2 3 2" xfId="10444" xr:uid="{00000000-0005-0000-0000-00009A130000}"/>
    <cellStyle name="Comma 5 2 2 2 2 3 2 2" xfId="19197" xr:uid="{00000000-0005-0000-0000-00009B130000}"/>
    <cellStyle name="Comma 5 2 2 2 2 3 3" xfId="14821" xr:uid="{00000000-0005-0000-0000-00009C130000}"/>
    <cellStyle name="Comma 5 2 2 2 2 4" xfId="8256" xr:uid="{00000000-0005-0000-0000-00009D130000}"/>
    <cellStyle name="Comma 5 2 2 2 2 4 2" xfId="17009" xr:uid="{00000000-0005-0000-0000-00009E130000}"/>
    <cellStyle name="Comma 5 2 2 2 2 5" xfId="12633" xr:uid="{00000000-0005-0000-0000-00009F130000}"/>
    <cellStyle name="Comma 5 2 2 2 3" xfId="4424" xr:uid="{00000000-0005-0000-0000-0000A0130000}"/>
    <cellStyle name="Comma 5 2 2 2 3 2" xfId="6613" xr:uid="{00000000-0005-0000-0000-0000A1130000}"/>
    <cellStyle name="Comma 5 2 2 2 3 2 2" xfId="10990" xr:uid="{00000000-0005-0000-0000-0000A2130000}"/>
    <cellStyle name="Comma 5 2 2 2 3 2 2 2" xfId="19743" xr:uid="{00000000-0005-0000-0000-0000A3130000}"/>
    <cellStyle name="Comma 5 2 2 2 3 2 3" xfId="15367" xr:uid="{00000000-0005-0000-0000-0000A4130000}"/>
    <cellStyle name="Comma 5 2 2 2 3 3" xfId="8802" xr:uid="{00000000-0005-0000-0000-0000A5130000}"/>
    <cellStyle name="Comma 5 2 2 2 3 3 2" xfId="17555" xr:uid="{00000000-0005-0000-0000-0000A6130000}"/>
    <cellStyle name="Comma 5 2 2 2 3 4" xfId="13179" xr:uid="{00000000-0005-0000-0000-0000A7130000}"/>
    <cellStyle name="Comma 5 2 2 2 4" xfId="5519" xr:uid="{00000000-0005-0000-0000-0000A8130000}"/>
    <cellStyle name="Comma 5 2 2 2 4 2" xfId="9896" xr:uid="{00000000-0005-0000-0000-0000A9130000}"/>
    <cellStyle name="Comma 5 2 2 2 4 2 2" xfId="18649" xr:uid="{00000000-0005-0000-0000-0000AA130000}"/>
    <cellStyle name="Comma 5 2 2 2 4 3" xfId="14273" xr:uid="{00000000-0005-0000-0000-0000AB130000}"/>
    <cellStyle name="Comma 5 2 2 2 5" xfId="7708" xr:uid="{00000000-0005-0000-0000-0000AC130000}"/>
    <cellStyle name="Comma 5 2 2 2 5 2" xfId="16461" xr:uid="{00000000-0005-0000-0000-0000AD130000}"/>
    <cellStyle name="Comma 5 2 2 2 6" xfId="12085" xr:uid="{00000000-0005-0000-0000-0000AE130000}"/>
    <cellStyle name="Comma 5 2 2 3" xfId="3602" xr:uid="{00000000-0005-0000-0000-0000AF130000}"/>
    <cellStyle name="Comma 5 2 2 3 2" xfId="4698" xr:uid="{00000000-0005-0000-0000-0000B0130000}"/>
    <cellStyle name="Comma 5 2 2 3 2 2" xfId="6887" xr:uid="{00000000-0005-0000-0000-0000B1130000}"/>
    <cellStyle name="Comma 5 2 2 3 2 2 2" xfId="11264" xr:uid="{00000000-0005-0000-0000-0000B2130000}"/>
    <cellStyle name="Comma 5 2 2 3 2 2 2 2" xfId="20017" xr:uid="{00000000-0005-0000-0000-0000B3130000}"/>
    <cellStyle name="Comma 5 2 2 3 2 2 3" xfId="15641" xr:uid="{00000000-0005-0000-0000-0000B4130000}"/>
    <cellStyle name="Comma 5 2 2 3 2 3" xfId="9076" xr:uid="{00000000-0005-0000-0000-0000B5130000}"/>
    <cellStyle name="Comma 5 2 2 3 2 3 2" xfId="17829" xr:uid="{00000000-0005-0000-0000-0000B6130000}"/>
    <cellStyle name="Comma 5 2 2 3 2 4" xfId="13453" xr:uid="{00000000-0005-0000-0000-0000B7130000}"/>
    <cellStyle name="Comma 5 2 2 3 3" xfId="5793" xr:uid="{00000000-0005-0000-0000-0000B8130000}"/>
    <cellStyle name="Comma 5 2 2 3 3 2" xfId="10170" xr:uid="{00000000-0005-0000-0000-0000B9130000}"/>
    <cellStyle name="Comma 5 2 2 3 3 2 2" xfId="18923" xr:uid="{00000000-0005-0000-0000-0000BA130000}"/>
    <cellStyle name="Comma 5 2 2 3 3 3" xfId="14547" xr:uid="{00000000-0005-0000-0000-0000BB130000}"/>
    <cellStyle name="Comma 5 2 2 3 4" xfId="7982" xr:uid="{00000000-0005-0000-0000-0000BC130000}"/>
    <cellStyle name="Comma 5 2 2 3 4 2" xfId="16735" xr:uid="{00000000-0005-0000-0000-0000BD130000}"/>
    <cellStyle name="Comma 5 2 2 3 5" xfId="12359" xr:uid="{00000000-0005-0000-0000-0000BE130000}"/>
    <cellStyle name="Comma 5 2 2 4" xfId="4150" xr:uid="{00000000-0005-0000-0000-0000BF130000}"/>
    <cellStyle name="Comma 5 2 2 4 2" xfId="6339" xr:uid="{00000000-0005-0000-0000-0000C0130000}"/>
    <cellStyle name="Comma 5 2 2 4 2 2" xfId="10716" xr:uid="{00000000-0005-0000-0000-0000C1130000}"/>
    <cellStyle name="Comma 5 2 2 4 2 2 2" xfId="19469" xr:uid="{00000000-0005-0000-0000-0000C2130000}"/>
    <cellStyle name="Comma 5 2 2 4 2 3" xfId="15093" xr:uid="{00000000-0005-0000-0000-0000C3130000}"/>
    <cellStyle name="Comma 5 2 2 4 3" xfId="8528" xr:uid="{00000000-0005-0000-0000-0000C4130000}"/>
    <cellStyle name="Comma 5 2 2 4 3 2" xfId="17281" xr:uid="{00000000-0005-0000-0000-0000C5130000}"/>
    <cellStyle name="Comma 5 2 2 4 4" xfId="12905" xr:uid="{00000000-0005-0000-0000-0000C6130000}"/>
    <cellStyle name="Comma 5 2 2 5" xfId="5245" xr:uid="{00000000-0005-0000-0000-0000C7130000}"/>
    <cellStyle name="Comma 5 2 2 5 2" xfId="9622" xr:uid="{00000000-0005-0000-0000-0000C8130000}"/>
    <cellStyle name="Comma 5 2 2 5 2 2" xfId="18375" xr:uid="{00000000-0005-0000-0000-0000C9130000}"/>
    <cellStyle name="Comma 5 2 2 5 3" xfId="13999" xr:uid="{00000000-0005-0000-0000-0000CA130000}"/>
    <cellStyle name="Comma 5 2 2 6" xfId="7434" xr:uid="{00000000-0005-0000-0000-0000CB130000}"/>
    <cellStyle name="Comma 5 2 2 6 2" xfId="16187" xr:uid="{00000000-0005-0000-0000-0000CC130000}"/>
    <cellStyle name="Comma 5 2 2 7" xfId="11811" xr:uid="{00000000-0005-0000-0000-0000CD130000}"/>
    <cellStyle name="Comma 5 2 3" xfId="3211" xr:uid="{00000000-0005-0000-0000-0000CE130000}"/>
    <cellStyle name="Comma 5 2 3 2" xfId="3764" xr:uid="{00000000-0005-0000-0000-0000CF130000}"/>
    <cellStyle name="Comma 5 2 3 2 2" xfId="4860" xr:uid="{00000000-0005-0000-0000-0000D0130000}"/>
    <cellStyle name="Comma 5 2 3 2 2 2" xfId="7049" xr:uid="{00000000-0005-0000-0000-0000D1130000}"/>
    <cellStyle name="Comma 5 2 3 2 2 2 2" xfId="11426" xr:uid="{00000000-0005-0000-0000-0000D2130000}"/>
    <cellStyle name="Comma 5 2 3 2 2 2 2 2" xfId="20179" xr:uid="{00000000-0005-0000-0000-0000D3130000}"/>
    <cellStyle name="Comma 5 2 3 2 2 2 3" xfId="15803" xr:uid="{00000000-0005-0000-0000-0000D4130000}"/>
    <cellStyle name="Comma 5 2 3 2 2 3" xfId="9238" xr:uid="{00000000-0005-0000-0000-0000D5130000}"/>
    <cellStyle name="Comma 5 2 3 2 2 3 2" xfId="17991" xr:uid="{00000000-0005-0000-0000-0000D6130000}"/>
    <cellStyle name="Comma 5 2 3 2 2 4" xfId="13615" xr:uid="{00000000-0005-0000-0000-0000D7130000}"/>
    <cellStyle name="Comma 5 2 3 2 3" xfId="5955" xr:uid="{00000000-0005-0000-0000-0000D8130000}"/>
    <cellStyle name="Comma 5 2 3 2 3 2" xfId="10332" xr:uid="{00000000-0005-0000-0000-0000D9130000}"/>
    <cellStyle name="Comma 5 2 3 2 3 2 2" xfId="19085" xr:uid="{00000000-0005-0000-0000-0000DA130000}"/>
    <cellStyle name="Comma 5 2 3 2 3 3" xfId="14709" xr:uid="{00000000-0005-0000-0000-0000DB130000}"/>
    <cellStyle name="Comma 5 2 3 2 4" xfId="8144" xr:uid="{00000000-0005-0000-0000-0000DC130000}"/>
    <cellStyle name="Comma 5 2 3 2 4 2" xfId="16897" xr:uid="{00000000-0005-0000-0000-0000DD130000}"/>
    <cellStyle name="Comma 5 2 3 2 5" xfId="12521" xr:uid="{00000000-0005-0000-0000-0000DE130000}"/>
    <cellStyle name="Comma 5 2 3 3" xfId="4312" xr:uid="{00000000-0005-0000-0000-0000DF130000}"/>
    <cellStyle name="Comma 5 2 3 3 2" xfId="6501" xr:uid="{00000000-0005-0000-0000-0000E0130000}"/>
    <cellStyle name="Comma 5 2 3 3 2 2" xfId="10878" xr:uid="{00000000-0005-0000-0000-0000E1130000}"/>
    <cellStyle name="Comma 5 2 3 3 2 2 2" xfId="19631" xr:uid="{00000000-0005-0000-0000-0000E2130000}"/>
    <cellStyle name="Comma 5 2 3 3 2 3" xfId="15255" xr:uid="{00000000-0005-0000-0000-0000E3130000}"/>
    <cellStyle name="Comma 5 2 3 3 3" xfId="8690" xr:uid="{00000000-0005-0000-0000-0000E4130000}"/>
    <cellStyle name="Comma 5 2 3 3 3 2" xfId="17443" xr:uid="{00000000-0005-0000-0000-0000E5130000}"/>
    <cellStyle name="Comma 5 2 3 3 4" xfId="13067" xr:uid="{00000000-0005-0000-0000-0000E6130000}"/>
    <cellStyle name="Comma 5 2 3 4" xfId="5407" xr:uid="{00000000-0005-0000-0000-0000E7130000}"/>
    <cellStyle name="Comma 5 2 3 4 2" xfId="9784" xr:uid="{00000000-0005-0000-0000-0000E8130000}"/>
    <cellStyle name="Comma 5 2 3 4 2 2" xfId="18537" xr:uid="{00000000-0005-0000-0000-0000E9130000}"/>
    <cellStyle name="Comma 5 2 3 4 3" xfId="14161" xr:uid="{00000000-0005-0000-0000-0000EA130000}"/>
    <cellStyle name="Comma 5 2 3 5" xfId="7596" xr:uid="{00000000-0005-0000-0000-0000EB130000}"/>
    <cellStyle name="Comma 5 2 3 5 2" xfId="16349" xr:uid="{00000000-0005-0000-0000-0000EC130000}"/>
    <cellStyle name="Comma 5 2 3 6" xfId="11973" xr:uid="{00000000-0005-0000-0000-0000ED130000}"/>
    <cellStyle name="Comma 5 2 4" xfId="3490" xr:uid="{00000000-0005-0000-0000-0000EE130000}"/>
    <cellStyle name="Comma 5 2 4 2" xfId="4586" xr:uid="{00000000-0005-0000-0000-0000EF130000}"/>
    <cellStyle name="Comma 5 2 4 2 2" xfId="6775" xr:uid="{00000000-0005-0000-0000-0000F0130000}"/>
    <cellStyle name="Comma 5 2 4 2 2 2" xfId="11152" xr:uid="{00000000-0005-0000-0000-0000F1130000}"/>
    <cellStyle name="Comma 5 2 4 2 2 2 2" xfId="19905" xr:uid="{00000000-0005-0000-0000-0000F2130000}"/>
    <cellStyle name="Comma 5 2 4 2 2 3" xfId="15529" xr:uid="{00000000-0005-0000-0000-0000F3130000}"/>
    <cellStyle name="Comma 5 2 4 2 3" xfId="8964" xr:uid="{00000000-0005-0000-0000-0000F4130000}"/>
    <cellStyle name="Comma 5 2 4 2 3 2" xfId="17717" xr:uid="{00000000-0005-0000-0000-0000F5130000}"/>
    <cellStyle name="Comma 5 2 4 2 4" xfId="13341" xr:uid="{00000000-0005-0000-0000-0000F6130000}"/>
    <cellStyle name="Comma 5 2 4 3" xfId="5681" xr:uid="{00000000-0005-0000-0000-0000F7130000}"/>
    <cellStyle name="Comma 5 2 4 3 2" xfId="10058" xr:uid="{00000000-0005-0000-0000-0000F8130000}"/>
    <cellStyle name="Comma 5 2 4 3 2 2" xfId="18811" xr:uid="{00000000-0005-0000-0000-0000F9130000}"/>
    <cellStyle name="Comma 5 2 4 3 3" xfId="14435" xr:uid="{00000000-0005-0000-0000-0000FA130000}"/>
    <cellStyle name="Comma 5 2 4 4" xfId="7870" xr:uid="{00000000-0005-0000-0000-0000FB130000}"/>
    <cellStyle name="Comma 5 2 4 4 2" xfId="16623" xr:uid="{00000000-0005-0000-0000-0000FC130000}"/>
    <cellStyle name="Comma 5 2 4 5" xfId="12247" xr:uid="{00000000-0005-0000-0000-0000FD130000}"/>
    <cellStyle name="Comma 5 2 5" xfId="4038" xr:uid="{00000000-0005-0000-0000-0000FE130000}"/>
    <cellStyle name="Comma 5 2 5 2" xfId="6227" xr:uid="{00000000-0005-0000-0000-0000FF130000}"/>
    <cellStyle name="Comma 5 2 5 2 2" xfId="10604" xr:uid="{00000000-0005-0000-0000-000000140000}"/>
    <cellStyle name="Comma 5 2 5 2 2 2" xfId="19357" xr:uid="{00000000-0005-0000-0000-000001140000}"/>
    <cellStyle name="Comma 5 2 5 2 3" xfId="14981" xr:uid="{00000000-0005-0000-0000-000002140000}"/>
    <cellStyle name="Comma 5 2 5 3" xfId="8416" xr:uid="{00000000-0005-0000-0000-000003140000}"/>
    <cellStyle name="Comma 5 2 5 3 2" xfId="17169" xr:uid="{00000000-0005-0000-0000-000004140000}"/>
    <cellStyle name="Comma 5 2 5 4" xfId="12793" xr:uid="{00000000-0005-0000-0000-000005140000}"/>
    <cellStyle name="Comma 5 2 6" xfId="5133" xr:uid="{00000000-0005-0000-0000-000006140000}"/>
    <cellStyle name="Comma 5 2 6 2" xfId="9510" xr:uid="{00000000-0005-0000-0000-000007140000}"/>
    <cellStyle name="Comma 5 2 6 2 2" xfId="18263" xr:uid="{00000000-0005-0000-0000-000008140000}"/>
    <cellStyle name="Comma 5 2 6 3" xfId="13887" xr:uid="{00000000-0005-0000-0000-000009140000}"/>
    <cellStyle name="Comma 5 2 7" xfId="7322" xr:uid="{00000000-0005-0000-0000-00000A140000}"/>
    <cellStyle name="Comma 5 2 7 2" xfId="16075" xr:uid="{00000000-0005-0000-0000-00000B140000}"/>
    <cellStyle name="Comma 5 2 8" xfId="11699" xr:uid="{00000000-0005-0000-0000-00000C140000}"/>
    <cellStyle name="Comma 5 3" xfId="2994" xr:uid="{00000000-0005-0000-0000-00000D140000}"/>
    <cellStyle name="Comma 5 3 2" xfId="3270" xr:uid="{00000000-0005-0000-0000-00000E140000}"/>
    <cellStyle name="Comma 5 3 2 2" xfId="3823" xr:uid="{00000000-0005-0000-0000-00000F140000}"/>
    <cellStyle name="Comma 5 3 2 2 2" xfId="4919" xr:uid="{00000000-0005-0000-0000-000010140000}"/>
    <cellStyle name="Comma 5 3 2 2 2 2" xfId="7108" xr:uid="{00000000-0005-0000-0000-000011140000}"/>
    <cellStyle name="Comma 5 3 2 2 2 2 2" xfId="11485" xr:uid="{00000000-0005-0000-0000-000012140000}"/>
    <cellStyle name="Comma 5 3 2 2 2 2 2 2" xfId="20238" xr:uid="{00000000-0005-0000-0000-000013140000}"/>
    <cellStyle name="Comma 5 3 2 2 2 2 3" xfId="15862" xr:uid="{00000000-0005-0000-0000-000014140000}"/>
    <cellStyle name="Comma 5 3 2 2 2 3" xfId="9297" xr:uid="{00000000-0005-0000-0000-000015140000}"/>
    <cellStyle name="Comma 5 3 2 2 2 3 2" xfId="18050" xr:uid="{00000000-0005-0000-0000-000016140000}"/>
    <cellStyle name="Comma 5 3 2 2 2 4" xfId="13674" xr:uid="{00000000-0005-0000-0000-000017140000}"/>
    <cellStyle name="Comma 5 3 2 2 3" xfId="6014" xr:uid="{00000000-0005-0000-0000-000018140000}"/>
    <cellStyle name="Comma 5 3 2 2 3 2" xfId="10391" xr:uid="{00000000-0005-0000-0000-000019140000}"/>
    <cellStyle name="Comma 5 3 2 2 3 2 2" xfId="19144" xr:uid="{00000000-0005-0000-0000-00001A140000}"/>
    <cellStyle name="Comma 5 3 2 2 3 3" xfId="14768" xr:uid="{00000000-0005-0000-0000-00001B140000}"/>
    <cellStyle name="Comma 5 3 2 2 4" xfId="8203" xr:uid="{00000000-0005-0000-0000-00001C140000}"/>
    <cellStyle name="Comma 5 3 2 2 4 2" xfId="16956" xr:uid="{00000000-0005-0000-0000-00001D140000}"/>
    <cellStyle name="Comma 5 3 2 2 5" xfId="12580" xr:uid="{00000000-0005-0000-0000-00001E140000}"/>
    <cellStyle name="Comma 5 3 2 3" xfId="4371" xr:uid="{00000000-0005-0000-0000-00001F140000}"/>
    <cellStyle name="Comma 5 3 2 3 2" xfId="6560" xr:uid="{00000000-0005-0000-0000-000020140000}"/>
    <cellStyle name="Comma 5 3 2 3 2 2" xfId="10937" xr:uid="{00000000-0005-0000-0000-000021140000}"/>
    <cellStyle name="Comma 5 3 2 3 2 2 2" xfId="19690" xr:uid="{00000000-0005-0000-0000-000022140000}"/>
    <cellStyle name="Comma 5 3 2 3 2 3" xfId="15314" xr:uid="{00000000-0005-0000-0000-000023140000}"/>
    <cellStyle name="Comma 5 3 2 3 3" xfId="8749" xr:uid="{00000000-0005-0000-0000-000024140000}"/>
    <cellStyle name="Comma 5 3 2 3 3 2" xfId="17502" xr:uid="{00000000-0005-0000-0000-000025140000}"/>
    <cellStyle name="Comma 5 3 2 3 4" xfId="13126" xr:uid="{00000000-0005-0000-0000-000026140000}"/>
    <cellStyle name="Comma 5 3 2 4" xfId="5466" xr:uid="{00000000-0005-0000-0000-000027140000}"/>
    <cellStyle name="Comma 5 3 2 4 2" xfId="9843" xr:uid="{00000000-0005-0000-0000-000028140000}"/>
    <cellStyle name="Comma 5 3 2 4 2 2" xfId="18596" xr:uid="{00000000-0005-0000-0000-000029140000}"/>
    <cellStyle name="Comma 5 3 2 4 3" xfId="14220" xr:uid="{00000000-0005-0000-0000-00002A140000}"/>
    <cellStyle name="Comma 5 3 2 5" xfId="7655" xr:uid="{00000000-0005-0000-0000-00002B140000}"/>
    <cellStyle name="Comma 5 3 2 5 2" xfId="16408" xr:uid="{00000000-0005-0000-0000-00002C140000}"/>
    <cellStyle name="Comma 5 3 2 6" xfId="12032" xr:uid="{00000000-0005-0000-0000-00002D140000}"/>
    <cellStyle name="Comma 5 3 3" xfId="3549" xr:uid="{00000000-0005-0000-0000-00002E140000}"/>
    <cellStyle name="Comma 5 3 3 2" xfId="4645" xr:uid="{00000000-0005-0000-0000-00002F140000}"/>
    <cellStyle name="Comma 5 3 3 2 2" xfId="6834" xr:uid="{00000000-0005-0000-0000-000030140000}"/>
    <cellStyle name="Comma 5 3 3 2 2 2" xfId="11211" xr:uid="{00000000-0005-0000-0000-000031140000}"/>
    <cellStyle name="Comma 5 3 3 2 2 2 2" xfId="19964" xr:uid="{00000000-0005-0000-0000-000032140000}"/>
    <cellStyle name="Comma 5 3 3 2 2 3" xfId="15588" xr:uid="{00000000-0005-0000-0000-000033140000}"/>
    <cellStyle name="Comma 5 3 3 2 3" xfId="9023" xr:uid="{00000000-0005-0000-0000-000034140000}"/>
    <cellStyle name="Comma 5 3 3 2 3 2" xfId="17776" xr:uid="{00000000-0005-0000-0000-000035140000}"/>
    <cellStyle name="Comma 5 3 3 2 4" xfId="13400" xr:uid="{00000000-0005-0000-0000-000036140000}"/>
    <cellStyle name="Comma 5 3 3 3" xfId="5740" xr:uid="{00000000-0005-0000-0000-000037140000}"/>
    <cellStyle name="Comma 5 3 3 3 2" xfId="10117" xr:uid="{00000000-0005-0000-0000-000038140000}"/>
    <cellStyle name="Comma 5 3 3 3 2 2" xfId="18870" xr:uid="{00000000-0005-0000-0000-000039140000}"/>
    <cellStyle name="Comma 5 3 3 3 3" xfId="14494" xr:uid="{00000000-0005-0000-0000-00003A140000}"/>
    <cellStyle name="Comma 5 3 3 4" xfId="7929" xr:uid="{00000000-0005-0000-0000-00003B140000}"/>
    <cellStyle name="Comma 5 3 3 4 2" xfId="16682" xr:uid="{00000000-0005-0000-0000-00003C140000}"/>
    <cellStyle name="Comma 5 3 3 5" xfId="12306" xr:uid="{00000000-0005-0000-0000-00003D140000}"/>
    <cellStyle name="Comma 5 3 4" xfId="4097" xr:uid="{00000000-0005-0000-0000-00003E140000}"/>
    <cellStyle name="Comma 5 3 4 2" xfId="6286" xr:uid="{00000000-0005-0000-0000-00003F140000}"/>
    <cellStyle name="Comma 5 3 4 2 2" xfId="10663" xr:uid="{00000000-0005-0000-0000-000040140000}"/>
    <cellStyle name="Comma 5 3 4 2 2 2" xfId="19416" xr:uid="{00000000-0005-0000-0000-000041140000}"/>
    <cellStyle name="Comma 5 3 4 2 3" xfId="15040" xr:uid="{00000000-0005-0000-0000-000042140000}"/>
    <cellStyle name="Comma 5 3 4 3" xfId="8475" xr:uid="{00000000-0005-0000-0000-000043140000}"/>
    <cellStyle name="Comma 5 3 4 3 2" xfId="17228" xr:uid="{00000000-0005-0000-0000-000044140000}"/>
    <cellStyle name="Comma 5 3 4 4" xfId="12852" xr:uid="{00000000-0005-0000-0000-000045140000}"/>
    <cellStyle name="Comma 5 3 5" xfId="5192" xr:uid="{00000000-0005-0000-0000-000046140000}"/>
    <cellStyle name="Comma 5 3 5 2" xfId="9569" xr:uid="{00000000-0005-0000-0000-000047140000}"/>
    <cellStyle name="Comma 5 3 5 2 2" xfId="18322" xr:uid="{00000000-0005-0000-0000-000048140000}"/>
    <cellStyle name="Comma 5 3 5 3" xfId="13946" xr:uid="{00000000-0005-0000-0000-000049140000}"/>
    <cellStyle name="Comma 5 3 6" xfId="7381" xr:uid="{00000000-0005-0000-0000-00004A140000}"/>
    <cellStyle name="Comma 5 3 6 2" xfId="16134" xr:uid="{00000000-0005-0000-0000-00004B140000}"/>
    <cellStyle name="Comma 5 3 7" xfId="11758" xr:uid="{00000000-0005-0000-0000-00004C140000}"/>
    <cellStyle name="Comma 5 4" xfId="2881" xr:uid="{00000000-0005-0000-0000-00004D140000}"/>
    <cellStyle name="Comma 5 4 2" xfId="3160" xr:uid="{00000000-0005-0000-0000-00004E140000}"/>
    <cellStyle name="Comma 5 4 2 2" xfId="3713" xr:uid="{00000000-0005-0000-0000-00004F140000}"/>
    <cellStyle name="Comma 5 4 2 2 2" xfId="4809" xr:uid="{00000000-0005-0000-0000-000050140000}"/>
    <cellStyle name="Comma 5 4 2 2 2 2" xfId="6998" xr:uid="{00000000-0005-0000-0000-000051140000}"/>
    <cellStyle name="Comma 5 4 2 2 2 2 2" xfId="11375" xr:uid="{00000000-0005-0000-0000-000052140000}"/>
    <cellStyle name="Comma 5 4 2 2 2 2 2 2" xfId="20128" xr:uid="{00000000-0005-0000-0000-000053140000}"/>
    <cellStyle name="Comma 5 4 2 2 2 2 3" xfId="15752" xr:uid="{00000000-0005-0000-0000-000054140000}"/>
    <cellStyle name="Comma 5 4 2 2 2 3" xfId="9187" xr:uid="{00000000-0005-0000-0000-000055140000}"/>
    <cellStyle name="Comma 5 4 2 2 2 3 2" xfId="17940" xr:uid="{00000000-0005-0000-0000-000056140000}"/>
    <cellStyle name="Comma 5 4 2 2 2 4" xfId="13564" xr:uid="{00000000-0005-0000-0000-000057140000}"/>
    <cellStyle name="Comma 5 4 2 2 3" xfId="5904" xr:uid="{00000000-0005-0000-0000-000058140000}"/>
    <cellStyle name="Comma 5 4 2 2 3 2" xfId="10281" xr:uid="{00000000-0005-0000-0000-000059140000}"/>
    <cellStyle name="Comma 5 4 2 2 3 2 2" xfId="19034" xr:uid="{00000000-0005-0000-0000-00005A140000}"/>
    <cellStyle name="Comma 5 4 2 2 3 3" xfId="14658" xr:uid="{00000000-0005-0000-0000-00005B140000}"/>
    <cellStyle name="Comma 5 4 2 2 4" xfId="8093" xr:uid="{00000000-0005-0000-0000-00005C140000}"/>
    <cellStyle name="Comma 5 4 2 2 4 2" xfId="16846" xr:uid="{00000000-0005-0000-0000-00005D140000}"/>
    <cellStyle name="Comma 5 4 2 2 5" xfId="12470" xr:uid="{00000000-0005-0000-0000-00005E140000}"/>
    <cellStyle name="Comma 5 4 2 3" xfId="4261" xr:uid="{00000000-0005-0000-0000-00005F140000}"/>
    <cellStyle name="Comma 5 4 2 3 2" xfId="6450" xr:uid="{00000000-0005-0000-0000-000060140000}"/>
    <cellStyle name="Comma 5 4 2 3 2 2" xfId="10827" xr:uid="{00000000-0005-0000-0000-000061140000}"/>
    <cellStyle name="Comma 5 4 2 3 2 2 2" xfId="19580" xr:uid="{00000000-0005-0000-0000-000062140000}"/>
    <cellStyle name="Comma 5 4 2 3 2 3" xfId="15204" xr:uid="{00000000-0005-0000-0000-000063140000}"/>
    <cellStyle name="Comma 5 4 2 3 3" xfId="8639" xr:uid="{00000000-0005-0000-0000-000064140000}"/>
    <cellStyle name="Comma 5 4 2 3 3 2" xfId="17392" xr:uid="{00000000-0005-0000-0000-000065140000}"/>
    <cellStyle name="Comma 5 4 2 3 4" xfId="13016" xr:uid="{00000000-0005-0000-0000-000066140000}"/>
    <cellStyle name="Comma 5 4 2 4" xfId="5356" xr:uid="{00000000-0005-0000-0000-000067140000}"/>
    <cellStyle name="Comma 5 4 2 4 2" xfId="9733" xr:uid="{00000000-0005-0000-0000-000068140000}"/>
    <cellStyle name="Comma 5 4 2 4 2 2" xfId="18486" xr:uid="{00000000-0005-0000-0000-000069140000}"/>
    <cellStyle name="Comma 5 4 2 4 3" xfId="14110" xr:uid="{00000000-0005-0000-0000-00006A140000}"/>
    <cellStyle name="Comma 5 4 2 5" xfId="7545" xr:uid="{00000000-0005-0000-0000-00006B140000}"/>
    <cellStyle name="Comma 5 4 2 5 2" xfId="16298" xr:uid="{00000000-0005-0000-0000-00006C140000}"/>
    <cellStyle name="Comma 5 4 2 6" xfId="11922" xr:uid="{00000000-0005-0000-0000-00006D140000}"/>
    <cellStyle name="Comma 5 4 3" xfId="3439" xr:uid="{00000000-0005-0000-0000-00006E140000}"/>
    <cellStyle name="Comma 5 4 3 2" xfId="4535" xr:uid="{00000000-0005-0000-0000-00006F140000}"/>
    <cellStyle name="Comma 5 4 3 2 2" xfId="6724" xr:uid="{00000000-0005-0000-0000-000070140000}"/>
    <cellStyle name="Comma 5 4 3 2 2 2" xfId="11101" xr:uid="{00000000-0005-0000-0000-000071140000}"/>
    <cellStyle name="Comma 5 4 3 2 2 2 2" xfId="19854" xr:uid="{00000000-0005-0000-0000-000072140000}"/>
    <cellStyle name="Comma 5 4 3 2 2 3" xfId="15478" xr:uid="{00000000-0005-0000-0000-000073140000}"/>
    <cellStyle name="Comma 5 4 3 2 3" xfId="8913" xr:uid="{00000000-0005-0000-0000-000074140000}"/>
    <cellStyle name="Comma 5 4 3 2 3 2" xfId="17666" xr:uid="{00000000-0005-0000-0000-000075140000}"/>
    <cellStyle name="Comma 5 4 3 2 4" xfId="13290" xr:uid="{00000000-0005-0000-0000-000076140000}"/>
    <cellStyle name="Comma 5 4 3 3" xfId="5630" xr:uid="{00000000-0005-0000-0000-000077140000}"/>
    <cellStyle name="Comma 5 4 3 3 2" xfId="10007" xr:uid="{00000000-0005-0000-0000-000078140000}"/>
    <cellStyle name="Comma 5 4 3 3 2 2" xfId="18760" xr:uid="{00000000-0005-0000-0000-000079140000}"/>
    <cellStyle name="Comma 5 4 3 3 3" xfId="14384" xr:uid="{00000000-0005-0000-0000-00007A140000}"/>
    <cellStyle name="Comma 5 4 3 4" xfId="7819" xr:uid="{00000000-0005-0000-0000-00007B140000}"/>
    <cellStyle name="Comma 5 4 3 4 2" xfId="16572" xr:uid="{00000000-0005-0000-0000-00007C140000}"/>
    <cellStyle name="Comma 5 4 3 5" xfId="12196" xr:uid="{00000000-0005-0000-0000-00007D140000}"/>
    <cellStyle name="Comma 5 4 4" xfId="3987" xr:uid="{00000000-0005-0000-0000-00007E140000}"/>
    <cellStyle name="Comma 5 4 4 2" xfId="6176" xr:uid="{00000000-0005-0000-0000-00007F140000}"/>
    <cellStyle name="Comma 5 4 4 2 2" xfId="10553" xr:uid="{00000000-0005-0000-0000-000080140000}"/>
    <cellStyle name="Comma 5 4 4 2 2 2" xfId="19306" xr:uid="{00000000-0005-0000-0000-000081140000}"/>
    <cellStyle name="Comma 5 4 4 2 3" xfId="14930" xr:uid="{00000000-0005-0000-0000-000082140000}"/>
    <cellStyle name="Comma 5 4 4 3" xfId="8365" xr:uid="{00000000-0005-0000-0000-000083140000}"/>
    <cellStyle name="Comma 5 4 4 3 2" xfId="17118" xr:uid="{00000000-0005-0000-0000-000084140000}"/>
    <cellStyle name="Comma 5 4 4 4" xfId="12742" xr:uid="{00000000-0005-0000-0000-000085140000}"/>
    <cellStyle name="Comma 5 4 5" xfId="5082" xr:uid="{00000000-0005-0000-0000-000086140000}"/>
    <cellStyle name="Comma 5 4 5 2" xfId="9459" xr:uid="{00000000-0005-0000-0000-000087140000}"/>
    <cellStyle name="Comma 5 4 5 2 2" xfId="18212" xr:uid="{00000000-0005-0000-0000-000088140000}"/>
    <cellStyle name="Comma 5 4 5 3" xfId="13836" xr:uid="{00000000-0005-0000-0000-000089140000}"/>
    <cellStyle name="Comma 5 4 6" xfId="7271" xr:uid="{00000000-0005-0000-0000-00008A140000}"/>
    <cellStyle name="Comma 5 4 6 2" xfId="16024" xr:uid="{00000000-0005-0000-0000-00008B140000}"/>
    <cellStyle name="Comma 5 4 7" xfId="11648" xr:uid="{00000000-0005-0000-0000-00008C140000}"/>
    <cellStyle name="Comma 5 5" xfId="3110" xr:uid="{00000000-0005-0000-0000-00008D140000}"/>
    <cellStyle name="Comma 5 5 2" xfId="3664" xr:uid="{00000000-0005-0000-0000-00008E140000}"/>
    <cellStyle name="Comma 5 5 2 2" xfId="4760" xr:uid="{00000000-0005-0000-0000-00008F140000}"/>
    <cellStyle name="Comma 5 5 2 2 2" xfId="6949" xr:uid="{00000000-0005-0000-0000-000090140000}"/>
    <cellStyle name="Comma 5 5 2 2 2 2" xfId="11326" xr:uid="{00000000-0005-0000-0000-000091140000}"/>
    <cellStyle name="Comma 5 5 2 2 2 2 2" xfId="20079" xr:uid="{00000000-0005-0000-0000-000092140000}"/>
    <cellStyle name="Comma 5 5 2 2 2 3" xfId="15703" xr:uid="{00000000-0005-0000-0000-000093140000}"/>
    <cellStyle name="Comma 5 5 2 2 3" xfId="9138" xr:uid="{00000000-0005-0000-0000-000094140000}"/>
    <cellStyle name="Comma 5 5 2 2 3 2" xfId="17891" xr:uid="{00000000-0005-0000-0000-000095140000}"/>
    <cellStyle name="Comma 5 5 2 2 4" xfId="13515" xr:uid="{00000000-0005-0000-0000-000096140000}"/>
    <cellStyle name="Comma 5 5 2 3" xfId="5855" xr:uid="{00000000-0005-0000-0000-000097140000}"/>
    <cellStyle name="Comma 5 5 2 3 2" xfId="10232" xr:uid="{00000000-0005-0000-0000-000098140000}"/>
    <cellStyle name="Comma 5 5 2 3 2 2" xfId="18985" xr:uid="{00000000-0005-0000-0000-000099140000}"/>
    <cellStyle name="Comma 5 5 2 3 3" xfId="14609" xr:uid="{00000000-0005-0000-0000-00009A140000}"/>
    <cellStyle name="Comma 5 5 2 4" xfId="8044" xr:uid="{00000000-0005-0000-0000-00009B140000}"/>
    <cellStyle name="Comma 5 5 2 4 2" xfId="16797" xr:uid="{00000000-0005-0000-0000-00009C140000}"/>
    <cellStyle name="Comma 5 5 2 5" xfId="12421" xr:uid="{00000000-0005-0000-0000-00009D140000}"/>
    <cellStyle name="Comma 5 5 3" xfId="4212" xr:uid="{00000000-0005-0000-0000-00009E140000}"/>
    <cellStyle name="Comma 5 5 3 2" xfId="6401" xr:uid="{00000000-0005-0000-0000-00009F140000}"/>
    <cellStyle name="Comma 5 5 3 2 2" xfId="10778" xr:uid="{00000000-0005-0000-0000-0000A0140000}"/>
    <cellStyle name="Comma 5 5 3 2 2 2" xfId="19531" xr:uid="{00000000-0005-0000-0000-0000A1140000}"/>
    <cellStyle name="Comma 5 5 3 2 3" xfId="15155" xr:uid="{00000000-0005-0000-0000-0000A2140000}"/>
    <cellStyle name="Comma 5 5 3 3" xfId="8590" xr:uid="{00000000-0005-0000-0000-0000A3140000}"/>
    <cellStyle name="Comma 5 5 3 3 2" xfId="17343" xr:uid="{00000000-0005-0000-0000-0000A4140000}"/>
    <cellStyle name="Comma 5 5 3 4" xfId="12967" xr:uid="{00000000-0005-0000-0000-0000A5140000}"/>
    <cellStyle name="Comma 5 5 4" xfId="5307" xr:uid="{00000000-0005-0000-0000-0000A6140000}"/>
    <cellStyle name="Comma 5 5 4 2" xfId="9684" xr:uid="{00000000-0005-0000-0000-0000A7140000}"/>
    <cellStyle name="Comma 5 5 4 2 2" xfId="18437" xr:uid="{00000000-0005-0000-0000-0000A8140000}"/>
    <cellStyle name="Comma 5 5 4 3" xfId="14061" xr:uid="{00000000-0005-0000-0000-0000A9140000}"/>
    <cellStyle name="Comma 5 5 5" xfId="7496" xr:uid="{00000000-0005-0000-0000-0000AA140000}"/>
    <cellStyle name="Comma 5 5 5 2" xfId="16249" xr:uid="{00000000-0005-0000-0000-0000AB140000}"/>
    <cellStyle name="Comma 5 5 6" xfId="11873" xr:uid="{00000000-0005-0000-0000-0000AC140000}"/>
    <cellStyle name="Comma 5 6" xfId="3389" xr:uid="{00000000-0005-0000-0000-0000AD140000}"/>
    <cellStyle name="Comma 5 6 2" xfId="4486" xr:uid="{00000000-0005-0000-0000-0000AE140000}"/>
    <cellStyle name="Comma 5 6 2 2" xfId="6675" xr:uid="{00000000-0005-0000-0000-0000AF140000}"/>
    <cellStyle name="Comma 5 6 2 2 2" xfId="11052" xr:uid="{00000000-0005-0000-0000-0000B0140000}"/>
    <cellStyle name="Comma 5 6 2 2 2 2" xfId="19805" xr:uid="{00000000-0005-0000-0000-0000B1140000}"/>
    <cellStyle name="Comma 5 6 2 2 3" xfId="15429" xr:uid="{00000000-0005-0000-0000-0000B2140000}"/>
    <cellStyle name="Comma 5 6 2 3" xfId="8864" xr:uid="{00000000-0005-0000-0000-0000B3140000}"/>
    <cellStyle name="Comma 5 6 2 3 2" xfId="17617" xr:uid="{00000000-0005-0000-0000-0000B4140000}"/>
    <cellStyle name="Comma 5 6 2 4" xfId="13241" xr:uid="{00000000-0005-0000-0000-0000B5140000}"/>
    <cellStyle name="Comma 5 6 3" xfId="5581" xr:uid="{00000000-0005-0000-0000-0000B6140000}"/>
    <cellStyle name="Comma 5 6 3 2" xfId="9958" xr:uid="{00000000-0005-0000-0000-0000B7140000}"/>
    <cellStyle name="Comma 5 6 3 2 2" xfId="18711" xr:uid="{00000000-0005-0000-0000-0000B8140000}"/>
    <cellStyle name="Comma 5 6 3 3" xfId="14335" xr:uid="{00000000-0005-0000-0000-0000B9140000}"/>
    <cellStyle name="Comma 5 6 4" xfId="7770" xr:uid="{00000000-0005-0000-0000-0000BA140000}"/>
    <cellStyle name="Comma 5 6 4 2" xfId="16523" xr:uid="{00000000-0005-0000-0000-0000BB140000}"/>
    <cellStyle name="Comma 5 6 5" xfId="12147" xr:uid="{00000000-0005-0000-0000-0000BC140000}"/>
    <cellStyle name="Comma 5 7" xfId="3939" xr:uid="{00000000-0005-0000-0000-0000BD140000}"/>
    <cellStyle name="Comma 5 7 2" xfId="6128" xr:uid="{00000000-0005-0000-0000-0000BE140000}"/>
    <cellStyle name="Comma 5 7 2 2" xfId="10505" xr:uid="{00000000-0005-0000-0000-0000BF140000}"/>
    <cellStyle name="Comma 5 7 2 2 2" xfId="19258" xr:uid="{00000000-0005-0000-0000-0000C0140000}"/>
    <cellStyle name="Comma 5 7 2 3" xfId="14882" xr:uid="{00000000-0005-0000-0000-0000C1140000}"/>
    <cellStyle name="Comma 5 7 3" xfId="8317" xr:uid="{00000000-0005-0000-0000-0000C2140000}"/>
    <cellStyle name="Comma 5 7 3 2" xfId="17070" xr:uid="{00000000-0005-0000-0000-0000C3140000}"/>
    <cellStyle name="Comma 5 7 4" xfId="12694" xr:uid="{00000000-0005-0000-0000-0000C4140000}"/>
    <cellStyle name="Comma 5 8" xfId="5034" xr:uid="{00000000-0005-0000-0000-0000C5140000}"/>
    <cellStyle name="Comma 5 8 2" xfId="9411" xr:uid="{00000000-0005-0000-0000-0000C6140000}"/>
    <cellStyle name="Comma 5 8 2 2" xfId="18164" xr:uid="{00000000-0005-0000-0000-0000C7140000}"/>
    <cellStyle name="Comma 5 8 3" xfId="13788" xr:uid="{00000000-0005-0000-0000-0000C8140000}"/>
    <cellStyle name="Comma 5 9" xfId="7223" xr:uid="{00000000-0005-0000-0000-0000C9140000}"/>
    <cellStyle name="Comma 5 9 2" xfId="15976" xr:uid="{00000000-0005-0000-0000-0000CA140000}"/>
    <cellStyle name="Comma 6" xfId="2922" xr:uid="{00000000-0005-0000-0000-0000CB140000}"/>
    <cellStyle name="Comma 6 2" xfId="3034" xr:uid="{00000000-0005-0000-0000-0000CC140000}"/>
    <cellStyle name="Comma 6 2 2" xfId="3310" xr:uid="{00000000-0005-0000-0000-0000CD140000}"/>
    <cellStyle name="Comma 6 2 2 2" xfId="3863" xr:uid="{00000000-0005-0000-0000-0000CE140000}"/>
    <cellStyle name="Comma 6 2 2 2 2" xfId="4959" xr:uid="{00000000-0005-0000-0000-0000CF140000}"/>
    <cellStyle name="Comma 6 2 2 2 2 2" xfId="7148" xr:uid="{00000000-0005-0000-0000-0000D0140000}"/>
    <cellStyle name="Comma 6 2 2 2 2 2 2" xfId="11525" xr:uid="{00000000-0005-0000-0000-0000D1140000}"/>
    <cellStyle name="Comma 6 2 2 2 2 2 2 2" xfId="20278" xr:uid="{00000000-0005-0000-0000-0000D2140000}"/>
    <cellStyle name="Comma 6 2 2 2 2 2 3" xfId="15902" xr:uid="{00000000-0005-0000-0000-0000D3140000}"/>
    <cellStyle name="Comma 6 2 2 2 2 3" xfId="9337" xr:uid="{00000000-0005-0000-0000-0000D4140000}"/>
    <cellStyle name="Comma 6 2 2 2 2 3 2" xfId="18090" xr:uid="{00000000-0005-0000-0000-0000D5140000}"/>
    <cellStyle name="Comma 6 2 2 2 2 4" xfId="13714" xr:uid="{00000000-0005-0000-0000-0000D6140000}"/>
    <cellStyle name="Comma 6 2 2 2 3" xfId="6054" xr:uid="{00000000-0005-0000-0000-0000D7140000}"/>
    <cellStyle name="Comma 6 2 2 2 3 2" xfId="10431" xr:uid="{00000000-0005-0000-0000-0000D8140000}"/>
    <cellStyle name="Comma 6 2 2 2 3 2 2" xfId="19184" xr:uid="{00000000-0005-0000-0000-0000D9140000}"/>
    <cellStyle name="Comma 6 2 2 2 3 3" xfId="14808" xr:uid="{00000000-0005-0000-0000-0000DA140000}"/>
    <cellStyle name="Comma 6 2 2 2 4" xfId="8243" xr:uid="{00000000-0005-0000-0000-0000DB140000}"/>
    <cellStyle name="Comma 6 2 2 2 4 2" xfId="16996" xr:uid="{00000000-0005-0000-0000-0000DC140000}"/>
    <cellStyle name="Comma 6 2 2 2 5" xfId="12620" xr:uid="{00000000-0005-0000-0000-0000DD140000}"/>
    <cellStyle name="Comma 6 2 2 3" xfId="4411" xr:uid="{00000000-0005-0000-0000-0000DE140000}"/>
    <cellStyle name="Comma 6 2 2 3 2" xfId="6600" xr:uid="{00000000-0005-0000-0000-0000DF140000}"/>
    <cellStyle name="Comma 6 2 2 3 2 2" xfId="10977" xr:uid="{00000000-0005-0000-0000-0000E0140000}"/>
    <cellStyle name="Comma 6 2 2 3 2 2 2" xfId="19730" xr:uid="{00000000-0005-0000-0000-0000E1140000}"/>
    <cellStyle name="Comma 6 2 2 3 2 3" xfId="15354" xr:uid="{00000000-0005-0000-0000-0000E2140000}"/>
    <cellStyle name="Comma 6 2 2 3 3" xfId="8789" xr:uid="{00000000-0005-0000-0000-0000E3140000}"/>
    <cellStyle name="Comma 6 2 2 3 3 2" xfId="17542" xr:uid="{00000000-0005-0000-0000-0000E4140000}"/>
    <cellStyle name="Comma 6 2 2 3 4" xfId="13166" xr:uid="{00000000-0005-0000-0000-0000E5140000}"/>
    <cellStyle name="Comma 6 2 2 4" xfId="5506" xr:uid="{00000000-0005-0000-0000-0000E6140000}"/>
    <cellStyle name="Comma 6 2 2 4 2" xfId="9883" xr:uid="{00000000-0005-0000-0000-0000E7140000}"/>
    <cellStyle name="Comma 6 2 2 4 2 2" xfId="18636" xr:uid="{00000000-0005-0000-0000-0000E8140000}"/>
    <cellStyle name="Comma 6 2 2 4 3" xfId="14260" xr:uid="{00000000-0005-0000-0000-0000E9140000}"/>
    <cellStyle name="Comma 6 2 2 5" xfId="7695" xr:uid="{00000000-0005-0000-0000-0000EA140000}"/>
    <cellStyle name="Comma 6 2 2 5 2" xfId="16448" xr:uid="{00000000-0005-0000-0000-0000EB140000}"/>
    <cellStyle name="Comma 6 2 2 6" xfId="12072" xr:uid="{00000000-0005-0000-0000-0000EC140000}"/>
    <cellStyle name="Comma 6 2 3" xfId="3589" xr:uid="{00000000-0005-0000-0000-0000ED140000}"/>
    <cellStyle name="Comma 6 2 3 2" xfId="4685" xr:uid="{00000000-0005-0000-0000-0000EE140000}"/>
    <cellStyle name="Comma 6 2 3 2 2" xfId="6874" xr:uid="{00000000-0005-0000-0000-0000EF140000}"/>
    <cellStyle name="Comma 6 2 3 2 2 2" xfId="11251" xr:uid="{00000000-0005-0000-0000-0000F0140000}"/>
    <cellStyle name="Comma 6 2 3 2 2 2 2" xfId="20004" xr:uid="{00000000-0005-0000-0000-0000F1140000}"/>
    <cellStyle name="Comma 6 2 3 2 2 3" xfId="15628" xr:uid="{00000000-0005-0000-0000-0000F2140000}"/>
    <cellStyle name="Comma 6 2 3 2 3" xfId="9063" xr:uid="{00000000-0005-0000-0000-0000F3140000}"/>
    <cellStyle name="Comma 6 2 3 2 3 2" xfId="17816" xr:uid="{00000000-0005-0000-0000-0000F4140000}"/>
    <cellStyle name="Comma 6 2 3 2 4" xfId="13440" xr:uid="{00000000-0005-0000-0000-0000F5140000}"/>
    <cellStyle name="Comma 6 2 3 3" xfId="5780" xr:uid="{00000000-0005-0000-0000-0000F6140000}"/>
    <cellStyle name="Comma 6 2 3 3 2" xfId="10157" xr:uid="{00000000-0005-0000-0000-0000F7140000}"/>
    <cellStyle name="Comma 6 2 3 3 2 2" xfId="18910" xr:uid="{00000000-0005-0000-0000-0000F8140000}"/>
    <cellStyle name="Comma 6 2 3 3 3" xfId="14534" xr:uid="{00000000-0005-0000-0000-0000F9140000}"/>
    <cellStyle name="Comma 6 2 3 4" xfId="7969" xr:uid="{00000000-0005-0000-0000-0000FA140000}"/>
    <cellStyle name="Comma 6 2 3 4 2" xfId="16722" xr:uid="{00000000-0005-0000-0000-0000FB140000}"/>
    <cellStyle name="Comma 6 2 3 5" xfId="12346" xr:uid="{00000000-0005-0000-0000-0000FC140000}"/>
    <cellStyle name="Comma 6 2 4" xfId="4137" xr:uid="{00000000-0005-0000-0000-0000FD140000}"/>
    <cellStyle name="Comma 6 2 4 2" xfId="6326" xr:uid="{00000000-0005-0000-0000-0000FE140000}"/>
    <cellStyle name="Comma 6 2 4 2 2" xfId="10703" xr:uid="{00000000-0005-0000-0000-0000FF140000}"/>
    <cellStyle name="Comma 6 2 4 2 2 2" xfId="19456" xr:uid="{00000000-0005-0000-0000-000000150000}"/>
    <cellStyle name="Comma 6 2 4 2 3" xfId="15080" xr:uid="{00000000-0005-0000-0000-000001150000}"/>
    <cellStyle name="Comma 6 2 4 3" xfId="8515" xr:uid="{00000000-0005-0000-0000-000002150000}"/>
    <cellStyle name="Comma 6 2 4 3 2" xfId="17268" xr:uid="{00000000-0005-0000-0000-000003150000}"/>
    <cellStyle name="Comma 6 2 4 4" xfId="12892" xr:uid="{00000000-0005-0000-0000-000004150000}"/>
    <cellStyle name="Comma 6 2 5" xfId="5232" xr:uid="{00000000-0005-0000-0000-000005150000}"/>
    <cellStyle name="Comma 6 2 5 2" xfId="9609" xr:uid="{00000000-0005-0000-0000-000006150000}"/>
    <cellStyle name="Comma 6 2 5 2 2" xfId="18362" xr:uid="{00000000-0005-0000-0000-000007150000}"/>
    <cellStyle name="Comma 6 2 5 3" xfId="13986" xr:uid="{00000000-0005-0000-0000-000008150000}"/>
    <cellStyle name="Comma 6 2 6" xfId="7421" xr:uid="{00000000-0005-0000-0000-000009150000}"/>
    <cellStyle name="Comma 6 2 6 2" xfId="16174" xr:uid="{00000000-0005-0000-0000-00000A150000}"/>
    <cellStyle name="Comma 6 2 7" xfId="11798" xr:uid="{00000000-0005-0000-0000-00000B150000}"/>
    <cellStyle name="Comma 6 3" xfId="3198" xr:uid="{00000000-0005-0000-0000-00000C150000}"/>
    <cellStyle name="Comma 6 3 2" xfId="3751" xr:uid="{00000000-0005-0000-0000-00000D150000}"/>
    <cellStyle name="Comma 6 3 2 2" xfId="4847" xr:uid="{00000000-0005-0000-0000-00000E150000}"/>
    <cellStyle name="Comma 6 3 2 2 2" xfId="7036" xr:uid="{00000000-0005-0000-0000-00000F150000}"/>
    <cellStyle name="Comma 6 3 2 2 2 2" xfId="11413" xr:uid="{00000000-0005-0000-0000-000010150000}"/>
    <cellStyle name="Comma 6 3 2 2 2 2 2" xfId="20166" xr:uid="{00000000-0005-0000-0000-000011150000}"/>
    <cellStyle name="Comma 6 3 2 2 2 3" xfId="15790" xr:uid="{00000000-0005-0000-0000-000012150000}"/>
    <cellStyle name="Comma 6 3 2 2 3" xfId="9225" xr:uid="{00000000-0005-0000-0000-000013150000}"/>
    <cellStyle name="Comma 6 3 2 2 3 2" xfId="17978" xr:uid="{00000000-0005-0000-0000-000014150000}"/>
    <cellStyle name="Comma 6 3 2 2 4" xfId="13602" xr:uid="{00000000-0005-0000-0000-000015150000}"/>
    <cellStyle name="Comma 6 3 2 3" xfId="5942" xr:uid="{00000000-0005-0000-0000-000016150000}"/>
    <cellStyle name="Comma 6 3 2 3 2" xfId="10319" xr:uid="{00000000-0005-0000-0000-000017150000}"/>
    <cellStyle name="Comma 6 3 2 3 2 2" xfId="19072" xr:uid="{00000000-0005-0000-0000-000018150000}"/>
    <cellStyle name="Comma 6 3 2 3 3" xfId="14696" xr:uid="{00000000-0005-0000-0000-000019150000}"/>
    <cellStyle name="Comma 6 3 2 4" xfId="8131" xr:uid="{00000000-0005-0000-0000-00001A150000}"/>
    <cellStyle name="Comma 6 3 2 4 2" xfId="16884" xr:uid="{00000000-0005-0000-0000-00001B150000}"/>
    <cellStyle name="Comma 6 3 2 5" xfId="12508" xr:uid="{00000000-0005-0000-0000-00001C150000}"/>
    <cellStyle name="Comma 6 3 3" xfId="4299" xr:uid="{00000000-0005-0000-0000-00001D150000}"/>
    <cellStyle name="Comma 6 3 3 2" xfId="6488" xr:uid="{00000000-0005-0000-0000-00001E150000}"/>
    <cellStyle name="Comma 6 3 3 2 2" xfId="10865" xr:uid="{00000000-0005-0000-0000-00001F150000}"/>
    <cellStyle name="Comma 6 3 3 2 2 2" xfId="19618" xr:uid="{00000000-0005-0000-0000-000020150000}"/>
    <cellStyle name="Comma 6 3 3 2 3" xfId="15242" xr:uid="{00000000-0005-0000-0000-000021150000}"/>
    <cellStyle name="Comma 6 3 3 3" xfId="8677" xr:uid="{00000000-0005-0000-0000-000022150000}"/>
    <cellStyle name="Comma 6 3 3 3 2" xfId="17430" xr:uid="{00000000-0005-0000-0000-000023150000}"/>
    <cellStyle name="Comma 6 3 3 4" xfId="13054" xr:uid="{00000000-0005-0000-0000-000024150000}"/>
    <cellStyle name="Comma 6 3 4" xfId="5394" xr:uid="{00000000-0005-0000-0000-000025150000}"/>
    <cellStyle name="Comma 6 3 4 2" xfId="9771" xr:uid="{00000000-0005-0000-0000-000026150000}"/>
    <cellStyle name="Comma 6 3 4 2 2" xfId="18524" xr:uid="{00000000-0005-0000-0000-000027150000}"/>
    <cellStyle name="Comma 6 3 4 3" xfId="14148" xr:uid="{00000000-0005-0000-0000-000028150000}"/>
    <cellStyle name="Comma 6 3 5" xfId="7583" xr:uid="{00000000-0005-0000-0000-000029150000}"/>
    <cellStyle name="Comma 6 3 5 2" xfId="16336" xr:uid="{00000000-0005-0000-0000-00002A150000}"/>
    <cellStyle name="Comma 6 3 6" xfId="11960" xr:uid="{00000000-0005-0000-0000-00002B150000}"/>
    <cellStyle name="Comma 6 4" xfId="3477" xr:uid="{00000000-0005-0000-0000-00002C150000}"/>
    <cellStyle name="Comma 6 4 2" xfId="4573" xr:uid="{00000000-0005-0000-0000-00002D150000}"/>
    <cellStyle name="Comma 6 4 2 2" xfId="6762" xr:uid="{00000000-0005-0000-0000-00002E150000}"/>
    <cellStyle name="Comma 6 4 2 2 2" xfId="11139" xr:uid="{00000000-0005-0000-0000-00002F150000}"/>
    <cellStyle name="Comma 6 4 2 2 2 2" xfId="19892" xr:uid="{00000000-0005-0000-0000-000030150000}"/>
    <cellStyle name="Comma 6 4 2 2 3" xfId="15516" xr:uid="{00000000-0005-0000-0000-000031150000}"/>
    <cellStyle name="Comma 6 4 2 3" xfId="8951" xr:uid="{00000000-0005-0000-0000-000032150000}"/>
    <cellStyle name="Comma 6 4 2 3 2" xfId="17704" xr:uid="{00000000-0005-0000-0000-000033150000}"/>
    <cellStyle name="Comma 6 4 2 4" xfId="13328" xr:uid="{00000000-0005-0000-0000-000034150000}"/>
    <cellStyle name="Comma 6 4 3" xfId="5668" xr:uid="{00000000-0005-0000-0000-000035150000}"/>
    <cellStyle name="Comma 6 4 3 2" xfId="10045" xr:uid="{00000000-0005-0000-0000-000036150000}"/>
    <cellStyle name="Comma 6 4 3 2 2" xfId="18798" xr:uid="{00000000-0005-0000-0000-000037150000}"/>
    <cellStyle name="Comma 6 4 3 3" xfId="14422" xr:uid="{00000000-0005-0000-0000-000038150000}"/>
    <cellStyle name="Comma 6 4 4" xfId="7857" xr:uid="{00000000-0005-0000-0000-000039150000}"/>
    <cellStyle name="Comma 6 4 4 2" xfId="16610" xr:uid="{00000000-0005-0000-0000-00003A150000}"/>
    <cellStyle name="Comma 6 4 5" xfId="12234" xr:uid="{00000000-0005-0000-0000-00003B150000}"/>
    <cellStyle name="Comma 6 5" xfId="4025" xr:uid="{00000000-0005-0000-0000-00003C150000}"/>
    <cellStyle name="Comma 6 5 2" xfId="6214" xr:uid="{00000000-0005-0000-0000-00003D150000}"/>
    <cellStyle name="Comma 6 5 2 2" xfId="10591" xr:uid="{00000000-0005-0000-0000-00003E150000}"/>
    <cellStyle name="Comma 6 5 2 2 2" xfId="19344" xr:uid="{00000000-0005-0000-0000-00003F150000}"/>
    <cellStyle name="Comma 6 5 2 3" xfId="14968" xr:uid="{00000000-0005-0000-0000-000040150000}"/>
    <cellStyle name="Comma 6 5 3" xfId="8403" xr:uid="{00000000-0005-0000-0000-000041150000}"/>
    <cellStyle name="Comma 6 5 3 2" xfId="17156" xr:uid="{00000000-0005-0000-0000-000042150000}"/>
    <cellStyle name="Comma 6 5 4" xfId="12780" xr:uid="{00000000-0005-0000-0000-000043150000}"/>
    <cellStyle name="Comma 6 6" xfId="5120" xr:uid="{00000000-0005-0000-0000-000044150000}"/>
    <cellStyle name="Comma 6 6 2" xfId="9497" xr:uid="{00000000-0005-0000-0000-000045150000}"/>
    <cellStyle name="Comma 6 6 2 2" xfId="18250" xr:uid="{00000000-0005-0000-0000-000046150000}"/>
    <cellStyle name="Comma 6 6 3" xfId="13874" xr:uid="{00000000-0005-0000-0000-000047150000}"/>
    <cellStyle name="Comma 6 7" xfId="7309" xr:uid="{00000000-0005-0000-0000-000048150000}"/>
    <cellStyle name="Comma 6 7 2" xfId="16062" xr:uid="{00000000-0005-0000-0000-000049150000}"/>
    <cellStyle name="Comma 6 8" xfId="11686" xr:uid="{00000000-0005-0000-0000-00004A150000}"/>
    <cellStyle name="Comma 7" xfId="2974" xr:uid="{00000000-0005-0000-0000-00004B150000}"/>
    <cellStyle name="Comma 7 2" xfId="3086" xr:uid="{00000000-0005-0000-0000-00004C150000}"/>
    <cellStyle name="Comma 7 2 2" xfId="3362" xr:uid="{00000000-0005-0000-0000-00004D150000}"/>
    <cellStyle name="Comma 7 2 2 2" xfId="3915" xr:uid="{00000000-0005-0000-0000-00004E150000}"/>
    <cellStyle name="Comma 7 2 2 2 2" xfId="5011" xr:uid="{00000000-0005-0000-0000-00004F150000}"/>
    <cellStyle name="Comma 7 2 2 2 2 2" xfId="7200" xr:uid="{00000000-0005-0000-0000-000050150000}"/>
    <cellStyle name="Comma 7 2 2 2 2 2 2" xfId="11577" xr:uid="{00000000-0005-0000-0000-000051150000}"/>
    <cellStyle name="Comma 7 2 2 2 2 2 2 2" xfId="20330" xr:uid="{00000000-0005-0000-0000-000052150000}"/>
    <cellStyle name="Comma 7 2 2 2 2 2 3" xfId="15954" xr:uid="{00000000-0005-0000-0000-000053150000}"/>
    <cellStyle name="Comma 7 2 2 2 2 3" xfId="9389" xr:uid="{00000000-0005-0000-0000-000054150000}"/>
    <cellStyle name="Comma 7 2 2 2 2 3 2" xfId="18142" xr:uid="{00000000-0005-0000-0000-000055150000}"/>
    <cellStyle name="Comma 7 2 2 2 2 4" xfId="13766" xr:uid="{00000000-0005-0000-0000-000056150000}"/>
    <cellStyle name="Comma 7 2 2 2 3" xfId="6106" xr:uid="{00000000-0005-0000-0000-000057150000}"/>
    <cellStyle name="Comma 7 2 2 2 3 2" xfId="10483" xr:uid="{00000000-0005-0000-0000-000058150000}"/>
    <cellStyle name="Comma 7 2 2 2 3 2 2" xfId="19236" xr:uid="{00000000-0005-0000-0000-000059150000}"/>
    <cellStyle name="Comma 7 2 2 2 3 3" xfId="14860" xr:uid="{00000000-0005-0000-0000-00005A150000}"/>
    <cellStyle name="Comma 7 2 2 2 4" xfId="8295" xr:uid="{00000000-0005-0000-0000-00005B150000}"/>
    <cellStyle name="Comma 7 2 2 2 4 2" xfId="17048" xr:uid="{00000000-0005-0000-0000-00005C150000}"/>
    <cellStyle name="Comma 7 2 2 2 5" xfId="12672" xr:uid="{00000000-0005-0000-0000-00005D150000}"/>
    <cellStyle name="Comma 7 2 2 3" xfId="4463" xr:uid="{00000000-0005-0000-0000-00005E150000}"/>
    <cellStyle name="Comma 7 2 2 3 2" xfId="6652" xr:uid="{00000000-0005-0000-0000-00005F150000}"/>
    <cellStyle name="Comma 7 2 2 3 2 2" xfId="11029" xr:uid="{00000000-0005-0000-0000-000060150000}"/>
    <cellStyle name="Comma 7 2 2 3 2 2 2" xfId="19782" xr:uid="{00000000-0005-0000-0000-000061150000}"/>
    <cellStyle name="Comma 7 2 2 3 2 3" xfId="15406" xr:uid="{00000000-0005-0000-0000-000062150000}"/>
    <cellStyle name="Comma 7 2 2 3 3" xfId="8841" xr:uid="{00000000-0005-0000-0000-000063150000}"/>
    <cellStyle name="Comma 7 2 2 3 3 2" xfId="17594" xr:uid="{00000000-0005-0000-0000-000064150000}"/>
    <cellStyle name="Comma 7 2 2 3 4" xfId="13218" xr:uid="{00000000-0005-0000-0000-000065150000}"/>
    <cellStyle name="Comma 7 2 2 4" xfId="5558" xr:uid="{00000000-0005-0000-0000-000066150000}"/>
    <cellStyle name="Comma 7 2 2 4 2" xfId="9935" xr:uid="{00000000-0005-0000-0000-000067150000}"/>
    <cellStyle name="Comma 7 2 2 4 2 2" xfId="18688" xr:uid="{00000000-0005-0000-0000-000068150000}"/>
    <cellStyle name="Comma 7 2 2 4 3" xfId="14312" xr:uid="{00000000-0005-0000-0000-000069150000}"/>
    <cellStyle name="Comma 7 2 2 5" xfId="7747" xr:uid="{00000000-0005-0000-0000-00006A150000}"/>
    <cellStyle name="Comma 7 2 2 5 2" xfId="16500" xr:uid="{00000000-0005-0000-0000-00006B150000}"/>
    <cellStyle name="Comma 7 2 2 6" xfId="12124" xr:uid="{00000000-0005-0000-0000-00006C150000}"/>
    <cellStyle name="Comma 7 2 3" xfId="3641" xr:uid="{00000000-0005-0000-0000-00006D150000}"/>
    <cellStyle name="Comma 7 2 3 2" xfId="4737" xr:uid="{00000000-0005-0000-0000-00006E150000}"/>
    <cellStyle name="Comma 7 2 3 2 2" xfId="6926" xr:uid="{00000000-0005-0000-0000-00006F150000}"/>
    <cellStyle name="Comma 7 2 3 2 2 2" xfId="11303" xr:uid="{00000000-0005-0000-0000-000070150000}"/>
    <cellStyle name="Comma 7 2 3 2 2 2 2" xfId="20056" xr:uid="{00000000-0005-0000-0000-000071150000}"/>
    <cellStyle name="Comma 7 2 3 2 2 3" xfId="15680" xr:uid="{00000000-0005-0000-0000-000072150000}"/>
    <cellStyle name="Comma 7 2 3 2 3" xfId="9115" xr:uid="{00000000-0005-0000-0000-000073150000}"/>
    <cellStyle name="Comma 7 2 3 2 3 2" xfId="17868" xr:uid="{00000000-0005-0000-0000-000074150000}"/>
    <cellStyle name="Comma 7 2 3 2 4" xfId="13492" xr:uid="{00000000-0005-0000-0000-000075150000}"/>
    <cellStyle name="Comma 7 2 3 3" xfId="5832" xr:uid="{00000000-0005-0000-0000-000076150000}"/>
    <cellStyle name="Comma 7 2 3 3 2" xfId="10209" xr:uid="{00000000-0005-0000-0000-000077150000}"/>
    <cellStyle name="Comma 7 2 3 3 2 2" xfId="18962" xr:uid="{00000000-0005-0000-0000-000078150000}"/>
    <cellStyle name="Comma 7 2 3 3 3" xfId="14586" xr:uid="{00000000-0005-0000-0000-000079150000}"/>
    <cellStyle name="Comma 7 2 3 4" xfId="8021" xr:uid="{00000000-0005-0000-0000-00007A150000}"/>
    <cellStyle name="Comma 7 2 3 4 2" xfId="16774" xr:uid="{00000000-0005-0000-0000-00007B150000}"/>
    <cellStyle name="Comma 7 2 3 5" xfId="12398" xr:uid="{00000000-0005-0000-0000-00007C150000}"/>
    <cellStyle name="Comma 7 2 4" xfId="4189" xr:uid="{00000000-0005-0000-0000-00007D150000}"/>
    <cellStyle name="Comma 7 2 4 2" xfId="6378" xr:uid="{00000000-0005-0000-0000-00007E150000}"/>
    <cellStyle name="Comma 7 2 4 2 2" xfId="10755" xr:uid="{00000000-0005-0000-0000-00007F150000}"/>
    <cellStyle name="Comma 7 2 4 2 2 2" xfId="19508" xr:uid="{00000000-0005-0000-0000-000080150000}"/>
    <cellStyle name="Comma 7 2 4 2 3" xfId="15132" xr:uid="{00000000-0005-0000-0000-000081150000}"/>
    <cellStyle name="Comma 7 2 4 3" xfId="8567" xr:uid="{00000000-0005-0000-0000-000082150000}"/>
    <cellStyle name="Comma 7 2 4 3 2" xfId="17320" xr:uid="{00000000-0005-0000-0000-000083150000}"/>
    <cellStyle name="Comma 7 2 4 4" xfId="12944" xr:uid="{00000000-0005-0000-0000-000084150000}"/>
    <cellStyle name="Comma 7 2 5" xfId="5284" xr:uid="{00000000-0005-0000-0000-000085150000}"/>
    <cellStyle name="Comma 7 2 5 2" xfId="9661" xr:uid="{00000000-0005-0000-0000-000086150000}"/>
    <cellStyle name="Comma 7 2 5 2 2" xfId="18414" xr:uid="{00000000-0005-0000-0000-000087150000}"/>
    <cellStyle name="Comma 7 2 5 3" xfId="14038" xr:uid="{00000000-0005-0000-0000-000088150000}"/>
    <cellStyle name="Comma 7 2 6" xfId="7473" xr:uid="{00000000-0005-0000-0000-000089150000}"/>
    <cellStyle name="Comma 7 2 6 2" xfId="16226" xr:uid="{00000000-0005-0000-0000-00008A150000}"/>
    <cellStyle name="Comma 7 2 7" xfId="11850" xr:uid="{00000000-0005-0000-0000-00008B150000}"/>
    <cellStyle name="Comma 7 3" xfId="3250" xr:uid="{00000000-0005-0000-0000-00008C150000}"/>
    <cellStyle name="Comma 7 3 2" xfId="3803" xr:uid="{00000000-0005-0000-0000-00008D150000}"/>
    <cellStyle name="Comma 7 3 2 2" xfId="4899" xr:uid="{00000000-0005-0000-0000-00008E150000}"/>
    <cellStyle name="Comma 7 3 2 2 2" xfId="7088" xr:uid="{00000000-0005-0000-0000-00008F150000}"/>
    <cellStyle name="Comma 7 3 2 2 2 2" xfId="11465" xr:uid="{00000000-0005-0000-0000-000090150000}"/>
    <cellStyle name="Comma 7 3 2 2 2 2 2" xfId="20218" xr:uid="{00000000-0005-0000-0000-000091150000}"/>
    <cellStyle name="Comma 7 3 2 2 2 3" xfId="15842" xr:uid="{00000000-0005-0000-0000-000092150000}"/>
    <cellStyle name="Comma 7 3 2 2 3" xfId="9277" xr:uid="{00000000-0005-0000-0000-000093150000}"/>
    <cellStyle name="Comma 7 3 2 2 3 2" xfId="18030" xr:uid="{00000000-0005-0000-0000-000094150000}"/>
    <cellStyle name="Comma 7 3 2 2 4" xfId="13654" xr:uid="{00000000-0005-0000-0000-000095150000}"/>
    <cellStyle name="Comma 7 3 2 3" xfId="5994" xr:uid="{00000000-0005-0000-0000-000096150000}"/>
    <cellStyle name="Comma 7 3 2 3 2" xfId="10371" xr:uid="{00000000-0005-0000-0000-000097150000}"/>
    <cellStyle name="Comma 7 3 2 3 2 2" xfId="19124" xr:uid="{00000000-0005-0000-0000-000098150000}"/>
    <cellStyle name="Comma 7 3 2 3 3" xfId="14748" xr:uid="{00000000-0005-0000-0000-000099150000}"/>
    <cellStyle name="Comma 7 3 2 4" xfId="8183" xr:uid="{00000000-0005-0000-0000-00009A150000}"/>
    <cellStyle name="Comma 7 3 2 4 2" xfId="16936" xr:uid="{00000000-0005-0000-0000-00009B150000}"/>
    <cellStyle name="Comma 7 3 2 5" xfId="12560" xr:uid="{00000000-0005-0000-0000-00009C150000}"/>
    <cellStyle name="Comma 7 3 3" xfId="4351" xr:uid="{00000000-0005-0000-0000-00009D150000}"/>
    <cellStyle name="Comma 7 3 3 2" xfId="6540" xr:uid="{00000000-0005-0000-0000-00009E150000}"/>
    <cellStyle name="Comma 7 3 3 2 2" xfId="10917" xr:uid="{00000000-0005-0000-0000-00009F150000}"/>
    <cellStyle name="Comma 7 3 3 2 2 2" xfId="19670" xr:uid="{00000000-0005-0000-0000-0000A0150000}"/>
    <cellStyle name="Comma 7 3 3 2 3" xfId="15294" xr:uid="{00000000-0005-0000-0000-0000A1150000}"/>
    <cellStyle name="Comma 7 3 3 3" xfId="8729" xr:uid="{00000000-0005-0000-0000-0000A2150000}"/>
    <cellStyle name="Comma 7 3 3 3 2" xfId="17482" xr:uid="{00000000-0005-0000-0000-0000A3150000}"/>
    <cellStyle name="Comma 7 3 3 4" xfId="13106" xr:uid="{00000000-0005-0000-0000-0000A4150000}"/>
    <cellStyle name="Comma 7 3 4" xfId="5446" xr:uid="{00000000-0005-0000-0000-0000A5150000}"/>
    <cellStyle name="Comma 7 3 4 2" xfId="9823" xr:uid="{00000000-0005-0000-0000-0000A6150000}"/>
    <cellStyle name="Comma 7 3 4 2 2" xfId="18576" xr:uid="{00000000-0005-0000-0000-0000A7150000}"/>
    <cellStyle name="Comma 7 3 4 3" xfId="14200" xr:uid="{00000000-0005-0000-0000-0000A8150000}"/>
    <cellStyle name="Comma 7 3 5" xfId="7635" xr:uid="{00000000-0005-0000-0000-0000A9150000}"/>
    <cellStyle name="Comma 7 3 5 2" xfId="16388" xr:uid="{00000000-0005-0000-0000-0000AA150000}"/>
    <cellStyle name="Comma 7 3 6" xfId="12012" xr:uid="{00000000-0005-0000-0000-0000AB150000}"/>
    <cellStyle name="Comma 7 4" xfId="3529" xr:uid="{00000000-0005-0000-0000-0000AC150000}"/>
    <cellStyle name="Comma 7 4 2" xfId="4625" xr:uid="{00000000-0005-0000-0000-0000AD150000}"/>
    <cellStyle name="Comma 7 4 2 2" xfId="6814" xr:uid="{00000000-0005-0000-0000-0000AE150000}"/>
    <cellStyle name="Comma 7 4 2 2 2" xfId="11191" xr:uid="{00000000-0005-0000-0000-0000AF150000}"/>
    <cellStyle name="Comma 7 4 2 2 2 2" xfId="19944" xr:uid="{00000000-0005-0000-0000-0000B0150000}"/>
    <cellStyle name="Comma 7 4 2 2 3" xfId="15568" xr:uid="{00000000-0005-0000-0000-0000B1150000}"/>
    <cellStyle name="Comma 7 4 2 3" xfId="9003" xr:uid="{00000000-0005-0000-0000-0000B2150000}"/>
    <cellStyle name="Comma 7 4 2 3 2" xfId="17756" xr:uid="{00000000-0005-0000-0000-0000B3150000}"/>
    <cellStyle name="Comma 7 4 2 4" xfId="13380" xr:uid="{00000000-0005-0000-0000-0000B4150000}"/>
    <cellStyle name="Comma 7 4 3" xfId="5720" xr:uid="{00000000-0005-0000-0000-0000B5150000}"/>
    <cellStyle name="Comma 7 4 3 2" xfId="10097" xr:uid="{00000000-0005-0000-0000-0000B6150000}"/>
    <cellStyle name="Comma 7 4 3 2 2" xfId="18850" xr:uid="{00000000-0005-0000-0000-0000B7150000}"/>
    <cellStyle name="Comma 7 4 3 3" xfId="14474" xr:uid="{00000000-0005-0000-0000-0000B8150000}"/>
    <cellStyle name="Comma 7 4 4" xfId="7909" xr:uid="{00000000-0005-0000-0000-0000B9150000}"/>
    <cellStyle name="Comma 7 4 4 2" xfId="16662" xr:uid="{00000000-0005-0000-0000-0000BA150000}"/>
    <cellStyle name="Comma 7 4 5" xfId="12286" xr:uid="{00000000-0005-0000-0000-0000BB150000}"/>
    <cellStyle name="Comma 7 5" xfId="4077" xr:uid="{00000000-0005-0000-0000-0000BC150000}"/>
    <cellStyle name="Comma 7 5 2" xfId="6266" xr:uid="{00000000-0005-0000-0000-0000BD150000}"/>
    <cellStyle name="Comma 7 5 2 2" xfId="10643" xr:uid="{00000000-0005-0000-0000-0000BE150000}"/>
    <cellStyle name="Comma 7 5 2 2 2" xfId="19396" xr:uid="{00000000-0005-0000-0000-0000BF150000}"/>
    <cellStyle name="Comma 7 5 2 3" xfId="15020" xr:uid="{00000000-0005-0000-0000-0000C0150000}"/>
    <cellStyle name="Comma 7 5 3" xfId="8455" xr:uid="{00000000-0005-0000-0000-0000C1150000}"/>
    <cellStyle name="Comma 7 5 3 2" xfId="17208" xr:uid="{00000000-0005-0000-0000-0000C2150000}"/>
    <cellStyle name="Comma 7 5 4" xfId="12832" xr:uid="{00000000-0005-0000-0000-0000C3150000}"/>
    <cellStyle name="Comma 7 6" xfId="5172" xr:uid="{00000000-0005-0000-0000-0000C4150000}"/>
    <cellStyle name="Comma 7 6 2" xfId="9549" xr:uid="{00000000-0005-0000-0000-0000C5150000}"/>
    <cellStyle name="Comma 7 6 2 2" xfId="18302" xr:uid="{00000000-0005-0000-0000-0000C6150000}"/>
    <cellStyle name="Comma 7 6 3" xfId="13926" xr:uid="{00000000-0005-0000-0000-0000C7150000}"/>
    <cellStyle name="Comma 7 7" xfId="7361" xr:uid="{00000000-0005-0000-0000-0000C8150000}"/>
    <cellStyle name="Comma 7 7 2" xfId="16114" xr:uid="{00000000-0005-0000-0000-0000C9150000}"/>
    <cellStyle name="Comma 7 8" xfId="11738" xr:uid="{00000000-0005-0000-0000-0000CA150000}"/>
    <cellStyle name="Comma 8" xfId="2936" xr:uid="{00000000-0005-0000-0000-0000CB150000}"/>
    <cellStyle name="Comma 8 2" xfId="3048" xr:uid="{00000000-0005-0000-0000-0000CC150000}"/>
    <cellStyle name="Comma 8 2 2" xfId="3324" xr:uid="{00000000-0005-0000-0000-0000CD150000}"/>
    <cellStyle name="Comma 8 2 2 2" xfId="3877" xr:uid="{00000000-0005-0000-0000-0000CE150000}"/>
    <cellStyle name="Comma 8 2 2 2 2" xfId="4973" xr:uid="{00000000-0005-0000-0000-0000CF150000}"/>
    <cellStyle name="Comma 8 2 2 2 2 2" xfId="7162" xr:uid="{00000000-0005-0000-0000-0000D0150000}"/>
    <cellStyle name="Comma 8 2 2 2 2 2 2" xfId="11539" xr:uid="{00000000-0005-0000-0000-0000D1150000}"/>
    <cellStyle name="Comma 8 2 2 2 2 2 2 2" xfId="20292" xr:uid="{00000000-0005-0000-0000-0000D2150000}"/>
    <cellStyle name="Comma 8 2 2 2 2 2 3" xfId="15916" xr:uid="{00000000-0005-0000-0000-0000D3150000}"/>
    <cellStyle name="Comma 8 2 2 2 2 3" xfId="9351" xr:uid="{00000000-0005-0000-0000-0000D4150000}"/>
    <cellStyle name="Comma 8 2 2 2 2 3 2" xfId="18104" xr:uid="{00000000-0005-0000-0000-0000D5150000}"/>
    <cellStyle name="Comma 8 2 2 2 2 4" xfId="13728" xr:uid="{00000000-0005-0000-0000-0000D6150000}"/>
    <cellStyle name="Comma 8 2 2 2 3" xfId="6068" xr:uid="{00000000-0005-0000-0000-0000D7150000}"/>
    <cellStyle name="Comma 8 2 2 2 3 2" xfId="10445" xr:uid="{00000000-0005-0000-0000-0000D8150000}"/>
    <cellStyle name="Comma 8 2 2 2 3 2 2" xfId="19198" xr:uid="{00000000-0005-0000-0000-0000D9150000}"/>
    <cellStyle name="Comma 8 2 2 2 3 3" xfId="14822" xr:uid="{00000000-0005-0000-0000-0000DA150000}"/>
    <cellStyle name="Comma 8 2 2 2 4" xfId="8257" xr:uid="{00000000-0005-0000-0000-0000DB150000}"/>
    <cellStyle name="Comma 8 2 2 2 4 2" xfId="17010" xr:uid="{00000000-0005-0000-0000-0000DC150000}"/>
    <cellStyle name="Comma 8 2 2 2 5" xfId="12634" xr:uid="{00000000-0005-0000-0000-0000DD150000}"/>
    <cellStyle name="Comma 8 2 2 3" xfId="4425" xr:uid="{00000000-0005-0000-0000-0000DE150000}"/>
    <cellStyle name="Comma 8 2 2 3 2" xfId="6614" xr:uid="{00000000-0005-0000-0000-0000DF150000}"/>
    <cellStyle name="Comma 8 2 2 3 2 2" xfId="10991" xr:uid="{00000000-0005-0000-0000-0000E0150000}"/>
    <cellStyle name="Comma 8 2 2 3 2 2 2" xfId="19744" xr:uid="{00000000-0005-0000-0000-0000E1150000}"/>
    <cellStyle name="Comma 8 2 2 3 2 3" xfId="15368" xr:uid="{00000000-0005-0000-0000-0000E2150000}"/>
    <cellStyle name="Comma 8 2 2 3 3" xfId="8803" xr:uid="{00000000-0005-0000-0000-0000E3150000}"/>
    <cellStyle name="Comma 8 2 2 3 3 2" xfId="17556" xr:uid="{00000000-0005-0000-0000-0000E4150000}"/>
    <cellStyle name="Comma 8 2 2 3 4" xfId="13180" xr:uid="{00000000-0005-0000-0000-0000E5150000}"/>
    <cellStyle name="Comma 8 2 2 4" xfId="5520" xr:uid="{00000000-0005-0000-0000-0000E6150000}"/>
    <cellStyle name="Comma 8 2 2 4 2" xfId="9897" xr:uid="{00000000-0005-0000-0000-0000E7150000}"/>
    <cellStyle name="Comma 8 2 2 4 2 2" xfId="18650" xr:uid="{00000000-0005-0000-0000-0000E8150000}"/>
    <cellStyle name="Comma 8 2 2 4 3" xfId="14274" xr:uid="{00000000-0005-0000-0000-0000E9150000}"/>
    <cellStyle name="Comma 8 2 2 5" xfId="7709" xr:uid="{00000000-0005-0000-0000-0000EA150000}"/>
    <cellStyle name="Comma 8 2 2 5 2" xfId="16462" xr:uid="{00000000-0005-0000-0000-0000EB150000}"/>
    <cellStyle name="Comma 8 2 2 6" xfId="12086" xr:uid="{00000000-0005-0000-0000-0000EC150000}"/>
    <cellStyle name="Comma 8 2 3" xfId="3603" xr:uid="{00000000-0005-0000-0000-0000ED150000}"/>
    <cellStyle name="Comma 8 2 3 2" xfId="4699" xr:uid="{00000000-0005-0000-0000-0000EE150000}"/>
    <cellStyle name="Comma 8 2 3 2 2" xfId="6888" xr:uid="{00000000-0005-0000-0000-0000EF150000}"/>
    <cellStyle name="Comma 8 2 3 2 2 2" xfId="11265" xr:uid="{00000000-0005-0000-0000-0000F0150000}"/>
    <cellStyle name="Comma 8 2 3 2 2 2 2" xfId="20018" xr:uid="{00000000-0005-0000-0000-0000F1150000}"/>
    <cellStyle name="Comma 8 2 3 2 2 3" xfId="15642" xr:uid="{00000000-0005-0000-0000-0000F2150000}"/>
    <cellStyle name="Comma 8 2 3 2 3" xfId="9077" xr:uid="{00000000-0005-0000-0000-0000F3150000}"/>
    <cellStyle name="Comma 8 2 3 2 3 2" xfId="17830" xr:uid="{00000000-0005-0000-0000-0000F4150000}"/>
    <cellStyle name="Comma 8 2 3 2 4" xfId="13454" xr:uid="{00000000-0005-0000-0000-0000F5150000}"/>
    <cellStyle name="Comma 8 2 3 3" xfId="5794" xr:uid="{00000000-0005-0000-0000-0000F6150000}"/>
    <cellStyle name="Comma 8 2 3 3 2" xfId="10171" xr:uid="{00000000-0005-0000-0000-0000F7150000}"/>
    <cellStyle name="Comma 8 2 3 3 2 2" xfId="18924" xr:uid="{00000000-0005-0000-0000-0000F8150000}"/>
    <cellStyle name="Comma 8 2 3 3 3" xfId="14548" xr:uid="{00000000-0005-0000-0000-0000F9150000}"/>
    <cellStyle name="Comma 8 2 3 4" xfId="7983" xr:uid="{00000000-0005-0000-0000-0000FA150000}"/>
    <cellStyle name="Comma 8 2 3 4 2" xfId="16736" xr:uid="{00000000-0005-0000-0000-0000FB150000}"/>
    <cellStyle name="Comma 8 2 3 5" xfId="12360" xr:uid="{00000000-0005-0000-0000-0000FC150000}"/>
    <cellStyle name="Comma 8 2 4" xfId="4151" xr:uid="{00000000-0005-0000-0000-0000FD150000}"/>
    <cellStyle name="Comma 8 2 4 2" xfId="6340" xr:uid="{00000000-0005-0000-0000-0000FE150000}"/>
    <cellStyle name="Comma 8 2 4 2 2" xfId="10717" xr:uid="{00000000-0005-0000-0000-0000FF150000}"/>
    <cellStyle name="Comma 8 2 4 2 2 2" xfId="19470" xr:uid="{00000000-0005-0000-0000-000000160000}"/>
    <cellStyle name="Comma 8 2 4 2 3" xfId="15094" xr:uid="{00000000-0005-0000-0000-000001160000}"/>
    <cellStyle name="Comma 8 2 4 3" xfId="8529" xr:uid="{00000000-0005-0000-0000-000002160000}"/>
    <cellStyle name="Comma 8 2 4 3 2" xfId="17282" xr:uid="{00000000-0005-0000-0000-000003160000}"/>
    <cellStyle name="Comma 8 2 4 4" xfId="12906" xr:uid="{00000000-0005-0000-0000-000004160000}"/>
    <cellStyle name="Comma 8 2 5" xfId="5246" xr:uid="{00000000-0005-0000-0000-000005160000}"/>
    <cellStyle name="Comma 8 2 5 2" xfId="9623" xr:uid="{00000000-0005-0000-0000-000006160000}"/>
    <cellStyle name="Comma 8 2 5 2 2" xfId="18376" xr:uid="{00000000-0005-0000-0000-000007160000}"/>
    <cellStyle name="Comma 8 2 5 3" xfId="14000" xr:uid="{00000000-0005-0000-0000-000008160000}"/>
    <cellStyle name="Comma 8 2 6" xfId="7435" xr:uid="{00000000-0005-0000-0000-000009160000}"/>
    <cellStyle name="Comma 8 2 6 2" xfId="16188" xr:uid="{00000000-0005-0000-0000-00000A160000}"/>
    <cellStyle name="Comma 8 2 7" xfId="11812" xr:uid="{00000000-0005-0000-0000-00000B160000}"/>
    <cellStyle name="Comma 8 3" xfId="3212" xr:uid="{00000000-0005-0000-0000-00000C160000}"/>
    <cellStyle name="Comma 8 3 2" xfId="3765" xr:uid="{00000000-0005-0000-0000-00000D160000}"/>
    <cellStyle name="Comma 8 3 2 2" xfId="4861" xr:uid="{00000000-0005-0000-0000-00000E160000}"/>
    <cellStyle name="Comma 8 3 2 2 2" xfId="7050" xr:uid="{00000000-0005-0000-0000-00000F160000}"/>
    <cellStyle name="Comma 8 3 2 2 2 2" xfId="11427" xr:uid="{00000000-0005-0000-0000-000010160000}"/>
    <cellStyle name="Comma 8 3 2 2 2 2 2" xfId="20180" xr:uid="{00000000-0005-0000-0000-000011160000}"/>
    <cellStyle name="Comma 8 3 2 2 2 3" xfId="15804" xr:uid="{00000000-0005-0000-0000-000012160000}"/>
    <cellStyle name="Comma 8 3 2 2 3" xfId="9239" xr:uid="{00000000-0005-0000-0000-000013160000}"/>
    <cellStyle name="Comma 8 3 2 2 3 2" xfId="17992" xr:uid="{00000000-0005-0000-0000-000014160000}"/>
    <cellStyle name="Comma 8 3 2 2 4" xfId="13616" xr:uid="{00000000-0005-0000-0000-000015160000}"/>
    <cellStyle name="Comma 8 3 2 3" xfId="5956" xr:uid="{00000000-0005-0000-0000-000016160000}"/>
    <cellStyle name="Comma 8 3 2 3 2" xfId="10333" xr:uid="{00000000-0005-0000-0000-000017160000}"/>
    <cellStyle name="Comma 8 3 2 3 2 2" xfId="19086" xr:uid="{00000000-0005-0000-0000-000018160000}"/>
    <cellStyle name="Comma 8 3 2 3 3" xfId="14710" xr:uid="{00000000-0005-0000-0000-000019160000}"/>
    <cellStyle name="Comma 8 3 2 4" xfId="8145" xr:uid="{00000000-0005-0000-0000-00001A160000}"/>
    <cellStyle name="Comma 8 3 2 4 2" xfId="16898" xr:uid="{00000000-0005-0000-0000-00001B160000}"/>
    <cellStyle name="Comma 8 3 2 5" xfId="12522" xr:uid="{00000000-0005-0000-0000-00001C160000}"/>
    <cellStyle name="Comma 8 3 3" xfId="4313" xr:uid="{00000000-0005-0000-0000-00001D160000}"/>
    <cellStyle name="Comma 8 3 3 2" xfId="6502" xr:uid="{00000000-0005-0000-0000-00001E160000}"/>
    <cellStyle name="Comma 8 3 3 2 2" xfId="10879" xr:uid="{00000000-0005-0000-0000-00001F160000}"/>
    <cellStyle name="Comma 8 3 3 2 2 2" xfId="19632" xr:uid="{00000000-0005-0000-0000-000020160000}"/>
    <cellStyle name="Comma 8 3 3 2 3" xfId="15256" xr:uid="{00000000-0005-0000-0000-000021160000}"/>
    <cellStyle name="Comma 8 3 3 3" xfId="8691" xr:uid="{00000000-0005-0000-0000-000022160000}"/>
    <cellStyle name="Comma 8 3 3 3 2" xfId="17444" xr:uid="{00000000-0005-0000-0000-000023160000}"/>
    <cellStyle name="Comma 8 3 3 4" xfId="13068" xr:uid="{00000000-0005-0000-0000-000024160000}"/>
    <cellStyle name="Comma 8 3 4" xfId="5408" xr:uid="{00000000-0005-0000-0000-000025160000}"/>
    <cellStyle name="Comma 8 3 4 2" xfId="9785" xr:uid="{00000000-0005-0000-0000-000026160000}"/>
    <cellStyle name="Comma 8 3 4 2 2" xfId="18538" xr:uid="{00000000-0005-0000-0000-000027160000}"/>
    <cellStyle name="Comma 8 3 4 3" xfId="14162" xr:uid="{00000000-0005-0000-0000-000028160000}"/>
    <cellStyle name="Comma 8 3 5" xfId="7597" xr:uid="{00000000-0005-0000-0000-000029160000}"/>
    <cellStyle name="Comma 8 3 5 2" xfId="16350" xr:uid="{00000000-0005-0000-0000-00002A160000}"/>
    <cellStyle name="Comma 8 3 6" xfId="11974" xr:uid="{00000000-0005-0000-0000-00002B160000}"/>
    <cellStyle name="Comma 8 4" xfId="3491" xr:uid="{00000000-0005-0000-0000-00002C160000}"/>
    <cellStyle name="Comma 8 4 2" xfId="4587" xr:uid="{00000000-0005-0000-0000-00002D160000}"/>
    <cellStyle name="Comma 8 4 2 2" xfId="6776" xr:uid="{00000000-0005-0000-0000-00002E160000}"/>
    <cellStyle name="Comma 8 4 2 2 2" xfId="11153" xr:uid="{00000000-0005-0000-0000-00002F160000}"/>
    <cellStyle name="Comma 8 4 2 2 2 2" xfId="19906" xr:uid="{00000000-0005-0000-0000-000030160000}"/>
    <cellStyle name="Comma 8 4 2 2 3" xfId="15530" xr:uid="{00000000-0005-0000-0000-000031160000}"/>
    <cellStyle name="Comma 8 4 2 3" xfId="8965" xr:uid="{00000000-0005-0000-0000-000032160000}"/>
    <cellStyle name="Comma 8 4 2 3 2" xfId="17718" xr:uid="{00000000-0005-0000-0000-000033160000}"/>
    <cellStyle name="Comma 8 4 2 4" xfId="13342" xr:uid="{00000000-0005-0000-0000-000034160000}"/>
    <cellStyle name="Comma 8 4 3" xfId="5682" xr:uid="{00000000-0005-0000-0000-000035160000}"/>
    <cellStyle name="Comma 8 4 3 2" xfId="10059" xr:uid="{00000000-0005-0000-0000-000036160000}"/>
    <cellStyle name="Comma 8 4 3 2 2" xfId="18812" xr:uid="{00000000-0005-0000-0000-000037160000}"/>
    <cellStyle name="Comma 8 4 3 3" xfId="14436" xr:uid="{00000000-0005-0000-0000-000038160000}"/>
    <cellStyle name="Comma 8 4 4" xfId="7871" xr:uid="{00000000-0005-0000-0000-000039160000}"/>
    <cellStyle name="Comma 8 4 4 2" xfId="16624" xr:uid="{00000000-0005-0000-0000-00003A160000}"/>
    <cellStyle name="Comma 8 4 5" xfId="12248" xr:uid="{00000000-0005-0000-0000-00003B160000}"/>
    <cellStyle name="Comma 8 5" xfId="4039" xr:uid="{00000000-0005-0000-0000-00003C160000}"/>
    <cellStyle name="Comma 8 5 2" xfId="6228" xr:uid="{00000000-0005-0000-0000-00003D160000}"/>
    <cellStyle name="Comma 8 5 2 2" xfId="10605" xr:uid="{00000000-0005-0000-0000-00003E160000}"/>
    <cellStyle name="Comma 8 5 2 2 2" xfId="19358" xr:uid="{00000000-0005-0000-0000-00003F160000}"/>
    <cellStyle name="Comma 8 5 2 3" xfId="14982" xr:uid="{00000000-0005-0000-0000-000040160000}"/>
    <cellStyle name="Comma 8 5 3" xfId="8417" xr:uid="{00000000-0005-0000-0000-000041160000}"/>
    <cellStyle name="Comma 8 5 3 2" xfId="17170" xr:uid="{00000000-0005-0000-0000-000042160000}"/>
    <cellStyle name="Comma 8 5 4" xfId="12794" xr:uid="{00000000-0005-0000-0000-000043160000}"/>
    <cellStyle name="Comma 8 6" xfId="5134" xr:uid="{00000000-0005-0000-0000-000044160000}"/>
    <cellStyle name="Comma 8 6 2" xfId="9511" xr:uid="{00000000-0005-0000-0000-000045160000}"/>
    <cellStyle name="Comma 8 6 2 2" xfId="18264" xr:uid="{00000000-0005-0000-0000-000046160000}"/>
    <cellStyle name="Comma 8 6 3" xfId="13888" xr:uid="{00000000-0005-0000-0000-000047160000}"/>
    <cellStyle name="Comma 8 7" xfId="7323" xr:uid="{00000000-0005-0000-0000-000048160000}"/>
    <cellStyle name="Comma 8 7 2" xfId="16076" xr:uid="{00000000-0005-0000-0000-000049160000}"/>
    <cellStyle name="Comma 8 8" xfId="11700" xr:uid="{00000000-0005-0000-0000-00004A160000}"/>
    <cellStyle name="Comma 9" xfId="2977" xr:uid="{00000000-0005-0000-0000-00004B160000}"/>
    <cellStyle name="Comma 9 2" xfId="3089" xr:uid="{00000000-0005-0000-0000-00004C160000}"/>
    <cellStyle name="Comma 9 2 2" xfId="3365" xr:uid="{00000000-0005-0000-0000-00004D160000}"/>
    <cellStyle name="Comma 9 2 2 2" xfId="3918" xr:uid="{00000000-0005-0000-0000-00004E160000}"/>
    <cellStyle name="Comma 9 2 2 2 2" xfId="5014" xr:uid="{00000000-0005-0000-0000-00004F160000}"/>
    <cellStyle name="Comma 9 2 2 2 2 2" xfId="7203" xr:uid="{00000000-0005-0000-0000-000050160000}"/>
    <cellStyle name="Comma 9 2 2 2 2 2 2" xfId="11580" xr:uid="{00000000-0005-0000-0000-000051160000}"/>
    <cellStyle name="Comma 9 2 2 2 2 2 2 2" xfId="20333" xr:uid="{00000000-0005-0000-0000-000052160000}"/>
    <cellStyle name="Comma 9 2 2 2 2 2 3" xfId="15957" xr:uid="{00000000-0005-0000-0000-000053160000}"/>
    <cellStyle name="Comma 9 2 2 2 2 3" xfId="9392" xr:uid="{00000000-0005-0000-0000-000054160000}"/>
    <cellStyle name="Comma 9 2 2 2 2 3 2" xfId="18145" xr:uid="{00000000-0005-0000-0000-000055160000}"/>
    <cellStyle name="Comma 9 2 2 2 2 4" xfId="13769" xr:uid="{00000000-0005-0000-0000-000056160000}"/>
    <cellStyle name="Comma 9 2 2 2 3" xfId="6109" xr:uid="{00000000-0005-0000-0000-000057160000}"/>
    <cellStyle name="Comma 9 2 2 2 3 2" xfId="10486" xr:uid="{00000000-0005-0000-0000-000058160000}"/>
    <cellStyle name="Comma 9 2 2 2 3 2 2" xfId="19239" xr:uid="{00000000-0005-0000-0000-000059160000}"/>
    <cellStyle name="Comma 9 2 2 2 3 3" xfId="14863" xr:uid="{00000000-0005-0000-0000-00005A160000}"/>
    <cellStyle name="Comma 9 2 2 2 4" xfId="8298" xr:uid="{00000000-0005-0000-0000-00005B160000}"/>
    <cellStyle name="Comma 9 2 2 2 4 2" xfId="17051" xr:uid="{00000000-0005-0000-0000-00005C160000}"/>
    <cellStyle name="Comma 9 2 2 2 5" xfId="12675" xr:uid="{00000000-0005-0000-0000-00005D160000}"/>
    <cellStyle name="Comma 9 2 2 3" xfId="4466" xr:uid="{00000000-0005-0000-0000-00005E160000}"/>
    <cellStyle name="Comma 9 2 2 3 2" xfId="6655" xr:uid="{00000000-0005-0000-0000-00005F160000}"/>
    <cellStyle name="Comma 9 2 2 3 2 2" xfId="11032" xr:uid="{00000000-0005-0000-0000-000060160000}"/>
    <cellStyle name="Comma 9 2 2 3 2 2 2" xfId="19785" xr:uid="{00000000-0005-0000-0000-000061160000}"/>
    <cellStyle name="Comma 9 2 2 3 2 3" xfId="15409" xr:uid="{00000000-0005-0000-0000-000062160000}"/>
    <cellStyle name="Comma 9 2 2 3 3" xfId="8844" xr:uid="{00000000-0005-0000-0000-000063160000}"/>
    <cellStyle name="Comma 9 2 2 3 3 2" xfId="17597" xr:uid="{00000000-0005-0000-0000-000064160000}"/>
    <cellStyle name="Comma 9 2 2 3 4" xfId="13221" xr:uid="{00000000-0005-0000-0000-000065160000}"/>
    <cellStyle name="Comma 9 2 2 4" xfId="5561" xr:uid="{00000000-0005-0000-0000-000066160000}"/>
    <cellStyle name="Comma 9 2 2 4 2" xfId="9938" xr:uid="{00000000-0005-0000-0000-000067160000}"/>
    <cellStyle name="Comma 9 2 2 4 2 2" xfId="18691" xr:uid="{00000000-0005-0000-0000-000068160000}"/>
    <cellStyle name="Comma 9 2 2 4 3" xfId="14315" xr:uid="{00000000-0005-0000-0000-000069160000}"/>
    <cellStyle name="Comma 9 2 2 5" xfId="7750" xr:uid="{00000000-0005-0000-0000-00006A160000}"/>
    <cellStyle name="Comma 9 2 2 5 2" xfId="16503" xr:uid="{00000000-0005-0000-0000-00006B160000}"/>
    <cellStyle name="Comma 9 2 2 6" xfId="12127" xr:uid="{00000000-0005-0000-0000-00006C160000}"/>
    <cellStyle name="Comma 9 2 3" xfId="3644" xr:uid="{00000000-0005-0000-0000-00006D160000}"/>
    <cellStyle name="Comma 9 2 3 2" xfId="4740" xr:uid="{00000000-0005-0000-0000-00006E160000}"/>
    <cellStyle name="Comma 9 2 3 2 2" xfId="6929" xr:uid="{00000000-0005-0000-0000-00006F160000}"/>
    <cellStyle name="Comma 9 2 3 2 2 2" xfId="11306" xr:uid="{00000000-0005-0000-0000-000070160000}"/>
    <cellStyle name="Comma 9 2 3 2 2 2 2" xfId="20059" xr:uid="{00000000-0005-0000-0000-000071160000}"/>
    <cellStyle name="Comma 9 2 3 2 2 3" xfId="15683" xr:uid="{00000000-0005-0000-0000-000072160000}"/>
    <cellStyle name="Comma 9 2 3 2 3" xfId="9118" xr:uid="{00000000-0005-0000-0000-000073160000}"/>
    <cellStyle name="Comma 9 2 3 2 3 2" xfId="17871" xr:uid="{00000000-0005-0000-0000-000074160000}"/>
    <cellStyle name="Comma 9 2 3 2 4" xfId="13495" xr:uid="{00000000-0005-0000-0000-000075160000}"/>
    <cellStyle name="Comma 9 2 3 3" xfId="5835" xr:uid="{00000000-0005-0000-0000-000076160000}"/>
    <cellStyle name="Comma 9 2 3 3 2" xfId="10212" xr:uid="{00000000-0005-0000-0000-000077160000}"/>
    <cellStyle name="Comma 9 2 3 3 2 2" xfId="18965" xr:uid="{00000000-0005-0000-0000-000078160000}"/>
    <cellStyle name="Comma 9 2 3 3 3" xfId="14589" xr:uid="{00000000-0005-0000-0000-000079160000}"/>
    <cellStyle name="Comma 9 2 3 4" xfId="8024" xr:uid="{00000000-0005-0000-0000-00007A160000}"/>
    <cellStyle name="Comma 9 2 3 4 2" xfId="16777" xr:uid="{00000000-0005-0000-0000-00007B160000}"/>
    <cellStyle name="Comma 9 2 3 5" xfId="12401" xr:uid="{00000000-0005-0000-0000-00007C160000}"/>
    <cellStyle name="Comma 9 2 4" xfId="4192" xr:uid="{00000000-0005-0000-0000-00007D160000}"/>
    <cellStyle name="Comma 9 2 4 2" xfId="6381" xr:uid="{00000000-0005-0000-0000-00007E160000}"/>
    <cellStyle name="Comma 9 2 4 2 2" xfId="10758" xr:uid="{00000000-0005-0000-0000-00007F160000}"/>
    <cellStyle name="Comma 9 2 4 2 2 2" xfId="19511" xr:uid="{00000000-0005-0000-0000-000080160000}"/>
    <cellStyle name="Comma 9 2 4 2 3" xfId="15135" xr:uid="{00000000-0005-0000-0000-000081160000}"/>
    <cellStyle name="Comma 9 2 4 3" xfId="8570" xr:uid="{00000000-0005-0000-0000-000082160000}"/>
    <cellStyle name="Comma 9 2 4 3 2" xfId="17323" xr:uid="{00000000-0005-0000-0000-000083160000}"/>
    <cellStyle name="Comma 9 2 4 4" xfId="12947" xr:uid="{00000000-0005-0000-0000-000084160000}"/>
    <cellStyle name="Comma 9 2 5" xfId="5287" xr:uid="{00000000-0005-0000-0000-000085160000}"/>
    <cellStyle name="Comma 9 2 5 2" xfId="9664" xr:uid="{00000000-0005-0000-0000-000086160000}"/>
    <cellStyle name="Comma 9 2 5 2 2" xfId="18417" xr:uid="{00000000-0005-0000-0000-000087160000}"/>
    <cellStyle name="Comma 9 2 5 3" xfId="14041" xr:uid="{00000000-0005-0000-0000-000088160000}"/>
    <cellStyle name="Comma 9 2 6" xfId="7476" xr:uid="{00000000-0005-0000-0000-000089160000}"/>
    <cellStyle name="Comma 9 2 6 2" xfId="16229" xr:uid="{00000000-0005-0000-0000-00008A160000}"/>
    <cellStyle name="Comma 9 2 7" xfId="11853" xr:uid="{00000000-0005-0000-0000-00008B160000}"/>
    <cellStyle name="Comma 9 3" xfId="3253" xr:uid="{00000000-0005-0000-0000-00008C160000}"/>
    <cellStyle name="Comma 9 3 2" xfId="3806" xr:uid="{00000000-0005-0000-0000-00008D160000}"/>
    <cellStyle name="Comma 9 3 2 2" xfId="4902" xr:uid="{00000000-0005-0000-0000-00008E160000}"/>
    <cellStyle name="Comma 9 3 2 2 2" xfId="7091" xr:uid="{00000000-0005-0000-0000-00008F160000}"/>
    <cellStyle name="Comma 9 3 2 2 2 2" xfId="11468" xr:uid="{00000000-0005-0000-0000-000090160000}"/>
    <cellStyle name="Comma 9 3 2 2 2 2 2" xfId="20221" xr:uid="{00000000-0005-0000-0000-000091160000}"/>
    <cellStyle name="Comma 9 3 2 2 2 3" xfId="15845" xr:uid="{00000000-0005-0000-0000-000092160000}"/>
    <cellStyle name="Comma 9 3 2 2 3" xfId="9280" xr:uid="{00000000-0005-0000-0000-000093160000}"/>
    <cellStyle name="Comma 9 3 2 2 3 2" xfId="18033" xr:uid="{00000000-0005-0000-0000-000094160000}"/>
    <cellStyle name="Comma 9 3 2 2 4" xfId="13657" xr:uid="{00000000-0005-0000-0000-000095160000}"/>
    <cellStyle name="Comma 9 3 2 3" xfId="5997" xr:uid="{00000000-0005-0000-0000-000096160000}"/>
    <cellStyle name="Comma 9 3 2 3 2" xfId="10374" xr:uid="{00000000-0005-0000-0000-000097160000}"/>
    <cellStyle name="Comma 9 3 2 3 2 2" xfId="19127" xr:uid="{00000000-0005-0000-0000-000098160000}"/>
    <cellStyle name="Comma 9 3 2 3 3" xfId="14751" xr:uid="{00000000-0005-0000-0000-000099160000}"/>
    <cellStyle name="Comma 9 3 2 4" xfId="8186" xr:uid="{00000000-0005-0000-0000-00009A160000}"/>
    <cellStyle name="Comma 9 3 2 4 2" xfId="16939" xr:uid="{00000000-0005-0000-0000-00009B160000}"/>
    <cellStyle name="Comma 9 3 2 5" xfId="12563" xr:uid="{00000000-0005-0000-0000-00009C160000}"/>
    <cellStyle name="Comma 9 3 3" xfId="4354" xr:uid="{00000000-0005-0000-0000-00009D160000}"/>
    <cellStyle name="Comma 9 3 3 2" xfId="6543" xr:uid="{00000000-0005-0000-0000-00009E160000}"/>
    <cellStyle name="Comma 9 3 3 2 2" xfId="10920" xr:uid="{00000000-0005-0000-0000-00009F160000}"/>
    <cellStyle name="Comma 9 3 3 2 2 2" xfId="19673" xr:uid="{00000000-0005-0000-0000-0000A0160000}"/>
    <cellStyle name="Comma 9 3 3 2 3" xfId="15297" xr:uid="{00000000-0005-0000-0000-0000A1160000}"/>
    <cellStyle name="Comma 9 3 3 3" xfId="8732" xr:uid="{00000000-0005-0000-0000-0000A2160000}"/>
    <cellStyle name="Comma 9 3 3 3 2" xfId="17485" xr:uid="{00000000-0005-0000-0000-0000A3160000}"/>
    <cellStyle name="Comma 9 3 3 4" xfId="13109" xr:uid="{00000000-0005-0000-0000-0000A4160000}"/>
    <cellStyle name="Comma 9 3 4" xfId="5449" xr:uid="{00000000-0005-0000-0000-0000A5160000}"/>
    <cellStyle name="Comma 9 3 4 2" xfId="9826" xr:uid="{00000000-0005-0000-0000-0000A6160000}"/>
    <cellStyle name="Comma 9 3 4 2 2" xfId="18579" xr:uid="{00000000-0005-0000-0000-0000A7160000}"/>
    <cellStyle name="Comma 9 3 4 3" xfId="14203" xr:uid="{00000000-0005-0000-0000-0000A8160000}"/>
    <cellStyle name="Comma 9 3 5" xfId="7638" xr:uid="{00000000-0005-0000-0000-0000A9160000}"/>
    <cellStyle name="Comma 9 3 5 2" xfId="16391" xr:uid="{00000000-0005-0000-0000-0000AA160000}"/>
    <cellStyle name="Comma 9 3 6" xfId="12015" xr:uid="{00000000-0005-0000-0000-0000AB160000}"/>
    <cellStyle name="Comma 9 4" xfId="3532" xr:uid="{00000000-0005-0000-0000-0000AC160000}"/>
    <cellStyle name="Comma 9 4 2" xfId="4628" xr:uid="{00000000-0005-0000-0000-0000AD160000}"/>
    <cellStyle name="Comma 9 4 2 2" xfId="6817" xr:uid="{00000000-0005-0000-0000-0000AE160000}"/>
    <cellStyle name="Comma 9 4 2 2 2" xfId="11194" xr:uid="{00000000-0005-0000-0000-0000AF160000}"/>
    <cellStyle name="Comma 9 4 2 2 2 2" xfId="19947" xr:uid="{00000000-0005-0000-0000-0000B0160000}"/>
    <cellStyle name="Comma 9 4 2 2 3" xfId="15571" xr:uid="{00000000-0005-0000-0000-0000B1160000}"/>
    <cellStyle name="Comma 9 4 2 3" xfId="9006" xr:uid="{00000000-0005-0000-0000-0000B2160000}"/>
    <cellStyle name="Comma 9 4 2 3 2" xfId="17759" xr:uid="{00000000-0005-0000-0000-0000B3160000}"/>
    <cellStyle name="Comma 9 4 2 4" xfId="13383" xr:uid="{00000000-0005-0000-0000-0000B4160000}"/>
    <cellStyle name="Comma 9 4 3" xfId="5723" xr:uid="{00000000-0005-0000-0000-0000B5160000}"/>
    <cellStyle name="Comma 9 4 3 2" xfId="10100" xr:uid="{00000000-0005-0000-0000-0000B6160000}"/>
    <cellStyle name="Comma 9 4 3 2 2" xfId="18853" xr:uid="{00000000-0005-0000-0000-0000B7160000}"/>
    <cellStyle name="Comma 9 4 3 3" xfId="14477" xr:uid="{00000000-0005-0000-0000-0000B8160000}"/>
    <cellStyle name="Comma 9 4 4" xfId="7912" xr:uid="{00000000-0005-0000-0000-0000B9160000}"/>
    <cellStyle name="Comma 9 4 4 2" xfId="16665" xr:uid="{00000000-0005-0000-0000-0000BA160000}"/>
    <cellStyle name="Comma 9 4 5" xfId="12289" xr:uid="{00000000-0005-0000-0000-0000BB160000}"/>
    <cellStyle name="Comma 9 5" xfId="4080" xr:uid="{00000000-0005-0000-0000-0000BC160000}"/>
    <cellStyle name="Comma 9 5 2" xfId="6269" xr:uid="{00000000-0005-0000-0000-0000BD160000}"/>
    <cellStyle name="Comma 9 5 2 2" xfId="10646" xr:uid="{00000000-0005-0000-0000-0000BE160000}"/>
    <cellStyle name="Comma 9 5 2 2 2" xfId="19399" xr:uid="{00000000-0005-0000-0000-0000BF160000}"/>
    <cellStyle name="Comma 9 5 2 3" xfId="15023" xr:uid="{00000000-0005-0000-0000-0000C0160000}"/>
    <cellStyle name="Comma 9 5 3" xfId="8458" xr:uid="{00000000-0005-0000-0000-0000C1160000}"/>
    <cellStyle name="Comma 9 5 3 2" xfId="17211" xr:uid="{00000000-0005-0000-0000-0000C2160000}"/>
    <cellStyle name="Comma 9 5 4" xfId="12835" xr:uid="{00000000-0005-0000-0000-0000C3160000}"/>
    <cellStyle name="Comma 9 6" xfId="5175" xr:uid="{00000000-0005-0000-0000-0000C4160000}"/>
    <cellStyle name="Comma 9 6 2" xfId="9552" xr:uid="{00000000-0005-0000-0000-0000C5160000}"/>
    <cellStyle name="Comma 9 6 2 2" xfId="18305" xr:uid="{00000000-0005-0000-0000-0000C6160000}"/>
    <cellStyle name="Comma 9 6 3" xfId="13929" xr:uid="{00000000-0005-0000-0000-0000C7160000}"/>
    <cellStyle name="Comma 9 7" xfId="7364" xr:uid="{00000000-0005-0000-0000-0000C8160000}"/>
    <cellStyle name="Comma 9 7 2" xfId="16117" xr:uid="{00000000-0005-0000-0000-0000C9160000}"/>
    <cellStyle name="Comma 9 8" xfId="11741" xr:uid="{00000000-0005-0000-0000-0000CA160000}"/>
    <cellStyle name="Currency" xfId="83" xr:uid="{00000000-0005-0000-0000-0000CB160000}"/>
    <cellStyle name="Currency [0]" xfId="84" xr:uid="{00000000-0005-0000-0000-0000CC160000}"/>
    <cellStyle name="Currency [0] 2" xfId="85" xr:uid="{00000000-0005-0000-0000-0000CD160000}"/>
    <cellStyle name="Currency [0] 2 2" xfId="86" xr:uid="{00000000-0005-0000-0000-0000CE160000}"/>
    <cellStyle name="Currency [0] 2 2 2" xfId="87" xr:uid="{00000000-0005-0000-0000-0000CF160000}"/>
    <cellStyle name="Currency [0] 2 2 2 2" xfId="88" xr:uid="{00000000-0005-0000-0000-0000D0160000}"/>
    <cellStyle name="Currency [0] 2 2 3" xfId="89" xr:uid="{00000000-0005-0000-0000-0000D1160000}"/>
    <cellStyle name="Currency [0] 2 2 3 2" xfId="90" xr:uid="{00000000-0005-0000-0000-0000D2160000}"/>
    <cellStyle name="Currency [0] 2 2 4" xfId="91" xr:uid="{00000000-0005-0000-0000-0000D3160000}"/>
    <cellStyle name="Currency [0] 2 2 4 2" xfId="92" xr:uid="{00000000-0005-0000-0000-0000D4160000}"/>
    <cellStyle name="Currency [0] 2 2 5" xfId="93" xr:uid="{00000000-0005-0000-0000-0000D5160000}"/>
    <cellStyle name="Currency [0] 2 3" xfId="94" xr:uid="{00000000-0005-0000-0000-0000D6160000}"/>
    <cellStyle name="Currency [0] 2 3 2" xfId="95" xr:uid="{00000000-0005-0000-0000-0000D7160000}"/>
    <cellStyle name="Currency [0] 2 4" xfId="96" xr:uid="{00000000-0005-0000-0000-0000D8160000}"/>
    <cellStyle name="Currency [0] 2 4 2" xfId="97" xr:uid="{00000000-0005-0000-0000-0000D9160000}"/>
    <cellStyle name="Currency [0] 2 5" xfId="98" xr:uid="{00000000-0005-0000-0000-0000DA160000}"/>
    <cellStyle name="Currency [0] 2 5 2" xfId="99" xr:uid="{00000000-0005-0000-0000-0000DB160000}"/>
    <cellStyle name="Currency [0] 2 6" xfId="100" xr:uid="{00000000-0005-0000-0000-0000DC160000}"/>
    <cellStyle name="Currency [0] 3" xfId="101" xr:uid="{00000000-0005-0000-0000-0000DD160000}"/>
    <cellStyle name="Currency [0] 3 2" xfId="102" xr:uid="{00000000-0005-0000-0000-0000DE160000}"/>
    <cellStyle name="Currency [0] 3 2 2" xfId="103" xr:uid="{00000000-0005-0000-0000-0000DF160000}"/>
    <cellStyle name="Currency [0] 3 3" xfId="104" xr:uid="{00000000-0005-0000-0000-0000E0160000}"/>
    <cellStyle name="Currency [0] 3 3 2" xfId="105" xr:uid="{00000000-0005-0000-0000-0000E1160000}"/>
    <cellStyle name="Currency [0] 3 4" xfId="106" xr:uid="{00000000-0005-0000-0000-0000E2160000}"/>
    <cellStyle name="Currency [0] 3 4 2" xfId="107" xr:uid="{00000000-0005-0000-0000-0000E3160000}"/>
    <cellStyle name="Currency [0] 3 5" xfId="108" xr:uid="{00000000-0005-0000-0000-0000E4160000}"/>
    <cellStyle name="Currency [0] 4" xfId="109" xr:uid="{00000000-0005-0000-0000-0000E5160000}"/>
    <cellStyle name="Currency [0] 4 2" xfId="110" xr:uid="{00000000-0005-0000-0000-0000E6160000}"/>
    <cellStyle name="Currency [0] 5" xfId="111" xr:uid="{00000000-0005-0000-0000-0000E7160000}"/>
    <cellStyle name="Currency [0] 5 2" xfId="112" xr:uid="{00000000-0005-0000-0000-0000E8160000}"/>
    <cellStyle name="Currency [0] 6" xfId="113" xr:uid="{00000000-0005-0000-0000-0000E9160000}"/>
    <cellStyle name="Currency [0] 6 2" xfId="114" xr:uid="{00000000-0005-0000-0000-0000EA160000}"/>
    <cellStyle name="Currency [0] 7" xfId="115" xr:uid="{00000000-0005-0000-0000-0000EB160000}"/>
    <cellStyle name="Currency 10" xfId="116" xr:uid="{00000000-0005-0000-0000-0000EC160000}"/>
    <cellStyle name="Currency 10 2" xfId="117" xr:uid="{00000000-0005-0000-0000-0000ED160000}"/>
    <cellStyle name="Currency 11" xfId="118" xr:uid="{00000000-0005-0000-0000-0000EE160000}"/>
    <cellStyle name="Currency 11 2" xfId="119" xr:uid="{00000000-0005-0000-0000-0000EF160000}"/>
    <cellStyle name="Currency 12" xfId="120" xr:uid="{00000000-0005-0000-0000-0000F0160000}"/>
    <cellStyle name="Currency 12 2" xfId="121" xr:uid="{00000000-0005-0000-0000-0000F1160000}"/>
    <cellStyle name="Currency 13" xfId="122" xr:uid="{00000000-0005-0000-0000-0000F2160000}"/>
    <cellStyle name="Currency 13 2" xfId="123" xr:uid="{00000000-0005-0000-0000-0000F3160000}"/>
    <cellStyle name="Currency 14" xfId="124" xr:uid="{00000000-0005-0000-0000-0000F4160000}"/>
    <cellStyle name="Currency 15" xfId="125" xr:uid="{00000000-0005-0000-0000-0000F5160000}"/>
    <cellStyle name="Currency 2" xfId="126" xr:uid="{00000000-0005-0000-0000-0000F6160000}"/>
    <cellStyle name="Currency 2 2" xfId="127" xr:uid="{00000000-0005-0000-0000-0000F7160000}"/>
    <cellStyle name="Currency 2 2 2" xfId="128" xr:uid="{00000000-0005-0000-0000-0000F8160000}"/>
    <cellStyle name="Currency 2 2 2 2" xfId="129" xr:uid="{00000000-0005-0000-0000-0000F9160000}"/>
    <cellStyle name="Currency 2 2 3" xfId="130" xr:uid="{00000000-0005-0000-0000-0000FA160000}"/>
    <cellStyle name="Currency 2 2 3 2" xfId="131" xr:uid="{00000000-0005-0000-0000-0000FB160000}"/>
    <cellStyle name="Currency 2 2 4" xfId="132" xr:uid="{00000000-0005-0000-0000-0000FC160000}"/>
    <cellStyle name="Currency 2 2 4 2" xfId="133" xr:uid="{00000000-0005-0000-0000-0000FD160000}"/>
    <cellStyle name="Currency 2 2 5" xfId="134" xr:uid="{00000000-0005-0000-0000-0000FE160000}"/>
    <cellStyle name="Currency 2 3" xfId="135" xr:uid="{00000000-0005-0000-0000-0000FF160000}"/>
    <cellStyle name="Currency 2 3 2" xfId="136" xr:uid="{00000000-0005-0000-0000-000000170000}"/>
    <cellStyle name="Currency 2 4" xfId="137" xr:uid="{00000000-0005-0000-0000-000001170000}"/>
    <cellStyle name="Currency 2 4 2" xfId="138" xr:uid="{00000000-0005-0000-0000-000002170000}"/>
    <cellStyle name="Currency 2 5" xfId="139" xr:uid="{00000000-0005-0000-0000-000003170000}"/>
    <cellStyle name="Currency 2 5 2" xfId="140" xr:uid="{00000000-0005-0000-0000-000004170000}"/>
    <cellStyle name="Currency 2 6" xfId="141" xr:uid="{00000000-0005-0000-0000-000005170000}"/>
    <cellStyle name="Currency 3" xfId="142" xr:uid="{00000000-0005-0000-0000-000006170000}"/>
    <cellStyle name="Currency 3 2" xfId="143" xr:uid="{00000000-0005-0000-0000-000007170000}"/>
    <cellStyle name="Currency 3 2 2" xfId="144" xr:uid="{00000000-0005-0000-0000-000008170000}"/>
    <cellStyle name="Currency 3 3" xfId="145" xr:uid="{00000000-0005-0000-0000-000009170000}"/>
    <cellStyle name="Currency 3 3 2" xfId="146" xr:uid="{00000000-0005-0000-0000-00000A170000}"/>
    <cellStyle name="Currency 3 4" xfId="147" xr:uid="{00000000-0005-0000-0000-00000B170000}"/>
    <cellStyle name="Currency 3 4 2" xfId="148" xr:uid="{00000000-0005-0000-0000-00000C170000}"/>
    <cellStyle name="Currency 3 5" xfId="149" xr:uid="{00000000-0005-0000-0000-00000D170000}"/>
    <cellStyle name="Currency 4" xfId="150" xr:uid="{00000000-0005-0000-0000-00000E170000}"/>
    <cellStyle name="Currency 4 2" xfId="151" xr:uid="{00000000-0005-0000-0000-00000F170000}"/>
    <cellStyle name="Currency 4 2 2" xfId="152" xr:uid="{00000000-0005-0000-0000-000010170000}"/>
    <cellStyle name="Currency 4 3" xfId="153" xr:uid="{00000000-0005-0000-0000-000011170000}"/>
    <cellStyle name="Currency 4 3 2" xfId="154" xr:uid="{00000000-0005-0000-0000-000012170000}"/>
    <cellStyle name="Currency 4 4" xfId="155" xr:uid="{00000000-0005-0000-0000-000013170000}"/>
    <cellStyle name="Currency 4 4 2" xfId="156" xr:uid="{00000000-0005-0000-0000-000014170000}"/>
    <cellStyle name="Currency 4 5" xfId="157" xr:uid="{00000000-0005-0000-0000-000015170000}"/>
    <cellStyle name="Currency 5" xfId="158" xr:uid="{00000000-0005-0000-0000-000016170000}"/>
    <cellStyle name="Currency 5 2" xfId="159" xr:uid="{00000000-0005-0000-0000-000017170000}"/>
    <cellStyle name="Currency 5 2 2" xfId="160" xr:uid="{00000000-0005-0000-0000-000018170000}"/>
    <cellStyle name="Currency 5 3" xfId="161" xr:uid="{00000000-0005-0000-0000-000019170000}"/>
    <cellStyle name="Currency 5 3 2" xfId="162" xr:uid="{00000000-0005-0000-0000-00001A170000}"/>
    <cellStyle name="Currency 5 4" xfId="163" xr:uid="{00000000-0005-0000-0000-00001B170000}"/>
    <cellStyle name="Currency 5 4 2" xfId="164" xr:uid="{00000000-0005-0000-0000-00001C170000}"/>
    <cellStyle name="Currency 5 5" xfId="165" xr:uid="{00000000-0005-0000-0000-00001D170000}"/>
    <cellStyle name="Currency 6" xfId="166" xr:uid="{00000000-0005-0000-0000-00001E170000}"/>
    <cellStyle name="Currency 6 2" xfId="167" xr:uid="{00000000-0005-0000-0000-00001F170000}"/>
    <cellStyle name="Currency 7" xfId="168" xr:uid="{00000000-0005-0000-0000-000020170000}"/>
    <cellStyle name="Currency 7 2" xfId="169" xr:uid="{00000000-0005-0000-0000-000021170000}"/>
    <cellStyle name="Currency 8" xfId="170" xr:uid="{00000000-0005-0000-0000-000022170000}"/>
    <cellStyle name="Currency 8 2" xfId="171" xr:uid="{00000000-0005-0000-0000-000023170000}"/>
    <cellStyle name="Currency 9" xfId="172" xr:uid="{00000000-0005-0000-0000-000024170000}"/>
    <cellStyle name="Currency 9 2" xfId="173" xr:uid="{00000000-0005-0000-0000-000025170000}"/>
    <cellStyle name="DateStyle" xfId="174" xr:uid="{00000000-0005-0000-0000-000026170000}"/>
    <cellStyle name="DateTimeStyle" xfId="175" xr:uid="{00000000-0005-0000-0000-000027170000}"/>
    <cellStyle name="Decimal" xfId="176" xr:uid="{00000000-0005-0000-0000-000028170000}"/>
    <cellStyle name="DecimalWithBorder" xfId="177" xr:uid="{00000000-0005-0000-0000-000029170000}"/>
    <cellStyle name="DecimalWithBorder 2" xfId="178" xr:uid="{00000000-0005-0000-0000-00002A170000}"/>
    <cellStyle name="DecimalWithBorder 2 2" xfId="179" xr:uid="{00000000-0005-0000-0000-00002B170000}"/>
    <cellStyle name="DecimalWithBorder 2 3" xfId="180" xr:uid="{00000000-0005-0000-0000-00002C170000}"/>
    <cellStyle name="DecimalWithBorder 2 4" xfId="181" xr:uid="{00000000-0005-0000-0000-00002D170000}"/>
    <cellStyle name="DecimalWithBorder 3" xfId="182" xr:uid="{00000000-0005-0000-0000-00002E170000}"/>
    <cellStyle name="DecimalWithBorder 4" xfId="183" xr:uid="{00000000-0005-0000-0000-00002F170000}"/>
    <cellStyle name="DecimalWithBorder 5" xfId="184" xr:uid="{00000000-0005-0000-0000-000030170000}"/>
    <cellStyle name="Énfasis1 2" xfId="185" xr:uid="{00000000-0005-0000-0000-000031170000}"/>
    <cellStyle name="Énfasis1 2 2" xfId="186" xr:uid="{00000000-0005-0000-0000-000032170000}"/>
    <cellStyle name="EuroCurrency" xfId="187" xr:uid="{00000000-0005-0000-0000-000033170000}"/>
    <cellStyle name="EuroCurrencyWithBorder" xfId="188" xr:uid="{00000000-0005-0000-0000-000034170000}"/>
    <cellStyle name="EuroCurrencyWithBorder 2" xfId="189" xr:uid="{00000000-0005-0000-0000-000035170000}"/>
    <cellStyle name="EuroCurrencyWithBorder 2 2" xfId="190" xr:uid="{00000000-0005-0000-0000-000036170000}"/>
    <cellStyle name="EuroCurrencyWithBorder 2 3" xfId="191" xr:uid="{00000000-0005-0000-0000-000037170000}"/>
    <cellStyle name="EuroCurrencyWithBorder 2 4" xfId="192" xr:uid="{00000000-0005-0000-0000-000038170000}"/>
    <cellStyle name="EuroCurrencyWithBorder 3" xfId="193" xr:uid="{00000000-0005-0000-0000-000039170000}"/>
    <cellStyle name="EuroCurrencyWithBorder 4" xfId="194" xr:uid="{00000000-0005-0000-0000-00003A170000}"/>
    <cellStyle name="EuroCurrencyWithBorder 5" xfId="195" xr:uid="{00000000-0005-0000-0000-00003B170000}"/>
    <cellStyle name="Excel Built-in 40% - Accent3" xfId="3372" xr:uid="{00000000-0005-0000-0000-00003C170000}"/>
    <cellStyle name="HeaderStyle" xfId="196" xr:uid="{00000000-0005-0000-0000-00003D170000}"/>
    <cellStyle name="HeaderSubTop" xfId="197" xr:uid="{00000000-0005-0000-0000-00003E170000}"/>
    <cellStyle name="HeaderSubTopNoBold" xfId="198" xr:uid="{00000000-0005-0000-0000-00003F170000}"/>
    <cellStyle name="HeaderTopBuyer" xfId="199" xr:uid="{00000000-0005-0000-0000-000040170000}"/>
    <cellStyle name="HeaderTopStyle" xfId="200" xr:uid="{00000000-0005-0000-0000-000041170000}"/>
    <cellStyle name="HeaderTopStyleAlignRight" xfId="201" xr:uid="{00000000-0005-0000-0000-000042170000}"/>
    <cellStyle name="Hipervínculo" xfId="3924" builtinId="8"/>
    <cellStyle name="MainTitle" xfId="202" xr:uid="{00000000-0005-0000-0000-000044170000}"/>
    <cellStyle name="MainTitle 2" xfId="203" xr:uid="{00000000-0005-0000-0000-000045170000}"/>
    <cellStyle name="MainTitle 2 2" xfId="204" xr:uid="{00000000-0005-0000-0000-000046170000}"/>
    <cellStyle name="MainTitle 2 3" xfId="205" xr:uid="{00000000-0005-0000-0000-000047170000}"/>
    <cellStyle name="MainTitle 2 4" xfId="206" xr:uid="{00000000-0005-0000-0000-000048170000}"/>
    <cellStyle name="MainTitle 3" xfId="207" xr:uid="{00000000-0005-0000-0000-000049170000}"/>
    <cellStyle name="MainTitle 4" xfId="208" xr:uid="{00000000-0005-0000-0000-00004A170000}"/>
    <cellStyle name="MainTitle 5" xfId="209" xr:uid="{00000000-0005-0000-0000-00004B170000}"/>
    <cellStyle name="Millares" xfId="3" builtinId="3"/>
    <cellStyle name="Millares 10" xfId="210" xr:uid="{00000000-0005-0000-0000-00004D170000}"/>
    <cellStyle name="Millares 10 10" xfId="7224" xr:uid="{00000000-0005-0000-0000-00004E170000}"/>
    <cellStyle name="Millares 10 10 2" xfId="15977" xr:uid="{00000000-0005-0000-0000-00004F170000}"/>
    <cellStyle name="Millares 10 11" xfId="11601" xr:uid="{00000000-0005-0000-0000-000050170000}"/>
    <cellStyle name="Millares 10 2" xfId="211" xr:uid="{00000000-0005-0000-0000-000051170000}"/>
    <cellStyle name="Millares 10 2 10" xfId="11602" xr:uid="{00000000-0005-0000-0000-000052170000}"/>
    <cellStyle name="Millares 10 2 2" xfId="2941" xr:uid="{00000000-0005-0000-0000-000053170000}"/>
    <cellStyle name="Millares 10 2 2 2" xfId="3053" xr:uid="{00000000-0005-0000-0000-000054170000}"/>
    <cellStyle name="Millares 10 2 2 2 2" xfId="3329" xr:uid="{00000000-0005-0000-0000-000055170000}"/>
    <cellStyle name="Millares 10 2 2 2 2 2" xfId="3882" xr:uid="{00000000-0005-0000-0000-000056170000}"/>
    <cellStyle name="Millares 10 2 2 2 2 2 2" xfId="4978" xr:uid="{00000000-0005-0000-0000-000057170000}"/>
    <cellStyle name="Millares 10 2 2 2 2 2 2 2" xfId="7167" xr:uid="{00000000-0005-0000-0000-000058170000}"/>
    <cellStyle name="Millares 10 2 2 2 2 2 2 2 2" xfId="11544" xr:uid="{00000000-0005-0000-0000-000059170000}"/>
    <cellStyle name="Millares 10 2 2 2 2 2 2 2 2 2" xfId="20297" xr:uid="{00000000-0005-0000-0000-00005A170000}"/>
    <cellStyle name="Millares 10 2 2 2 2 2 2 2 3" xfId="15921" xr:uid="{00000000-0005-0000-0000-00005B170000}"/>
    <cellStyle name="Millares 10 2 2 2 2 2 2 3" xfId="9356" xr:uid="{00000000-0005-0000-0000-00005C170000}"/>
    <cellStyle name="Millares 10 2 2 2 2 2 2 3 2" xfId="18109" xr:uid="{00000000-0005-0000-0000-00005D170000}"/>
    <cellStyle name="Millares 10 2 2 2 2 2 2 4" xfId="13733" xr:uid="{00000000-0005-0000-0000-00005E170000}"/>
    <cellStyle name="Millares 10 2 2 2 2 2 3" xfId="6073" xr:uid="{00000000-0005-0000-0000-00005F170000}"/>
    <cellStyle name="Millares 10 2 2 2 2 2 3 2" xfId="10450" xr:uid="{00000000-0005-0000-0000-000060170000}"/>
    <cellStyle name="Millares 10 2 2 2 2 2 3 2 2" xfId="19203" xr:uid="{00000000-0005-0000-0000-000061170000}"/>
    <cellStyle name="Millares 10 2 2 2 2 2 3 3" xfId="14827" xr:uid="{00000000-0005-0000-0000-000062170000}"/>
    <cellStyle name="Millares 10 2 2 2 2 2 4" xfId="8262" xr:uid="{00000000-0005-0000-0000-000063170000}"/>
    <cellStyle name="Millares 10 2 2 2 2 2 4 2" xfId="17015" xr:uid="{00000000-0005-0000-0000-000064170000}"/>
    <cellStyle name="Millares 10 2 2 2 2 2 5" xfId="12639" xr:uid="{00000000-0005-0000-0000-000065170000}"/>
    <cellStyle name="Millares 10 2 2 2 2 3" xfId="4430" xr:uid="{00000000-0005-0000-0000-000066170000}"/>
    <cellStyle name="Millares 10 2 2 2 2 3 2" xfId="6619" xr:uid="{00000000-0005-0000-0000-000067170000}"/>
    <cellStyle name="Millares 10 2 2 2 2 3 2 2" xfId="10996" xr:uid="{00000000-0005-0000-0000-000068170000}"/>
    <cellStyle name="Millares 10 2 2 2 2 3 2 2 2" xfId="19749" xr:uid="{00000000-0005-0000-0000-000069170000}"/>
    <cellStyle name="Millares 10 2 2 2 2 3 2 3" xfId="15373" xr:uid="{00000000-0005-0000-0000-00006A170000}"/>
    <cellStyle name="Millares 10 2 2 2 2 3 3" xfId="8808" xr:uid="{00000000-0005-0000-0000-00006B170000}"/>
    <cellStyle name="Millares 10 2 2 2 2 3 3 2" xfId="17561" xr:uid="{00000000-0005-0000-0000-00006C170000}"/>
    <cellStyle name="Millares 10 2 2 2 2 3 4" xfId="13185" xr:uid="{00000000-0005-0000-0000-00006D170000}"/>
    <cellStyle name="Millares 10 2 2 2 2 4" xfId="5525" xr:uid="{00000000-0005-0000-0000-00006E170000}"/>
    <cellStyle name="Millares 10 2 2 2 2 4 2" xfId="9902" xr:uid="{00000000-0005-0000-0000-00006F170000}"/>
    <cellStyle name="Millares 10 2 2 2 2 4 2 2" xfId="18655" xr:uid="{00000000-0005-0000-0000-000070170000}"/>
    <cellStyle name="Millares 10 2 2 2 2 4 3" xfId="14279" xr:uid="{00000000-0005-0000-0000-000071170000}"/>
    <cellStyle name="Millares 10 2 2 2 2 5" xfId="7714" xr:uid="{00000000-0005-0000-0000-000072170000}"/>
    <cellStyle name="Millares 10 2 2 2 2 5 2" xfId="16467" xr:uid="{00000000-0005-0000-0000-000073170000}"/>
    <cellStyle name="Millares 10 2 2 2 2 6" xfId="12091" xr:uid="{00000000-0005-0000-0000-000074170000}"/>
    <cellStyle name="Millares 10 2 2 2 3" xfId="3608" xr:uid="{00000000-0005-0000-0000-000075170000}"/>
    <cellStyle name="Millares 10 2 2 2 3 2" xfId="4704" xr:uid="{00000000-0005-0000-0000-000076170000}"/>
    <cellStyle name="Millares 10 2 2 2 3 2 2" xfId="6893" xr:uid="{00000000-0005-0000-0000-000077170000}"/>
    <cellStyle name="Millares 10 2 2 2 3 2 2 2" xfId="11270" xr:uid="{00000000-0005-0000-0000-000078170000}"/>
    <cellStyle name="Millares 10 2 2 2 3 2 2 2 2" xfId="20023" xr:uid="{00000000-0005-0000-0000-000079170000}"/>
    <cellStyle name="Millares 10 2 2 2 3 2 2 3" xfId="15647" xr:uid="{00000000-0005-0000-0000-00007A170000}"/>
    <cellStyle name="Millares 10 2 2 2 3 2 3" xfId="9082" xr:uid="{00000000-0005-0000-0000-00007B170000}"/>
    <cellStyle name="Millares 10 2 2 2 3 2 3 2" xfId="17835" xr:uid="{00000000-0005-0000-0000-00007C170000}"/>
    <cellStyle name="Millares 10 2 2 2 3 2 4" xfId="13459" xr:uid="{00000000-0005-0000-0000-00007D170000}"/>
    <cellStyle name="Millares 10 2 2 2 3 3" xfId="5799" xr:uid="{00000000-0005-0000-0000-00007E170000}"/>
    <cellStyle name="Millares 10 2 2 2 3 3 2" xfId="10176" xr:uid="{00000000-0005-0000-0000-00007F170000}"/>
    <cellStyle name="Millares 10 2 2 2 3 3 2 2" xfId="18929" xr:uid="{00000000-0005-0000-0000-000080170000}"/>
    <cellStyle name="Millares 10 2 2 2 3 3 3" xfId="14553" xr:uid="{00000000-0005-0000-0000-000081170000}"/>
    <cellStyle name="Millares 10 2 2 2 3 4" xfId="7988" xr:uid="{00000000-0005-0000-0000-000082170000}"/>
    <cellStyle name="Millares 10 2 2 2 3 4 2" xfId="16741" xr:uid="{00000000-0005-0000-0000-000083170000}"/>
    <cellStyle name="Millares 10 2 2 2 3 5" xfId="12365" xr:uid="{00000000-0005-0000-0000-000084170000}"/>
    <cellStyle name="Millares 10 2 2 2 4" xfId="4156" xr:uid="{00000000-0005-0000-0000-000085170000}"/>
    <cellStyle name="Millares 10 2 2 2 4 2" xfId="6345" xr:uid="{00000000-0005-0000-0000-000086170000}"/>
    <cellStyle name="Millares 10 2 2 2 4 2 2" xfId="10722" xr:uid="{00000000-0005-0000-0000-000087170000}"/>
    <cellStyle name="Millares 10 2 2 2 4 2 2 2" xfId="19475" xr:uid="{00000000-0005-0000-0000-000088170000}"/>
    <cellStyle name="Millares 10 2 2 2 4 2 3" xfId="15099" xr:uid="{00000000-0005-0000-0000-000089170000}"/>
    <cellStyle name="Millares 10 2 2 2 4 3" xfId="8534" xr:uid="{00000000-0005-0000-0000-00008A170000}"/>
    <cellStyle name="Millares 10 2 2 2 4 3 2" xfId="17287" xr:uid="{00000000-0005-0000-0000-00008B170000}"/>
    <cellStyle name="Millares 10 2 2 2 4 4" xfId="12911" xr:uid="{00000000-0005-0000-0000-00008C170000}"/>
    <cellStyle name="Millares 10 2 2 2 5" xfId="5251" xr:uid="{00000000-0005-0000-0000-00008D170000}"/>
    <cellStyle name="Millares 10 2 2 2 5 2" xfId="9628" xr:uid="{00000000-0005-0000-0000-00008E170000}"/>
    <cellStyle name="Millares 10 2 2 2 5 2 2" xfId="18381" xr:uid="{00000000-0005-0000-0000-00008F170000}"/>
    <cellStyle name="Millares 10 2 2 2 5 3" xfId="14005" xr:uid="{00000000-0005-0000-0000-000090170000}"/>
    <cellStyle name="Millares 10 2 2 2 6" xfId="7440" xr:uid="{00000000-0005-0000-0000-000091170000}"/>
    <cellStyle name="Millares 10 2 2 2 6 2" xfId="16193" xr:uid="{00000000-0005-0000-0000-000092170000}"/>
    <cellStyle name="Millares 10 2 2 2 7" xfId="11817" xr:uid="{00000000-0005-0000-0000-000093170000}"/>
    <cellStyle name="Millares 10 2 2 3" xfId="3217" xr:uid="{00000000-0005-0000-0000-000094170000}"/>
    <cellStyle name="Millares 10 2 2 3 2" xfId="3770" xr:uid="{00000000-0005-0000-0000-000095170000}"/>
    <cellStyle name="Millares 10 2 2 3 2 2" xfId="4866" xr:uid="{00000000-0005-0000-0000-000096170000}"/>
    <cellStyle name="Millares 10 2 2 3 2 2 2" xfId="7055" xr:uid="{00000000-0005-0000-0000-000097170000}"/>
    <cellStyle name="Millares 10 2 2 3 2 2 2 2" xfId="11432" xr:uid="{00000000-0005-0000-0000-000098170000}"/>
    <cellStyle name="Millares 10 2 2 3 2 2 2 2 2" xfId="20185" xr:uid="{00000000-0005-0000-0000-000099170000}"/>
    <cellStyle name="Millares 10 2 2 3 2 2 2 3" xfId="15809" xr:uid="{00000000-0005-0000-0000-00009A170000}"/>
    <cellStyle name="Millares 10 2 2 3 2 2 3" xfId="9244" xr:uid="{00000000-0005-0000-0000-00009B170000}"/>
    <cellStyle name="Millares 10 2 2 3 2 2 3 2" xfId="17997" xr:uid="{00000000-0005-0000-0000-00009C170000}"/>
    <cellStyle name="Millares 10 2 2 3 2 2 4" xfId="13621" xr:uid="{00000000-0005-0000-0000-00009D170000}"/>
    <cellStyle name="Millares 10 2 2 3 2 3" xfId="5961" xr:uid="{00000000-0005-0000-0000-00009E170000}"/>
    <cellStyle name="Millares 10 2 2 3 2 3 2" xfId="10338" xr:uid="{00000000-0005-0000-0000-00009F170000}"/>
    <cellStyle name="Millares 10 2 2 3 2 3 2 2" xfId="19091" xr:uid="{00000000-0005-0000-0000-0000A0170000}"/>
    <cellStyle name="Millares 10 2 2 3 2 3 3" xfId="14715" xr:uid="{00000000-0005-0000-0000-0000A1170000}"/>
    <cellStyle name="Millares 10 2 2 3 2 4" xfId="8150" xr:uid="{00000000-0005-0000-0000-0000A2170000}"/>
    <cellStyle name="Millares 10 2 2 3 2 4 2" xfId="16903" xr:uid="{00000000-0005-0000-0000-0000A3170000}"/>
    <cellStyle name="Millares 10 2 2 3 2 5" xfId="12527" xr:uid="{00000000-0005-0000-0000-0000A4170000}"/>
    <cellStyle name="Millares 10 2 2 3 3" xfId="4318" xr:uid="{00000000-0005-0000-0000-0000A5170000}"/>
    <cellStyle name="Millares 10 2 2 3 3 2" xfId="6507" xr:uid="{00000000-0005-0000-0000-0000A6170000}"/>
    <cellStyle name="Millares 10 2 2 3 3 2 2" xfId="10884" xr:uid="{00000000-0005-0000-0000-0000A7170000}"/>
    <cellStyle name="Millares 10 2 2 3 3 2 2 2" xfId="19637" xr:uid="{00000000-0005-0000-0000-0000A8170000}"/>
    <cellStyle name="Millares 10 2 2 3 3 2 3" xfId="15261" xr:uid="{00000000-0005-0000-0000-0000A9170000}"/>
    <cellStyle name="Millares 10 2 2 3 3 3" xfId="8696" xr:uid="{00000000-0005-0000-0000-0000AA170000}"/>
    <cellStyle name="Millares 10 2 2 3 3 3 2" xfId="17449" xr:uid="{00000000-0005-0000-0000-0000AB170000}"/>
    <cellStyle name="Millares 10 2 2 3 3 4" xfId="13073" xr:uid="{00000000-0005-0000-0000-0000AC170000}"/>
    <cellStyle name="Millares 10 2 2 3 4" xfId="5413" xr:uid="{00000000-0005-0000-0000-0000AD170000}"/>
    <cellStyle name="Millares 10 2 2 3 4 2" xfId="9790" xr:uid="{00000000-0005-0000-0000-0000AE170000}"/>
    <cellStyle name="Millares 10 2 2 3 4 2 2" xfId="18543" xr:uid="{00000000-0005-0000-0000-0000AF170000}"/>
    <cellStyle name="Millares 10 2 2 3 4 3" xfId="14167" xr:uid="{00000000-0005-0000-0000-0000B0170000}"/>
    <cellStyle name="Millares 10 2 2 3 5" xfId="7602" xr:uid="{00000000-0005-0000-0000-0000B1170000}"/>
    <cellStyle name="Millares 10 2 2 3 5 2" xfId="16355" xr:uid="{00000000-0005-0000-0000-0000B2170000}"/>
    <cellStyle name="Millares 10 2 2 3 6" xfId="11979" xr:uid="{00000000-0005-0000-0000-0000B3170000}"/>
    <cellStyle name="Millares 10 2 2 4" xfId="3496" xr:uid="{00000000-0005-0000-0000-0000B4170000}"/>
    <cellStyle name="Millares 10 2 2 4 2" xfId="4592" xr:uid="{00000000-0005-0000-0000-0000B5170000}"/>
    <cellStyle name="Millares 10 2 2 4 2 2" xfId="6781" xr:uid="{00000000-0005-0000-0000-0000B6170000}"/>
    <cellStyle name="Millares 10 2 2 4 2 2 2" xfId="11158" xr:uid="{00000000-0005-0000-0000-0000B7170000}"/>
    <cellStyle name="Millares 10 2 2 4 2 2 2 2" xfId="19911" xr:uid="{00000000-0005-0000-0000-0000B8170000}"/>
    <cellStyle name="Millares 10 2 2 4 2 2 3" xfId="15535" xr:uid="{00000000-0005-0000-0000-0000B9170000}"/>
    <cellStyle name="Millares 10 2 2 4 2 3" xfId="8970" xr:uid="{00000000-0005-0000-0000-0000BA170000}"/>
    <cellStyle name="Millares 10 2 2 4 2 3 2" xfId="17723" xr:uid="{00000000-0005-0000-0000-0000BB170000}"/>
    <cellStyle name="Millares 10 2 2 4 2 4" xfId="13347" xr:uid="{00000000-0005-0000-0000-0000BC170000}"/>
    <cellStyle name="Millares 10 2 2 4 3" xfId="5687" xr:uid="{00000000-0005-0000-0000-0000BD170000}"/>
    <cellStyle name="Millares 10 2 2 4 3 2" xfId="10064" xr:uid="{00000000-0005-0000-0000-0000BE170000}"/>
    <cellStyle name="Millares 10 2 2 4 3 2 2" xfId="18817" xr:uid="{00000000-0005-0000-0000-0000BF170000}"/>
    <cellStyle name="Millares 10 2 2 4 3 3" xfId="14441" xr:uid="{00000000-0005-0000-0000-0000C0170000}"/>
    <cellStyle name="Millares 10 2 2 4 4" xfId="7876" xr:uid="{00000000-0005-0000-0000-0000C1170000}"/>
    <cellStyle name="Millares 10 2 2 4 4 2" xfId="16629" xr:uid="{00000000-0005-0000-0000-0000C2170000}"/>
    <cellStyle name="Millares 10 2 2 4 5" xfId="12253" xr:uid="{00000000-0005-0000-0000-0000C3170000}"/>
    <cellStyle name="Millares 10 2 2 5" xfId="4044" xr:uid="{00000000-0005-0000-0000-0000C4170000}"/>
    <cellStyle name="Millares 10 2 2 5 2" xfId="6233" xr:uid="{00000000-0005-0000-0000-0000C5170000}"/>
    <cellStyle name="Millares 10 2 2 5 2 2" xfId="10610" xr:uid="{00000000-0005-0000-0000-0000C6170000}"/>
    <cellStyle name="Millares 10 2 2 5 2 2 2" xfId="19363" xr:uid="{00000000-0005-0000-0000-0000C7170000}"/>
    <cellStyle name="Millares 10 2 2 5 2 3" xfId="14987" xr:uid="{00000000-0005-0000-0000-0000C8170000}"/>
    <cellStyle name="Millares 10 2 2 5 3" xfId="8422" xr:uid="{00000000-0005-0000-0000-0000C9170000}"/>
    <cellStyle name="Millares 10 2 2 5 3 2" xfId="17175" xr:uid="{00000000-0005-0000-0000-0000CA170000}"/>
    <cellStyle name="Millares 10 2 2 5 4" xfId="12799" xr:uid="{00000000-0005-0000-0000-0000CB170000}"/>
    <cellStyle name="Millares 10 2 2 6" xfId="5139" xr:uid="{00000000-0005-0000-0000-0000CC170000}"/>
    <cellStyle name="Millares 10 2 2 6 2" xfId="9516" xr:uid="{00000000-0005-0000-0000-0000CD170000}"/>
    <cellStyle name="Millares 10 2 2 6 2 2" xfId="18269" xr:uid="{00000000-0005-0000-0000-0000CE170000}"/>
    <cellStyle name="Millares 10 2 2 6 3" xfId="13893" xr:uid="{00000000-0005-0000-0000-0000CF170000}"/>
    <cellStyle name="Millares 10 2 2 7" xfId="7328" xr:uid="{00000000-0005-0000-0000-0000D0170000}"/>
    <cellStyle name="Millares 10 2 2 7 2" xfId="16081" xr:uid="{00000000-0005-0000-0000-0000D1170000}"/>
    <cellStyle name="Millares 10 2 2 8" xfId="11705" xr:uid="{00000000-0005-0000-0000-0000D2170000}"/>
    <cellStyle name="Millares 10 2 3" xfId="2996" xr:uid="{00000000-0005-0000-0000-0000D3170000}"/>
    <cellStyle name="Millares 10 2 3 2" xfId="3272" xr:uid="{00000000-0005-0000-0000-0000D4170000}"/>
    <cellStyle name="Millares 10 2 3 2 2" xfId="3825" xr:uid="{00000000-0005-0000-0000-0000D5170000}"/>
    <cellStyle name="Millares 10 2 3 2 2 2" xfId="4921" xr:uid="{00000000-0005-0000-0000-0000D6170000}"/>
    <cellStyle name="Millares 10 2 3 2 2 2 2" xfId="7110" xr:uid="{00000000-0005-0000-0000-0000D7170000}"/>
    <cellStyle name="Millares 10 2 3 2 2 2 2 2" xfId="11487" xr:uid="{00000000-0005-0000-0000-0000D8170000}"/>
    <cellStyle name="Millares 10 2 3 2 2 2 2 2 2" xfId="20240" xr:uid="{00000000-0005-0000-0000-0000D9170000}"/>
    <cellStyle name="Millares 10 2 3 2 2 2 2 3" xfId="15864" xr:uid="{00000000-0005-0000-0000-0000DA170000}"/>
    <cellStyle name="Millares 10 2 3 2 2 2 3" xfId="9299" xr:uid="{00000000-0005-0000-0000-0000DB170000}"/>
    <cellStyle name="Millares 10 2 3 2 2 2 3 2" xfId="18052" xr:uid="{00000000-0005-0000-0000-0000DC170000}"/>
    <cellStyle name="Millares 10 2 3 2 2 2 4" xfId="13676" xr:uid="{00000000-0005-0000-0000-0000DD170000}"/>
    <cellStyle name="Millares 10 2 3 2 2 3" xfId="6016" xr:uid="{00000000-0005-0000-0000-0000DE170000}"/>
    <cellStyle name="Millares 10 2 3 2 2 3 2" xfId="10393" xr:uid="{00000000-0005-0000-0000-0000DF170000}"/>
    <cellStyle name="Millares 10 2 3 2 2 3 2 2" xfId="19146" xr:uid="{00000000-0005-0000-0000-0000E0170000}"/>
    <cellStyle name="Millares 10 2 3 2 2 3 3" xfId="14770" xr:uid="{00000000-0005-0000-0000-0000E1170000}"/>
    <cellStyle name="Millares 10 2 3 2 2 4" xfId="8205" xr:uid="{00000000-0005-0000-0000-0000E2170000}"/>
    <cellStyle name="Millares 10 2 3 2 2 4 2" xfId="16958" xr:uid="{00000000-0005-0000-0000-0000E3170000}"/>
    <cellStyle name="Millares 10 2 3 2 2 5" xfId="12582" xr:uid="{00000000-0005-0000-0000-0000E4170000}"/>
    <cellStyle name="Millares 10 2 3 2 3" xfId="4373" xr:uid="{00000000-0005-0000-0000-0000E5170000}"/>
    <cellStyle name="Millares 10 2 3 2 3 2" xfId="6562" xr:uid="{00000000-0005-0000-0000-0000E6170000}"/>
    <cellStyle name="Millares 10 2 3 2 3 2 2" xfId="10939" xr:uid="{00000000-0005-0000-0000-0000E7170000}"/>
    <cellStyle name="Millares 10 2 3 2 3 2 2 2" xfId="19692" xr:uid="{00000000-0005-0000-0000-0000E8170000}"/>
    <cellStyle name="Millares 10 2 3 2 3 2 3" xfId="15316" xr:uid="{00000000-0005-0000-0000-0000E9170000}"/>
    <cellStyle name="Millares 10 2 3 2 3 3" xfId="8751" xr:uid="{00000000-0005-0000-0000-0000EA170000}"/>
    <cellStyle name="Millares 10 2 3 2 3 3 2" xfId="17504" xr:uid="{00000000-0005-0000-0000-0000EB170000}"/>
    <cellStyle name="Millares 10 2 3 2 3 4" xfId="13128" xr:uid="{00000000-0005-0000-0000-0000EC170000}"/>
    <cellStyle name="Millares 10 2 3 2 4" xfId="5468" xr:uid="{00000000-0005-0000-0000-0000ED170000}"/>
    <cellStyle name="Millares 10 2 3 2 4 2" xfId="9845" xr:uid="{00000000-0005-0000-0000-0000EE170000}"/>
    <cellStyle name="Millares 10 2 3 2 4 2 2" xfId="18598" xr:uid="{00000000-0005-0000-0000-0000EF170000}"/>
    <cellStyle name="Millares 10 2 3 2 4 3" xfId="14222" xr:uid="{00000000-0005-0000-0000-0000F0170000}"/>
    <cellStyle name="Millares 10 2 3 2 5" xfId="7657" xr:uid="{00000000-0005-0000-0000-0000F1170000}"/>
    <cellStyle name="Millares 10 2 3 2 5 2" xfId="16410" xr:uid="{00000000-0005-0000-0000-0000F2170000}"/>
    <cellStyle name="Millares 10 2 3 2 6" xfId="12034" xr:uid="{00000000-0005-0000-0000-0000F3170000}"/>
    <cellStyle name="Millares 10 2 3 3" xfId="3551" xr:uid="{00000000-0005-0000-0000-0000F4170000}"/>
    <cellStyle name="Millares 10 2 3 3 2" xfId="4647" xr:uid="{00000000-0005-0000-0000-0000F5170000}"/>
    <cellStyle name="Millares 10 2 3 3 2 2" xfId="6836" xr:uid="{00000000-0005-0000-0000-0000F6170000}"/>
    <cellStyle name="Millares 10 2 3 3 2 2 2" xfId="11213" xr:uid="{00000000-0005-0000-0000-0000F7170000}"/>
    <cellStyle name="Millares 10 2 3 3 2 2 2 2" xfId="19966" xr:uid="{00000000-0005-0000-0000-0000F8170000}"/>
    <cellStyle name="Millares 10 2 3 3 2 2 3" xfId="15590" xr:uid="{00000000-0005-0000-0000-0000F9170000}"/>
    <cellStyle name="Millares 10 2 3 3 2 3" xfId="9025" xr:uid="{00000000-0005-0000-0000-0000FA170000}"/>
    <cellStyle name="Millares 10 2 3 3 2 3 2" xfId="17778" xr:uid="{00000000-0005-0000-0000-0000FB170000}"/>
    <cellStyle name="Millares 10 2 3 3 2 4" xfId="13402" xr:uid="{00000000-0005-0000-0000-0000FC170000}"/>
    <cellStyle name="Millares 10 2 3 3 3" xfId="5742" xr:uid="{00000000-0005-0000-0000-0000FD170000}"/>
    <cellStyle name="Millares 10 2 3 3 3 2" xfId="10119" xr:uid="{00000000-0005-0000-0000-0000FE170000}"/>
    <cellStyle name="Millares 10 2 3 3 3 2 2" xfId="18872" xr:uid="{00000000-0005-0000-0000-0000FF170000}"/>
    <cellStyle name="Millares 10 2 3 3 3 3" xfId="14496" xr:uid="{00000000-0005-0000-0000-000000180000}"/>
    <cellStyle name="Millares 10 2 3 3 4" xfId="7931" xr:uid="{00000000-0005-0000-0000-000001180000}"/>
    <cellStyle name="Millares 10 2 3 3 4 2" xfId="16684" xr:uid="{00000000-0005-0000-0000-000002180000}"/>
    <cellStyle name="Millares 10 2 3 3 5" xfId="12308" xr:uid="{00000000-0005-0000-0000-000003180000}"/>
    <cellStyle name="Millares 10 2 3 4" xfId="4099" xr:uid="{00000000-0005-0000-0000-000004180000}"/>
    <cellStyle name="Millares 10 2 3 4 2" xfId="6288" xr:uid="{00000000-0005-0000-0000-000005180000}"/>
    <cellStyle name="Millares 10 2 3 4 2 2" xfId="10665" xr:uid="{00000000-0005-0000-0000-000006180000}"/>
    <cellStyle name="Millares 10 2 3 4 2 2 2" xfId="19418" xr:uid="{00000000-0005-0000-0000-000007180000}"/>
    <cellStyle name="Millares 10 2 3 4 2 3" xfId="15042" xr:uid="{00000000-0005-0000-0000-000008180000}"/>
    <cellStyle name="Millares 10 2 3 4 3" xfId="8477" xr:uid="{00000000-0005-0000-0000-000009180000}"/>
    <cellStyle name="Millares 10 2 3 4 3 2" xfId="17230" xr:uid="{00000000-0005-0000-0000-00000A180000}"/>
    <cellStyle name="Millares 10 2 3 4 4" xfId="12854" xr:uid="{00000000-0005-0000-0000-00000B180000}"/>
    <cellStyle name="Millares 10 2 3 5" xfId="5194" xr:uid="{00000000-0005-0000-0000-00000C180000}"/>
    <cellStyle name="Millares 10 2 3 5 2" xfId="9571" xr:uid="{00000000-0005-0000-0000-00000D180000}"/>
    <cellStyle name="Millares 10 2 3 5 2 2" xfId="18324" xr:uid="{00000000-0005-0000-0000-00000E180000}"/>
    <cellStyle name="Millares 10 2 3 5 3" xfId="13948" xr:uid="{00000000-0005-0000-0000-00000F180000}"/>
    <cellStyle name="Millares 10 2 3 6" xfId="7383" xr:uid="{00000000-0005-0000-0000-000010180000}"/>
    <cellStyle name="Millares 10 2 3 6 2" xfId="16136" xr:uid="{00000000-0005-0000-0000-000011180000}"/>
    <cellStyle name="Millares 10 2 3 7" xfId="11760" xr:uid="{00000000-0005-0000-0000-000012180000}"/>
    <cellStyle name="Millares 10 2 4" xfId="2883" xr:uid="{00000000-0005-0000-0000-000013180000}"/>
    <cellStyle name="Millares 10 2 4 2" xfId="3162" xr:uid="{00000000-0005-0000-0000-000014180000}"/>
    <cellStyle name="Millares 10 2 4 2 2" xfId="3715" xr:uid="{00000000-0005-0000-0000-000015180000}"/>
    <cellStyle name="Millares 10 2 4 2 2 2" xfId="4811" xr:uid="{00000000-0005-0000-0000-000016180000}"/>
    <cellStyle name="Millares 10 2 4 2 2 2 2" xfId="7000" xr:uid="{00000000-0005-0000-0000-000017180000}"/>
    <cellStyle name="Millares 10 2 4 2 2 2 2 2" xfId="11377" xr:uid="{00000000-0005-0000-0000-000018180000}"/>
    <cellStyle name="Millares 10 2 4 2 2 2 2 2 2" xfId="20130" xr:uid="{00000000-0005-0000-0000-000019180000}"/>
    <cellStyle name="Millares 10 2 4 2 2 2 2 3" xfId="15754" xr:uid="{00000000-0005-0000-0000-00001A180000}"/>
    <cellStyle name="Millares 10 2 4 2 2 2 3" xfId="9189" xr:uid="{00000000-0005-0000-0000-00001B180000}"/>
    <cellStyle name="Millares 10 2 4 2 2 2 3 2" xfId="17942" xr:uid="{00000000-0005-0000-0000-00001C180000}"/>
    <cellStyle name="Millares 10 2 4 2 2 2 4" xfId="13566" xr:uid="{00000000-0005-0000-0000-00001D180000}"/>
    <cellStyle name="Millares 10 2 4 2 2 3" xfId="5906" xr:uid="{00000000-0005-0000-0000-00001E180000}"/>
    <cellStyle name="Millares 10 2 4 2 2 3 2" xfId="10283" xr:uid="{00000000-0005-0000-0000-00001F180000}"/>
    <cellStyle name="Millares 10 2 4 2 2 3 2 2" xfId="19036" xr:uid="{00000000-0005-0000-0000-000020180000}"/>
    <cellStyle name="Millares 10 2 4 2 2 3 3" xfId="14660" xr:uid="{00000000-0005-0000-0000-000021180000}"/>
    <cellStyle name="Millares 10 2 4 2 2 4" xfId="8095" xr:uid="{00000000-0005-0000-0000-000022180000}"/>
    <cellStyle name="Millares 10 2 4 2 2 4 2" xfId="16848" xr:uid="{00000000-0005-0000-0000-000023180000}"/>
    <cellStyle name="Millares 10 2 4 2 2 5" xfId="12472" xr:uid="{00000000-0005-0000-0000-000024180000}"/>
    <cellStyle name="Millares 10 2 4 2 3" xfId="4263" xr:uid="{00000000-0005-0000-0000-000025180000}"/>
    <cellStyle name="Millares 10 2 4 2 3 2" xfId="6452" xr:uid="{00000000-0005-0000-0000-000026180000}"/>
    <cellStyle name="Millares 10 2 4 2 3 2 2" xfId="10829" xr:uid="{00000000-0005-0000-0000-000027180000}"/>
    <cellStyle name="Millares 10 2 4 2 3 2 2 2" xfId="19582" xr:uid="{00000000-0005-0000-0000-000028180000}"/>
    <cellStyle name="Millares 10 2 4 2 3 2 3" xfId="15206" xr:uid="{00000000-0005-0000-0000-000029180000}"/>
    <cellStyle name="Millares 10 2 4 2 3 3" xfId="8641" xr:uid="{00000000-0005-0000-0000-00002A180000}"/>
    <cellStyle name="Millares 10 2 4 2 3 3 2" xfId="17394" xr:uid="{00000000-0005-0000-0000-00002B180000}"/>
    <cellStyle name="Millares 10 2 4 2 3 4" xfId="13018" xr:uid="{00000000-0005-0000-0000-00002C180000}"/>
    <cellStyle name="Millares 10 2 4 2 4" xfId="5358" xr:uid="{00000000-0005-0000-0000-00002D180000}"/>
    <cellStyle name="Millares 10 2 4 2 4 2" xfId="9735" xr:uid="{00000000-0005-0000-0000-00002E180000}"/>
    <cellStyle name="Millares 10 2 4 2 4 2 2" xfId="18488" xr:uid="{00000000-0005-0000-0000-00002F180000}"/>
    <cellStyle name="Millares 10 2 4 2 4 3" xfId="14112" xr:uid="{00000000-0005-0000-0000-000030180000}"/>
    <cellStyle name="Millares 10 2 4 2 5" xfId="7547" xr:uid="{00000000-0005-0000-0000-000031180000}"/>
    <cellStyle name="Millares 10 2 4 2 5 2" xfId="16300" xr:uid="{00000000-0005-0000-0000-000032180000}"/>
    <cellStyle name="Millares 10 2 4 2 6" xfId="11924" xr:uid="{00000000-0005-0000-0000-000033180000}"/>
    <cellStyle name="Millares 10 2 4 3" xfId="3441" xr:uid="{00000000-0005-0000-0000-000034180000}"/>
    <cellStyle name="Millares 10 2 4 3 2" xfId="4537" xr:uid="{00000000-0005-0000-0000-000035180000}"/>
    <cellStyle name="Millares 10 2 4 3 2 2" xfId="6726" xr:uid="{00000000-0005-0000-0000-000036180000}"/>
    <cellStyle name="Millares 10 2 4 3 2 2 2" xfId="11103" xr:uid="{00000000-0005-0000-0000-000037180000}"/>
    <cellStyle name="Millares 10 2 4 3 2 2 2 2" xfId="19856" xr:uid="{00000000-0005-0000-0000-000038180000}"/>
    <cellStyle name="Millares 10 2 4 3 2 2 3" xfId="15480" xr:uid="{00000000-0005-0000-0000-000039180000}"/>
    <cellStyle name="Millares 10 2 4 3 2 3" xfId="8915" xr:uid="{00000000-0005-0000-0000-00003A180000}"/>
    <cellStyle name="Millares 10 2 4 3 2 3 2" xfId="17668" xr:uid="{00000000-0005-0000-0000-00003B180000}"/>
    <cellStyle name="Millares 10 2 4 3 2 4" xfId="13292" xr:uid="{00000000-0005-0000-0000-00003C180000}"/>
    <cellStyle name="Millares 10 2 4 3 3" xfId="5632" xr:uid="{00000000-0005-0000-0000-00003D180000}"/>
    <cellStyle name="Millares 10 2 4 3 3 2" xfId="10009" xr:uid="{00000000-0005-0000-0000-00003E180000}"/>
    <cellStyle name="Millares 10 2 4 3 3 2 2" xfId="18762" xr:uid="{00000000-0005-0000-0000-00003F180000}"/>
    <cellStyle name="Millares 10 2 4 3 3 3" xfId="14386" xr:uid="{00000000-0005-0000-0000-000040180000}"/>
    <cellStyle name="Millares 10 2 4 3 4" xfId="7821" xr:uid="{00000000-0005-0000-0000-000041180000}"/>
    <cellStyle name="Millares 10 2 4 3 4 2" xfId="16574" xr:uid="{00000000-0005-0000-0000-000042180000}"/>
    <cellStyle name="Millares 10 2 4 3 5" xfId="12198" xr:uid="{00000000-0005-0000-0000-000043180000}"/>
    <cellStyle name="Millares 10 2 4 4" xfId="3989" xr:uid="{00000000-0005-0000-0000-000044180000}"/>
    <cellStyle name="Millares 10 2 4 4 2" xfId="6178" xr:uid="{00000000-0005-0000-0000-000045180000}"/>
    <cellStyle name="Millares 10 2 4 4 2 2" xfId="10555" xr:uid="{00000000-0005-0000-0000-000046180000}"/>
    <cellStyle name="Millares 10 2 4 4 2 2 2" xfId="19308" xr:uid="{00000000-0005-0000-0000-000047180000}"/>
    <cellStyle name="Millares 10 2 4 4 2 3" xfId="14932" xr:uid="{00000000-0005-0000-0000-000048180000}"/>
    <cellStyle name="Millares 10 2 4 4 3" xfId="8367" xr:uid="{00000000-0005-0000-0000-000049180000}"/>
    <cellStyle name="Millares 10 2 4 4 3 2" xfId="17120" xr:uid="{00000000-0005-0000-0000-00004A180000}"/>
    <cellStyle name="Millares 10 2 4 4 4" xfId="12744" xr:uid="{00000000-0005-0000-0000-00004B180000}"/>
    <cellStyle name="Millares 10 2 4 5" xfId="5084" xr:uid="{00000000-0005-0000-0000-00004C180000}"/>
    <cellStyle name="Millares 10 2 4 5 2" xfId="9461" xr:uid="{00000000-0005-0000-0000-00004D180000}"/>
    <cellStyle name="Millares 10 2 4 5 2 2" xfId="18214" xr:uid="{00000000-0005-0000-0000-00004E180000}"/>
    <cellStyle name="Millares 10 2 4 5 3" xfId="13838" xr:uid="{00000000-0005-0000-0000-00004F180000}"/>
    <cellStyle name="Millares 10 2 4 6" xfId="7273" xr:uid="{00000000-0005-0000-0000-000050180000}"/>
    <cellStyle name="Millares 10 2 4 6 2" xfId="16026" xr:uid="{00000000-0005-0000-0000-000051180000}"/>
    <cellStyle name="Millares 10 2 4 7" xfId="11650" xr:uid="{00000000-0005-0000-0000-000052180000}"/>
    <cellStyle name="Millares 10 2 5" xfId="3112" xr:uid="{00000000-0005-0000-0000-000053180000}"/>
    <cellStyle name="Millares 10 2 5 2" xfId="3666" xr:uid="{00000000-0005-0000-0000-000054180000}"/>
    <cellStyle name="Millares 10 2 5 2 2" xfId="4762" xr:uid="{00000000-0005-0000-0000-000055180000}"/>
    <cellStyle name="Millares 10 2 5 2 2 2" xfId="6951" xr:uid="{00000000-0005-0000-0000-000056180000}"/>
    <cellStyle name="Millares 10 2 5 2 2 2 2" xfId="11328" xr:uid="{00000000-0005-0000-0000-000057180000}"/>
    <cellStyle name="Millares 10 2 5 2 2 2 2 2" xfId="20081" xr:uid="{00000000-0005-0000-0000-000058180000}"/>
    <cellStyle name="Millares 10 2 5 2 2 2 3" xfId="15705" xr:uid="{00000000-0005-0000-0000-000059180000}"/>
    <cellStyle name="Millares 10 2 5 2 2 3" xfId="9140" xr:uid="{00000000-0005-0000-0000-00005A180000}"/>
    <cellStyle name="Millares 10 2 5 2 2 3 2" xfId="17893" xr:uid="{00000000-0005-0000-0000-00005B180000}"/>
    <cellStyle name="Millares 10 2 5 2 2 4" xfId="13517" xr:uid="{00000000-0005-0000-0000-00005C180000}"/>
    <cellStyle name="Millares 10 2 5 2 3" xfId="5857" xr:uid="{00000000-0005-0000-0000-00005D180000}"/>
    <cellStyle name="Millares 10 2 5 2 3 2" xfId="10234" xr:uid="{00000000-0005-0000-0000-00005E180000}"/>
    <cellStyle name="Millares 10 2 5 2 3 2 2" xfId="18987" xr:uid="{00000000-0005-0000-0000-00005F180000}"/>
    <cellStyle name="Millares 10 2 5 2 3 3" xfId="14611" xr:uid="{00000000-0005-0000-0000-000060180000}"/>
    <cellStyle name="Millares 10 2 5 2 4" xfId="8046" xr:uid="{00000000-0005-0000-0000-000061180000}"/>
    <cellStyle name="Millares 10 2 5 2 4 2" xfId="16799" xr:uid="{00000000-0005-0000-0000-000062180000}"/>
    <cellStyle name="Millares 10 2 5 2 5" xfId="12423" xr:uid="{00000000-0005-0000-0000-000063180000}"/>
    <cellStyle name="Millares 10 2 5 3" xfId="4214" xr:uid="{00000000-0005-0000-0000-000064180000}"/>
    <cellStyle name="Millares 10 2 5 3 2" xfId="6403" xr:uid="{00000000-0005-0000-0000-000065180000}"/>
    <cellStyle name="Millares 10 2 5 3 2 2" xfId="10780" xr:uid="{00000000-0005-0000-0000-000066180000}"/>
    <cellStyle name="Millares 10 2 5 3 2 2 2" xfId="19533" xr:uid="{00000000-0005-0000-0000-000067180000}"/>
    <cellStyle name="Millares 10 2 5 3 2 3" xfId="15157" xr:uid="{00000000-0005-0000-0000-000068180000}"/>
    <cellStyle name="Millares 10 2 5 3 3" xfId="8592" xr:uid="{00000000-0005-0000-0000-000069180000}"/>
    <cellStyle name="Millares 10 2 5 3 3 2" xfId="17345" xr:uid="{00000000-0005-0000-0000-00006A180000}"/>
    <cellStyle name="Millares 10 2 5 3 4" xfId="12969" xr:uid="{00000000-0005-0000-0000-00006B180000}"/>
    <cellStyle name="Millares 10 2 5 4" xfId="5309" xr:uid="{00000000-0005-0000-0000-00006C180000}"/>
    <cellStyle name="Millares 10 2 5 4 2" xfId="9686" xr:uid="{00000000-0005-0000-0000-00006D180000}"/>
    <cellStyle name="Millares 10 2 5 4 2 2" xfId="18439" xr:uid="{00000000-0005-0000-0000-00006E180000}"/>
    <cellStyle name="Millares 10 2 5 4 3" xfId="14063" xr:uid="{00000000-0005-0000-0000-00006F180000}"/>
    <cellStyle name="Millares 10 2 5 5" xfId="7498" xr:uid="{00000000-0005-0000-0000-000070180000}"/>
    <cellStyle name="Millares 10 2 5 5 2" xfId="16251" xr:uid="{00000000-0005-0000-0000-000071180000}"/>
    <cellStyle name="Millares 10 2 5 6" xfId="11875" xr:uid="{00000000-0005-0000-0000-000072180000}"/>
    <cellStyle name="Millares 10 2 6" xfId="3391" xr:uid="{00000000-0005-0000-0000-000073180000}"/>
    <cellStyle name="Millares 10 2 6 2" xfId="4488" xr:uid="{00000000-0005-0000-0000-000074180000}"/>
    <cellStyle name="Millares 10 2 6 2 2" xfId="6677" xr:uid="{00000000-0005-0000-0000-000075180000}"/>
    <cellStyle name="Millares 10 2 6 2 2 2" xfId="11054" xr:uid="{00000000-0005-0000-0000-000076180000}"/>
    <cellStyle name="Millares 10 2 6 2 2 2 2" xfId="19807" xr:uid="{00000000-0005-0000-0000-000077180000}"/>
    <cellStyle name="Millares 10 2 6 2 2 3" xfId="15431" xr:uid="{00000000-0005-0000-0000-000078180000}"/>
    <cellStyle name="Millares 10 2 6 2 3" xfId="8866" xr:uid="{00000000-0005-0000-0000-000079180000}"/>
    <cellStyle name="Millares 10 2 6 2 3 2" xfId="17619" xr:uid="{00000000-0005-0000-0000-00007A180000}"/>
    <cellStyle name="Millares 10 2 6 2 4" xfId="13243" xr:uid="{00000000-0005-0000-0000-00007B180000}"/>
    <cellStyle name="Millares 10 2 6 3" xfId="5583" xr:uid="{00000000-0005-0000-0000-00007C180000}"/>
    <cellStyle name="Millares 10 2 6 3 2" xfId="9960" xr:uid="{00000000-0005-0000-0000-00007D180000}"/>
    <cellStyle name="Millares 10 2 6 3 2 2" xfId="18713" xr:uid="{00000000-0005-0000-0000-00007E180000}"/>
    <cellStyle name="Millares 10 2 6 3 3" xfId="14337" xr:uid="{00000000-0005-0000-0000-00007F180000}"/>
    <cellStyle name="Millares 10 2 6 4" xfId="7772" xr:uid="{00000000-0005-0000-0000-000080180000}"/>
    <cellStyle name="Millares 10 2 6 4 2" xfId="16525" xr:uid="{00000000-0005-0000-0000-000081180000}"/>
    <cellStyle name="Millares 10 2 6 5" xfId="12149" xr:uid="{00000000-0005-0000-0000-000082180000}"/>
    <cellStyle name="Millares 10 2 7" xfId="3941" xr:uid="{00000000-0005-0000-0000-000083180000}"/>
    <cellStyle name="Millares 10 2 7 2" xfId="6130" xr:uid="{00000000-0005-0000-0000-000084180000}"/>
    <cellStyle name="Millares 10 2 7 2 2" xfId="10507" xr:uid="{00000000-0005-0000-0000-000085180000}"/>
    <cellStyle name="Millares 10 2 7 2 2 2" xfId="19260" xr:uid="{00000000-0005-0000-0000-000086180000}"/>
    <cellStyle name="Millares 10 2 7 2 3" xfId="14884" xr:uid="{00000000-0005-0000-0000-000087180000}"/>
    <cellStyle name="Millares 10 2 7 3" xfId="8319" xr:uid="{00000000-0005-0000-0000-000088180000}"/>
    <cellStyle name="Millares 10 2 7 3 2" xfId="17072" xr:uid="{00000000-0005-0000-0000-000089180000}"/>
    <cellStyle name="Millares 10 2 7 4" xfId="12696" xr:uid="{00000000-0005-0000-0000-00008A180000}"/>
    <cellStyle name="Millares 10 2 8" xfId="5036" xr:uid="{00000000-0005-0000-0000-00008B180000}"/>
    <cellStyle name="Millares 10 2 8 2" xfId="9413" xr:uid="{00000000-0005-0000-0000-00008C180000}"/>
    <cellStyle name="Millares 10 2 8 2 2" xfId="18166" xr:uid="{00000000-0005-0000-0000-00008D180000}"/>
    <cellStyle name="Millares 10 2 8 3" xfId="13790" xr:uid="{00000000-0005-0000-0000-00008E180000}"/>
    <cellStyle name="Millares 10 2 9" xfId="7225" xr:uid="{00000000-0005-0000-0000-00008F180000}"/>
    <cellStyle name="Millares 10 2 9 2" xfId="15978" xr:uid="{00000000-0005-0000-0000-000090180000}"/>
    <cellStyle name="Millares 10 3" xfId="2940" xr:uid="{00000000-0005-0000-0000-000091180000}"/>
    <cellStyle name="Millares 10 3 2" xfId="3052" xr:uid="{00000000-0005-0000-0000-000092180000}"/>
    <cellStyle name="Millares 10 3 2 2" xfId="3328" xr:uid="{00000000-0005-0000-0000-000093180000}"/>
    <cellStyle name="Millares 10 3 2 2 2" xfId="3881" xr:uid="{00000000-0005-0000-0000-000094180000}"/>
    <cellStyle name="Millares 10 3 2 2 2 2" xfId="4977" xr:uid="{00000000-0005-0000-0000-000095180000}"/>
    <cellStyle name="Millares 10 3 2 2 2 2 2" xfId="7166" xr:uid="{00000000-0005-0000-0000-000096180000}"/>
    <cellStyle name="Millares 10 3 2 2 2 2 2 2" xfId="11543" xr:uid="{00000000-0005-0000-0000-000097180000}"/>
    <cellStyle name="Millares 10 3 2 2 2 2 2 2 2" xfId="20296" xr:uid="{00000000-0005-0000-0000-000098180000}"/>
    <cellStyle name="Millares 10 3 2 2 2 2 2 3" xfId="15920" xr:uid="{00000000-0005-0000-0000-000099180000}"/>
    <cellStyle name="Millares 10 3 2 2 2 2 3" xfId="9355" xr:uid="{00000000-0005-0000-0000-00009A180000}"/>
    <cellStyle name="Millares 10 3 2 2 2 2 3 2" xfId="18108" xr:uid="{00000000-0005-0000-0000-00009B180000}"/>
    <cellStyle name="Millares 10 3 2 2 2 2 4" xfId="13732" xr:uid="{00000000-0005-0000-0000-00009C180000}"/>
    <cellStyle name="Millares 10 3 2 2 2 3" xfId="6072" xr:uid="{00000000-0005-0000-0000-00009D180000}"/>
    <cellStyle name="Millares 10 3 2 2 2 3 2" xfId="10449" xr:uid="{00000000-0005-0000-0000-00009E180000}"/>
    <cellStyle name="Millares 10 3 2 2 2 3 2 2" xfId="19202" xr:uid="{00000000-0005-0000-0000-00009F180000}"/>
    <cellStyle name="Millares 10 3 2 2 2 3 3" xfId="14826" xr:uid="{00000000-0005-0000-0000-0000A0180000}"/>
    <cellStyle name="Millares 10 3 2 2 2 4" xfId="8261" xr:uid="{00000000-0005-0000-0000-0000A1180000}"/>
    <cellStyle name="Millares 10 3 2 2 2 4 2" xfId="17014" xr:uid="{00000000-0005-0000-0000-0000A2180000}"/>
    <cellStyle name="Millares 10 3 2 2 2 5" xfId="12638" xr:uid="{00000000-0005-0000-0000-0000A3180000}"/>
    <cellStyle name="Millares 10 3 2 2 3" xfId="4429" xr:uid="{00000000-0005-0000-0000-0000A4180000}"/>
    <cellStyle name="Millares 10 3 2 2 3 2" xfId="6618" xr:uid="{00000000-0005-0000-0000-0000A5180000}"/>
    <cellStyle name="Millares 10 3 2 2 3 2 2" xfId="10995" xr:uid="{00000000-0005-0000-0000-0000A6180000}"/>
    <cellStyle name="Millares 10 3 2 2 3 2 2 2" xfId="19748" xr:uid="{00000000-0005-0000-0000-0000A7180000}"/>
    <cellStyle name="Millares 10 3 2 2 3 2 3" xfId="15372" xr:uid="{00000000-0005-0000-0000-0000A8180000}"/>
    <cellStyle name="Millares 10 3 2 2 3 3" xfId="8807" xr:uid="{00000000-0005-0000-0000-0000A9180000}"/>
    <cellStyle name="Millares 10 3 2 2 3 3 2" xfId="17560" xr:uid="{00000000-0005-0000-0000-0000AA180000}"/>
    <cellStyle name="Millares 10 3 2 2 3 4" xfId="13184" xr:uid="{00000000-0005-0000-0000-0000AB180000}"/>
    <cellStyle name="Millares 10 3 2 2 4" xfId="5524" xr:uid="{00000000-0005-0000-0000-0000AC180000}"/>
    <cellStyle name="Millares 10 3 2 2 4 2" xfId="9901" xr:uid="{00000000-0005-0000-0000-0000AD180000}"/>
    <cellStyle name="Millares 10 3 2 2 4 2 2" xfId="18654" xr:uid="{00000000-0005-0000-0000-0000AE180000}"/>
    <cellStyle name="Millares 10 3 2 2 4 3" xfId="14278" xr:uid="{00000000-0005-0000-0000-0000AF180000}"/>
    <cellStyle name="Millares 10 3 2 2 5" xfId="7713" xr:uid="{00000000-0005-0000-0000-0000B0180000}"/>
    <cellStyle name="Millares 10 3 2 2 5 2" xfId="16466" xr:uid="{00000000-0005-0000-0000-0000B1180000}"/>
    <cellStyle name="Millares 10 3 2 2 6" xfId="12090" xr:uid="{00000000-0005-0000-0000-0000B2180000}"/>
    <cellStyle name="Millares 10 3 2 3" xfId="3607" xr:uid="{00000000-0005-0000-0000-0000B3180000}"/>
    <cellStyle name="Millares 10 3 2 3 2" xfId="4703" xr:uid="{00000000-0005-0000-0000-0000B4180000}"/>
    <cellStyle name="Millares 10 3 2 3 2 2" xfId="6892" xr:uid="{00000000-0005-0000-0000-0000B5180000}"/>
    <cellStyle name="Millares 10 3 2 3 2 2 2" xfId="11269" xr:uid="{00000000-0005-0000-0000-0000B6180000}"/>
    <cellStyle name="Millares 10 3 2 3 2 2 2 2" xfId="20022" xr:uid="{00000000-0005-0000-0000-0000B7180000}"/>
    <cellStyle name="Millares 10 3 2 3 2 2 3" xfId="15646" xr:uid="{00000000-0005-0000-0000-0000B8180000}"/>
    <cellStyle name="Millares 10 3 2 3 2 3" xfId="9081" xr:uid="{00000000-0005-0000-0000-0000B9180000}"/>
    <cellStyle name="Millares 10 3 2 3 2 3 2" xfId="17834" xr:uid="{00000000-0005-0000-0000-0000BA180000}"/>
    <cellStyle name="Millares 10 3 2 3 2 4" xfId="13458" xr:uid="{00000000-0005-0000-0000-0000BB180000}"/>
    <cellStyle name="Millares 10 3 2 3 3" xfId="5798" xr:uid="{00000000-0005-0000-0000-0000BC180000}"/>
    <cellStyle name="Millares 10 3 2 3 3 2" xfId="10175" xr:uid="{00000000-0005-0000-0000-0000BD180000}"/>
    <cellStyle name="Millares 10 3 2 3 3 2 2" xfId="18928" xr:uid="{00000000-0005-0000-0000-0000BE180000}"/>
    <cellStyle name="Millares 10 3 2 3 3 3" xfId="14552" xr:uid="{00000000-0005-0000-0000-0000BF180000}"/>
    <cellStyle name="Millares 10 3 2 3 4" xfId="7987" xr:uid="{00000000-0005-0000-0000-0000C0180000}"/>
    <cellStyle name="Millares 10 3 2 3 4 2" xfId="16740" xr:uid="{00000000-0005-0000-0000-0000C1180000}"/>
    <cellStyle name="Millares 10 3 2 3 5" xfId="12364" xr:uid="{00000000-0005-0000-0000-0000C2180000}"/>
    <cellStyle name="Millares 10 3 2 4" xfId="4155" xr:uid="{00000000-0005-0000-0000-0000C3180000}"/>
    <cellStyle name="Millares 10 3 2 4 2" xfId="6344" xr:uid="{00000000-0005-0000-0000-0000C4180000}"/>
    <cellStyle name="Millares 10 3 2 4 2 2" xfId="10721" xr:uid="{00000000-0005-0000-0000-0000C5180000}"/>
    <cellStyle name="Millares 10 3 2 4 2 2 2" xfId="19474" xr:uid="{00000000-0005-0000-0000-0000C6180000}"/>
    <cellStyle name="Millares 10 3 2 4 2 3" xfId="15098" xr:uid="{00000000-0005-0000-0000-0000C7180000}"/>
    <cellStyle name="Millares 10 3 2 4 3" xfId="8533" xr:uid="{00000000-0005-0000-0000-0000C8180000}"/>
    <cellStyle name="Millares 10 3 2 4 3 2" xfId="17286" xr:uid="{00000000-0005-0000-0000-0000C9180000}"/>
    <cellStyle name="Millares 10 3 2 4 4" xfId="12910" xr:uid="{00000000-0005-0000-0000-0000CA180000}"/>
    <cellStyle name="Millares 10 3 2 5" xfId="5250" xr:uid="{00000000-0005-0000-0000-0000CB180000}"/>
    <cellStyle name="Millares 10 3 2 5 2" xfId="9627" xr:uid="{00000000-0005-0000-0000-0000CC180000}"/>
    <cellStyle name="Millares 10 3 2 5 2 2" xfId="18380" xr:uid="{00000000-0005-0000-0000-0000CD180000}"/>
    <cellStyle name="Millares 10 3 2 5 3" xfId="14004" xr:uid="{00000000-0005-0000-0000-0000CE180000}"/>
    <cellStyle name="Millares 10 3 2 6" xfId="7439" xr:uid="{00000000-0005-0000-0000-0000CF180000}"/>
    <cellStyle name="Millares 10 3 2 6 2" xfId="16192" xr:uid="{00000000-0005-0000-0000-0000D0180000}"/>
    <cellStyle name="Millares 10 3 2 7" xfId="11816" xr:uid="{00000000-0005-0000-0000-0000D1180000}"/>
    <cellStyle name="Millares 10 3 3" xfId="3216" xr:uid="{00000000-0005-0000-0000-0000D2180000}"/>
    <cellStyle name="Millares 10 3 3 2" xfId="3769" xr:uid="{00000000-0005-0000-0000-0000D3180000}"/>
    <cellStyle name="Millares 10 3 3 2 2" xfId="4865" xr:uid="{00000000-0005-0000-0000-0000D4180000}"/>
    <cellStyle name="Millares 10 3 3 2 2 2" xfId="7054" xr:uid="{00000000-0005-0000-0000-0000D5180000}"/>
    <cellStyle name="Millares 10 3 3 2 2 2 2" xfId="11431" xr:uid="{00000000-0005-0000-0000-0000D6180000}"/>
    <cellStyle name="Millares 10 3 3 2 2 2 2 2" xfId="20184" xr:uid="{00000000-0005-0000-0000-0000D7180000}"/>
    <cellStyle name="Millares 10 3 3 2 2 2 3" xfId="15808" xr:uid="{00000000-0005-0000-0000-0000D8180000}"/>
    <cellStyle name="Millares 10 3 3 2 2 3" xfId="9243" xr:uid="{00000000-0005-0000-0000-0000D9180000}"/>
    <cellStyle name="Millares 10 3 3 2 2 3 2" xfId="17996" xr:uid="{00000000-0005-0000-0000-0000DA180000}"/>
    <cellStyle name="Millares 10 3 3 2 2 4" xfId="13620" xr:uid="{00000000-0005-0000-0000-0000DB180000}"/>
    <cellStyle name="Millares 10 3 3 2 3" xfId="5960" xr:uid="{00000000-0005-0000-0000-0000DC180000}"/>
    <cellStyle name="Millares 10 3 3 2 3 2" xfId="10337" xr:uid="{00000000-0005-0000-0000-0000DD180000}"/>
    <cellStyle name="Millares 10 3 3 2 3 2 2" xfId="19090" xr:uid="{00000000-0005-0000-0000-0000DE180000}"/>
    <cellStyle name="Millares 10 3 3 2 3 3" xfId="14714" xr:uid="{00000000-0005-0000-0000-0000DF180000}"/>
    <cellStyle name="Millares 10 3 3 2 4" xfId="8149" xr:uid="{00000000-0005-0000-0000-0000E0180000}"/>
    <cellStyle name="Millares 10 3 3 2 4 2" xfId="16902" xr:uid="{00000000-0005-0000-0000-0000E1180000}"/>
    <cellStyle name="Millares 10 3 3 2 5" xfId="12526" xr:uid="{00000000-0005-0000-0000-0000E2180000}"/>
    <cellStyle name="Millares 10 3 3 3" xfId="4317" xr:uid="{00000000-0005-0000-0000-0000E3180000}"/>
    <cellStyle name="Millares 10 3 3 3 2" xfId="6506" xr:uid="{00000000-0005-0000-0000-0000E4180000}"/>
    <cellStyle name="Millares 10 3 3 3 2 2" xfId="10883" xr:uid="{00000000-0005-0000-0000-0000E5180000}"/>
    <cellStyle name="Millares 10 3 3 3 2 2 2" xfId="19636" xr:uid="{00000000-0005-0000-0000-0000E6180000}"/>
    <cellStyle name="Millares 10 3 3 3 2 3" xfId="15260" xr:uid="{00000000-0005-0000-0000-0000E7180000}"/>
    <cellStyle name="Millares 10 3 3 3 3" xfId="8695" xr:uid="{00000000-0005-0000-0000-0000E8180000}"/>
    <cellStyle name="Millares 10 3 3 3 3 2" xfId="17448" xr:uid="{00000000-0005-0000-0000-0000E9180000}"/>
    <cellStyle name="Millares 10 3 3 3 4" xfId="13072" xr:uid="{00000000-0005-0000-0000-0000EA180000}"/>
    <cellStyle name="Millares 10 3 3 4" xfId="5412" xr:uid="{00000000-0005-0000-0000-0000EB180000}"/>
    <cellStyle name="Millares 10 3 3 4 2" xfId="9789" xr:uid="{00000000-0005-0000-0000-0000EC180000}"/>
    <cellStyle name="Millares 10 3 3 4 2 2" xfId="18542" xr:uid="{00000000-0005-0000-0000-0000ED180000}"/>
    <cellStyle name="Millares 10 3 3 4 3" xfId="14166" xr:uid="{00000000-0005-0000-0000-0000EE180000}"/>
    <cellStyle name="Millares 10 3 3 5" xfId="7601" xr:uid="{00000000-0005-0000-0000-0000EF180000}"/>
    <cellStyle name="Millares 10 3 3 5 2" xfId="16354" xr:uid="{00000000-0005-0000-0000-0000F0180000}"/>
    <cellStyle name="Millares 10 3 3 6" xfId="11978" xr:uid="{00000000-0005-0000-0000-0000F1180000}"/>
    <cellStyle name="Millares 10 3 4" xfId="3495" xr:uid="{00000000-0005-0000-0000-0000F2180000}"/>
    <cellStyle name="Millares 10 3 4 2" xfId="4591" xr:uid="{00000000-0005-0000-0000-0000F3180000}"/>
    <cellStyle name="Millares 10 3 4 2 2" xfId="6780" xr:uid="{00000000-0005-0000-0000-0000F4180000}"/>
    <cellStyle name="Millares 10 3 4 2 2 2" xfId="11157" xr:uid="{00000000-0005-0000-0000-0000F5180000}"/>
    <cellStyle name="Millares 10 3 4 2 2 2 2" xfId="19910" xr:uid="{00000000-0005-0000-0000-0000F6180000}"/>
    <cellStyle name="Millares 10 3 4 2 2 3" xfId="15534" xr:uid="{00000000-0005-0000-0000-0000F7180000}"/>
    <cellStyle name="Millares 10 3 4 2 3" xfId="8969" xr:uid="{00000000-0005-0000-0000-0000F8180000}"/>
    <cellStyle name="Millares 10 3 4 2 3 2" xfId="17722" xr:uid="{00000000-0005-0000-0000-0000F9180000}"/>
    <cellStyle name="Millares 10 3 4 2 4" xfId="13346" xr:uid="{00000000-0005-0000-0000-0000FA180000}"/>
    <cellStyle name="Millares 10 3 4 3" xfId="5686" xr:uid="{00000000-0005-0000-0000-0000FB180000}"/>
    <cellStyle name="Millares 10 3 4 3 2" xfId="10063" xr:uid="{00000000-0005-0000-0000-0000FC180000}"/>
    <cellStyle name="Millares 10 3 4 3 2 2" xfId="18816" xr:uid="{00000000-0005-0000-0000-0000FD180000}"/>
    <cellStyle name="Millares 10 3 4 3 3" xfId="14440" xr:uid="{00000000-0005-0000-0000-0000FE180000}"/>
    <cellStyle name="Millares 10 3 4 4" xfId="7875" xr:uid="{00000000-0005-0000-0000-0000FF180000}"/>
    <cellStyle name="Millares 10 3 4 4 2" xfId="16628" xr:uid="{00000000-0005-0000-0000-000000190000}"/>
    <cellStyle name="Millares 10 3 4 5" xfId="12252" xr:uid="{00000000-0005-0000-0000-000001190000}"/>
    <cellStyle name="Millares 10 3 5" xfId="4043" xr:uid="{00000000-0005-0000-0000-000002190000}"/>
    <cellStyle name="Millares 10 3 5 2" xfId="6232" xr:uid="{00000000-0005-0000-0000-000003190000}"/>
    <cellStyle name="Millares 10 3 5 2 2" xfId="10609" xr:uid="{00000000-0005-0000-0000-000004190000}"/>
    <cellStyle name="Millares 10 3 5 2 2 2" xfId="19362" xr:uid="{00000000-0005-0000-0000-000005190000}"/>
    <cellStyle name="Millares 10 3 5 2 3" xfId="14986" xr:uid="{00000000-0005-0000-0000-000006190000}"/>
    <cellStyle name="Millares 10 3 5 3" xfId="8421" xr:uid="{00000000-0005-0000-0000-000007190000}"/>
    <cellStyle name="Millares 10 3 5 3 2" xfId="17174" xr:uid="{00000000-0005-0000-0000-000008190000}"/>
    <cellStyle name="Millares 10 3 5 4" xfId="12798" xr:uid="{00000000-0005-0000-0000-000009190000}"/>
    <cellStyle name="Millares 10 3 6" xfId="5138" xr:uid="{00000000-0005-0000-0000-00000A190000}"/>
    <cellStyle name="Millares 10 3 6 2" xfId="9515" xr:uid="{00000000-0005-0000-0000-00000B190000}"/>
    <cellStyle name="Millares 10 3 6 2 2" xfId="18268" xr:uid="{00000000-0005-0000-0000-00000C190000}"/>
    <cellStyle name="Millares 10 3 6 3" xfId="13892" xr:uid="{00000000-0005-0000-0000-00000D190000}"/>
    <cellStyle name="Millares 10 3 7" xfId="7327" xr:uid="{00000000-0005-0000-0000-00000E190000}"/>
    <cellStyle name="Millares 10 3 7 2" xfId="16080" xr:uid="{00000000-0005-0000-0000-00000F190000}"/>
    <cellStyle name="Millares 10 3 8" xfId="11704" xr:uid="{00000000-0005-0000-0000-000010190000}"/>
    <cellStyle name="Millares 10 4" xfId="2995" xr:uid="{00000000-0005-0000-0000-000011190000}"/>
    <cellStyle name="Millares 10 4 2" xfId="3271" xr:uid="{00000000-0005-0000-0000-000012190000}"/>
    <cellStyle name="Millares 10 4 2 2" xfId="3824" xr:uid="{00000000-0005-0000-0000-000013190000}"/>
    <cellStyle name="Millares 10 4 2 2 2" xfId="4920" xr:uid="{00000000-0005-0000-0000-000014190000}"/>
    <cellStyle name="Millares 10 4 2 2 2 2" xfId="7109" xr:uid="{00000000-0005-0000-0000-000015190000}"/>
    <cellStyle name="Millares 10 4 2 2 2 2 2" xfId="11486" xr:uid="{00000000-0005-0000-0000-000016190000}"/>
    <cellStyle name="Millares 10 4 2 2 2 2 2 2" xfId="20239" xr:uid="{00000000-0005-0000-0000-000017190000}"/>
    <cellStyle name="Millares 10 4 2 2 2 2 3" xfId="15863" xr:uid="{00000000-0005-0000-0000-000018190000}"/>
    <cellStyle name="Millares 10 4 2 2 2 3" xfId="9298" xr:uid="{00000000-0005-0000-0000-000019190000}"/>
    <cellStyle name="Millares 10 4 2 2 2 3 2" xfId="18051" xr:uid="{00000000-0005-0000-0000-00001A190000}"/>
    <cellStyle name="Millares 10 4 2 2 2 4" xfId="13675" xr:uid="{00000000-0005-0000-0000-00001B190000}"/>
    <cellStyle name="Millares 10 4 2 2 3" xfId="6015" xr:uid="{00000000-0005-0000-0000-00001C190000}"/>
    <cellStyle name="Millares 10 4 2 2 3 2" xfId="10392" xr:uid="{00000000-0005-0000-0000-00001D190000}"/>
    <cellStyle name="Millares 10 4 2 2 3 2 2" xfId="19145" xr:uid="{00000000-0005-0000-0000-00001E190000}"/>
    <cellStyle name="Millares 10 4 2 2 3 3" xfId="14769" xr:uid="{00000000-0005-0000-0000-00001F190000}"/>
    <cellStyle name="Millares 10 4 2 2 4" xfId="8204" xr:uid="{00000000-0005-0000-0000-000020190000}"/>
    <cellStyle name="Millares 10 4 2 2 4 2" xfId="16957" xr:uid="{00000000-0005-0000-0000-000021190000}"/>
    <cellStyle name="Millares 10 4 2 2 5" xfId="12581" xr:uid="{00000000-0005-0000-0000-000022190000}"/>
    <cellStyle name="Millares 10 4 2 3" xfId="4372" xr:uid="{00000000-0005-0000-0000-000023190000}"/>
    <cellStyle name="Millares 10 4 2 3 2" xfId="6561" xr:uid="{00000000-0005-0000-0000-000024190000}"/>
    <cellStyle name="Millares 10 4 2 3 2 2" xfId="10938" xr:uid="{00000000-0005-0000-0000-000025190000}"/>
    <cellStyle name="Millares 10 4 2 3 2 2 2" xfId="19691" xr:uid="{00000000-0005-0000-0000-000026190000}"/>
    <cellStyle name="Millares 10 4 2 3 2 3" xfId="15315" xr:uid="{00000000-0005-0000-0000-000027190000}"/>
    <cellStyle name="Millares 10 4 2 3 3" xfId="8750" xr:uid="{00000000-0005-0000-0000-000028190000}"/>
    <cellStyle name="Millares 10 4 2 3 3 2" xfId="17503" xr:uid="{00000000-0005-0000-0000-000029190000}"/>
    <cellStyle name="Millares 10 4 2 3 4" xfId="13127" xr:uid="{00000000-0005-0000-0000-00002A190000}"/>
    <cellStyle name="Millares 10 4 2 4" xfId="5467" xr:uid="{00000000-0005-0000-0000-00002B190000}"/>
    <cellStyle name="Millares 10 4 2 4 2" xfId="9844" xr:uid="{00000000-0005-0000-0000-00002C190000}"/>
    <cellStyle name="Millares 10 4 2 4 2 2" xfId="18597" xr:uid="{00000000-0005-0000-0000-00002D190000}"/>
    <cellStyle name="Millares 10 4 2 4 3" xfId="14221" xr:uid="{00000000-0005-0000-0000-00002E190000}"/>
    <cellStyle name="Millares 10 4 2 5" xfId="7656" xr:uid="{00000000-0005-0000-0000-00002F190000}"/>
    <cellStyle name="Millares 10 4 2 5 2" xfId="16409" xr:uid="{00000000-0005-0000-0000-000030190000}"/>
    <cellStyle name="Millares 10 4 2 6" xfId="12033" xr:uid="{00000000-0005-0000-0000-000031190000}"/>
    <cellStyle name="Millares 10 4 3" xfId="3550" xr:uid="{00000000-0005-0000-0000-000032190000}"/>
    <cellStyle name="Millares 10 4 3 2" xfId="4646" xr:uid="{00000000-0005-0000-0000-000033190000}"/>
    <cellStyle name="Millares 10 4 3 2 2" xfId="6835" xr:uid="{00000000-0005-0000-0000-000034190000}"/>
    <cellStyle name="Millares 10 4 3 2 2 2" xfId="11212" xr:uid="{00000000-0005-0000-0000-000035190000}"/>
    <cellStyle name="Millares 10 4 3 2 2 2 2" xfId="19965" xr:uid="{00000000-0005-0000-0000-000036190000}"/>
    <cellStyle name="Millares 10 4 3 2 2 3" xfId="15589" xr:uid="{00000000-0005-0000-0000-000037190000}"/>
    <cellStyle name="Millares 10 4 3 2 3" xfId="9024" xr:uid="{00000000-0005-0000-0000-000038190000}"/>
    <cellStyle name="Millares 10 4 3 2 3 2" xfId="17777" xr:uid="{00000000-0005-0000-0000-000039190000}"/>
    <cellStyle name="Millares 10 4 3 2 4" xfId="13401" xr:uid="{00000000-0005-0000-0000-00003A190000}"/>
    <cellStyle name="Millares 10 4 3 3" xfId="5741" xr:uid="{00000000-0005-0000-0000-00003B190000}"/>
    <cellStyle name="Millares 10 4 3 3 2" xfId="10118" xr:uid="{00000000-0005-0000-0000-00003C190000}"/>
    <cellStyle name="Millares 10 4 3 3 2 2" xfId="18871" xr:uid="{00000000-0005-0000-0000-00003D190000}"/>
    <cellStyle name="Millares 10 4 3 3 3" xfId="14495" xr:uid="{00000000-0005-0000-0000-00003E190000}"/>
    <cellStyle name="Millares 10 4 3 4" xfId="7930" xr:uid="{00000000-0005-0000-0000-00003F190000}"/>
    <cellStyle name="Millares 10 4 3 4 2" xfId="16683" xr:uid="{00000000-0005-0000-0000-000040190000}"/>
    <cellStyle name="Millares 10 4 3 5" xfId="12307" xr:uid="{00000000-0005-0000-0000-000041190000}"/>
    <cellStyle name="Millares 10 4 4" xfId="4098" xr:uid="{00000000-0005-0000-0000-000042190000}"/>
    <cellStyle name="Millares 10 4 4 2" xfId="6287" xr:uid="{00000000-0005-0000-0000-000043190000}"/>
    <cellStyle name="Millares 10 4 4 2 2" xfId="10664" xr:uid="{00000000-0005-0000-0000-000044190000}"/>
    <cellStyle name="Millares 10 4 4 2 2 2" xfId="19417" xr:uid="{00000000-0005-0000-0000-000045190000}"/>
    <cellStyle name="Millares 10 4 4 2 3" xfId="15041" xr:uid="{00000000-0005-0000-0000-000046190000}"/>
    <cellStyle name="Millares 10 4 4 3" xfId="8476" xr:uid="{00000000-0005-0000-0000-000047190000}"/>
    <cellStyle name="Millares 10 4 4 3 2" xfId="17229" xr:uid="{00000000-0005-0000-0000-000048190000}"/>
    <cellStyle name="Millares 10 4 4 4" xfId="12853" xr:uid="{00000000-0005-0000-0000-000049190000}"/>
    <cellStyle name="Millares 10 4 5" xfId="5193" xr:uid="{00000000-0005-0000-0000-00004A190000}"/>
    <cellStyle name="Millares 10 4 5 2" xfId="9570" xr:uid="{00000000-0005-0000-0000-00004B190000}"/>
    <cellStyle name="Millares 10 4 5 2 2" xfId="18323" xr:uid="{00000000-0005-0000-0000-00004C190000}"/>
    <cellStyle name="Millares 10 4 5 3" xfId="13947" xr:uid="{00000000-0005-0000-0000-00004D190000}"/>
    <cellStyle name="Millares 10 4 6" xfId="7382" xr:uid="{00000000-0005-0000-0000-00004E190000}"/>
    <cellStyle name="Millares 10 4 6 2" xfId="16135" xr:uid="{00000000-0005-0000-0000-00004F190000}"/>
    <cellStyle name="Millares 10 4 7" xfId="11759" xr:uid="{00000000-0005-0000-0000-000050190000}"/>
    <cellStyle name="Millares 10 5" xfId="2882" xr:uid="{00000000-0005-0000-0000-000051190000}"/>
    <cellStyle name="Millares 10 5 2" xfId="3161" xr:uid="{00000000-0005-0000-0000-000052190000}"/>
    <cellStyle name="Millares 10 5 2 2" xfId="3714" xr:uid="{00000000-0005-0000-0000-000053190000}"/>
    <cellStyle name="Millares 10 5 2 2 2" xfId="4810" xr:uid="{00000000-0005-0000-0000-000054190000}"/>
    <cellStyle name="Millares 10 5 2 2 2 2" xfId="6999" xr:uid="{00000000-0005-0000-0000-000055190000}"/>
    <cellStyle name="Millares 10 5 2 2 2 2 2" xfId="11376" xr:uid="{00000000-0005-0000-0000-000056190000}"/>
    <cellStyle name="Millares 10 5 2 2 2 2 2 2" xfId="20129" xr:uid="{00000000-0005-0000-0000-000057190000}"/>
    <cellStyle name="Millares 10 5 2 2 2 2 3" xfId="15753" xr:uid="{00000000-0005-0000-0000-000058190000}"/>
    <cellStyle name="Millares 10 5 2 2 2 3" xfId="9188" xr:uid="{00000000-0005-0000-0000-000059190000}"/>
    <cellStyle name="Millares 10 5 2 2 2 3 2" xfId="17941" xr:uid="{00000000-0005-0000-0000-00005A190000}"/>
    <cellStyle name="Millares 10 5 2 2 2 4" xfId="13565" xr:uid="{00000000-0005-0000-0000-00005B190000}"/>
    <cellStyle name="Millares 10 5 2 2 3" xfId="5905" xr:uid="{00000000-0005-0000-0000-00005C190000}"/>
    <cellStyle name="Millares 10 5 2 2 3 2" xfId="10282" xr:uid="{00000000-0005-0000-0000-00005D190000}"/>
    <cellStyle name="Millares 10 5 2 2 3 2 2" xfId="19035" xr:uid="{00000000-0005-0000-0000-00005E190000}"/>
    <cellStyle name="Millares 10 5 2 2 3 3" xfId="14659" xr:uid="{00000000-0005-0000-0000-00005F190000}"/>
    <cellStyle name="Millares 10 5 2 2 4" xfId="8094" xr:uid="{00000000-0005-0000-0000-000060190000}"/>
    <cellStyle name="Millares 10 5 2 2 4 2" xfId="16847" xr:uid="{00000000-0005-0000-0000-000061190000}"/>
    <cellStyle name="Millares 10 5 2 2 5" xfId="12471" xr:uid="{00000000-0005-0000-0000-000062190000}"/>
    <cellStyle name="Millares 10 5 2 3" xfId="4262" xr:uid="{00000000-0005-0000-0000-000063190000}"/>
    <cellStyle name="Millares 10 5 2 3 2" xfId="6451" xr:uid="{00000000-0005-0000-0000-000064190000}"/>
    <cellStyle name="Millares 10 5 2 3 2 2" xfId="10828" xr:uid="{00000000-0005-0000-0000-000065190000}"/>
    <cellStyle name="Millares 10 5 2 3 2 2 2" xfId="19581" xr:uid="{00000000-0005-0000-0000-000066190000}"/>
    <cellStyle name="Millares 10 5 2 3 2 3" xfId="15205" xr:uid="{00000000-0005-0000-0000-000067190000}"/>
    <cellStyle name="Millares 10 5 2 3 3" xfId="8640" xr:uid="{00000000-0005-0000-0000-000068190000}"/>
    <cellStyle name="Millares 10 5 2 3 3 2" xfId="17393" xr:uid="{00000000-0005-0000-0000-000069190000}"/>
    <cellStyle name="Millares 10 5 2 3 4" xfId="13017" xr:uid="{00000000-0005-0000-0000-00006A190000}"/>
    <cellStyle name="Millares 10 5 2 4" xfId="5357" xr:uid="{00000000-0005-0000-0000-00006B190000}"/>
    <cellStyle name="Millares 10 5 2 4 2" xfId="9734" xr:uid="{00000000-0005-0000-0000-00006C190000}"/>
    <cellStyle name="Millares 10 5 2 4 2 2" xfId="18487" xr:uid="{00000000-0005-0000-0000-00006D190000}"/>
    <cellStyle name="Millares 10 5 2 4 3" xfId="14111" xr:uid="{00000000-0005-0000-0000-00006E190000}"/>
    <cellStyle name="Millares 10 5 2 5" xfId="7546" xr:uid="{00000000-0005-0000-0000-00006F190000}"/>
    <cellStyle name="Millares 10 5 2 5 2" xfId="16299" xr:uid="{00000000-0005-0000-0000-000070190000}"/>
    <cellStyle name="Millares 10 5 2 6" xfId="11923" xr:uid="{00000000-0005-0000-0000-000071190000}"/>
    <cellStyle name="Millares 10 5 3" xfId="3440" xr:uid="{00000000-0005-0000-0000-000072190000}"/>
    <cellStyle name="Millares 10 5 3 2" xfId="4536" xr:uid="{00000000-0005-0000-0000-000073190000}"/>
    <cellStyle name="Millares 10 5 3 2 2" xfId="6725" xr:uid="{00000000-0005-0000-0000-000074190000}"/>
    <cellStyle name="Millares 10 5 3 2 2 2" xfId="11102" xr:uid="{00000000-0005-0000-0000-000075190000}"/>
    <cellStyle name="Millares 10 5 3 2 2 2 2" xfId="19855" xr:uid="{00000000-0005-0000-0000-000076190000}"/>
    <cellStyle name="Millares 10 5 3 2 2 3" xfId="15479" xr:uid="{00000000-0005-0000-0000-000077190000}"/>
    <cellStyle name="Millares 10 5 3 2 3" xfId="8914" xr:uid="{00000000-0005-0000-0000-000078190000}"/>
    <cellStyle name="Millares 10 5 3 2 3 2" xfId="17667" xr:uid="{00000000-0005-0000-0000-000079190000}"/>
    <cellStyle name="Millares 10 5 3 2 4" xfId="13291" xr:uid="{00000000-0005-0000-0000-00007A190000}"/>
    <cellStyle name="Millares 10 5 3 3" xfId="5631" xr:uid="{00000000-0005-0000-0000-00007B190000}"/>
    <cellStyle name="Millares 10 5 3 3 2" xfId="10008" xr:uid="{00000000-0005-0000-0000-00007C190000}"/>
    <cellStyle name="Millares 10 5 3 3 2 2" xfId="18761" xr:uid="{00000000-0005-0000-0000-00007D190000}"/>
    <cellStyle name="Millares 10 5 3 3 3" xfId="14385" xr:uid="{00000000-0005-0000-0000-00007E190000}"/>
    <cellStyle name="Millares 10 5 3 4" xfId="7820" xr:uid="{00000000-0005-0000-0000-00007F190000}"/>
    <cellStyle name="Millares 10 5 3 4 2" xfId="16573" xr:uid="{00000000-0005-0000-0000-000080190000}"/>
    <cellStyle name="Millares 10 5 3 5" xfId="12197" xr:uid="{00000000-0005-0000-0000-000081190000}"/>
    <cellStyle name="Millares 10 5 4" xfId="3988" xr:uid="{00000000-0005-0000-0000-000082190000}"/>
    <cellStyle name="Millares 10 5 4 2" xfId="6177" xr:uid="{00000000-0005-0000-0000-000083190000}"/>
    <cellStyle name="Millares 10 5 4 2 2" xfId="10554" xr:uid="{00000000-0005-0000-0000-000084190000}"/>
    <cellStyle name="Millares 10 5 4 2 2 2" xfId="19307" xr:uid="{00000000-0005-0000-0000-000085190000}"/>
    <cellStyle name="Millares 10 5 4 2 3" xfId="14931" xr:uid="{00000000-0005-0000-0000-000086190000}"/>
    <cellStyle name="Millares 10 5 4 3" xfId="8366" xr:uid="{00000000-0005-0000-0000-000087190000}"/>
    <cellStyle name="Millares 10 5 4 3 2" xfId="17119" xr:uid="{00000000-0005-0000-0000-000088190000}"/>
    <cellStyle name="Millares 10 5 4 4" xfId="12743" xr:uid="{00000000-0005-0000-0000-000089190000}"/>
    <cellStyle name="Millares 10 5 5" xfId="5083" xr:uid="{00000000-0005-0000-0000-00008A190000}"/>
    <cellStyle name="Millares 10 5 5 2" xfId="9460" xr:uid="{00000000-0005-0000-0000-00008B190000}"/>
    <cellStyle name="Millares 10 5 5 2 2" xfId="18213" xr:uid="{00000000-0005-0000-0000-00008C190000}"/>
    <cellStyle name="Millares 10 5 5 3" xfId="13837" xr:uid="{00000000-0005-0000-0000-00008D190000}"/>
    <cellStyle name="Millares 10 5 6" xfId="7272" xr:uid="{00000000-0005-0000-0000-00008E190000}"/>
    <cellStyle name="Millares 10 5 6 2" xfId="16025" xr:uid="{00000000-0005-0000-0000-00008F190000}"/>
    <cellStyle name="Millares 10 5 7" xfId="11649" xr:uid="{00000000-0005-0000-0000-000090190000}"/>
    <cellStyle name="Millares 10 6" xfId="3111" xr:uid="{00000000-0005-0000-0000-000091190000}"/>
    <cellStyle name="Millares 10 6 2" xfId="3665" xr:uid="{00000000-0005-0000-0000-000092190000}"/>
    <cellStyle name="Millares 10 6 2 2" xfId="4761" xr:uid="{00000000-0005-0000-0000-000093190000}"/>
    <cellStyle name="Millares 10 6 2 2 2" xfId="6950" xr:uid="{00000000-0005-0000-0000-000094190000}"/>
    <cellStyle name="Millares 10 6 2 2 2 2" xfId="11327" xr:uid="{00000000-0005-0000-0000-000095190000}"/>
    <cellStyle name="Millares 10 6 2 2 2 2 2" xfId="20080" xr:uid="{00000000-0005-0000-0000-000096190000}"/>
    <cellStyle name="Millares 10 6 2 2 2 3" xfId="15704" xr:uid="{00000000-0005-0000-0000-000097190000}"/>
    <cellStyle name="Millares 10 6 2 2 3" xfId="9139" xr:uid="{00000000-0005-0000-0000-000098190000}"/>
    <cellStyle name="Millares 10 6 2 2 3 2" xfId="17892" xr:uid="{00000000-0005-0000-0000-000099190000}"/>
    <cellStyle name="Millares 10 6 2 2 4" xfId="13516" xr:uid="{00000000-0005-0000-0000-00009A190000}"/>
    <cellStyle name="Millares 10 6 2 3" xfId="5856" xr:uid="{00000000-0005-0000-0000-00009B190000}"/>
    <cellStyle name="Millares 10 6 2 3 2" xfId="10233" xr:uid="{00000000-0005-0000-0000-00009C190000}"/>
    <cellStyle name="Millares 10 6 2 3 2 2" xfId="18986" xr:uid="{00000000-0005-0000-0000-00009D190000}"/>
    <cellStyle name="Millares 10 6 2 3 3" xfId="14610" xr:uid="{00000000-0005-0000-0000-00009E190000}"/>
    <cellStyle name="Millares 10 6 2 4" xfId="8045" xr:uid="{00000000-0005-0000-0000-00009F190000}"/>
    <cellStyle name="Millares 10 6 2 4 2" xfId="16798" xr:uid="{00000000-0005-0000-0000-0000A0190000}"/>
    <cellStyle name="Millares 10 6 2 5" xfId="12422" xr:uid="{00000000-0005-0000-0000-0000A1190000}"/>
    <cellStyle name="Millares 10 6 3" xfId="4213" xr:uid="{00000000-0005-0000-0000-0000A2190000}"/>
    <cellStyle name="Millares 10 6 3 2" xfId="6402" xr:uid="{00000000-0005-0000-0000-0000A3190000}"/>
    <cellStyle name="Millares 10 6 3 2 2" xfId="10779" xr:uid="{00000000-0005-0000-0000-0000A4190000}"/>
    <cellStyle name="Millares 10 6 3 2 2 2" xfId="19532" xr:uid="{00000000-0005-0000-0000-0000A5190000}"/>
    <cellStyle name="Millares 10 6 3 2 3" xfId="15156" xr:uid="{00000000-0005-0000-0000-0000A6190000}"/>
    <cellStyle name="Millares 10 6 3 3" xfId="8591" xr:uid="{00000000-0005-0000-0000-0000A7190000}"/>
    <cellStyle name="Millares 10 6 3 3 2" xfId="17344" xr:uid="{00000000-0005-0000-0000-0000A8190000}"/>
    <cellStyle name="Millares 10 6 3 4" xfId="12968" xr:uid="{00000000-0005-0000-0000-0000A9190000}"/>
    <cellStyle name="Millares 10 6 4" xfId="5308" xr:uid="{00000000-0005-0000-0000-0000AA190000}"/>
    <cellStyle name="Millares 10 6 4 2" xfId="9685" xr:uid="{00000000-0005-0000-0000-0000AB190000}"/>
    <cellStyle name="Millares 10 6 4 2 2" xfId="18438" xr:uid="{00000000-0005-0000-0000-0000AC190000}"/>
    <cellStyle name="Millares 10 6 4 3" xfId="14062" xr:uid="{00000000-0005-0000-0000-0000AD190000}"/>
    <cellStyle name="Millares 10 6 5" xfId="7497" xr:uid="{00000000-0005-0000-0000-0000AE190000}"/>
    <cellStyle name="Millares 10 6 5 2" xfId="16250" xr:uid="{00000000-0005-0000-0000-0000AF190000}"/>
    <cellStyle name="Millares 10 6 6" xfId="11874" xr:uid="{00000000-0005-0000-0000-0000B0190000}"/>
    <cellStyle name="Millares 10 7" xfId="3390" xr:uid="{00000000-0005-0000-0000-0000B1190000}"/>
    <cellStyle name="Millares 10 7 2" xfId="4487" xr:uid="{00000000-0005-0000-0000-0000B2190000}"/>
    <cellStyle name="Millares 10 7 2 2" xfId="6676" xr:uid="{00000000-0005-0000-0000-0000B3190000}"/>
    <cellStyle name="Millares 10 7 2 2 2" xfId="11053" xr:uid="{00000000-0005-0000-0000-0000B4190000}"/>
    <cellStyle name="Millares 10 7 2 2 2 2" xfId="19806" xr:uid="{00000000-0005-0000-0000-0000B5190000}"/>
    <cellStyle name="Millares 10 7 2 2 3" xfId="15430" xr:uid="{00000000-0005-0000-0000-0000B6190000}"/>
    <cellStyle name="Millares 10 7 2 3" xfId="8865" xr:uid="{00000000-0005-0000-0000-0000B7190000}"/>
    <cellStyle name="Millares 10 7 2 3 2" xfId="17618" xr:uid="{00000000-0005-0000-0000-0000B8190000}"/>
    <cellStyle name="Millares 10 7 2 4" xfId="13242" xr:uid="{00000000-0005-0000-0000-0000B9190000}"/>
    <cellStyle name="Millares 10 7 3" xfId="5582" xr:uid="{00000000-0005-0000-0000-0000BA190000}"/>
    <cellStyle name="Millares 10 7 3 2" xfId="9959" xr:uid="{00000000-0005-0000-0000-0000BB190000}"/>
    <cellStyle name="Millares 10 7 3 2 2" xfId="18712" xr:uid="{00000000-0005-0000-0000-0000BC190000}"/>
    <cellStyle name="Millares 10 7 3 3" xfId="14336" xr:uid="{00000000-0005-0000-0000-0000BD190000}"/>
    <cellStyle name="Millares 10 7 4" xfId="7771" xr:uid="{00000000-0005-0000-0000-0000BE190000}"/>
    <cellStyle name="Millares 10 7 4 2" xfId="16524" xr:uid="{00000000-0005-0000-0000-0000BF190000}"/>
    <cellStyle name="Millares 10 7 5" xfId="12148" xr:uid="{00000000-0005-0000-0000-0000C0190000}"/>
    <cellStyle name="Millares 10 8" xfId="3940" xr:uid="{00000000-0005-0000-0000-0000C1190000}"/>
    <cellStyle name="Millares 10 8 2" xfId="6129" xr:uid="{00000000-0005-0000-0000-0000C2190000}"/>
    <cellStyle name="Millares 10 8 2 2" xfId="10506" xr:uid="{00000000-0005-0000-0000-0000C3190000}"/>
    <cellStyle name="Millares 10 8 2 2 2" xfId="19259" xr:uid="{00000000-0005-0000-0000-0000C4190000}"/>
    <cellStyle name="Millares 10 8 2 3" xfId="14883" xr:uid="{00000000-0005-0000-0000-0000C5190000}"/>
    <cellStyle name="Millares 10 8 3" xfId="8318" xr:uid="{00000000-0005-0000-0000-0000C6190000}"/>
    <cellStyle name="Millares 10 8 3 2" xfId="17071" xr:uid="{00000000-0005-0000-0000-0000C7190000}"/>
    <cellStyle name="Millares 10 8 4" xfId="12695" xr:uid="{00000000-0005-0000-0000-0000C8190000}"/>
    <cellStyle name="Millares 10 9" xfId="5035" xr:uid="{00000000-0005-0000-0000-0000C9190000}"/>
    <cellStyle name="Millares 10 9 2" xfId="9412" xr:uid="{00000000-0005-0000-0000-0000CA190000}"/>
    <cellStyle name="Millares 10 9 2 2" xfId="18165" xr:uid="{00000000-0005-0000-0000-0000CB190000}"/>
    <cellStyle name="Millares 10 9 3" xfId="13789" xr:uid="{00000000-0005-0000-0000-0000CC190000}"/>
    <cellStyle name="Millares 11" xfId="2867" xr:uid="{00000000-0005-0000-0000-0000CD190000}"/>
    <cellStyle name="Millares 12" xfId="2976" xr:uid="{00000000-0005-0000-0000-0000CE190000}"/>
    <cellStyle name="Millares 12 2" xfId="3088" xr:uid="{00000000-0005-0000-0000-0000CF190000}"/>
    <cellStyle name="Millares 12 2 2" xfId="3364" xr:uid="{00000000-0005-0000-0000-0000D0190000}"/>
    <cellStyle name="Millares 12 2 2 2" xfId="3917" xr:uid="{00000000-0005-0000-0000-0000D1190000}"/>
    <cellStyle name="Millares 12 2 2 2 2" xfId="5013" xr:uid="{00000000-0005-0000-0000-0000D2190000}"/>
    <cellStyle name="Millares 12 2 2 2 2 2" xfId="7202" xr:uid="{00000000-0005-0000-0000-0000D3190000}"/>
    <cellStyle name="Millares 12 2 2 2 2 2 2" xfId="11579" xr:uid="{00000000-0005-0000-0000-0000D4190000}"/>
    <cellStyle name="Millares 12 2 2 2 2 2 2 2" xfId="20332" xr:uid="{00000000-0005-0000-0000-0000D5190000}"/>
    <cellStyle name="Millares 12 2 2 2 2 2 3" xfId="15956" xr:uid="{00000000-0005-0000-0000-0000D6190000}"/>
    <cellStyle name="Millares 12 2 2 2 2 3" xfId="9391" xr:uid="{00000000-0005-0000-0000-0000D7190000}"/>
    <cellStyle name="Millares 12 2 2 2 2 3 2" xfId="18144" xr:uid="{00000000-0005-0000-0000-0000D8190000}"/>
    <cellStyle name="Millares 12 2 2 2 2 4" xfId="13768" xr:uid="{00000000-0005-0000-0000-0000D9190000}"/>
    <cellStyle name="Millares 12 2 2 2 3" xfId="6108" xr:uid="{00000000-0005-0000-0000-0000DA190000}"/>
    <cellStyle name="Millares 12 2 2 2 3 2" xfId="10485" xr:uid="{00000000-0005-0000-0000-0000DB190000}"/>
    <cellStyle name="Millares 12 2 2 2 3 2 2" xfId="19238" xr:uid="{00000000-0005-0000-0000-0000DC190000}"/>
    <cellStyle name="Millares 12 2 2 2 3 3" xfId="14862" xr:uid="{00000000-0005-0000-0000-0000DD190000}"/>
    <cellStyle name="Millares 12 2 2 2 4" xfId="8297" xr:uid="{00000000-0005-0000-0000-0000DE190000}"/>
    <cellStyle name="Millares 12 2 2 2 4 2" xfId="17050" xr:uid="{00000000-0005-0000-0000-0000DF190000}"/>
    <cellStyle name="Millares 12 2 2 2 5" xfId="12674" xr:uid="{00000000-0005-0000-0000-0000E0190000}"/>
    <cellStyle name="Millares 12 2 2 3" xfId="4465" xr:uid="{00000000-0005-0000-0000-0000E1190000}"/>
    <cellStyle name="Millares 12 2 2 3 2" xfId="6654" xr:uid="{00000000-0005-0000-0000-0000E2190000}"/>
    <cellStyle name="Millares 12 2 2 3 2 2" xfId="11031" xr:uid="{00000000-0005-0000-0000-0000E3190000}"/>
    <cellStyle name="Millares 12 2 2 3 2 2 2" xfId="19784" xr:uid="{00000000-0005-0000-0000-0000E4190000}"/>
    <cellStyle name="Millares 12 2 2 3 2 3" xfId="15408" xr:uid="{00000000-0005-0000-0000-0000E5190000}"/>
    <cellStyle name="Millares 12 2 2 3 3" xfId="8843" xr:uid="{00000000-0005-0000-0000-0000E6190000}"/>
    <cellStyle name="Millares 12 2 2 3 3 2" xfId="17596" xr:uid="{00000000-0005-0000-0000-0000E7190000}"/>
    <cellStyle name="Millares 12 2 2 3 4" xfId="13220" xr:uid="{00000000-0005-0000-0000-0000E8190000}"/>
    <cellStyle name="Millares 12 2 2 4" xfId="5560" xr:uid="{00000000-0005-0000-0000-0000E9190000}"/>
    <cellStyle name="Millares 12 2 2 4 2" xfId="9937" xr:uid="{00000000-0005-0000-0000-0000EA190000}"/>
    <cellStyle name="Millares 12 2 2 4 2 2" xfId="18690" xr:uid="{00000000-0005-0000-0000-0000EB190000}"/>
    <cellStyle name="Millares 12 2 2 4 3" xfId="14314" xr:uid="{00000000-0005-0000-0000-0000EC190000}"/>
    <cellStyle name="Millares 12 2 2 5" xfId="7749" xr:uid="{00000000-0005-0000-0000-0000ED190000}"/>
    <cellStyle name="Millares 12 2 2 5 2" xfId="16502" xr:uid="{00000000-0005-0000-0000-0000EE190000}"/>
    <cellStyle name="Millares 12 2 2 6" xfId="12126" xr:uid="{00000000-0005-0000-0000-0000EF190000}"/>
    <cellStyle name="Millares 12 2 3" xfId="3643" xr:uid="{00000000-0005-0000-0000-0000F0190000}"/>
    <cellStyle name="Millares 12 2 3 2" xfId="4739" xr:uid="{00000000-0005-0000-0000-0000F1190000}"/>
    <cellStyle name="Millares 12 2 3 2 2" xfId="6928" xr:uid="{00000000-0005-0000-0000-0000F2190000}"/>
    <cellStyle name="Millares 12 2 3 2 2 2" xfId="11305" xr:uid="{00000000-0005-0000-0000-0000F3190000}"/>
    <cellStyle name="Millares 12 2 3 2 2 2 2" xfId="20058" xr:uid="{00000000-0005-0000-0000-0000F4190000}"/>
    <cellStyle name="Millares 12 2 3 2 2 3" xfId="15682" xr:uid="{00000000-0005-0000-0000-0000F5190000}"/>
    <cellStyle name="Millares 12 2 3 2 3" xfId="9117" xr:uid="{00000000-0005-0000-0000-0000F6190000}"/>
    <cellStyle name="Millares 12 2 3 2 3 2" xfId="17870" xr:uid="{00000000-0005-0000-0000-0000F7190000}"/>
    <cellStyle name="Millares 12 2 3 2 4" xfId="13494" xr:uid="{00000000-0005-0000-0000-0000F8190000}"/>
    <cellStyle name="Millares 12 2 3 3" xfId="5834" xr:uid="{00000000-0005-0000-0000-0000F9190000}"/>
    <cellStyle name="Millares 12 2 3 3 2" xfId="10211" xr:uid="{00000000-0005-0000-0000-0000FA190000}"/>
    <cellStyle name="Millares 12 2 3 3 2 2" xfId="18964" xr:uid="{00000000-0005-0000-0000-0000FB190000}"/>
    <cellStyle name="Millares 12 2 3 3 3" xfId="14588" xr:uid="{00000000-0005-0000-0000-0000FC190000}"/>
    <cellStyle name="Millares 12 2 3 4" xfId="8023" xr:uid="{00000000-0005-0000-0000-0000FD190000}"/>
    <cellStyle name="Millares 12 2 3 4 2" xfId="16776" xr:uid="{00000000-0005-0000-0000-0000FE190000}"/>
    <cellStyle name="Millares 12 2 3 5" xfId="12400" xr:uid="{00000000-0005-0000-0000-0000FF190000}"/>
    <cellStyle name="Millares 12 2 4" xfId="4191" xr:uid="{00000000-0005-0000-0000-0000001A0000}"/>
    <cellStyle name="Millares 12 2 4 2" xfId="6380" xr:uid="{00000000-0005-0000-0000-0000011A0000}"/>
    <cellStyle name="Millares 12 2 4 2 2" xfId="10757" xr:uid="{00000000-0005-0000-0000-0000021A0000}"/>
    <cellStyle name="Millares 12 2 4 2 2 2" xfId="19510" xr:uid="{00000000-0005-0000-0000-0000031A0000}"/>
    <cellStyle name="Millares 12 2 4 2 3" xfId="15134" xr:uid="{00000000-0005-0000-0000-0000041A0000}"/>
    <cellStyle name="Millares 12 2 4 3" xfId="8569" xr:uid="{00000000-0005-0000-0000-0000051A0000}"/>
    <cellStyle name="Millares 12 2 4 3 2" xfId="17322" xr:uid="{00000000-0005-0000-0000-0000061A0000}"/>
    <cellStyle name="Millares 12 2 4 4" xfId="12946" xr:uid="{00000000-0005-0000-0000-0000071A0000}"/>
    <cellStyle name="Millares 12 2 5" xfId="5286" xr:uid="{00000000-0005-0000-0000-0000081A0000}"/>
    <cellStyle name="Millares 12 2 5 2" xfId="9663" xr:uid="{00000000-0005-0000-0000-0000091A0000}"/>
    <cellStyle name="Millares 12 2 5 2 2" xfId="18416" xr:uid="{00000000-0005-0000-0000-00000A1A0000}"/>
    <cellStyle name="Millares 12 2 5 3" xfId="14040" xr:uid="{00000000-0005-0000-0000-00000B1A0000}"/>
    <cellStyle name="Millares 12 2 6" xfId="7475" xr:uid="{00000000-0005-0000-0000-00000C1A0000}"/>
    <cellStyle name="Millares 12 2 6 2" xfId="16228" xr:uid="{00000000-0005-0000-0000-00000D1A0000}"/>
    <cellStyle name="Millares 12 2 7" xfId="11852" xr:uid="{00000000-0005-0000-0000-00000E1A0000}"/>
    <cellStyle name="Millares 12 3" xfId="3252" xr:uid="{00000000-0005-0000-0000-00000F1A0000}"/>
    <cellStyle name="Millares 12 3 2" xfId="3805" xr:uid="{00000000-0005-0000-0000-0000101A0000}"/>
    <cellStyle name="Millares 12 3 2 2" xfId="4901" xr:uid="{00000000-0005-0000-0000-0000111A0000}"/>
    <cellStyle name="Millares 12 3 2 2 2" xfId="7090" xr:uid="{00000000-0005-0000-0000-0000121A0000}"/>
    <cellStyle name="Millares 12 3 2 2 2 2" xfId="11467" xr:uid="{00000000-0005-0000-0000-0000131A0000}"/>
    <cellStyle name="Millares 12 3 2 2 2 2 2" xfId="20220" xr:uid="{00000000-0005-0000-0000-0000141A0000}"/>
    <cellStyle name="Millares 12 3 2 2 2 3" xfId="15844" xr:uid="{00000000-0005-0000-0000-0000151A0000}"/>
    <cellStyle name="Millares 12 3 2 2 3" xfId="9279" xr:uid="{00000000-0005-0000-0000-0000161A0000}"/>
    <cellStyle name="Millares 12 3 2 2 3 2" xfId="18032" xr:uid="{00000000-0005-0000-0000-0000171A0000}"/>
    <cellStyle name="Millares 12 3 2 2 4" xfId="13656" xr:uid="{00000000-0005-0000-0000-0000181A0000}"/>
    <cellStyle name="Millares 12 3 2 3" xfId="5996" xr:uid="{00000000-0005-0000-0000-0000191A0000}"/>
    <cellStyle name="Millares 12 3 2 3 2" xfId="10373" xr:uid="{00000000-0005-0000-0000-00001A1A0000}"/>
    <cellStyle name="Millares 12 3 2 3 2 2" xfId="19126" xr:uid="{00000000-0005-0000-0000-00001B1A0000}"/>
    <cellStyle name="Millares 12 3 2 3 3" xfId="14750" xr:uid="{00000000-0005-0000-0000-00001C1A0000}"/>
    <cellStyle name="Millares 12 3 2 4" xfId="8185" xr:uid="{00000000-0005-0000-0000-00001D1A0000}"/>
    <cellStyle name="Millares 12 3 2 4 2" xfId="16938" xr:uid="{00000000-0005-0000-0000-00001E1A0000}"/>
    <cellStyle name="Millares 12 3 2 5" xfId="12562" xr:uid="{00000000-0005-0000-0000-00001F1A0000}"/>
    <cellStyle name="Millares 12 3 3" xfId="4353" xr:uid="{00000000-0005-0000-0000-0000201A0000}"/>
    <cellStyle name="Millares 12 3 3 2" xfId="6542" xr:uid="{00000000-0005-0000-0000-0000211A0000}"/>
    <cellStyle name="Millares 12 3 3 2 2" xfId="10919" xr:uid="{00000000-0005-0000-0000-0000221A0000}"/>
    <cellStyle name="Millares 12 3 3 2 2 2" xfId="19672" xr:uid="{00000000-0005-0000-0000-0000231A0000}"/>
    <cellStyle name="Millares 12 3 3 2 3" xfId="15296" xr:uid="{00000000-0005-0000-0000-0000241A0000}"/>
    <cellStyle name="Millares 12 3 3 3" xfId="8731" xr:uid="{00000000-0005-0000-0000-0000251A0000}"/>
    <cellStyle name="Millares 12 3 3 3 2" xfId="17484" xr:uid="{00000000-0005-0000-0000-0000261A0000}"/>
    <cellStyle name="Millares 12 3 3 4" xfId="13108" xr:uid="{00000000-0005-0000-0000-0000271A0000}"/>
    <cellStyle name="Millares 12 3 4" xfId="5448" xr:uid="{00000000-0005-0000-0000-0000281A0000}"/>
    <cellStyle name="Millares 12 3 4 2" xfId="9825" xr:uid="{00000000-0005-0000-0000-0000291A0000}"/>
    <cellStyle name="Millares 12 3 4 2 2" xfId="18578" xr:uid="{00000000-0005-0000-0000-00002A1A0000}"/>
    <cellStyle name="Millares 12 3 4 3" xfId="14202" xr:uid="{00000000-0005-0000-0000-00002B1A0000}"/>
    <cellStyle name="Millares 12 3 5" xfId="7637" xr:uid="{00000000-0005-0000-0000-00002C1A0000}"/>
    <cellStyle name="Millares 12 3 5 2" xfId="16390" xr:uid="{00000000-0005-0000-0000-00002D1A0000}"/>
    <cellStyle name="Millares 12 3 6" xfId="12014" xr:uid="{00000000-0005-0000-0000-00002E1A0000}"/>
    <cellStyle name="Millares 12 4" xfId="3531" xr:uid="{00000000-0005-0000-0000-00002F1A0000}"/>
    <cellStyle name="Millares 12 4 2" xfId="4627" xr:uid="{00000000-0005-0000-0000-0000301A0000}"/>
    <cellStyle name="Millares 12 4 2 2" xfId="6816" xr:uid="{00000000-0005-0000-0000-0000311A0000}"/>
    <cellStyle name="Millares 12 4 2 2 2" xfId="11193" xr:uid="{00000000-0005-0000-0000-0000321A0000}"/>
    <cellStyle name="Millares 12 4 2 2 2 2" xfId="19946" xr:uid="{00000000-0005-0000-0000-0000331A0000}"/>
    <cellStyle name="Millares 12 4 2 2 3" xfId="15570" xr:uid="{00000000-0005-0000-0000-0000341A0000}"/>
    <cellStyle name="Millares 12 4 2 3" xfId="9005" xr:uid="{00000000-0005-0000-0000-0000351A0000}"/>
    <cellStyle name="Millares 12 4 2 3 2" xfId="17758" xr:uid="{00000000-0005-0000-0000-0000361A0000}"/>
    <cellStyle name="Millares 12 4 2 4" xfId="13382" xr:uid="{00000000-0005-0000-0000-0000371A0000}"/>
    <cellStyle name="Millares 12 4 3" xfId="5722" xr:uid="{00000000-0005-0000-0000-0000381A0000}"/>
    <cellStyle name="Millares 12 4 3 2" xfId="10099" xr:uid="{00000000-0005-0000-0000-0000391A0000}"/>
    <cellStyle name="Millares 12 4 3 2 2" xfId="18852" xr:uid="{00000000-0005-0000-0000-00003A1A0000}"/>
    <cellStyle name="Millares 12 4 3 3" xfId="14476" xr:uid="{00000000-0005-0000-0000-00003B1A0000}"/>
    <cellStyle name="Millares 12 4 4" xfId="7911" xr:uid="{00000000-0005-0000-0000-00003C1A0000}"/>
    <cellStyle name="Millares 12 4 4 2" xfId="16664" xr:uid="{00000000-0005-0000-0000-00003D1A0000}"/>
    <cellStyle name="Millares 12 4 5" xfId="12288" xr:uid="{00000000-0005-0000-0000-00003E1A0000}"/>
    <cellStyle name="Millares 12 5" xfId="4079" xr:uid="{00000000-0005-0000-0000-00003F1A0000}"/>
    <cellStyle name="Millares 12 5 2" xfId="6268" xr:uid="{00000000-0005-0000-0000-0000401A0000}"/>
    <cellStyle name="Millares 12 5 2 2" xfId="10645" xr:uid="{00000000-0005-0000-0000-0000411A0000}"/>
    <cellStyle name="Millares 12 5 2 2 2" xfId="19398" xr:uid="{00000000-0005-0000-0000-0000421A0000}"/>
    <cellStyle name="Millares 12 5 2 3" xfId="15022" xr:uid="{00000000-0005-0000-0000-0000431A0000}"/>
    <cellStyle name="Millares 12 5 3" xfId="8457" xr:uid="{00000000-0005-0000-0000-0000441A0000}"/>
    <cellStyle name="Millares 12 5 3 2" xfId="17210" xr:uid="{00000000-0005-0000-0000-0000451A0000}"/>
    <cellStyle name="Millares 12 5 4" xfId="12834" xr:uid="{00000000-0005-0000-0000-0000461A0000}"/>
    <cellStyle name="Millares 12 6" xfId="5174" xr:uid="{00000000-0005-0000-0000-0000471A0000}"/>
    <cellStyle name="Millares 12 6 2" xfId="9551" xr:uid="{00000000-0005-0000-0000-0000481A0000}"/>
    <cellStyle name="Millares 12 6 2 2" xfId="18304" xr:uid="{00000000-0005-0000-0000-0000491A0000}"/>
    <cellStyle name="Millares 12 6 3" xfId="13928" xr:uid="{00000000-0005-0000-0000-00004A1A0000}"/>
    <cellStyle name="Millares 12 7" xfId="7363" xr:uid="{00000000-0005-0000-0000-00004B1A0000}"/>
    <cellStyle name="Millares 12 7 2" xfId="16116" xr:uid="{00000000-0005-0000-0000-00004C1A0000}"/>
    <cellStyle name="Millares 12 8" xfId="11740" xr:uid="{00000000-0005-0000-0000-00004D1A0000}"/>
    <cellStyle name="Millares 13" xfId="3091" xr:uid="{00000000-0005-0000-0000-00004E1A0000}"/>
    <cellStyle name="Millares 13 2" xfId="3367" xr:uid="{00000000-0005-0000-0000-00004F1A0000}"/>
    <cellStyle name="Millares 13 2 2" xfId="3920" xr:uid="{00000000-0005-0000-0000-0000501A0000}"/>
    <cellStyle name="Millares 13 2 2 2" xfId="5016" xr:uid="{00000000-0005-0000-0000-0000511A0000}"/>
    <cellStyle name="Millares 13 2 2 2 2" xfId="7205" xr:uid="{00000000-0005-0000-0000-0000521A0000}"/>
    <cellStyle name="Millares 13 2 2 2 2 2" xfId="11582" xr:uid="{00000000-0005-0000-0000-0000531A0000}"/>
    <cellStyle name="Millares 13 2 2 2 2 2 2" xfId="20335" xr:uid="{00000000-0005-0000-0000-0000541A0000}"/>
    <cellStyle name="Millares 13 2 2 2 2 3" xfId="15959" xr:uid="{00000000-0005-0000-0000-0000551A0000}"/>
    <cellStyle name="Millares 13 2 2 2 3" xfId="9394" xr:uid="{00000000-0005-0000-0000-0000561A0000}"/>
    <cellStyle name="Millares 13 2 2 2 3 2" xfId="18147" xr:uid="{00000000-0005-0000-0000-0000571A0000}"/>
    <cellStyle name="Millares 13 2 2 2 4" xfId="13771" xr:uid="{00000000-0005-0000-0000-0000581A0000}"/>
    <cellStyle name="Millares 13 2 2 3" xfId="6111" xr:uid="{00000000-0005-0000-0000-0000591A0000}"/>
    <cellStyle name="Millares 13 2 2 3 2" xfId="10488" xr:uid="{00000000-0005-0000-0000-00005A1A0000}"/>
    <cellStyle name="Millares 13 2 2 3 2 2" xfId="19241" xr:uid="{00000000-0005-0000-0000-00005B1A0000}"/>
    <cellStyle name="Millares 13 2 2 3 3" xfId="14865" xr:uid="{00000000-0005-0000-0000-00005C1A0000}"/>
    <cellStyle name="Millares 13 2 2 4" xfId="8300" xr:uid="{00000000-0005-0000-0000-00005D1A0000}"/>
    <cellStyle name="Millares 13 2 2 4 2" xfId="17053" xr:uid="{00000000-0005-0000-0000-00005E1A0000}"/>
    <cellStyle name="Millares 13 2 2 5" xfId="12677" xr:uid="{00000000-0005-0000-0000-00005F1A0000}"/>
    <cellStyle name="Millares 13 2 3" xfId="4468" xr:uid="{00000000-0005-0000-0000-0000601A0000}"/>
    <cellStyle name="Millares 13 2 3 2" xfId="6657" xr:uid="{00000000-0005-0000-0000-0000611A0000}"/>
    <cellStyle name="Millares 13 2 3 2 2" xfId="11034" xr:uid="{00000000-0005-0000-0000-0000621A0000}"/>
    <cellStyle name="Millares 13 2 3 2 2 2" xfId="19787" xr:uid="{00000000-0005-0000-0000-0000631A0000}"/>
    <cellStyle name="Millares 13 2 3 2 3" xfId="15411" xr:uid="{00000000-0005-0000-0000-0000641A0000}"/>
    <cellStyle name="Millares 13 2 3 3" xfId="8846" xr:uid="{00000000-0005-0000-0000-0000651A0000}"/>
    <cellStyle name="Millares 13 2 3 3 2" xfId="17599" xr:uid="{00000000-0005-0000-0000-0000661A0000}"/>
    <cellStyle name="Millares 13 2 3 4" xfId="13223" xr:uid="{00000000-0005-0000-0000-0000671A0000}"/>
    <cellStyle name="Millares 13 2 4" xfId="5563" xr:uid="{00000000-0005-0000-0000-0000681A0000}"/>
    <cellStyle name="Millares 13 2 4 2" xfId="9940" xr:uid="{00000000-0005-0000-0000-0000691A0000}"/>
    <cellStyle name="Millares 13 2 4 2 2" xfId="18693" xr:uid="{00000000-0005-0000-0000-00006A1A0000}"/>
    <cellStyle name="Millares 13 2 4 3" xfId="14317" xr:uid="{00000000-0005-0000-0000-00006B1A0000}"/>
    <cellStyle name="Millares 13 2 5" xfId="7752" xr:uid="{00000000-0005-0000-0000-00006C1A0000}"/>
    <cellStyle name="Millares 13 2 5 2" xfId="16505" xr:uid="{00000000-0005-0000-0000-00006D1A0000}"/>
    <cellStyle name="Millares 13 2 6" xfId="12129" xr:uid="{00000000-0005-0000-0000-00006E1A0000}"/>
    <cellStyle name="Millares 13 3" xfId="3646" xr:uid="{00000000-0005-0000-0000-00006F1A0000}"/>
    <cellStyle name="Millares 13 3 2" xfId="4742" xr:uid="{00000000-0005-0000-0000-0000701A0000}"/>
    <cellStyle name="Millares 13 3 2 2" xfId="6931" xr:uid="{00000000-0005-0000-0000-0000711A0000}"/>
    <cellStyle name="Millares 13 3 2 2 2" xfId="11308" xr:uid="{00000000-0005-0000-0000-0000721A0000}"/>
    <cellStyle name="Millares 13 3 2 2 2 2" xfId="20061" xr:uid="{00000000-0005-0000-0000-0000731A0000}"/>
    <cellStyle name="Millares 13 3 2 2 3" xfId="15685" xr:uid="{00000000-0005-0000-0000-0000741A0000}"/>
    <cellStyle name="Millares 13 3 2 3" xfId="9120" xr:uid="{00000000-0005-0000-0000-0000751A0000}"/>
    <cellStyle name="Millares 13 3 2 3 2" xfId="17873" xr:uid="{00000000-0005-0000-0000-0000761A0000}"/>
    <cellStyle name="Millares 13 3 2 4" xfId="13497" xr:uid="{00000000-0005-0000-0000-0000771A0000}"/>
    <cellStyle name="Millares 13 3 3" xfId="5837" xr:uid="{00000000-0005-0000-0000-0000781A0000}"/>
    <cellStyle name="Millares 13 3 3 2" xfId="10214" xr:uid="{00000000-0005-0000-0000-0000791A0000}"/>
    <cellStyle name="Millares 13 3 3 2 2" xfId="18967" xr:uid="{00000000-0005-0000-0000-00007A1A0000}"/>
    <cellStyle name="Millares 13 3 3 3" xfId="14591" xr:uid="{00000000-0005-0000-0000-00007B1A0000}"/>
    <cellStyle name="Millares 13 3 4" xfId="8026" xr:uid="{00000000-0005-0000-0000-00007C1A0000}"/>
    <cellStyle name="Millares 13 3 4 2" xfId="16779" xr:uid="{00000000-0005-0000-0000-00007D1A0000}"/>
    <cellStyle name="Millares 13 3 5" xfId="12403" xr:uid="{00000000-0005-0000-0000-00007E1A0000}"/>
    <cellStyle name="Millares 13 4" xfId="4194" xr:uid="{00000000-0005-0000-0000-00007F1A0000}"/>
    <cellStyle name="Millares 13 4 2" xfId="6383" xr:uid="{00000000-0005-0000-0000-0000801A0000}"/>
    <cellStyle name="Millares 13 4 2 2" xfId="10760" xr:uid="{00000000-0005-0000-0000-0000811A0000}"/>
    <cellStyle name="Millares 13 4 2 2 2" xfId="19513" xr:uid="{00000000-0005-0000-0000-0000821A0000}"/>
    <cellStyle name="Millares 13 4 2 3" xfId="15137" xr:uid="{00000000-0005-0000-0000-0000831A0000}"/>
    <cellStyle name="Millares 13 4 3" xfId="8572" xr:uid="{00000000-0005-0000-0000-0000841A0000}"/>
    <cellStyle name="Millares 13 4 3 2" xfId="17325" xr:uid="{00000000-0005-0000-0000-0000851A0000}"/>
    <cellStyle name="Millares 13 4 4" xfId="12949" xr:uid="{00000000-0005-0000-0000-0000861A0000}"/>
    <cellStyle name="Millares 13 5" xfId="5289" xr:uid="{00000000-0005-0000-0000-0000871A0000}"/>
    <cellStyle name="Millares 13 5 2" xfId="9666" xr:uid="{00000000-0005-0000-0000-0000881A0000}"/>
    <cellStyle name="Millares 13 5 2 2" xfId="18419" xr:uid="{00000000-0005-0000-0000-0000891A0000}"/>
    <cellStyle name="Millares 13 5 3" xfId="14043" xr:uid="{00000000-0005-0000-0000-00008A1A0000}"/>
    <cellStyle name="Millares 13 6" xfId="7478" xr:uid="{00000000-0005-0000-0000-00008B1A0000}"/>
    <cellStyle name="Millares 13 6 2" xfId="16231" xr:uid="{00000000-0005-0000-0000-00008C1A0000}"/>
    <cellStyle name="Millares 13 7" xfId="11855" xr:uid="{00000000-0005-0000-0000-00008D1A0000}"/>
    <cellStyle name="Millares 14" xfId="2979" xr:uid="{00000000-0005-0000-0000-00008E1A0000}"/>
    <cellStyle name="Millares 14 2" xfId="3255" xr:uid="{00000000-0005-0000-0000-00008F1A0000}"/>
    <cellStyle name="Millares 14 2 2" xfId="3808" xr:uid="{00000000-0005-0000-0000-0000901A0000}"/>
    <cellStyle name="Millares 14 2 2 2" xfId="4904" xr:uid="{00000000-0005-0000-0000-0000911A0000}"/>
    <cellStyle name="Millares 14 2 2 2 2" xfId="7093" xr:uid="{00000000-0005-0000-0000-0000921A0000}"/>
    <cellStyle name="Millares 14 2 2 2 2 2" xfId="11470" xr:uid="{00000000-0005-0000-0000-0000931A0000}"/>
    <cellStyle name="Millares 14 2 2 2 2 2 2" xfId="20223" xr:uid="{00000000-0005-0000-0000-0000941A0000}"/>
    <cellStyle name="Millares 14 2 2 2 2 3" xfId="15847" xr:uid="{00000000-0005-0000-0000-0000951A0000}"/>
    <cellStyle name="Millares 14 2 2 2 3" xfId="9282" xr:uid="{00000000-0005-0000-0000-0000961A0000}"/>
    <cellStyle name="Millares 14 2 2 2 3 2" xfId="18035" xr:uid="{00000000-0005-0000-0000-0000971A0000}"/>
    <cellStyle name="Millares 14 2 2 2 4" xfId="13659" xr:uid="{00000000-0005-0000-0000-0000981A0000}"/>
    <cellStyle name="Millares 14 2 2 3" xfId="5999" xr:uid="{00000000-0005-0000-0000-0000991A0000}"/>
    <cellStyle name="Millares 14 2 2 3 2" xfId="10376" xr:uid="{00000000-0005-0000-0000-00009A1A0000}"/>
    <cellStyle name="Millares 14 2 2 3 2 2" xfId="19129" xr:uid="{00000000-0005-0000-0000-00009B1A0000}"/>
    <cellStyle name="Millares 14 2 2 3 3" xfId="14753" xr:uid="{00000000-0005-0000-0000-00009C1A0000}"/>
    <cellStyle name="Millares 14 2 2 4" xfId="8188" xr:uid="{00000000-0005-0000-0000-00009D1A0000}"/>
    <cellStyle name="Millares 14 2 2 4 2" xfId="16941" xr:uid="{00000000-0005-0000-0000-00009E1A0000}"/>
    <cellStyle name="Millares 14 2 2 5" xfId="12565" xr:uid="{00000000-0005-0000-0000-00009F1A0000}"/>
    <cellStyle name="Millares 14 2 3" xfId="4356" xr:uid="{00000000-0005-0000-0000-0000A01A0000}"/>
    <cellStyle name="Millares 14 2 3 2" xfId="6545" xr:uid="{00000000-0005-0000-0000-0000A11A0000}"/>
    <cellStyle name="Millares 14 2 3 2 2" xfId="10922" xr:uid="{00000000-0005-0000-0000-0000A21A0000}"/>
    <cellStyle name="Millares 14 2 3 2 2 2" xfId="19675" xr:uid="{00000000-0005-0000-0000-0000A31A0000}"/>
    <cellStyle name="Millares 14 2 3 2 3" xfId="15299" xr:uid="{00000000-0005-0000-0000-0000A41A0000}"/>
    <cellStyle name="Millares 14 2 3 3" xfId="8734" xr:uid="{00000000-0005-0000-0000-0000A51A0000}"/>
    <cellStyle name="Millares 14 2 3 3 2" xfId="17487" xr:uid="{00000000-0005-0000-0000-0000A61A0000}"/>
    <cellStyle name="Millares 14 2 3 4" xfId="13111" xr:uid="{00000000-0005-0000-0000-0000A71A0000}"/>
    <cellStyle name="Millares 14 2 4" xfId="5451" xr:uid="{00000000-0005-0000-0000-0000A81A0000}"/>
    <cellStyle name="Millares 14 2 4 2" xfId="9828" xr:uid="{00000000-0005-0000-0000-0000A91A0000}"/>
    <cellStyle name="Millares 14 2 4 2 2" xfId="18581" xr:uid="{00000000-0005-0000-0000-0000AA1A0000}"/>
    <cellStyle name="Millares 14 2 4 3" xfId="14205" xr:uid="{00000000-0005-0000-0000-0000AB1A0000}"/>
    <cellStyle name="Millares 14 2 5" xfId="7640" xr:uid="{00000000-0005-0000-0000-0000AC1A0000}"/>
    <cellStyle name="Millares 14 2 5 2" xfId="16393" xr:uid="{00000000-0005-0000-0000-0000AD1A0000}"/>
    <cellStyle name="Millares 14 2 6" xfId="12017" xr:uid="{00000000-0005-0000-0000-0000AE1A0000}"/>
    <cellStyle name="Millares 14 3" xfId="3534" xr:uid="{00000000-0005-0000-0000-0000AF1A0000}"/>
    <cellStyle name="Millares 14 3 2" xfId="4630" xr:uid="{00000000-0005-0000-0000-0000B01A0000}"/>
    <cellStyle name="Millares 14 3 2 2" xfId="6819" xr:uid="{00000000-0005-0000-0000-0000B11A0000}"/>
    <cellStyle name="Millares 14 3 2 2 2" xfId="11196" xr:uid="{00000000-0005-0000-0000-0000B21A0000}"/>
    <cellStyle name="Millares 14 3 2 2 2 2" xfId="19949" xr:uid="{00000000-0005-0000-0000-0000B31A0000}"/>
    <cellStyle name="Millares 14 3 2 2 3" xfId="15573" xr:uid="{00000000-0005-0000-0000-0000B41A0000}"/>
    <cellStyle name="Millares 14 3 2 3" xfId="9008" xr:uid="{00000000-0005-0000-0000-0000B51A0000}"/>
    <cellStyle name="Millares 14 3 2 3 2" xfId="17761" xr:uid="{00000000-0005-0000-0000-0000B61A0000}"/>
    <cellStyle name="Millares 14 3 2 4" xfId="13385" xr:uid="{00000000-0005-0000-0000-0000B71A0000}"/>
    <cellStyle name="Millares 14 3 3" xfId="5725" xr:uid="{00000000-0005-0000-0000-0000B81A0000}"/>
    <cellStyle name="Millares 14 3 3 2" xfId="10102" xr:uid="{00000000-0005-0000-0000-0000B91A0000}"/>
    <cellStyle name="Millares 14 3 3 2 2" xfId="18855" xr:uid="{00000000-0005-0000-0000-0000BA1A0000}"/>
    <cellStyle name="Millares 14 3 3 3" xfId="14479" xr:uid="{00000000-0005-0000-0000-0000BB1A0000}"/>
    <cellStyle name="Millares 14 3 4" xfId="7914" xr:uid="{00000000-0005-0000-0000-0000BC1A0000}"/>
    <cellStyle name="Millares 14 3 4 2" xfId="16667" xr:uid="{00000000-0005-0000-0000-0000BD1A0000}"/>
    <cellStyle name="Millares 14 3 5" xfId="12291" xr:uid="{00000000-0005-0000-0000-0000BE1A0000}"/>
    <cellStyle name="Millares 14 4" xfId="4082" xr:uid="{00000000-0005-0000-0000-0000BF1A0000}"/>
    <cellStyle name="Millares 14 4 2" xfId="6271" xr:uid="{00000000-0005-0000-0000-0000C01A0000}"/>
    <cellStyle name="Millares 14 4 2 2" xfId="10648" xr:uid="{00000000-0005-0000-0000-0000C11A0000}"/>
    <cellStyle name="Millares 14 4 2 2 2" xfId="19401" xr:uid="{00000000-0005-0000-0000-0000C21A0000}"/>
    <cellStyle name="Millares 14 4 2 3" xfId="15025" xr:uid="{00000000-0005-0000-0000-0000C31A0000}"/>
    <cellStyle name="Millares 14 4 3" xfId="8460" xr:uid="{00000000-0005-0000-0000-0000C41A0000}"/>
    <cellStyle name="Millares 14 4 3 2" xfId="17213" xr:uid="{00000000-0005-0000-0000-0000C51A0000}"/>
    <cellStyle name="Millares 14 4 4" xfId="12837" xr:uid="{00000000-0005-0000-0000-0000C61A0000}"/>
    <cellStyle name="Millares 14 5" xfId="5177" xr:uid="{00000000-0005-0000-0000-0000C71A0000}"/>
    <cellStyle name="Millares 14 5 2" xfId="9554" xr:uid="{00000000-0005-0000-0000-0000C81A0000}"/>
    <cellStyle name="Millares 14 5 2 2" xfId="18307" xr:uid="{00000000-0005-0000-0000-0000C91A0000}"/>
    <cellStyle name="Millares 14 5 3" xfId="13931" xr:uid="{00000000-0005-0000-0000-0000CA1A0000}"/>
    <cellStyle name="Millares 14 6" xfId="7366" xr:uid="{00000000-0005-0000-0000-0000CB1A0000}"/>
    <cellStyle name="Millares 14 6 2" xfId="16119" xr:uid="{00000000-0005-0000-0000-0000CC1A0000}"/>
    <cellStyle name="Millares 14 7" xfId="11743" xr:uid="{00000000-0005-0000-0000-0000CD1A0000}"/>
    <cellStyle name="Millares 2" xfId="4" xr:uid="{00000000-0005-0000-0000-0000CE1A0000}"/>
    <cellStyle name="Millares 2 2" xfId="5" xr:uid="{00000000-0005-0000-0000-0000CF1A0000}"/>
    <cellStyle name="Millares 2 2 2" xfId="212" xr:uid="{00000000-0005-0000-0000-0000D01A0000}"/>
    <cellStyle name="Millares 2 3" xfId="213" xr:uid="{00000000-0005-0000-0000-0000D11A0000}"/>
    <cellStyle name="Millares 2 3 10" xfId="3942" xr:uid="{00000000-0005-0000-0000-0000D21A0000}"/>
    <cellStyle name="Millares 2 3 10 2" xfId="6131" xr:uid="{00000000-0005-0000-0000-0000D31A0000}"/>
    <cellStyle name="Millares 2 3 10 2 2" xfId="10508" xr:uid="{00000000-0005-0000-0000-0000D41A0000}"/>
    <cellStyle name="Millares 2 3 10 2 2 2" xfId="19261" xr:uid="{00000000-0005-0000-0000-0000D51A0000}"/>
    <cellStyle name="Millares 2 3 10 2 3" xfId="14885" xr:uid="{00000000-0005-0000-0000-0000D61A0000}"/>
    <cellStyle name="Millares 2 3 10 3" xfId="8320" xr:uid="{00000000-0005-0000-0000-0000D71A0000}"/>
    <cellStyle name="Millares 2 3 10 3 2" xfId="17073" xr:uid="{00000000-0005-0000-0000-0000D81A0000}"/>
    <cellStyle name="Millares 2 3 10 4" xfId="12697" xr:uid="{00000000-0005-0000-0000-0000D91A0000}"/>
    <cellStyle name="Millares 2 3 11" xfId="5037" xr:uid="{00000000-0005-0000-0000-0000DA1A0000}"/>
    <cellStyle name="Millares 2 3 11 2" xfId="9414" xr:uid="{00000000-0005-0000-0000-0000DB1A0000}"/>
    <cellStyle name="Millares 2 3 11 2 2" xfId="18167" xr:uid="{00000000-0005-0000-0000-0000DC1A0000}"/>
    <cellStyle name="Millares 2 3 11 3" xfId="13791" xr:uid="{00000000-0005-0000-0000-0000DD1A0000}"/>
    <cellStyle name="Millares 2 3 12" xfId="7226" xr:uid="{00000000-0005-0000-0000-0000DE1A0000}"/>
    <cellStyle name="Millares 2 3 12 2" xfId="15979" xr:uid="{00000000-0005-0000-0000-0000DF1A0000}"/>
    <cellStyle name="Millares 2 3 13" xfId="11603" xr:uid="{00000000-0005-0000-0000-0000E01A0000}"/>
    <cellStyle name="Millares 2 3 2" xfId="214" xr:uid="{00000000-0005-0000-0000-0000E11A0000}"/>
    <cellStyle name="Millares 2 3 2 10" xfId="7227" xr:uid="{00000000-0005-0000-0000-0000E21A0000}"/>
    <cellStyle name="Millares 2 3 2 10 2" xfId="15980" xr:uid="{00000000-0005-0000-0000-0000E31A0000}"/>
    <cellStyle name="Millares 2 3 2 11" xfId="11604" xr:uid="{00000000-0005-0000-0000-0000E41A0000}"/>
    <cellStyle name="Millares 2 3 2 2" xfId="215" xr:uid="{00000000-0005-0000-0000-0000E51A0000}"/>
    <cellStyle name="Millares 2 3 2 2 10" xfId="11605" xr:uid="{00000000-0005-0000-0000-0000E61A0000}"/>
    <cellStyle name="Millares 2 3 2 2 2" xfId="2944" xr:uid="{00000000-0005-0000-0000-0000E71A0000}"/>
    <cellStyle name="Millares 2 3 2 2 2 2" xfId="3056" xr:uid="{00000000-0005-0000-0000-0000E81A0000}"/>
    <cellStyle name="Millares 2 3 2 2 2 2 2" xfId="3332" xr:uid="{00000000-0005-0000-0000-0000E91A0000}"/>
    <cellStyle name="Millares 2 3 2 2 2 2 2 2" xfId="3885" xr:uid="{00000000-0005-0000-0000-0000EA1A0000}"/>
    <cellStyle name="Millares 2 3 2 2 2 2 2 2 2" xfId="4981" xr:uid="{00000000-0005-0000-0000-0000EB1A0000}"/>
    <cellStyle name="Millares 2 3 2 2 2 2 2 2 2 2" xfId="7170" xr:uid="{00000000-0005-0000-0000-0000EC1A0000}"/>
    <cellStyle name="Millares 2 3 2 2 2 2 2 2 2 2 2" xfId="11547" xr:uid="{00000000-0005-0000-0000-0000ED1A0000}"/>
    <cellStyle name="Millares 2 3 2 2 2 2 2 2 2 2 2 2" xfId="20300" xr:uid="{00000000-0005-0000-0000-0000EE1A0000}"/>
    <cellStyle name="Millares 2 3 2 2 2 2 2 2 2 2 3" xfId="15924" xr:uid="{00000000-0005-0000-0000-0000EF1A0000}"/>
    <cellStyle name="Millares 2 3 2 2 2 2 2 2 2 3" xfId="9359" xr:uid="{00000000-0005-0000-0000-0000F01A0000}"/>
    <cellStyle name="Millares 2 3 2 2 2 2 2 2 2 3 2" xfId="18112" xr:uid="{00000000-0005-0000-0000-0000F11A0000}"/>
    <cellStyle name="Millares 2 3 2 2 2 2 2 2 2 4" xfId="13736" xr:uid="{00000000-0005-0000-0000-0000F21A0000}"/>
    <cellStyle name="Millares 2 3 2 2 2 2 2 2 3" xfId="6076" xr:uid="{00000000-0005-0000-0000-0000F31A0000}"/>
    <cellStyle name="Millares 2 3 2 2 2 2 2 2 3 2" xfId="10453" xr:uid="{00000000-0005-0000-0000-0000F41A0000}"/>
    <cellStyle name="Millares 2 3 2 2 2 2 2 2 3 2 2" xfId="19206" xr:uid="{00000000-0005-0000-0000-0000F51A0000}"/>
    <cellStyle name="Millares 2 3 2 2 2 2 2 2 3 3" xfId="14830" xr:uid="{00000000-0005-0000-0000-0000F61A0000}"/>
    <cellStyle name="Millares 2 3 2 2 2 2 2 2 4" xfId="8265" xr:uid="{00000000-0005-0000-0000-0000F71A0000}"/>
    <cellStyle name="Millares 2 3 2 2 2 2 2 2 4 2" xfId="17018" xr:uid="{00000000-0005-0000-0000-0000F81A0000}"/>
    <cellStyle name="Millares 2 3 2 2 2 2 2 2 5" xfId="12642" xr:uid="{00000000-0005-0000-0000-0000F91A0000}"/>
    <cellStyle name="Millares 2 3 2 2 2 2 2 3" xfId="4433" xr:uid="{00000000-0005-0000-0000-0000FA1A0000}"/>
    <cellStyle name="Millares 2 3 2 2 2 2 2 3 2" xfId="6622" xr:uid="{00000000-0005-0000-0000-0000FB1A0000}"/>
    <cellStyle name="Millares 2 3 2 2 2 2 2 3 2 2" xfId="10999" xr:uid="{00000000-0005-0000-0000-0000FC1A0000}"/>
    <cellStyle name="Millares 2 3 2 2 2 2 2 3 2 2 2" xfId="19752" xr:uid="{00000000-0005-0000-0000-0000FD1A0000}"/>
    <cellStyle name="Millares 2 3 2 2 2 2 2 3 2 3" xfId="15376" xr:uid="{00000000-0005-0000-0000-0000FE1A0000}"/>
    <cellStyle name="Millares 2 3 2 2 2 2 2 3 3" xfId="8811" xr:uid="{00000000-0005-0000-0000-0000FF1A0000}"/>
    <cellStyle name="Millares 2 3 2 2 2 2 2 3 3 2" xfId="17564" xr:uid="{00000000-0005-0000-0000-0000001B0000}"/>
    <cellStyle name="Millares 2 3 2 2 2 2 2 3 4" xfId="13188" xr:uid="{00000000-0005-0000-0000-0000011B0000}"/>
    <cellStyle name="Millares 2 3 2 2 2 2 2 4" xfId="5528" xr:uid="{00000000-0005-0000-0000-0000021B0000}"/>
    <cellStyle name="Millares 2 3 2 2 2 2 2 4 2" xfId="9905" xr:uid="{00000000-0005-0000-0000-0000031B0000}"/>
    <cellStyle name="Millares 2 3 2 2 2 2 2 4 2 2" xfId="18658" xr:uid="{00000000-0005-0000-0000-0000041B0000}"/>
    <cellStyle name="Millares 2 3 2 2 2 2 2 4 3" xfId="14282" xr:uid="{00000000-0005-0000-0000-0000051B0000}"/>
    <cellStyle name="Millares 2 3 2 2 2 2 2 5" xfId="7717" xr:uid="{00000000-0005-0000-0000-0000061B0000}"/>
    <cellStyle name="Millares 2 3 2 2 2 2 2 5 2" xfId="16470" xr:uid="{00000000-0005-0000-0000-0000071B0000}"/>
    <cellStyle name="Millares 2 3 2 2 2 2 2 6" xfId="12094" xr:uid="{00000000-0005-0000-0000-0000081B0000}"/>
    <cellStyle name="Millares 2 3 2 2 2 2 3" xfId="3611" xr:uid="{00000000-0005-0000-0000-0000091B0000}"/>
    <cellStyle name="Millares 2 3 2 2 2 2 3 2" xfId="4707" xr:uid="{00000000-0005-0000-0000-00000A1B0000}"/>
    <cellStyle name="Millares 2 3 2 2 2 2 3 2 2" xfId="6896" xr:uid="{00000000-0005-0000-0000-00000B1B0000}"/>
    <cellStyle name="Millares 2 3 2 2 2 2 3 2 2 2" xfId="11273" xr:uid="{00000000-0005-0000-0000-00000C1B0000}"/>
    <cellStyle name="Millares 2 3 2 2 2 2 3 2 2 2 2" xfId="20026" xr:uid="{00000000-0005-0000-0000-00000D1B0000}"/>
    <cellStyle name="Millares 2 3 2 2 2 2 3 2 2 3" xfId="15650" xr:uid="{00000000-0005-0000-0000-00000E1B0000}"/>
    <cellStyle name="Millares 2 3 2 2 2 2 3 2 3" xfId="9085" xr:uid="{00000000-0005-0000-0000-00000F1B0000}"/>
    <cellStyle name="Millares 2 3 2 2 2 2 3 2 3 2" xfId="17838" xr:uid="{00000000-0005-0000-0000-0000101B0000}"/>
    <cellStyle name="Millares 2 3 2 2 2 2 3 2 4" xfId="13462" xr:uid="{00000000-0005-0000-0000-0000111B0000}"/>
    <cellStyle name="Millares 2 3 2 2 2 2 3 3" xfId="5802" xr:uid="{00000000-0005-0000-0000-0000121B0000}"/>
    <cellStyle name="Millares 2 3 2 2 2 2 3 3 2" xfId="10179" xr:uid="{00000000-0005-0000-0000-0000131B0000}"/>
    <cellStyle name="Millares 2 3 2 2 2 2 3 3 2 2" xfId="18932" xr:uid="{00000000-0005-0000-0000-0000141B0000}"/>
    <cellStyle name="Millares 2 3 2 2 2 2 3 3 3" xfId="14556" xr:uid="{00000000-0005-0000-0000-0000151B0000}"/>
    <cellStyle name="Millares 2 3 2 2 2 2 3 4" xfId="7991" xr:uid="{00000000-0005-0000-0000-0000161B0000}"/>
    <cellStyle name="Millares 2 3 2 2 2 2 3 4 2" xfId="16744" xr:uid="{00000000-0005-0000-0000-0000171B0000}"/>
    <cellStyle name="Millares 2 3 2 2 2 2 3 5" xfId="12368" xr:uid="{00000000-0005-0000-0000-0000181B0000}"/>
    <cellStyle name="Millares 2 3 2 2 2 2 4" xfId="4159" xr:uid="{00000000-0005-0000-0000-0000191B0000}"/>
    <cellStyle name="Millares 2 3 2 2 2 2 4 2" xfId="6348" xr:uid="{00000000-0005-0000-0000-00001A1B0000}"/>
    <cellStyle name="Millares 2 3 2 2 2 2 4 2 2" xfId="10725" xr:uid="{00000000-0005-0000-0000-00001B1B0000}"/>
    <cellStyle name="Millares 2 3 2 2 2 2 4 2 2 2" xfId="19478" xr:uid="{00000000-0005-0000-0000-00001C1B0000}"/>
    <cellStyle name="Millares 2 3 2 2 2 2 4 2 3" xfId="15102" xr:uid="{00000000-0005-0000-0000-00001D1B0000}"/>
    <cellStyle name="Millares 2 3 2 2 2 2 4 3" xfId="8537" xr:uid="{00000000-0005-0000-0000-00001E1B0000}"/>
    <cellStyle name="Millares 2 3 2 2 2 2 4 3 2" xfId="17290" xr:uid="{00000000-0005-0000-0000-00001F1B0000}"/>
    <cellStyle name="Millares 2 3 2 2 2 2 4 4" xfId="12914" xr:uid="{00000000-0005-0000-0000-0000201B0000}"/>
    <cellStyle name="Millares 2 3 2 2 2 2 5" xfId="5254" xr:uid="{00000000-0005-0000-0000-0000211B0000}"/>
    <cellStyle name="Millares 2 3 2 2 2 2 5 2" xfId="9631" xr:uid="{00000000-0005-0000-0000-0000221B0000}"/>
    <cellStyle name="Millares 2 3 2 2 2 2 5 2 2" xfId="18384" xr:uid="{00000000-0005-0000-0000-0000231B0000}"/>
    <cellStyle name="Millares 2 3 2 2 2 2 5 3" xfId="14008" xr:uid="{00000000-0005-0000-0000-0000241B0000}"/>
    <cellStyle name="Millares 2 3 2 2 2 2 6" xfId="7443" xr:uid="{00000000-0005-0000-0000-0000251B0000}"/>
    <cellStyle name="Millares 2 3 2 2 2 2 6 2" xfId="16196" xr:uid="{00000000-0005-0000-0000-0000261B0000}"/>
    <cellStyle name="Millares 2 3 2 2 2 2 7" xfId="11820" xr:uid="{00000000-0005-0000-0000-0000271B0000}"/>
    <cellStyle name="Millares 2 3 2 2 2 3" xfId="3220" xr:uid="{00000000-0005-0000-0000-0000281B0000}"/>
    <cellStyle name="Millares 2 3 2 2 2 3 2" xfId="3773" xr:uid="{00000000-0005-0000-0000-0000291B0000}"/>
    <cellStyle name="Millares 2 3 2 2 2 3 2 2" xfId="4869" xr:uid="{00000000-0005-0000-0000-00002A1B0000}"/>
    <cellStyle name="Millares 2 3 2 2 2 3 2 2 2" xfId="7058" xr:uid="{00000000-0005-0000-0000-00002B1B0000}"/>
    <cellStyle name="Millares 2 3 2 2 2 3 2 2 2 2" xfId="11435" xr:uid="{00000000-0005-0000-0000-00002C1B0000}"/>
    <cellStyle name="Millares 2 3 2 2 2 3 2 2 2 2 2" xfId="20188" xr:uid="{00000000-0005-0000-0000-00002D1B0000}"/>
    <cellStyle name="Millares 2 3 2 2 2 3 2 2 2 3" xfId="15812" xr:uid="{00000000-0005-0000-0000-00002E1B0000}"/>
    <cellStyle name="Millares 2 3 2 2 2 3 2 2 3" xfId="9247" xr:uid="{00000000-0005-0000-0000-00002F1B0000}"/>
    <cellStyle name="Millares 2 3 2 2 2 3 2 2 3 2" xfId="18000" xr:uid="{00000000-0005-0000-0000-0000301B0000}"/>
    <cellStyle name="Millares 2 3 2 2 2 3 2 2 4" xfId="13624" xr:uid="{00000000-0005-0000-0000-0000311B0000}"/>
    <cellStyle name="Millares 2 3 2 2 2 3 2 3" xfId="5964" xr:uid="{00000000-0005-0000-0000-0000321B0000}"/>
    <cellStyle name="Millares 2 3 2 2 2 3 2 3 2" xfId="10341" xr:uid="{00000000-0005-0000-0000-0000331B0000}"/>
    <cellStyle name="Millares 2 3 2 2 2 3 2 3 2 2" xfId="19094" xr:uid="{00000000-0005-0000-0000-0000341B0000}"/>
    <cellStyle name="Millares 2 3 2 2 2 3 2 3 3" xfId="14718" xr:uid="{00000000-0005-0000-0000-0000351B0000}"/>
    <cellStyle name="Millares 2 3 2 2 2 3 2 4" xfId="8153" xr:uid="{00000000-0005-0000-0000-0000361B0000}"/>
    <cellStyle name="Millares 2 3 2 2 2 3 2 4 2" xfId="16906" xr:uid="{00000000-0005-0000-0000-0000371B0000}"/>
    <cellStyle name="Millares 2 3 2 2 2 3 2 5" xfId="12530" xr:uid="{00000000-0005-0000-0000-0000381B0000}"/>
    <cellStyle name="Millares 2 3 2 2 2 3 3" xfId="4321" xr:uid="{00000000-0005-0000-0000-0000391B0000}"/>
    <cellStyle name="Millares 2 3 2 2 2 3 3 2" xfId="6510" xr:uid="{00000000-0005-0000-0000-00003A1B0000}"/>
    <cellStyle name="Millares 2 3 2 2 2 3 3 2 2" xfId="10887" xr:uid="{00000000-0005-0000-0000-00003B1B0000}"/>
    <cellStyle name="Millares 2 3 2 2 2 3 3 2 2 2" xfId="19640" xr:uid="{00000000-0005-0000-0000-00003C1B0000}"/>
    <cellStyle name="Millares 2 3 2 2 2 3 3 2 3" xfId="15264" xr:uid="{00000000-0005-0000-0000-00003D1B0000}"/>
    <cellStyle name="Millares 2 3 2 2 2 3 3 3" xfId="8699" xr:uid="{00000000-0005-0000-0000-00003E1B0000}"/>
    <cellStyle name="Millares 2 3 2 2 2 3 3 3 2" xfId="17452" xr:uid="{00000000-0005-0000-0000-00003F1B0000}"/>
    <cellStyle name="Millares 2 3 2 2 2 3 3 4" xfId="13076" xr:uid="{00000000-0005-0000-0000-0000401B0000}"/>
    <cellStyle name="Millares 2 3 2 2 2 3 4" xfId="5416" xr:uid="{00000000-0005-0000-0000-0000411B0000}"/>
    <cellStyle name="Millares 2 3 2 2 2 3 4 2" xfId="9793" xr:uid="{00000000-0005-0000-0000-0000421B0000}"/>
    <cellStyle name="Millares 2 3 2 2 2 3 4 2 2" xfId="18546" xr:uid="{00000000-0005-0000-0000-0000431B0000}"/>
    <cellStyle name="Millares 2 3 2 2 2 3 4 3" xfId="14170" xr:uid="{00000000-0005-0000-0000-0000441B0000}"/>
    <cellStyle name="Millares 2 3 2 2 2 3 5" xfId="7605" xr:uid="{00000000-0005-0000-0000-0000451B0000}"/>
    <cellStyle name="Millares 2 3 2 2 2 3 5 2" xfId="16358" xr:uid="{00000000-0005-0000-0000-0000461B0000}"/>
    <cellStyle name="Millares 2 3 2 2 2 3 6" xfId="11982" xr:uid="{00000000-0005-0000-0000-0000471B0000}"/>
    <cellStyle name="Millares 2 3 2 2 2 4" xfId="3499" xr:uid="{00000000-0005-0000-0000-0000481B0000}"/>
    <cellStyle name="Millares 2 3 2 2 2 4 2" xfId="4595" xr:uid="{00000000-0005-0000-0000-0000491B0000}"/>
    <cellStyle name="Millares 2 3 2 2 2 4 2 2" xfId="6784" xr:uid="{00000000-0005-0000-0000-00004A1B0000}"/>
    <cellStyle name="Millares 2 3 2 2 2 4 2 2 2" xfId="11161" xr:uid="{00000000-0005-0000-0000-00004B1B0000}"/>
    <cellStyle name="Millares 2 3 2 2 2 4 2 2 2 2" xfId="19914" xr:uid="{00000000-0005-0000-0000-00004C1B0000}"/>
    <cellStyle name="Millares 2 3 2 2 2 4 2 2 3" xfId="15538" xr:uid="{00000000-0005-0000-0000-00004D1B0000}"/>
    <cellStyle name="Millares 2 3 2 2 2 4 2 3" xfId="8973" xr:uid="{00000000-0005-0000-0000-00004E1B0000}"/>
    <cellStyle name="Millares 2 3 2 2 2 4 2 3 2" xfId="17726" xr:uid="{00000000-0005-0000-0000-00004F1B0000}"/>
    <cellStyle name="Millares 2 3 2 2 2 4 2 4" xfId="13350" xr:uid="{00000000-0005-0000-0000-0000501B0000}"/>
    <cellStyle name="Millares 2 3 2 2 2 4 3" xfId="5690" xr:uid="{00000000-0005-0000-0000-0000511B0000}"/>
    <cellStyle name="Millares 2 3 2 2 2 4 3 2" xfId="10067" xr:uid="{00000000-0005-0000-0000-0000521B0000}"/>
    <cellStyle name="Millares 2 3 2 2 2 4 3 2 2" xfId="18820" xr:uid="{00000000-0005-0000-0000-0000531B0000}"/>
    <cellStyle name="Millares 2 3 2 2 2 4 3 3" xfId="14444" xr:uid="{00000000-0005-0000-0000-0000541B0000}"/>
    <cellStyle name="Millares 2 3 2 2 2 4 4" xfId="7879" xr:uid="{00000000-0005-0000-0000-0000551B0000}"/>
    <cellStyle name="Millares 2 3 2 2 2 4 4 2" xfId="16632" xr:uid="{00000000-0005-0000-0000-0000561B0000}"/>
    <cellStyle name="Millares 2 3 2 2 2 4 5" xfId="12256" xr:uid="{00000000-0005-0000-0000-0000571B0000}"/>
    <cellStyle name="Millares 2 3 2 2 2 5" xfId="4047" xr:uid="{00000000-0005-0000-0000-0000581B0000}"/>
    <cellStyle name="Millares 2 3 2 2 2 5 2" xfId="6236" xr:uid="{00000000-0005-0000-0000-0000591B0000}"/>
    <cellStyle name="Millares 2 3 2 2 2 5 2 2" xfId="10613" xr:uid="{00000000-0005-0000-0000-00005A1B0000}"/>
    <cellStyle name="Millares 2 3 2 2 2 5 2 2 2" xfId="19366" xr:uid="{00000000-0005-0000-0000-00005B1B0000}"/>
    <cellStyle name="Millares 2 3 2 2 2 5 2 3" xfId="14990" xr:uid="{00000000-0005-0000-0000-00005C1B0000}"/>
    <cellStyle name="Millares 2 3 2 2 2 5 3" xfId="8425" xr:uid="{00000000-0005-0000-0000-00005D1B0000}"/>
    <cellStyle name="Millares 2 3 2 2 2 5 3 2" xfId="17178" xr:uid="{00000000-0005-0000-0000-00005E1B0000}"/>
    <cellStyle name="Millares 2 3 2 2 2 5 4" xfId="12802" xr:uid="{00000000-0005-0000-0000-00005F1B0000}"/>
    <cellStyle name="Millares 2 3 2 2 2 6" xfId="5142" xr:uid="{00000000-0005-0000-0000-0000601B0000}"/>
    <cellStyle name="Millares 2 3 2 2 2 6 2" xfId="9519" xr:uid="{00000000-0005-0000-0000-0000611B0000}"/>
    <cellStyle name="Millares 2 3 2 2 2 6 2 2" xfId="18272" xr:uid="{00000000-0005-0000-0000-0000621B0000}"/>
    <cellStyle name="Millares 2 3 2 2 2 6 3" xfId="13896" xr:uid="{00000000-0005-0000-0000-0000631B0000}"/>
    <cellStyle name="Millares 2 3 2 2 2 7" xfId="7331" xr:uid="{00000000-0005-0000-0000-0000641B0000}"/>
    <cellStyle name="Millares 2 3 2 2 2 7 2" xfId="16084" xr:uid="{00000000-0005-0000-0000-0000651B0000}"/>
    <cellStyle name="Millares 2 3 2 2 2 8" xfId="11708" xr:uid="{00000000-0005-0000-0000-0000661B0000}"/>
    <cellStyle name="Millares 2 3 2 2 3" xfId="2999" xr:uid="{00000000-0005-0000-0000-0000671B0000}"/>
    <cellStyle name="Millares 2 3 2 2 3 2" xfId="3275" xr:uid="{00000000-0005-0000-0000-0000681B0000}"/>
    <cellStyle name="Millares 2 3 2 2 3 2 2" xfId="3828" xr:uid="{00000000-0005-0000-0000-0000691B0000}"/>
    <cellStyle name="Millares 2 3 2 2 3 2 2 2" xfId="4924" xr:uid="{00000000-0005-0000-0000-00006A1B0000}"/>
    <cellStyle name="Millares 2 3 2 2 3 2 2 2 2" xfId="7113" xr:uid="{00000000-0005-0000-0000-00006B1B0000}"/>
    <cellStyle name="Millares 2 3 2 2 3 2 2 2 2 2" xfId="11490" xr:uid="{00000000-0005-0000-0000-00006C1B0000}"/>
    <cellStyle name="Millares 2 3 2 2 3 2 2 2 2 2 2" xfId="20243" xr:uid="{00000000-0005-0000-0000-00006D1B0000}"/>
    <cellStyle name="Millares 2 3 2 2 3 2 2 2 2 3" xfId="15867" xr:uid="{00000000-0005-0000-0000-00006E1B0000}"/>
    <cellStyle name="Millares 2 3 2 2 3 2 2 2 3" xfId="9302" xr:uid="{00000000-0005-0000-0000-00006F1B0000}"/>
    <cellStyle name="Millares 2 3 2 2 3 2 2 2 3 2" xfId="18055" xr:uid="{00000000-0005-0000-0000-0000701B0000}"/>
    <cellStyle name="Millares 2 3 2 2 3 2 2 2 4" xfId="13679" xr:uid="{00000000-0005-0000-0000-0000711B0000}"/>
    <cellStyle name="Millares 2 3 2 2 3 2 2 3" xfId="6019" xr:uid="{00000000-0005-0000-0000-0000721B0000}"/>
    <cellStyle name="Millares 2 3 2 2 3 2 2 3 2" xfId="10396" xr:uid="{00000000-0005-0000-0000-0000731B0000}"/>
    <cellStyle name="Millares 2 3 2 2 3 2 2 3 2 2" xfId="19149" xr:uid="{00000000-0005-0000-0000-0000741B0000}"/>
    <cellStyle name="Millares 2 3 2 2 3 2 2 3 3" xfId="14773" xr:uid="{00000000-0005-0000-0000-0000751B0000}"/>
    <cellStyle name="Millares 2 3 2 2 3 2 2 4" xfId="8208" xr:uid="{00000000-0005-0000-0000-0000761B0000}"/>
    <cellStyle name="Millares 2 3 2 2 3 2 2 4 2" xfId="16961" xr:uid="{00000000-0005-0000-0000-0000771B0000}"/>
    <cellStyle name="Millares 2 3 2 2 3 2 2 5" xfId="12585" xr:uid="{00000000-0005-0000-0000-0000781B0000}"/>
    <cellStyle name="Millares 2 3 2 2 3 2 3" xfId="4376" xr:uid="{00000000-0005-0000-0000-0000791B0000}"/>
    <cellStyle name="Millares 2 3 2 2 3 2 3 2" xfId="6565" xr:uid="{00000000-0005-0000-0000-00007A1B0000}"/>
    <cellStyle name="Millares 2 3 2 2 3 2 3 2 2" xfId="10942" xr:uid="{00000000-0005-0000-0000-00007B1B0000}"/>
    <cellStyle name="Millares 2 3 2 2 3 2 3 2 2 2" xfId="19695" xr:uid="{00000000-0005-0000-0000-00007C1B0000}"/>
    <cellStyle name="Millares 2 3 2 2 3 2 3 2 3" xfId="15319" xr:uid="{00000000-0005-0000-0000-00007D1B0000}"/>
    <cellStyle name="Millares 2 3 2 2 3 2 3 3" xfId="8754" xr:uid="{00000000-0005-0000-0000-00007E1B0000}"/>
    <cellStyle name="Millares 2 3 2 2 3 2 3 3 2" xfId="17507" xr:uid="{00000000-0005-0000-0000-00007F1B0000}"/>
    <cellStyle name="Millares 2 3 2 2 3 2 3 4" xfId="13131" xr:uid="{00000000-0005-0000-0000-0000801B0000}"/>
    <cellStyle name="Millares 2 3 2 2 3 2 4" xfId="5471" xr:uid="{00000000-0005-0000-0000-0000811B0000}"/>
    <cellStyle name="Millares 2 3 2 2 3 2 4 2" xfId="9848" xr:uid="{00000000-0005-0000-0000-0000821B0000}"/>
    <cellStyle name="Millares 2 3 2 2 3 2 4 2 2" xfId="18601" xr:uid="{00000000-0005-0000-0000-0000831B0000}"/>
    <cellStyle name="Millares 2 3 2 2 3 2 4 3" xfId="14225" xr:uid="{00000000-0005-0000-0000-0000841B0000}"/>
    <cellStyle name="Millares 2 3 2 2 3 2 5" xfId="7660" xr:uid="{00000000-0005-0000-0000-0000851B0000}"/>
    <cellStyle name="Millares 2 3 2 2 3 2 5 2" xfId="16413" xr:uid="{00000000-0005-0000-0000-0000861B0000}"/>
    <cellStyle name="Millares 2 3 2 2 3 2 6" xfId="12037" xr:uid="{00000000-0005-0000-0000-0000871B0000}"/>
    <cellStyle name="Millares 2 3 2 2 3 3" xfId="3554" xr:uid="{00000000-0005-0000-0000-0000881B0000}"/>
    <cellStyle name="Millares 2 3 2 2 3 3 2" xfId="4650" xr:uid="{00000000-0005-0000-0000-0000891B0000}"/>
    <cellStyle name="Millares 2 3 2 2 3 3 2 2" xfId="6839" xr:uid="{00000000-0005-0000-0000-00008A1B0000}"/>
    <cellStyle name="Millares 2 3 2 2 3 3 2 2 2" xfId="11216" xr:uid="{00000000-0005-0000-0000-00008B1B0000}"/>
    <cellStyle name="Millares 2 3 2 2 3 3 2 2 2 2" xfId="19969" xr:uid="{00000000-0005-0000-0000-00008C1B0000}"/>
    <cellStyle name="Millares 2 3 2 2 3 3 2 2 3" xfId="15593" xr:uid="{00000000-0005-0000-0000-00008D1B0000}"/>
    <cellStyle name="Millares 2 3 2 2 3 3 2 3" xfId="9028" xr:uid="{00000000-0005-0000-0000-00008E1B0000}"/>
    <cellStyle name="Millares 2 3 2 2 3 3 2 3 2" xfId="17781" xr:uid="{00000000-0005-0000-0000-00008F1B0000}"/>
    <cellStyle name="Millares 2 3 2 2 3 3 2 4" xfId="13405" xr:uid="{00000000-0005-0000-0000-0000901B0000}"/>
    <cellStyle name="Millares 2 3 2 2 3 3 3" xfId="5745" xr:uid="{00000000-0005-0000-0000-0000911B0000}"/>
    <cellStyle name="Millares 2 3 2 2 3 3 3 2" xfId="10122" xr:uid="{00000000-0005-0000-0000-0000921B0000}"/>
    <cellStyle name="Millares 2 3 2 2 3 3 3 2 2" xfId="18875" xr:uid="{00000000-0005-0000-0000-0000931B0000}"/>
    <cellStyle name="Millares 2 3 2 2 3 3 3 3" xfId="14499" xr:uid="{00000000-0005-0000-0000-0000941B0000}"/>
    <cellStyle name="Millares 2 3 2 2 3 3 4" xfId="7934" xr:uid="{00000000-0005-0000-0000-0000951B0000}"/>
    <cellStyle name="Millares 2 3 2 2 3 3 4 2" xfId="16687" xr:uid="{00000000-0005-0000-0000-0000961B0000}"/>
    <cellStyle name="Millares 2 3 2 2 3 3 5" xfId="12311" xr:uid="{00000000-0005-0000-0000-0000971B0000}"/>
    <cellStyle name="Millares 2 3 2 2 3 4" xfId="4102" xr:uid="{00000000-0005-0000-0000-0000981B0000}"/>
    <cellStyle name="Millares 2 3 2 2 3 4 2" xfId="6291" xr:uid="{00000000-0005-0000-0000-0000991B0000}"/>
    <cellStyle name="Millares 2 3 2 2 3 4 2 2" xfId="10668" xr:uid="{00000000-0005-0000-0000-00009A1B0000}"/>
    <cellStyle name="Millares 2 3 2 2 3 4 2 2 2" xfId="19421" xr:uid="{00000000-0005-0000-0000-00009B1B0000}"/>
    <cellStyle name="Millares 2 3 2 2 3 4 2 3" xfId="15045" xr:uid="{00000000-0005-0000-0000-00009C1B0000}"/>
    <cellStyle name="Millares 2 3 2 2 3 4 3" xfId="8480" xr:uid="{00000000-0005-0000-0000-00009D1B0000}"/>
    <cellStyle name="Millares 2 3 2 2 3 4 3 2" xfId="17233" xr:uid="{00000000-0005-0000-0000-00009E1B0000}"/>
    <cellStyle name="Millares 2 3 2 2 3 4 4" xfId="12857" xr:uid="{00000000-0005-0000-0000-00009F1B0000}"/>
    <cellStyle name="Millares 2 3 2 2 3 5" xfId="5197" xr:uid="{00000000-0005-0000-0000-0000A01B0000}"/>
    <cellStyle name="Millares 2 3 2 2 3 5 2" xfId="9574" xr:uid="{00000000-0005-0000-0000-0000A11B0000}"/>
    <cellStyle name="Millares 2 3 2 2 3 5 2 2" xfId="18327" xr:uid="{00000000-0005-0000-0000-0000A21B0000}"/>
    <cellStyle name="Millares 2 3 2 2 3 5 3" xfId="13951" xr:uid="{00000000-0005-0000-0000-0000A31B0000}"/>
    <cellStyle name="Millares 2 3 2 2 3 6" xfId="7386" xr:uid="{00000000-0005-0000-0000-0000A41B0000}"/>
    <cellStyle name="Millares 2 3 2 2 3 6 2" xfId="16139" xr:uid="{00000000-0005-0000-0000-0000A51B0000}"/>
    <cellStyle name="Millares 2 3 2 2 3 7" xfId="11763" xr:uid="{00000000-0005-0000-0000-0000A61B0000}"/>
    <cellStyle name="Millares 2 3 2 2 4" xfId="2886" xr:uid="{00000000-0005-0000-0000-0000A71B0000}"/>
    <cellStyle name="Millares 2 3 2 2 4 2" xfId="3165" xr:uid="{00000000-0005-0000-0000-0000A81B0000}"/>
    <cellStyle name="Millares 2 3 2 2 4 2 2" xfId="3718" xr:uid="{00000000-0005-0000-0000-0000A91B0000}"/>
    <cellStyle name="Millares 2 3 2 2 4 2 2 2" xfId="4814" xr:uid="{00000000-0005-0000-0000-0000AA1B0000}"/>
    <cellStyle name="Millares 2 3 2 2 4 2 2 2 2" xfId="7003" xr:uid="{00000000-0005-0000-0000-0000AB1B0000}"/>
    <cellStyle name="Millares 2 3 2 2 4 2 2 2 2 2" xfId="11380" xr:uid="{00000000-0005-0000-0000-0000AC1B0000}"/>
    <cellStyle name="Millares 2 3 2 2 4 2 2 2 2 2 2" xfId="20133" xr:uid="{00000000-0005-0000-0000-0000AD1B0000}"/>
    <cellStyle name="Millares 2 3 2 2 4 2 2 2 2 3" xfId="15757" xr:uid="{00000000-0005-0000-0000-0000AE1B0000}"/>
    <cellStyle name="Millares 2 3 2 2 4 2 2 2 3" xfId="9192" xr:uid="{00000000-0005-0000-0000-0000AF1B0000}"/>
    <cellStyle name="Millares 2 3 2 2 4 2 2 2 3 2" xfId="17945" xr:uid="{00000000-0005-0000-0000-0000B01B0000}"/>
    <cellStyle name="Millares 2 3 2 2 4 2 2 2 4" xfId="13569" xr:uid="{00000000-0005-0000-0000-0000B11B0000}"/>
    <cellStyle name="Millares 2 3 2 2 4 2 2 3" xfId="5909" xr:uid="{00000000-0005-0000-0000-0000B21B0000}"/>
    <cellStyle name="Millares 2 3 2 2 4 2 2 3 2" xfId="10286" xr:uid="{00000000-0005-0000-0000-0000B31B0000}"/>
    <cellStyle name="Millares 2 3 2 2 4 2 2 3 2 2" xfId="19039" xr:uid="{00000000-0005-0000-0000-0000B41B0000}"/>
    <cellStyle name="Millares 2 3 2 2 4 2 2 3 3" xfId="14663" xr:uid="{00000000-0005-0000-0000-0000B51B0000}"/>
    <cellStyle name="Millares 2 3 2 2 4 2 2 4" xfId="8098" xr:uid="{00000000-0005-0000-0000-0000B61B0000}"/>
    <cellStyle name="Millares 2 3 2 2 4 2 2 4 2" xfId="16851" xr:uid="{00000000-0005-0000-0000-0000B71B0000}"/>
    <cellStyle name="Millares 2 3 2 2 4 2 2 5" xfId="12475" xr:uid="{00000000-0005-0000-0000-0000B81B0000}"/>
    <cellStyle name="Millares 2 3 2 2 4 2 3" xfId="4266" xr:uid="{00000000-0005-0000-0000-0000B91B0000}"/>
    <cellStyle name="Millares 2 3 2 2 4 2 3 2" xfId="6455" xr:uid="{00000000-0005-0000-0000-0000BA1B0000}"/>
    <cellStyle name="Millares 2 3 2 2 4 2 3 2 2" xfId="10832" xr:uid="{00000000-0005-0000-0000-0000BB1B0000}"/>
    <cellStyle name="Millares 2 3 2 2 4 2 3 2 2 2" xfId="19585" xr:uid="{00000000-0005-0000-0000-0000BC1B0000}"/>
    <cellStyle name="Millares 2 3 2 2 4 2 3 2 3" xfId="15209" xr:uid="{00000000-0005-0000-0000-0000BD1B0000}"/>
    <cellStyle name="Millares 2 3 2 2 4 2 3 3" xfId="8644" xr:uid="{00000000-0005-0000-0000-0000BE1B0000}"/>
    <cellStyle name="Millares 2 3 2 2 4 2 3 3 2" xfId="17397" xr:uid="{00000000-0005-0000-0000-0000BF1B0000}"/>
    <cellStyle name="Millares 2 3 2 2 4 2 3 4" xfId="13021" xr:uid="{00000000-0005-0000-0000-0000C01B0000}"/>
    <cellStyle name="Millares 2 3 2 2 4 2 4" xfId="5361" xr:uid="{00000000-0005-0000-0000-0000C11B0000}"/>
    <cellStyle name="Millares 2 3 2 2 4 2 4 2" xfId="9738" xr:uid="{00000000-0005-0000-0000-0000C21B0000}"/>
    <cellStyle name="Millares 2 3 2 2 4 2 4 2 2" xfId="18491" xr:uid="{00000000-0005-0000-0000-0000C31B0000}"/>
    <cellStyle name="Millares 2 3 2 2 4 2 4 3" xfId="14115" xr:uid="{00000000-0005-0000-0000-0000C41B0000}"/>
    <cellStyle name="Millares 2 3 2 2 4 2 5" xfId="7550" xr:uid="{00000000-0005-0000-0000-0000C51B0000}"/>
    <cellStyle name="Millares 2 3 2 2 4 2 5 2" xfId="16303" xr:uid="{00000000-0005-0000-0000-0000C61B0000}"/>
    <cellStyle name="Millares 2 3 2 2 4 2 6" xfId="11927" xr:uid="{00000000-0005-0000-0000-0000C71B0000}"/>
    <cellStyle name="Millares 2 3 2 2 4 3" xfId="3444" xr:uid="{00000000-0005-0000-0000-0000C81B0000}"/>
    <cellStyle name="Millares 2 3 2 2 4 3 2" xfId="4540" xr:uid="{00000000-0005-0000-0000-0000C91B0000}"/>
    <cellStyle name="Millares 2 3 2 2 4 3 2 2" xfId="6729" xr:uid="{00000000-0005-0000-0000-0000CA1B0000}"/>
    <cellStyle name="Millares 2 3 2 2 4 3 2 2 2" xfId="11106" xr:uid="{00000000-0005-0000-0000-0000CB1B0000}"/>
    <cellStyle name="Millares 2 3 2 2 4 3 2 2 2 2" xfId="19859" xr:uid="{00000000-0005-0000-0000-0000CC1B0000}"/>
    <cellStyle name="Millares 2 3 2 2 4 3 2 2 3" xfId="15483" xr:uid="{00000000-0005-0000-0000-0000CD1B0000}"/>
    <cellStyle name="Millares 2 3 2 2 4 3 2 3" xfId="8918" xr:uid="{00000000-0005-0000-0000-0000CE1B0000}"/>
    <cellStyle name="Millares 2 3 2 2 4 3 2 3 2" xfId="17671" xr:uid="{00000000-0005-0000-0000-0000CF1B0000}"/>
    <cellStyle name="Millares 2 3 2 2 4 3 2 4" xfId="13295" xr:uid="{00000000-0005-0000-0000-0000D01B0000}"/>
    <cellStyle name="Millares 2 3 2 2 4 3 3" xfId="5635" xr:uid="{00000000-0005-0000-0000-0000D11B0000}"/>
    <cellStyle name="Millares 2 3 2 2 4 3 3 2" xfId="10012" xr:uid="{00000000-0005-0000-0000-0000D21B0000}"/>
    <cellStyle name="Millares 2 3 2 2 4 3 3 2 2" xfId="18765" xr:uid="{00000000-0005-0000-0000-0000D31B0000}"/>
    <cellStyle name="Millares 2 3 2 2 4 3 3 3" xfId="14389" xr:uid="{00000000-0005-0000-0000-0000D41B0000}"/>
    <cellStyle name="Millares 2 3 2 2 4 3 4" xfId="7824" xr:uid="{00000000-0005-0000-0000-0000D51B0000}"/>
    <cellStyle name="Millares 2 3 2 2 4 3 4 2" xfId="16577" xr:uid="{00000000-0005-0000-0000-0000D61B0000}"/>
    <cellStyle name="Millares 2 3 2 2 4 3 5" xfId="12201" xr:uid="{00000000-0005-0000-0000-0000D71B0000}"/>
    <cellStyle name="Millares 2 3 2 2 4 4" xfId="3992" xr:uid="{00000000-0005-0000-0000-0000D81B0000}"/>
    <cellStyle name="Millares 2 3 2 2 4 4 2" xfId="6181" xr:uid="{00000000-0005-0000-0000-0000D91B0000}"/>
    <cellStyle name="Millares 2 3 2 2 4 4 2 2" xfId="10558" xr:uid="{00000000-0005-0000-0000-0000DA1B0000}"/>
    <cellStyle name="Millares 2 3 2 2 4 4 2 2 2" xfId="19311" xr:uid="{00000000-0005-0000-0000-0000DB1B0000}"/>
    <cellStyle name="Millares 2 3 2 2 4 4 2 3" xfId="14935" xr:uid="{00000000-0005-0000-0000-0000DC1B0000}"/>
    <cellStyle name="Millares 2 3 2 2 4 4 3" xfId="8370" xr:uid="{00000000-0005-0000-0000-0000DD1B0000}"/>
    <cellStyle name="Millares 2 3 2 2 4 4 3 2" xfId="17123" xr:uid="{00000000-0005-0000-0000-0000DE1B0000}"/>
    <cellStyle name="Millares 2 3 2 2 4 4 4" xfId="12747" xr:uid="{00000000-0005-0000-0000-0000DF1B0000}"/>
    <cellStyle name="Millares 2 3 2 2 4 5" xfId="5087" xr:uid="{00000000-0005-0000-0000-0000E01B0000}"/>
    <cellStyle name="Millares 2 3 2 2 4 5 2" xfId="9464" xr:uid="{00000000-0005-0000-0000-0000E11B0000}"/>
    <cellStyle name="Millares 2 3 2 2 4 5 2 2" xfId="18217" xr:uid="{00000000-0005-0000-0000-0000E21B0000}"/>
    <cellStyle name="Millares 2 3 2 2 4 5 3" xfId="13841" xr:uid="{00000000-0005-0000-0000-0000E31B0000}"/>
    <cellStyle name="Millares 2 3 2 2 4 6" xfId="7276" xr:uid="{00000000-0005-0000-0000-0000E41B0000}"/>
    <cellStyle name="Millares 2 3 2 2 4 6 2" xfId="16029" xr:uid="{00000000-0005-0000-0000-0000E51B0000}"/>
    <cellStyle name="Millares 2 3 2 2 4 7" xfId="11653" xr:uid="{00000000-0005-0000-0000-0000E61B0000}"/>
    <cellStyle name="Millares 2 3 2 2 5" xfId="3115" xr:uid="{00000000-0005-0000-0000-0000E71B0000}"/>
    <cellStyle name="Millares 2 3 2 2 5 2" xfId="3669" xr:uid="{00000000-0005-0000-0000-0000E81B0000}"/>
    <cellStyle name="Millares 2 3 2 2 5 2 2" xfId="4765" xr:uid="{00000000-0005-0000-0000-0000E91B0000}"/>
    <cellStyle name="Millares 2 3 2 2 5 2 2 2" xfId="6954" xr:uid="{00000000-0005-0000-0000-0000EA1B0000}"/>
    <cellStyle name="Millares 2 3 2 2 5 2 2 2 2" xfId="11331" xr:uid="{00000000-0005-0000-0000-0000EB1B0000}"/>
    <cellStyle name="Millares 2 3 2 2 5 2 2 2 2 2" xfId="20084" xr:uid="{00000000-0005-0000-0000-0000EC1B0000}"/>
    <cellStyle name="Millares 2 3 2 2 5 2 2 2 3" xfId="15708" xr:uid="{00000000-0005-0000-0000-0000ED1B0000}"/>
    <cellStyle name="Millares 2 3 2 2 5 2 2 3" xfId="9143" xr:uid="{00000000-0005-0000-0000-0000EE1B0000}"/>
    <cellStyle name="Millares 2 3 2 2 5 2 2 3 2" xfId="17896" xr:uid="{00000000-0005-0000-0000-0000EF1B0000}"/>
    <cellStyle name="Millares 2 3 2 2 5 2 2 4" xfId="13520" xr:uid="{00000000-0005-0000-0000-0000F01B0000}"/>
    <cellStyle name="Millares 2 3 2 2 5 2 3" xfId="5860" xr:uid="{00000000-0005-0000-0000-0000F11B0000}"/>
    <cellStyle name="Millares 2 3 2 2 5 2 3 2" xfId="10237" xr:uid="{00000000-0005-0000-0000-0000F21B0000}"/>
    <cellStyle name="Millares 2 3 2 2 5 2 3 2 2" xfId="18990" xr:uid="{00000000-0005-0000-0000-0000F31B0000}"/>
    <cellStyle name="Millares 2 3 2 2 5 2 3 3" xfId="14614" xr:uid="{00000000-0005-0000-0000-0000F41B0000}"/>
    <cellStyle name="Millares 2 3 2 2 5 2 4" xfId="8049" xr:uid="{00000000-0005-0000-0000-0000F51B0000}"/>
    <cellStyle name="Millares 2 3 2 2 5 2 4 2" xfId="16802" xr:uid="{00000000-0005-0000-0000-0000F61B0000}"/>
    <cellStyle name="Millares 2 3 2 2 5 2 5" xfId="12426" xr:uid="{00000000-0005-0000-0000-0000F71B0000}"/>
    <cellStyle name="Millares 2 3 2 2 5 3" xfId="4217" xr:uid="{00000000-0005-0000-0000-0000F81B0000}"/>
    <cellStyle name="Millares 2 3 2 2 5 3 2" xfId="6406" xr:uid="{00000000-0005-0000-0000-0000F91B0000}"/>
    <cellStyle name="Millares 2 3 2 2 5 3 2 2" xfId="10783" xr:uid="{00000000-0005-0000-0000-0000FA1B0000}"/>
    <cellStyle name="Millares 2 3 2 2 5 3 2 2 2" xfId="19536" xr:uid="{00000000-0005-0000-0000-0000FB1B0000}"/>
    <cellStyle name="Millares 2 3 2 2 5 3 2 3" xfId="15160" xr:uid="{00000000-0005-0000-0000-0000FC1B0000}"/>
    <cellStyle name="Millares 2 3 2 2 5 3 3" xfId="8595" xr:uid="{00000000-0005-0000-0000-0000FD1B0000}"/>
    <cellStyle name="Millares 2 3 2 2 5 3 3 2" xfId="17348" xr:uid="{00000000-0005-0000-0000-0000FE1B0000}"/>
    <cellStyle name="Millares 2 3 2 2 5 3 4" xfId="12972" xr:uid="{00000000-0005-0000-0000-0000FF1B0000}"/>
    <cellStyle name="Millares 2 3 2 2 5 4" xfId="5312" xr:uid="{00000000-0005-0000-0000-0000001C0000}"/>
    <cellStyle name="Millares 2 3 2 2 5 4 2" xfId="9689" xr:uid="{00000000-0005-0000-0000-0000011C0000}"/>
    <cellStyle name="Millares 2 3 2 2 5 4 2 2" xfId="18442" xr:uid="{00000000-0005-0000-0000-0000021C0000}"/>
    <cellStyle name="Millares 2 3 2 2 5 4 3" xfId="14066" xr:uid="{00000000-0005-0000-0000-0000031C0000}"/>
    <cellStyle name="Millares 2 3 2 2 5 5" xfId="7501" xr:uid="{00000000-0005-0000-0000-0000041C0000}"/>
    <cellStyle name="Millares 2 3 2 2 5 5 2" xfId="16254" xr:uid="{00000000-0005-0000-0000-0000051C0000}"/>
    <cellStyle name="Millares 2 3 2 2 5 6" xfId="11878" xr:uid="{00000000-0005-0000-0000-0000061C0000}"/>
    <cellStyle name="Millares 2 3 2 2 6" xfId="3394" xr:uid="{00000000-0005-0000-0000-0000071C0000}"/>
    <cellStyle name="Millares 2 3 2 2 6 2" xfId="4491" xr:uid="{00000000-0005-0000-0000-0000081C0000}"/>
    <cellStyle name="Millares 2 3 2 2 6 2 2" xfId="6680" xr:uid="{00000000-0005-0000-0000-0000091C0000}"/>
    <cellStyle name="Millares 2 3 2 2 6 2 2 2" xfId="11057" xr:uid="{00000000-0005-0000-0000-00000A1C0000}"/>
    <cellStyle name="Millares 2 3 2 2 6 2 2 2 2" xfId="19810" xr:uid="{00000000-0005-0000-0000-00000B1C0000}"/>
    <cellStyle name="Millares 2 3 2 2 6 2 2 3" xfId="15434" xr:uid="{00000000-0005-0000-0000-00000C1C0000}"/>
    <cellStyle name="Millares 2 3 2 2 6 2 3" xfId="8869" xr:uid="{00000000-0005-0000-0000-00000D1C0000}"/>
    <cellStyle name="Millares 2 3 2 2 6 2 3 2" xfId="17622" xr:uid="{00000000-0005-0000-0000-00000E1C0000}"/>
    <cellStyle name="Millares 2 3 2 2 6 2 4" xfId="13246" xr:uid="{00000000-0005-0000-0000-00000F1C0000}"/>
    <cellStyle name="Millares 2 3 2 2 6 3" xfId="5586" xr:uid="{00000000-0005-0000-0000-0000101C0000}"/>
    <cellStyle name="Millares 2 3 2 2 6 3 2" xfId="9963" xr:uid="{00000000-0005-0000-0000-0000111C0000}"/>
    <cellStyle name="Millares 2 3 2 2 6 3 2 2" xfId="18716" xr:uid="{00000000-0005-0000-0000-0000121C0000}"/>
    <cellStyle name="Millares 2 3 2 2 6 3 3" xfId="14340" xr:uid="{00000000-0005-0000-0000-0000131C0000}"/>
    <cellStyle name="Millares 2 3 2 2 6 4" xfId="7775" xr:uid="{00000000-0005-0000-0000-0000141C0000}"/>
    <cellStyle name="Millares 2 3 2 2 6 4 2" xfId="16528" xr:uid="{00000000-0005-0000-0000-0000151C0000}"/>
    <cellStyle name="Millares 2 3 2 2 6 5" xfId="12152" xr:uid="{00000000-0005-0000-0000-0000161C0000}"/>
    <cellStyle name="Millares 2 3 2 2 7" xfId="3944" xr:uid="{00000000-0005-0000-0000-0000171C0000}"/>
    <cellStyle name="Millares 2 3 2 2 7 2" xfId="6133" xr:uid="{00000000-0005-0000-0000-0000181C0000}"/>
    <cellStyle name="Millares 2 3 2 2 7 2 2" xfId="10510" xr:uid="{00000000-0005-0000-0000-0000191C0000}"/>
    <cellStyle name="Millares 2 3 2 2 7 2 2 2" xfId="19263" xr:uid="{00000000-0005-0000-0000-00001A1C0000}"/>
    <cellStyle name="Millares 2 3 2 2 7 2 3" xfId="14887" xr:uid="{00000000-0005-0000-0000-00001B1C0000}"/>
    <cellStyle name="Millares 2 3 2 2 7 3" xfId="8322" xr:uid="{00000000-0005-0000-0000-00001C1C0000}"/>
    <cellStyle name="Millares 2 3 2 2 7 3 2" xfId="17075" xr:uid="{00000000-0005-0000-0000-00001D1C0000}"/>
    <cellStyle name="Millares 2 3 2 2 7 4" xfId="12699" xr:uid="{00000000-0005-0000-0000-00001E1C0000}"/>
    <cellStyle name="Millares 2 3 2 2 8" xfId="5039" xr:uid="{00000000-0005-0000-0000-00001F1C0000}"/>
    <cellStyle name="Millares 2 3 2 2 8 2" xfId="9416" xr:uid="{00000000-0005-0000-0000-0000201C0000}"/>
    <cellStyle name="Millares 2 3 2 2 8 2 2" xfId="18169" xr:uid="{00000000-0005-0000-0000-0000211C0000}"/>
    <cellStyle name="Millares 2 3 2 2 8 3" xfId="13793" xr:uid="{00000000-0005-0000-0000-0000221C0000}"/>
    <cellStyle name="Millares 2 3 2 2 9" xfId="7228" xr:uid="{00000000-0005-0000-0000-0000231C0000}"/>
    <cellStyle name="Millares 2 3 2 2 9 2" xfId="15981" xr:uid="{00000000-0005-0000-0000-0000241C0000}"/>
    <cellStyle name="Millares 2 3 2 3" xfId="2943" xr:uid="{00000000-0005-0000-0000-0000251C0000}"/>
    <cellStyle name="Millares 2 3 2 3 2" xfId="3055" xr:uid="{00000000-0005-0000-0000-0000261C0000}"/>
    <cellStyle name="Millares 2 3 2 3 2 2" xfId="3331" xr:uid="{00000000-0005-0000-0000-0000271C0000}"/>
    <cellStyle name="Millares 2 3 2 3 2 2 2" xfId="3884" xr:uid="{00000000-0005-0000-0000-0000281C0000}"/>
    <cellStyle name="Millares 2 3 2 3 2 2 2 2" xfId="4980" xr:uid="{00000000-0005-0000-0000-0000291C0000}"/>
    <cellStyle name="Millares 2 3 2 3 2 2 2 2 2" xfId="7169" xr:uid="{00000000-0005-0000-0000-00002A1C0000}"/>
    <cellStyle name="Millares 2 3 2 3 2 2 2 2 2 2" xfId="11546" xr:uid="{00000000-0005-0000-0000-00002B1C0000}"/>
    <cellStyle name="Millares 2 3 2 3 2 2 2 2 2 2 2" xfId="20299" xr:uid="{00000000-0005-0000-0000-00002C1C0000}"/>
    <cellStyle name="Millares 2 3 2 3 2 2 2 2 2 3" xfId="15923" xr:uid="{00000000-0005-0000-0000-00002D1C0000}"/>
    <cellStyle name="Millares 2 3 2 3 2 2 2 2 3" xfId="9358" xr:uid="{00000000-0005-0000-0000-00002E1C0000}"/>
    <cellStyle name="Millares 2 3 2 3 2 2 2 2 3 2" xfId="18111" xr:uid="{00000000-0005-0000-0000-00002F1C0000}"/>
    <cellStyle name="Millares 2 3 2 3 2 2 2 2 4" xfId="13735" xr:uid="{00000000-0005-0000-0000-0000301C0000}"/>
    <cellStyle name="Millares 2 3 2 3 2 2 2 3" xfId="6075" xr:uid="{00000000-0005-0000-0000-0000311C0000}"/>
    <cellStyle name="Millares 2 3 2 3 2 2 2 3 2" xfId="10452" xr:uid="{00000000-0005-0000-0000-0000321C0000}"/>
    <cellStyle name="Millares 2 3 2 3 2 2 2 3 2 2" xfId="19205" xr:uid="{00000000-0005-0000-0000-0000331C0000}"/>
    <cellStyle name="Millares 2 3 2 3 2 2 2 3 3" xfId="14829" xr:uid="{00000000-0005-0000-0000-0000341C0000}"/>
    <cellStyle name="Millares 2 3 2 3 2 2 2 4" xfId="8264" xr:uid="{00000000-0005-0000-0000-0000351C0000}"/>
    <cellStyle name="Millares 2 3 2 3 2 2 2 4 2" xfId="17017" xr:uid="{00000000-0005-0000-0000-0000361C0000}"/>
    <cellStyle name="Millares 2 3 2 3 2 2 2 5" xfId="12641" xr:uid="{00000000-0005-0000-0000-0000371C0000}"/>
    <cellStyle name="Millares 2 3 2 3 2 2 3" xfId="4432" xr:uid="{00000000-0005-0000-0000-0000381C0000}"/>
    <cellStyle name="Millares 2 3 2 3 2 2 3 2" xfId="6621" xr:uid="{00000000-0005-0000-0000-0000391C0000}"/>
    <cellStyle name="Millares 2 3 2 3 2 2 3 2 2" xfId="10998" xr:uid="{00000000-0005-0000-0000-00003A1C0000}"/>
    <cellStyle name="Millares 2 3 2 3 2 2 3 2 2 2" xfId="19751" xr:uid="{00000000-0005-0000-0000-00003B1C0000}"/>
    <cellStyle name="Millares 2 3 2 3 2 2 3 2 3" xfId="15375" xr:uid="{00000000-0005-0000-0000-00003C1C0000}"/>
    <cellStyle name="Millares 2 3 2 3 2 2 3 3" xfId="8810" xr:uid="{00000000-0005-0000-0000-00003D1C0000}"/>
    <cellStyle name="Millares 2 3 2 3 2 2 3 3 2" xfId="17563" xr:uid="{00000000-0005-0000-0000-00003E1C0000}"/>
    <cellStyle name="Millares 2 3 2 3 2 2 3 4" xfId="13187" xr:uid="{00000000-0005-0000-0000-00003F1C0000}"/>
    <cellStyle name="Millares 2 3 2 3 2 2 4" xfId="5527" xr:uid="{00000000-0005-0000-0000-0000401C0000}"/>
    <cellStyle name="Millares 2 3 2 3 2 2 4 2" xfId="9904" xr:uid="{00000000-0005-0000-0000-0000411C0000}"/>
    <cellStyle name="Millares 2 3 2 3 2 2 4 2 2" xfId="18657" xr:uid="{00000000-0005-0000-0000-0000421C0000}"/>
    <cellStyle name="Millares 2 3 2 3 2 2 4 3" xfId="14281" xr:uid="{00000000-0005-0000-0000-0000431C0000}"/>
    <cellStyle name="Millares 2 3 2 3 2 2 5" xfId="7716" xr:uid="{00000000-0005-0000-0000-0000441C0000}"/>
    <cellStyle name="Millares 2 3 2 3 2 2 5 2" xfId="16469" xr:uid="{00000000-0005-0000-0000-0000451C0000}"/>
    <cellStyle name="Millares 2 3 2 3 2 2 6" xfId="12093" xr:uid="{00000000-0005-0000-0000-0000461C0000}"/>
    <cellStyle name="Millares 2 3 2 3 2 3" xfId="3610" xr:uid="{00000000-0005-0000-0000-0000471C0000}"/>
    <cellStyle name="Millares 2 3 2 3 2 3 2" xfId="4706" xr:uid="{00000000-0005-0000-0000-0000481C0000}"/>
    <cellStyle name="Millares 2 3 2 3 2 3 2 2" xfId="6895" xr:uid="{00000000-0005-0000-0000-0000491C0000}"/>
    <cellStyle name="Millares 2 3 2 3 2 3 2 2 2" xfId="11272" xr:uid="{00000000-0005-0000-0000-00004A1C0000}"/>
    <cellStyle name="Millares 2 3 2 3 2 3 2 2 2 2" xfId="20025" xr:uid="{00000000-0005-0000-0000-00004B1C0000}"/>
    <cellStyle name="Millares 2 3 2 3 2 3 2 2 3" xfId="15649" xr:uid="{00000000-0005-0000-0000-00004C1C0000}"/>
    <cellStyle name="Millares 2 3 2 3 2 3 2 3" xfId="9084" xr:uid="{00000000-0005-0000-0000-00004D1C0000}"/>
    <cellStyle name="Millares 2 3 2 3 2 3 2 3 2" xfId="17837" xr:uid="{00000000-0005-0000-0000-00004E1C0000}"/>
    <cellStyle name="Millares 2 3 2 3 2 3 2 4" xfId="13461" xr:uid="{00000000-0005-0000-0000-00004F1C0000}"/>
    <cellStyle name="Millares 2 3 2 3 2 3 3" xfId="5801" xr:uid="{00000000-0005-0000-0000-0000501C0000}"/>
    <cellStyle name="Millares 2 3 2 3 2 3 3 2" xfId="10178" xr:uid="{00000000-0005-0000-0000-0000511C0000}"/>
    <cellStyle name="Millares 2 3 2 3 2 3 3 2 2" xfId="18931" xr:uid="{00000000-0005-0000-0000-0000521C0000}"/>
    <cellStyle name="Millares 2 3 2 3 2 3 3 3" xfId="14555" xr:uid="{00000000-0005-0000-0000-0000531C0000}"/>
    <cellStyle name="Millares 2 3 2 3 2 3 4" xfId="7990" xr:uid="{00000000-0005-0000-0000-0000541C0000}"/>
    <cellStyle name="Millares 2 3 2 3 2 3 4 2" xfId="16743" xr:uid="{00000000-0005-0000-0000-0000551C0000}"/>
    <cellStyle name="Millares 2 3 2 3 2 3 5" xfId="12367" xr:uid="{00000000-0005-0000-0000-0000561C0000}"/>
    <cellStyle name="Millares 2 3 2 3 2 4" xfId="4158" xr:uid="{00000000-0005-0000-0000-0000571C0000}"/>
    <cellStyle name="Millares 2 3 2 3 2 4 2" xfId="6347" xr:uid="{00000000-0005-0000-0000-0000581C0000}"/>
    <cellStyle name="Millares 2 3 2 3 2 4 2 2" xfId="10724" xr:uid="{00000000-0005-0000-0000-0000591C0000}"/>
    <cellStyle name="Millares 2 3 2 3 2 4 2 2 2" xfId="19477" xr:uid="{00000000-0005-0000-0000-00005A1C0000}"/>
    <cellStyle name="Millares 2 3 2 3 2 4 2 3" xfId="15101" xr:uid="{00000000-0005-0000-0000-00005B1C0000}"/>
    <cellStyle name="Millares 2 3 2 3 2 4 3" xfId="8536" xr:uid="{00000000-0005-0000-0000-00005C1C0000}"/>
    <cellStyle name="Millares 2 3 2 3 2 4 3 2" xfId="17289" xr:uid="{00000000-0005-0000-0000-00005D1C0000}"/>
    <cellStyle name="Millares 2 3 2 3 2 4 4" xfId="12913" xr:uid="{00000000-0005-0000-0000-00005E1C0000}"/>
    <cellStyle name="Millares 2 3 2 3 2 5" xfId="5253" xr:uid="{00000000-0005-0000-0000-00005F1C0000}"/>
    <cellStyle name="Millares 2 3 2 3 2 5 2" xfId="9630" xr:uid="{00000000-0005-0000-0000-0000601C0000}"/>
    <cellStyle name="Millares 2 3 2 3 2 5 2 2" xfId="18383" xr:uid="{00000000-0005-0000-0000-0000611C0000}"/>
    <cellStyle name="Millares 2 3 2 3 2 5 3" xfId="14007" xr:uid="{00000000-0005-0000-0000-0000621C0000}"/>
    <cellStyle name="Millares 2 3 2 3 2 6" xfId="7442" xr:uid="{00000000-0005-0000-0000-0000631C0000}"/>
    <cellStyle name="Millares 2 3 2 3 2 6 2" xfId="16195" xr:uid="{00000000-0005-0000-0000-0000641C0000}"/>
    <cellStyle name="Millares 2 3 2 3 2 7" xfId="11819" xr:uid="{00000000-0005-0000-0000-0000651C0000}"/>
    <cellStyle name="Millares 2 3 2 3 3" xfId="3219" xr:uid="{00000000-0005-0000-0000-0000661C0000}"/>
    <cellStyle name="Millares 2 3 2 3 3 2" xfId="3772" xr:uid="{00000000-0005-0000-0000-0000671C0000}"/>
    <cellStyle name="Millares 2 3 2 3 3 2 2" xfId="4868" xr:uid="{00000000-0005-0000-0000-0000681C0000}"/>
    <cellStyle name="Millares 2 3 2 3 3 2 2 2" xfId="7057" xr:uid="{00000000-0005-0000-0000-0000691C0000}"/>
    <cellStyle name="Millares 2 3 2 3 3 2 2 2 2" xfId="11434" xr:uid="{00000000-0005-0000-0000-00006A1C0000}"/>
    <cellStyle name="Millares 2 3 2 3 3 2 2 2 2 2" xfId="20187" xr:uid="{00000000-0005-0000-0000-00006B1C0000}"/>
    <cellStyle name="Millares 2 3 2 3 3 2 2 2 3" xfId="15811" xr:uid="{00000000-0005-0000-0000-00006C1C0000}"/>
    <cellStyle name="Millares 2 3 2 3 3 2 2 3" xfId="9246" xr:uid="{00000000-0005-0000-0000-00006D1C0000}"/>
    <cellStyle name="Millares 2 3 2 3 3 2 2 3 2" xfId="17999" xr:uid="{00000000-0005-0000-0000-00006E1C0000}"/>
    <cellStyle name="Millares 2 3 2 3 3 2 2 4" xfId="13623" xr:uid="{00000000-0005-0000-0000-00006F1C0000}"/>
    <cellStyle name="Millares 2 3 2 3 3 2 3" xfId="5963" xr:uid="{00000000-0005-0000-0000-0000701C0000}"/>
    <cellStyle name="Millares 2 3 2 3 3 2 3 2" xfId="10340" xr:uid="{00000000-0005-0000-0000-0000711C0000}"/>
    <cellStyle name="Millares 2 3 2 3 3 2 3 2 2" xfId="19093" xr:uid="{00000000-0005-0000-0000-0000721C0000}"/>
    <cellStyle name="Millares 2 3 2 3 3 2 3 3" xfId="14717" xr:uid="{00000000-0005-0000-0000-0000731C0000}"/>
    <cellStyle name="Millares 2 3 2 3 3 2 4" xfId="8152" xr:uid="{00000000-0005-0000-0000-0000741C0000}"/>
    <cellStyle name="Millares 2 3 2 3 3 2 4 2" xfId="16905" xr:uid="{00000000-0005-0000-0000-0000751C0000}"/>
    <cellStyle name="Millares 2 3 2 3 3 2 5" xfId="12529" xr:uid="{00000000-0005-0000-0000-0000761C0000}"/>
    <cellStyle name="Millares 2 3 2 3 3 3" xfId="4320" xr:uid="{00000000-0005-0000-0000-0000771C0000}"/>
    <cellStyle name="Millares 2 3 2 3 3 3 2" xfId="6509" xr:uid="{00000000-0005-0000-0000-0000781C0000}"/>
    <cellStyle name="Millares 2 3 2 3 3 3 2 2" xfId="10886" xr:uid="{00000000-0005-0000-0000-0000791C0000}"/>
    <cellStyle name="Millares 2 3 2 3 3 3 2 2 2" xfId="19639" xr:uid="{00000000-0005-0000-0000-00007A1C0000}"/>
    <cellStyle name="Millares 2 3 2 3 3 3 2 3" xfId="15263" xr:uid="{00000000-0005-0000-0000-00007B1C0000}"/>
    <cellStyle name="Millares 2 3 2 3 3 3 3" xfId="8698" xr:uid="{00000000-0005-0000-0000-00007C1C0000}"/>
    <cellStyle name="Millares 2 3 2 3 3 3 3 2" xfId="17451" xr:uid="{00000000-0005-0000-0000-00007D1C0000}"/>
    <cellStyle name="Millares 2 3 2 3 3 3 4" xfId="13075" xr:uid="{00000000-0005-0000-0000-00007E1C0000}"/>
    <cellStyle name="Millares 2 3 2 3 3 4" xfId="5415" xr:uid="{00000000-0005-0000-0000-00007F1C0000}"/>
    <cellStyle name="Millares 2 3 2 3 3 4 2" xfId="9792" xr:uid="{00000000-0005-0000-0000-0000801C0000}"/>
    <cellStyle name="Millares 2 3 2 3 3 4 2 2" xfId="18545" xr:uid="{00000000-0005-0000-0000-0000811C0000}"/>
    <cellStyle name="Millares 2 3 2 3 3 4 3" xfId="14169" xr:uid="{00000000-0005-0000-0000-0000821C0000}"/>
    <cellStyle name="Millares 2 3 2 3 3 5" xfId="7604" xr:uid="{00000000-0005-0000-0000-0000831C0000}"/>
    <cellStyle name="Millares 2 3 2 3 3 5 2" xfId="16357" xr:uid="{00000000-0005-0000-0000-0000841C0000}"/>
    <cellStyle name="Millares 2 3 2 3 3 6" xfId="11981" xr:uid="{00000000-0005-0000-0000-0000851C0000}"/>
    <cellStyle name="Millares 2 3 2 3 4" xfId="3498" xr:uid="{00000000-0005-0000-0000-0000861C0000}"/>
    <cellStyle name="Millares 2 3 2 3 4 2" xfId="4594" xr:uid="{00000000-0005-0000-0000-0000871C0000}"/>
    <cellStyle name="Millares 2 3 2 3 4 2 2" xfId="6783" xr:uid="{00000000-0005-0000-0000-0000881C0000}"/>
    <cellStyle name="Millares 2 3 2 3 4 2 2 2" xfId="11160" xr:uid="{00000000-0005-0000-0000-0000891C0000}"/>
    <cellStyle name="Millares 2 3 2 3 4 2 2 2 2" xfId="19913" xr:uid="{00000000-0005-0000-0000-00008A1C0000}"/>
    <cellStyle name="Millares 2 3 2 3 4 2 2 3" xfId="15537" xr:uid="{00000000-0005-0000-0000-00008B1C0000}"/>
    <cellStyle name="Millares 2 3 2 3 4 2 3" xfId="8972" xr:uid="{00000000-0005-0000-0000-00008C1C0000}"/>
    <cellStyle name="Millares 2 3 2 3 4 2 3 2" xfId="17725" xr:uid="{00000000-0005-0000-0000-00008D1C0000}"/>
    <cellStyle name="Millares 2 3 2 3 4 2 4" xfId="13349" xr:uid="{00000000-0005-0000-0000-00008E1C0000}"/>
    <cellStyle name="Millares 2 3 2 3 4 3" xfId="5689" xr:uid="{00000000-0005-0000-0000-00008F1C0000}"/>
    <cellStyle name="Millares 2 3 2 3 4 3 2" xfId="10066" xr:uid="{00000000-0005-0000-0000-0000901C0000}"/>
    <cellStyle name="Millares 2 3 2 3 4 3 2 2" xfId="18819" xr:uid="{00000000-0005-0000-0000-0000911C0000}"/>
    <cellStyle name="Millares 2 3 2 3 4 3 3" xfId="14443" xr:uid="{00000000-0005-0000-0000-0000921C0000}"/>
    <cellStyle name="Millares 2 3 2 3 4 4" xfId="7878" xr:uid="{00000000-0005-0000-0000-0000931C0000}"/>
    <cellStyle name="Millares 2 3 2 3 4 4 2" xfId="16631" xr:uid="{00000000-0005-0000-0000-0000941C0000}"/>
    <cellStyle name="Millares 2 3 2 3 4 5" xfId="12255" xr:uid="{00000000-0005-0000-0000-0000951C0000}"/>
    <cellStyle name="Millares 2 3 2 3 5" xfId="4046" xr:uid="{00000000-0005-0000-0000-0000961C0000}"/>
    <cellStyle name="Millares 2 3 2 3 5 2" xfId="6235" xr:uid="{00000000-0005-0000-0000-0000971C0000}"/>
    <cellStyle name="Millares 2 3 2 3 5 2 2" xfId="10612" xr:uid="{00000000-0005-0000-0000-0000981C0000}"/>
    <cellStyle name="Millares 2 3 2 3 5 2 2 2" xfId="19365" xr:uid="{00000000-0005-0000-0000-0000991C0000}"/>
    <cellStyle name="Millares 2 3 2 3 5 2 3" xfId="14989" xr:uid="{00000000-0005-0000-0000-00009A1C0000}"/>
    <cellStyle name="Millares 2 3 2 3 5 3" xfId="8424" xr:uid="{00000000-0005-0000-0000-00009B1C0000}"/>
    <cellStyle name="Millares 2 3 2 3 5 3 2" xfId="17177" xr:uid="{00000000-0005-0000-0000-00009C1C0000}"/>
    <cellStyle name="Millares 2 3 2 3 5 4" xfId="12801" xr:uid="{00000000-0005-0000-0000-00009D1C0000}"/>
    <cellStyle name="Millares 2 3 2 3 6" xfId="5141" xr:uid="{00000000-0005-0000-0000-00009E1C0000}"/>
    <cellStyle name="Millares 2 3 2 3 6 2" xfId="9518" xr:uid="{00000000-0005-0000-0000-00009F1C0000}"/>
    <cellStyle name="Millares 2 3 2 3 6 2 2" xfId="18271" xr:uid="{00000000-0005-0000-0000-0000A01C0000}"/>
    <cellStyle name="Millares 2 3 2 3 6 3" xfId="13895" xr:uid="{00000000-0005-0000-0000-0000A11C0000}"/>
    <cellStyle name="Millares 2 3 2 3 7" xfId="7330" xr:uid="{00000000-0005-0000-0000-0000A21C0000}"/>
    <cellStyle name="Millares 2 3 2 3 7 2" xfId="16083" xr:uid="{00000000-0005-0000-0000-0000A31C0000}"/>
    <cellStyle name="Millares 2 3 2 3 8" xfId="11707" xr:uid="{00000000-0005-0000-0000-0000A41C0000}"/>
    <cellStyle name="Millares 2 3 2 4" xfId="2998" xr:uid="{00000000-0005-0000-0000-0000A51C0000}"/>
    <cellStyle name="Millares 2 3 2 4 2" xfId="3274" xr:uid="{00000000-0005-0000-0000-0000A61C0000}"/>
    <cellStyle name="Millares 2 3 2 4 2 2" xfId="3827" xr:uid="{00000000-0005-0000-0000-0000A71C0000}"/>
    <cellStyle name="Millares 2 3 2 4 2 2 2" xfId="4923" xr:uid="{00000000-0005-0000-0000-0000A81C0000}"/>
    <cellStyle name="Millares 2 3 2 4 2 2 2 2" xfId="7112" xr:uid="{00000000-0005-0000-0000-0000A91C0000}"/>
    <cellStyle name="Millares 2 3 2 4 2 2 2 2 2" xfId="11489" xr:uid="{00000000-0005-0000-0000-0000AA1C0000}"/>
    <cellStyle name="Millares 2 3 2 4 2 2 2 2 2 2" xfId="20242" xr:uid="{00000000-0005-0000-0000-0000AB1C0000}"/>
    <cellStyle name="Millares 2 3 2 4 2 2 2 2 3" xfId="15866" xr:uid="{00000000-0005-0000-0000-0000AC1C0000}"/>
    <cellStyle name="Millares 2 3 2 4 2 2 2 3" xfId="9301" xr:uid="{00000000-0005-0000-0000-0000AD1C0000}"/>
    <cellStyle name="Millares 2 3 2 4 2 2 2 3 2" xfId="18054" xr:uid="{00000000-0005-0000-0000-0000AE1C0000}"/>
    <cellStyle name="Millares 2 3 2 4 2 2 2 4" xfId="13678" xr:uid="{00000000-0005-0000-0000-0000AF1C0000}"/>
    <cellStyle name="Millares 2 3 2 4 2 2 3" xfId="6018" xr:uid="{00000000-0005-0000-0000-0000B01C0000}"/>
    <cellStyle name="Millares 2 3 2 4 2 2 3 2" xfId="10395" xr:uid="{00000000-0005-0000-0000-0000B11C0000}"/>
    <cellStyle name="Millares 2 3 2 4 2 2 3 2 2" xfId="19148" xr:uid="{00000000-0005-0000-0000-0000B21C0000}"/>
    <cellStyle name="Millares 2 3 2 4 2 2 3 3" xfId="14772" xr:uid="{00000000-0005-0000-0000-0000B31C0000}"/>
    <cellStyle name="Millares 2 3 2 4 2 2 4" xfId="8207" xr:uid="{00000000-0005-0000-0000-0000B41C0000}"/>
    <cellStyle name="Millares 2 3 2 4 2 2 4 2" xfId="16960" xr:uid="{00000000-0005-0000-0000-0000B51C0000}"/>
    <cellStyle name="Millares 2 3 2 4 2 2 5" xfId="12584" xr:uid="{00000000-0005-0000-0000-0000B61C0000}"/>
    <cellStyle name="Millares 2 3 2 4 2 3" xfId="4375" xr:uid="{00000000-0005-0000-0000-0000B71C0000}"/>
    <cellStyle name="Millares 2 3 2 4 2 3 2" xfId="6564" xr:uid="{00000000-0005-0000-0000-0000B81C0000}"/>
    <cellStyle name="Millares 2 3 2 4 2 3 2 2" xfId="10941" xr:uid="{00000000-0005-0000-0000-0000B91C0000}"/>
    <cellStyle name="Millares 2 3 2 4 2 3 2 2 2" xfId="19694" xr:uid="{00000000-0005-0000-0000-0000BA1C0000}"/>
    <cellStyle name="Millares 2 3 2 4 2 3 2 3" xfId="15318" xr:uid="{00000000-0005-0000-0000-0000BB1C0000}"/>
    <cellStyle name="Millares 2 3 2 4 2 3 3" xfId="8753" xr:uid="{00000000-0005-0000-0000-0000BC1C0000}"/>
    <cellStyle name="Millares 2 3 2 4 2 3 3 2" xfId="17506" xr:uid="{00000000-0005-0000-0000-0000BD1C0000}"/>
    <cellStyle name="Millares 2 3 2 4 2 3 4" xfId="13130" xr:uid="{00000000-0005-0000-0000-0000BE1C0000}"/>
    <cellStyle name="Millares 2 3 2 4 2 4" xfId="5470" xr:uid="{00000000-0005-0000-0000-0000BF1C0000}"/>
    <cellStyle name="Millares 2 3 2 4 2 4 2" xfId="9847" xr:uid="{00000000-0005-0000-0000-0000C01C0000}"/>
    <cellStyle name="Millares 2 3 2 4 2 4 2 2" xfId="18600" xr:uid="{00000000-0005-0000-0000-0000C11C0000}"/>
    <cellStyle name="Millares 2 3 2 4 2 4 3" xfId="14224" xr:uid="{00000000-0005-0000-0000-0000C21C0000}"/>
    <cellStyle name="Millares 2 3 2 4 2 5" xfId="7659" xr:uid="{00000000-0005-0000-0000-0000C31C0000}"/>
    <cellStyle name="Millares 2 3 2 4 2 5 2" xfId="16412" xr:uid="{00000000-0005-0000-0000-0000C41C0000}"/>
    <cellStyle name="Millares 2 3 2 4 2 6" xfId="12036" xr:uid="{00000000-0005-0000-0000-0000C51C0000}"/>
    <cellStyle name="Millares 2 3 2 4 3" xfId="3553" xr:uid="{00000000-0005-0000-0000-0000C61C0000}"/>
    <cellStyle name="Millares 2 3 2 4 3 2" xfId="4649" xr:uid="{00000000-0005-0000-0000-0000C71C0000}"/>
    <cellStyle name="Millares 2 3 2 4 3 2 2" xfId="6838" xr:uid="{00000000-0005-0000-0000-0000C81C0000}"/>
    <cellStyle name="Millares 2 3 2 4 3 2 2 2" xfId="11215" xr:uid="{00000000-0005-0000-0000-0000C91C0000}"/>
    <cellStyle name="Millares 2 3 2 4 3 2 2 2 2" xfId="19968" xr:uid="{00000000-0005-0000-0000-0000CA1C0000}"/>
    <cellStyle name="Millares 2 3 2 4 3 2 2 3" xfId="15592" xr:uid="{00000000-0005-0000-0000-0000CB1C0000}"/>
    <cellStyle name="Millares 2 3 2 4 3 2 3" xfId="9027" xr:uid="{00000000-0005-0000-0000-0000CC1C0000}"/>
    <cellStyle name="Millares 2 3 2 4 3 2 3 2" xfId="17780" xr:uid="{00000000-0005-0000-0000-0000CD1C0000}"/>
    <cellStyle name="Millares 2 3 2 4 3 2 4" xfId="13404" xr:uid="{00000000-0005-0000-0000-0000CE1C0000}"/>
    <cellStyle name="Millares 2 3 2 4 3 3" xfId="5744" xr:uid="{00000000-0005-0000-0000-0000CF1C0000}"/>
    <cellStyle name="Millares 2 3 2 4 3 3 2" xfId="10121" xr:uid="{00000000-0005-0000-0000-0000D01C0000}"/>
    <cellStyle name="Millares 2 3 2 4 3 3 2 2" xfId="18874" xr:uid="{00000000-0005-0000-0000-0000D11C0000}"/>
    <cellStyle name="Millares 2 3 2 4 3 3 3" xfId="14498" xr:uid="{00000000-0005-0000-0000-0000D21C0000}"/>
    <cellStyle name="Millares 2 3 2 4 3 4" xfId="7933" xr:uid="{00000000-0005-0000-0000-0000D31C0000}"/>
    <cellStyle name="Millares 2 3 2 4 3 4 2" xfId="16686" xr:uid="{00000000-0005-0000-0000-0000D41C0000}"/>
    <cellStyle name="Millares 2 3 2 4 3 5" xfId="12310" xr:uid="{00000000-0005-0000-0000-0000D51C0000}"/>
    <cellStyle name="Millares 2 3 2 4 4" xfId="4101" xr:uid="{00000000-0005-0000-0000-0000D61C0000}"/>
    <cellStyle name="Millares 2 3 2 4 4 2" xfId="6290" xr:uid="{00000000-0005-0000-0000-0000D71C0000}"/>
    <cellStyle name="Millares 2 3 2 4 4 2 2" xfId="10667" xr:uid="{00000000-0005-0000-0000-0000D81C0000}"/>
    <cellStyle name="Millares 2 3 2 4 4 2 2 2" xfId="19420" xr:uid="{00000000-0005-0000-0000-0000D91C0000}"/>
    <cellStyle name="Millares 2 3 2 4 4 2 3" xfId="15044" xr:uid="{00000000-0005-0000-0000-0000DA1C0000}"/>
    <cellStyle name="Millares 2 3 2 4 4 3" xfId="8479" xr:uid="{00000000-0005-0000-0000-0000DB1C0000}"/>
    <cellStyle name="Millares 2 3 2 4 4 3 2" xfId="17232" xr:uid="{00000000-0005-0000-0000-0000DC1C0000}"/>
    <cellStyle name="Millares 2 3 2 4 4 4" xfId="12856" xr:uid="{00000000-0005-0000-0000-0000DD1C0000}"/>
    <cellStyle name="Millares 2 3 2 4 5" xfId="5196" xr:uid="{00000000-0005-0000-0000-0000DE1C0000}"/>
    <cellStyle name="Millares 2 3 2 4 5 2" xfId="9573" xr:uid="{00000000-0005-0000-0000-0000DF1C0000}"/>
    <cellStyle name="Millares 2 3 2 4 5 2 2" xfId="18326" xr:uid="{00000000-0005-0000-0000-0000E01C0000}"/>
    <cellStyle name="Millares 2 3 2 4 5 3" xfId="13950" xr:uid="{00000000-0005-0000-0000-0000E11C0000}"/>
    <cellStyle name="Millares 2 3 2 4 6" xfId="7385" xr:uid="{00000000-0005-0000-0000-0000E21C0000}"/>
    <cellStyle name="Millares 2 3 2 4 6 2" xfId="16138" xr:uid="{00000000-0005-0000-0000-0000E31C0000}"/>
    <cellStyle name="Millares 2 3 2 4 7" xfId="11762" xr:uid="{00000000-0005-0000-0000-0000E41C0000}"/>
    <cellStyle name="Millares 2 3 2 5" xfId="2885" xr:uid="{00000000-0005-0000-0000-0000E51C0000}"/>
    <cellStyle name="Millares 2 3 2 5 2" xfId="3164" xr:uid="{00000000-0005-0000-0000-0000E61C0000}"/>
    <cellStyle name="Millares 2 3 2 5 2 2" xfId="3717" xr:uid="{00000000-0005-0000-0000-0000E71C0000}"/>
    <cellStyle name="Millares 2 3 2 5 2 2 2" xfId="4813" xr:uid="{00000000-0005-0000-0000-0000E81C0000}"/>
    <cellStyle name="Millares 2 3 2 5 2 2 2 2" xfId="7002" xr:uid="{00000000-0005-0000-0000-0000E91C0000}"/>
    <cellStyle name="Millares 2 3 2 5 2 2 2 2 2" xfId="11379" xr:uid="{00000000-0005-0000-0000-0000EA1C0000}"/>
    <cellStyle name="Millares 2 3 2 5 2 2 2 2 2 2" xfId="20132" xr:uid="{00000000-0005-0000-0000-0000EB1C0000}"/>
    <cellStyle name="Millares 2 3 2 5 2 2 2 2 3" xfId="15756" xr:uid="{00000000-0005-0000-0000-0000EC1C0000}"/>
    <cellStyle name="Millares 2 3 2 5 2 2 2 3" xfId="9191" xr:uid="{00000000-0005-0000-0000-0000ED1C0000}"/>
    <cellStyle name="Millares 2 3 2 5 2 2 2 3 2" xfId="17944" xr:uid="{00000000-0005-0000-0000-0000EE1C0000}"/>
    <cellStyle name="Millares 2 3 2 5 2 2 2 4" xfId="13568" xr:uid="{00000000-0005-0000-0000-0000EF1C0000}"/>
    <cellStyle name="Millares 2 3 2 5 2 2 3" xfId="5908" xr:uid="{00000000-0005-0000-0000-0000F01C0000}"/>
    <cellStyle name="Millares 2 3 2 5 2 2 3 2" xfId="10285" xr:uid="{00000000-0005-0000-0000-0000F11C0000}"/>
    <cellStyle name="Millares 2 3 2 5 2 2 3 2 2" xfId="19038" xr:uid="{00000000-0005-0000-0000-0000F21C0000}"/>
    <cellStyle name="Millares 2 3 2 5 2 2 3 3" xfId="14662" xr:uid="{00000000-0005-0000-0000-0000F31C0000}"/>
    <cellStyle name="Millares 2 3 2 5 2 2 4" xfId="8097" xr:uid="{00000000-0005-0000-0000-0000F41C0000}"/>
    <cellStyle name="Millares 2 3 2 5 2 2 4 2" xfId="16850" xr:uid="{00000000-0005-0000-0000-0000F51C0000}"/>
    <cellStyle name="Millares 2 3 2 5 2 2 5" xfId="12474" xr:uid="{00000000-0005-0000-0000-0000F61C0000}"/>
    <cellStyle name="Millares 2 3 2 5 2 3" xfId="4265" xr:uid="{00000000-0005-0000-0000-0000F71C0000}"/>
    <cellStyle name="Millares 2 3 2 5 2 3 2" xfId="6454" xr:uid="{00000000-0005-0000-0000-0000F81C0000}"/>
    <cellStyle name="Millares 2 3 2 5 2 3 2 2" xfId="10831" xr:uid="{00000000-0005-0000-0000-0000F91C0000}"/>
    <cellStyle name="Millares 2 3 2 5 2 3 2 2 2" xfId="19584" xr:uid="{00000000-0005-0000-0000-0000FA1C0000}"/>
    <cellStyle name="Millares 2 3 2 5 2 3 2 3" xfId="15208" xr:uid="{00000000-0005-0000-0000-0000FB1C0000}"/>
    <cellStyle name="Millares 2 3 2 5 2 3 3" xfId="8643" xr:uid="{00000000-0005-0000-0000-0000FC1C0000}"/>
    <cellStyle name="Millares 2 3 2 5 2 3 3 2" xfId="17396" xr:uid="{00000000-0005-0000-0000-0000FD1C0000}"/>
    <cellStyle name="Millares 2 3 2 5 2 3 4" xfId="13020" xr:uid="{00000000-0005-0000-0000-0000FE1C0000}"/>
    <cellStyle name="Millares 2 3 2 5 2 4" xfId="5360" xr:uid="{00000000-0005-0000-0000-0000FF1C0000}"/>
    <cellStyle name="Millares 2 3 2 5 2 4 2" xfId="9737" xr:uid="{00000000-0005-0000-0000-0000001D0000}"/>
    <cellStyle name="Millares 2 3 2 5 2 4 2 2" xfId="18490" xr:uid="{00000000-0005-0000-0000-0000011D0000}"/>
    <cellStyle name="Millares 2 3 2 5 2 4 3" xfId="14114" xr:uid="{00000000-0005-0000-0000-0000021D0000}"/>
    <cellStyle name="Millares 2 3 2 5 2 5" xfId="7549" xr:uid="{00000000-0005-0000-0000-0000031D0000}"/>
    <cellStyle name="Millares 2 3 2 5 2 5 2" xfId="16302" xr:uid="{00000000-0005-0000-0000-0000041D0000}"/>
    <cellStyle name="Millares 2 3 2 5 2 6" xfId="11926" xr:uid="{00000000-0005-0000-0000-0000051D0000}"/>
    <cellStyle name="Millares 2 3 2 5 3" xfId="3443" xr:uid="{00000000-0005-0000-0000-0000061D0000}"/>
    <cellStyle name="Millares 2 3 2 5 3 2" xfId="4539" xr:uid="{00000000-0005-0000-0000-0000071D0000}"/>
    <cellStyle name="Millares 2 3 2 5 3 2 2" xfId="6728" xr:uid="{00000000-0005-0000-0000-0000081D0000}"/>
    <cellStyle name="Millares 2 3 2 5 3 2 2 2" xfId="11105" xr:uid="{00000000-0005-0000-0000-0000091D0000}"/>
    <cellStyle name="Millares 2 3 2 5 3 2 2 2 2" xfId="19858" xr:uid="{00000000-0005-0000-0000-00000A1D0000}"/>
    <cellStyle name="Millares 2 3 2 5 3 2 2 3" xfId="15482" xr:uid="{00000000-0005-0000-0000-00000B1D0000}"/>
    <cellStyle name="Millares 2 3 2 5 3 2 3" xfId="8917" xr:uid="{00000000-0005-0000-0000-00000C1D0000}"/>
    <cellStyle name="Millares 2 3 2 5 3 2 3 2" xfId="17670" xr:uid="{00000000-0005-0000-0000-00000D1D0000}"/>
    <cellStyle name="Millares 2 3 2 5 3 2 4" xfId="13294" xr:uid="{00000000-0005-0000-0000-00000E1D0000}"/>
    <cellStyle name="Millares 2 3 2 5 3 3" xfId="5634" xr:uid="{00000000-0005-0000-0000-00000F1D0000}"/>
    <cellStyle name="Millares 2 3 2 5 3 3 2" xfId="10011" xr:uid="{00000000-0005-0000-0000-0000101D0000}"/>
    <cellStyle name="Millares 2 3 2 5 3 3 2 2" xfId="18764" xr:uid="{00000000-0005-0000-0000-0000111D0000}"/>
    <cellStyle name="Millares 2 3 2 5 3 3 3" xfId="14388" xr:uid="{00000000-0005-0000-0000-0000121D0000}"/>
    <cellStyle name="Millares 2 3 2 5 3 4" xfId="7823" xr:uid="{00000000-0005-0000-0000-0000131D0000}"/>
    <cellStyle name="Millares 2 3 2 5 3 4 2" xfId="16576" xr:uid="{00000000-0005-0000-0000-0000141D0000}"/>
    <cellStyle name="Millares 2 3 2 5 3 5" xfId="12200" xr:uid="{00000000-0005-0000-0000-0000151D0000}"/>
    <cellStyle name="Millares 2 3 2 5 4" xfId="3991" xr:uid="{00000000-0005-0000-0000-0000161D0000}"/>
    <cellStyle name="Millares 2 3 2 5 4 2" xfId="6180" xr:uid="{00000000-0005-0000-0000-0000171D0000}"/>
    <cellStyle name="Millares 2 3 2 5 4 2 2" xfId="10557" xr:uid="{00000000-0005-0000-0000-0000181D0000}"/>
    <cellStyle name="Millares 2 3 2 5 4 2 2 2" xfId="19310" xr:uid="{00000000-0005-0000-0000-0000191D0000}"/>
    <cellStyle name="Millares 2 3 2 5 4 2 3" xfId="14934" xr:uid="{00000000-0005-0000-0000-00001A1D0000}"/>
    <cellStyle name="Millares 2 3 2 5 4 3" xfId="8369" xr:uid="{00000000-0005-0000-0000-00001B1D0000}"/>
    <cellStyle name="Millares 2 3 2 5 4 3 2" xfId="17122" xr:uid="{00000000-0005-0000-0000-00001C1D0000}"/>
    <cellStyle name="Millares 2 3 2 5 4 4" xfId="12746" xr:uid="{00000000-0005-0000-0000-00001D1D0000}"/>
    <cellStyle name="Millares 2 3 2 5 5" xfId="5086" xr:uid="{00000000-0005-0000-0000-00001E1D0000}"/>
    <cellStyle name="Millares 2 3 2 5 5 2" xfId="9463" xr:uid="{00000000-0005-0000-0000-00001F1D0000}"/>
    <cellStyle name="Millares 2 3 2 5 5 2 2" xfId="18216" xr:uid="{00000000-0005-0000-0000-0000201D0000}"/>
    <cellStyle name="Millares 2 3 2 5 5 3" xfId="13840" xr:uid="{00000000-0005-0000-0000-0000211D0000}"/>
    <cellStyle name="Millares 2 3 2 5 6" xfId="7275" xr:uid="{00000000-0005-0000-0000-0000221D0000}"/>
    <cellStyle name="Millares 2 3 2 5 6 2" xfId="16028" xr:uid="{00000000-0005-0000-0000-0000231D0000}"/>
    <cellStyle name="Millares 2 3 2 5 7" xfId="11652" xr:uid="{00000000-0005-0000-0000-0000241D0000}"/>
    <cellStyle name="Millares 2 3 2 6" xfId="3114" xr:uid="{00000000-0005-0000-0000-0000251D0000}"/>
    <cellStyle name="Millares 2 3 2 6 2" xfId="3668" xr:uid="{00000000-0005-0000-0000-0000261D0000}"/>
    <cellStyle name="Millares 2 3 2 6 2 2" xfId="4764" xr:uid="{00000000-0005-0000-0000-0000271D0000}"/>
    <cellStyle name="Millares 2 3 2 6 2 2 2" xfId="6953" xr:uid="{00000000-0005-0000-0000-0000281D0000}"/>
    <cellStyle name="Millares 2 3 2 6 2 2 2 2" xfId="11330" xr:uid="{00000000-0005-0000-0000-0000291D0000}"/>
    <cellStyle name="Millares 2 3 2 6 2 2 2 2 2" xfId="20083" xr:uid="{00000000-0005-0000-0000-00002A1D0000}"/>
    <cellStyle name="Millares 2 3 2 6 2 2 2 3" xfId="15707" xr:uid="{00000000-0005-0000-0000-00002B1D0000}"/>
    <cellStyle name="Millares 2 3 2 6 2 2 3" xfId="9142" xr:uid="{00000000-0005-0000-0000-00002C1D0000}"/>
    <cellStyle name="Millares 2 3 2 6 2 2 3 2" xfId="17895" xr:uid="{00000000-0005-0000-0000-00002D1D0000}"/>
    <cellStyle name="Millares 2 3 2 6 2 2 4" xfId="13519" xr:uid="{00000000-0005-0000-0000-00002E1D0000}"/>
    <cellStyle name="Millares 2 3 2 6 2 3" xfId="5859" xr:uid="{00000000-0005-0000-0000-00002F1D0000}"/>
    <cellStyle name="Millares 2 3 2 6 2 3 2" xfId="10236" xr:uid="{00000000-0005-0000-0000-0000301D0000}"/>
    <cellStyle name="Millares 2 3 2 6 2 3 2 2" xfId="18989" xr:uid="{00000000-0005-0000-0000-0000311D0000}"/>
    <cellStyle name="Millares 2 3 2 6 2 3 3" xfId="14613" xr:uid="{00000000-0005-0000-0000-0000321D0000}"/>
    <cellStyle name="Millares 2 3 2 6 2 4" xfId="8048" xr:uid="{00000000-0005-0000-0000-0000331D0000}"/>
    <cellStyle name="Millares 2 3 2 6 2 4 2" xfId="16801" xr:uid="{00000000-0005-0000-0000-0000341D0000}"/>
    <cellStyle name="Millares 2 3 2 6 2 5" xfId="12425" xr:uid="{00000000-0005-0000-0000-0000351D0000}"/>
    <cellStyle name="Millares 2 3 2 6 3" xfId="4216" xr:uid="{00000000-0005-0000-0000-0000361D0000}"/>
    <cellStyle name="Millares 2 3 2 6 3 2" xfId="6405" xr:uid="{00000000-0005-0000-0000-0000371D0000}"/>
    <cellStyle name="Millares 2 3 2 6 3 2 2" xfId="10782" xr:uid="{00000000-0005-0000-0000-0000381D0000}"/>
    <cellStyle name="Millares 2 3 2 6 3 2 2 2" xfId="19535" xr:uid="{00000000-0005-0000-0000-0000391D0000}"/>
    <cellStyle name="Millares 2 3 2 6 3 2 3" xfId="15159" xr:uid="{00000000-0005-0000-0000-00003A1D0000}"/>
    <cellStyle name="Millares 2 3 2 6 3 3" xfId="8594" xr:uid="{00000000-0005-0000-0000-00003B1D0000}"/>
    <cellStyle name="Millares 2 3 2 6 3 3 2" xfId="17347" xr:uid="{00000000-0005-0000-0000-00003C1D0000}"/>
    <cellStyle name="Millares 2 3 2 6 3 4" xfId="12971" xr:uid="{00000000-0005-0000-0000-00003D1D0000}"/>
    <cellStyle name="Millares 2 3 2 6 4" xfId="5311" xr:uid="{00000000-0005-0000-0000-00003E1D0000}"/>
    <cellStyle name="Millares 2 3 2 6 4 2" xfId="9688" xr:uid="{00000000-0005-0000-0000-00003F1D0000}"/>
    <cellStyle name="Millares 2 3 2 6 4 2 2" xfId="18441" xr:uid="{00000000-0005-0000-0000-0000401D0000}"/>
    <cellStyle name="Millares 2 3 2 6 4 3" xfId="14065" xr:uid="{00000000-0005-0000-0000-0000411D0000}"/>
    <cellStyle name="Millares 2 3 2 6 5" xfId="7500" xr:uid="{00000000-0005-0000-0000-0000421D0000}"/>
    <cellStyle name="Millares 2 3 2 6 5 2" xfId="16253" xr:uid="{00000000-0005-0000-0000-0000431D0000}"/>
    <cellStyle name="Millares 2 3 2 6 6" xfId="11877" xr:uid="{00000000-0005-0000-0000-0000441D0000}"/>
    <cellStyle name="Millares 2 3 2 7" xfId="3393" xr:uid="{00000000-0005-0000-0000-0000451D0000}"/>
    <cellStyle name="Millares 2 3 2 7 2" xfId="4490" xr:uid="{00000000-0005-0000-0000-0000461D0000}"/>
    <cellStyle name="Millares 2 3 2 7 2 2" xfId="6679" xr:uid="{00000000-0005-0000-0000-0000471D0000}"/>
    <cellStyle name="Millares 2 3 2 7 2 2 2" xfId="11056" xr:uid="{00000000-0005-0000-0000-0000481D0000}"/>
    <cellStyle name="Millares 2 3 2 7 2 2 2 2" xfId="19809" xr:uid="{00000000-0005-0000-0000-0000491D0000}"/>
    <cellStyle name="Millares 2 3 2 7 2 2 3" xfId="15433" xr:uid="{00000000-0005-0000-0000-00004A1D0000}"/>
    <cellStyle name="Millares 2 3 2 7 2 3" xfId="8868" xr:uid="{00000000-0005-0000-0000-00004B1D0000}"/>
    <cellStyle name="Millares 2 3 2 7 2 3 2" xfId="17621" xr:uid="{00000000-0005-0000-0000-00004C1D0000}"/>
    <cellStyle name="Millares 2 3 2 7 2 4" xfId="13245" xr:uid="{00000000-0005-0000-0000-00004D1D0000}"/>
    <cellStyle name="Millares 2 3 2 7 3" xfId="5585" xr:uid="{00000000-0005-0000-0000-00004E1D0000}"/>
    <cellStyle name="Millares 2 3 2 7 3 2" xfId="9962" xr:uid="{00000000-0005-0000-0000-00004F1D0000}"/>
    <cellStyle name="Millares 2 3 2 7 3 2 2" xfId="18715" xr:uid="{00000000-0005-0000-0000-0000501D0000}"/>
    <cellStyle name="Millares 2 3 2 7 3 3" xfId="14339" xr:uid="{00000000-0005-0000-0000-0000511D0000}"/>
    <cellStyle name="Millares 2 3 2 7 4" xfId="7774" xr:uid="{00000000-0005-0000-0000-0000521D0000}"/>
    <cellStyle name="Millares 2 3 2 7 4 2" xfId="16527" xr:uid="{00000000-0005-0000-0000-0000531D0000}"/>
    <cellStyle name="Millares 2 3 2 7 5" xfId="12151" xr:uid="{00000000-0005-0000-0000-0000541D0000}"/>
    <cellStyle name="Millares 2 3 2 8" xfId="3943" xr:uid="{00000000-0005-0000-0000-0000551D0000}"/>
    <cellStyle name="Millares 2 3 2 8 2" xfId="6132" xr:uid="{00000000-0005-0000-0000-0000561D0000}"/>
    <cellStyle name="Millares 2 3 2 8 2 2" xfId="10509" xr:uid="{00000000-0005-0000-0000-0000571D0000}"/>
    <cellStyle name="Millares 2 3 2 8 2 2 2" xfId="19262" xr:uid="{00000000-0005-0000-0000-0000581D0000}"/>
    <cellStyle name="Millares 2 3 2 8 2 3" xfId="14886" xr:uid="{00000000-0005-0000-0000-0000591D0000}"/>
    <cellStyle name="Millares 2 3 2 8 3" xfId="8321" xr:uid="{00000000-0005-0000-0000-00005A1D0000}"/>
    <cellStyle name="Millares 2 3 2 8 3 2" xfId="17074" xr:uid="{00000000-0005-0000-0000-00005B1D0000}"/>
    <cellStyle name="Millares 2 3 2 8 4" xfId="12698" xr:uid="{00000000-0005-0000-0000-00005C1D0000}"/>
    <cellStyle name="Millares 2 3 2 9" xfId="5038" xr:uid="{00000000-0005-0000-0000-00005D1D0000}"/>
    <cellStyle name="Millares 2 3 2 9 2" xfId="9415" xr:uid="{00000000-0005-0000-0000-00005E1D0000}"/>
    <cellStyle name="Millares 2 3 2 9 2 2" xfId="18168" xr:uid="{00000000-0005-0000-0000-00005F1D0000}"/>
    <cellStyle name="Millares 2 3 2 9 3" xfId="13792" xr:uid="{00000000-0005-0000-0000-0000601D0000}"/>
    <cellStyle name="Millares 2 3 3" xfId="216" xr:uid="{00000000-0005-0000-0000-0000611D0000}"/>
    <cellStyle name="Millares 2 3 3 10" xfId="11606" xr:uid="{00000000-0005-0000-0000-0000621D0000}"/>
    <cellStyle name="Millares 2 3 3 2" xfId="2945" xr:uid="{00000000-0005-0000-0000-0000631D0000}"/>
    <cellStyle name="Millares 2 3 3 2 2" xfId="3057" xr:uid="{00000000-0005-0000-0000-0000641D0000}"/>
    <cellStyle name="Millares 2 3 3 2 2 2" xfId="3333" xr:uid="{00000000-0005-0000-0000-0000651D0000}"/>
    <cellStyle name="Millares 2 3 3 2 2 2 2" xfId="3886" xr:uid="{00000000-0005-0000-0000-0000661D0000}"/>
    <cellStyle name="Millares 2 3 3 2 2 2 2 2" xfId="4982" xr:uid="{00000000-0005-0000-0000-0000671D0000}"/>
    <cellStyle name="Millares 2 3 3 2 2 2 2 2 2" xfId="7171" xr:uid="{00000000-0005-0000-0000-0000681D0000}"/>
    <cellStyle name="Millares 2 3 3 2 2 2 2 2 2 2" xfId="11548" xr:uid="{00000000-0005-0000-0000-0000691D0000}"/>
    <cellStyle name="Millares 2 3 3 2 2 2 2 2 2 2 2" xfId="20301" xr:uid="{00000000-0005-0000-0000-00006A1D0000}"/>
    <cellStyle name="Millares 2 3 3 2 2 2 2 2 2 3" xfId="15925" xr:uid="{00000000-0005-0000-0000-00006B1D0000}"/>
    <cellStyle name="Millares 2 3 3 2 2 2 2 2 3" xfId="9360" xr:uid="{00000000-0005-0000-0000-00006C1D0000}"/>
    <cellStyle name="Millares 2 3 3 2 2 2 2 2 3 2" xfId="18113" xr:uid="{00000000-0005-0000-0000-00006D1D0000}"/>
    <cellStyle name="Millares 2 3 3 2 2 2 2 2 4" xfId="13737" xr:uid="{00000000-0005-0000-0000-00006E1D0000}"/>
    <cellStyle name="Millares 2 3 3 2 2 2 2 3" xfId="6077" xr:uid="{00000000-0005-0000-0000-00006F1D0000}"/>
    <cellStyle name="Millares 2 3 3 2 2 2 2 3 2" xfId="10454" xr:uid="{00000000-0005-0000-0000-0000701D0000}"/>
    <cellStyle name="Millares 2 3 3 2 2 2 2 3 2 2" xfId="19207" xr:uid="{00000000-0005-0000-0000-0000711D0000}"/>
    <cellStyle name="Millares 2 3 3 2 2 2 2 3 3" xfId="14831" xr:uid="{00000000-0005-0000-0000-0000721D0000}"/>
    <cellStyle name="Millares 2 3 3 2 2 2 2 4" xfId="8266" xr:uid="{00000000-0005-0000-0000-0000731D0000}"/>
    <cellStyle name="Millares 2 3 3 2 2 2 2 4 2" xfId="17019" xr:uid="{00000000-0005-0000-0000-0000741D0000}"/>
    <cellStyle name="Millares 2 3 3 2 2 2 2 5" xfId="12643" xr:uid="{00000000-0005-0000-0000-0000751D0000}"/>
    <cellStyle name="Millares 2 3 3 2 2 2 3" xfId="4434" xr:uid="{00000000-0005-0000-0000-0000761D0000}"/>
    <cellStyle name="Millares 2 3 3 2 2 2 3 2" xfId="6623" xr:uid="{00000000-0005-0000-0000-0000771D0000}"/>
    <cellStyle name="Millares 2 3 3 2 2 2 3 2 2" xfId="11000" xr:uid="{00000000-0005-0000-0000-0000781D0000}"/>
    <cellStyle name="Millares 2 3 3 2 2 2 3 2 2 2" xfId="19753" xr:uid="{00000000-0005-0000-0000-0000791D0000}"/>
    <cellStyle name="Millares 2 3 3 2 2 2 3 2 3" xfId="15377" xr:uid="{00000000-0005-0000-0000-00007A1D0000}"/>
    <cellStyle name="Millares 2 3 3 2 2 2 3 3" xfId="8812" xr:uid="{00000000-0005-0000-0000-00007B1D0000}"/>
    <cellStyle name="Millares 2 3 3 2 2 2 3 3 2" xfId="17565" xr:uid="{00000000-0005-0000-0000-00007C1D0000}"/>
    <cellStyle name="Millares 2 3 3 2 2 2 3 4" xfId="13189" xr:uid="{00000000-0005-0000-0000-00007D1D0000}"/>
    <cellStyle name="Millares 2 3 3 2 2 2 4" xfId="5529" xr:uid="{00000000-0005-0000-0000-00007E1D0000}"/>
    <cellStyle name="Millares 2 3 3 2 2 2 4 2" xfId="9906" xr:uid="{00000000-0005-0000-0000-00007F1D0000}"/>
    <cellStyle name="Millares 2 3 3 2 2 2 4 2 2" xfId="18659" xr:uid="{00000000-0005-0000-0000-0000801D0000}"/>
    <cellStyle name="Millares 2 3 3 2 2 2 4 3" xfId="14283" xr:uid="{00000000-0005-0000-0000-0000811D0000}"/>
    <cellStyle name="Millares 2 3 3 2 2 2 5" xfId="7718" xr:uid="{00000000-0005-0000-0000-0000821D0000}"/>
    <cellStyle name="Millares 2 3 3 2 2 2 5 2" xfId="16471" xr:uid="{00000000-0005-0000-0000-0000831D0000}"/>
    <cellStyle name="Millares 2 3 3 2 2 2 6" xfId="12095" xr:uid="{00000000-0005-0000-0000-0000841D0000}"/>
    <cellStyle name="Millares 2 3 3 2 2 3" xfId="3612" xr:uid="{00000000-0005-0000-0000-0000851D0000}"/>
    <cellStyle name="Millares 2 3 3 2 2 3 2" xfId="4708" xr:uid="{00000000-0005-0000-0000-0000861D0000}"/>
    <cellStyle name="Millares 2 3 3 2 2 3 2 2" xfId="6897" xr:uid="{00000000-0005-0000-0000-0000871D0000}"/>
    <cellStyle name="Millares 2 3 3 2 2 3 2 2 2" xfId="11274" xr:uid="{00000000-0005-0000-0000-0000881D0000}"/>
    <cellStyle name="Millares 2 3 3 2 2 3 2 2 2 2" xfId="20027" xr:uid="{00000000-0005-0000-0000-0000891D0000}"/>
    <cellStyle name="Millares 2 3 3 2 2 3 2 2 3" xfId="15651" xr:uid="{00000000-0005-0000-0000-00008A1D0000}"/>
    <cellStyle name="Millares 2 3 3 2 2 3 2 3" xfId="9086" xr:uid="{00000000-0005-0000-0000-00008B1D0000}"/>
    <cellStyle name="Millares 2 3 3 2 2 3 2 3 2" xfId="17839" xr:uid="{00000000-0005-0000-0000-00008C1D0000}"/>
    <cellStyle name="Millares 2 3 3 2 2 3 2 4" xfId="13463" xr:uid="{00000000-0005-0000-0000-00008D1D0000}"/>
    <cellStyle name="Millares 2 3 3 2 2 3 3" xfId="5803" xr:uid="{00000000-0005-0000-0000-00008E1D0000}"/>
    <cellStyle name="Millares 2 3 3 2 2 3 3 2" xfId="10180" xr:uid="{00000000-0005-0000-0000-00008F1D0000}"/>
    <cellStyle name="Millares 2 3 3 2 2 3 3 2 2" xfId="18933" xr:uid="{00000000-0005-0000-0000-0000901D0000}"/>
    <cellStyle name="Millares 2 3 3 2 2 3 3 3" xfId="14557" xr:uid="{00000000-0005-0000-0000-0000911D0000}"/>
    <cellStyle name="Millares 2 3 3 2 2 3 4" xfId="7992" xr:uid="{00000000-0005-0000-0000-0000921D0000}"/>
    <cellStyle name="Millares 2 3 3 2 2 3 4 2" xfId="16745" xr:uid="{00000000-0005-0000-0000-0000931D0000}"/>
    <cellStyle name="Millares 2 3 3 2 2 3 5" xfId="12369" xr:uid="{00000000-0005-0000-0000-0000941D0000}"/>
    <cellStyle name="Millares 2 3 3 2 2 4" xfId="4160" xr:uid="{00000000-0005-0000-0000-0000951D0000}"/>
    <cellStyle name="Millares 2 3 3 2 2 4 2" xfId="6349" xr:uid="{00000000-0005-0000-0000-0000961D0000}"/>
    <cellStyle name="Millares 2 3 3 2 2 4 2 2" xfId="10726" xr:uid="{00000000-0005-0000-0000-0000971D0000}"/>
    <cellStyle name="Millares 2 3 3 2 2 4 2 2 2" xfId="19479" xr:uid="{00000000-0005-0000-0000-0000981D0000}"/>
    <cellStyle name="Millares 2 3 3 2 2 4 2 3" xfId="15103" xr:uid="{00000000-0005-0000-0000-0000991D0000}"/>
    <cellStyle name="Millares 2 3 3 2 2 4 3" xfId="8538" xr:uid="{00000000-0005-0000-0000-00009A1D0000}"/>
    <cellStyle name="Millares 2 3 3 2 2 4 3 2" xfId="17291" xr:uid="{00000000-0005-0000-0000-00009B1D0000}"/>
    <cellStyle name="Millares 2 3 3 2 2 4 4" xfId="12915" xr:uid="{00000000-0005-0000-0000-00009C1D0000}"/>
    <cellStyle name="Millares 2 3 3 2 2 5" xfId="5255" xr:uid="{00000000-0005-0000-0000-00009D1D0000}"/>
    <cellStyle name="Millares 2 3 3 2 2 5 2" xfId="9632" xr:uid="{00000000-0005-0000-0000-00009E1D0000}"/>
    <cellStyle name="Millares 2 3 3 2 2 5 2 2" xfId="18385" xr:uid="{00000000-0005-0000-0000-00009F1D0000}"/>
    <cellStyle name="Millares 2 3 3 2 2 5 3" xfId="14009" xr:uid="{00000000-0005-0000-0000-0000A01D0000}"/>
    <cellStyle name="Millares 2 3 3 2 2 6" xfId="7444" xr:uid="{00000000-0005-0000-0000-0000A11D0000}"/>
    <cellStyle name="Millares 2 3 3 2 2 6 2" xfId="16197" xr:uid="{00000000-0005-0000-0000-0000A21D0000}"/>
    <cellStyle name="Millares 2 3 3 2 2 7" xfId="11821" xr:uid="{00000000-0005-0000-0000-0000A31D0000}"/>
    <cellStyle name="Millares 2 3 3 2 3" xfId="3221" xr:uid="{00000000-0005-0000-0000-0000A41D0000}"/>
    <cellStyle name="Millares 2 3 3 2 3 2" xfId="3774" xr:uid="{00000000-0005-0000-0000-0000A51D0000}"/>
    <cellStyle name="Millares 2 3 3 2 3 2 2" xfId="4870" xr:uid="{00000000-0005-0000-0000-0000A61D0000}"/>
    <cellStyle name="Millares 2 3 3 2 3 2 2 2" xfId="7059" xr:uid="{00000000-0005-0000-0000-0000A71D0000}"/>
    <cellStyle name="Millares 2 3 3 2 3 2 2 2 2" xfId="11436" xr:uid="{00000000-0005-0000-0000-0000A81D0000}"/>
    <cellStyle name="Millares 2 3 3 2 3 2 2 2 2 2" xfId="20189" xr:uid="{00000000-0005-0000-0000-0000A91D0000}"/>
    <cellStyle name="Millares 2 3 3 2 3 2 2 2 3" xfId="15813" xr:uid="{00000000-0005-0000-0000-0000AA1D0000}"/>
    <cellStyle name="Millares 2 3 3 2 3 2 2 3" xfId="9248" xr:uid="{00000000-0005-0000-0000-0000AB1D0000}"/>
    <cellStyle name="Millares 2 3 3 2 3 2 2 3 2" xfId="18001" xr:uid="{00000000-0005-0000-0000-0000AC1D0000}"/>
    <cellStyle name="Millares 2 3 3 2 3 2 2 4" xfId="13625" xr:uid="{00000000-0005-0000-0000-0000AD1D0000}"/>
    <cellStyle name="Millares 2 3 3 2 3 2 3" xfId="5965" xr:uid="{00000000-0005-0000-0000-0000AE1D0000}"/>
    <cellStyle name="Millares 2 3 3 2 3 2 3 2" xfId="10342" xr:uid="{00000000-0005-0000-0000-0000AF1D0000}"/>
    <cellStyle name="Millares 2 3 3 2 3 2 3 2 2" xfId="19095" xr:uid="{00000000-0005-0000-0000-0000B01D0000}"/>
    <cellStyle name="Millares 2 3 3 2 3 2 3 3" xfId="14719" xr:uid="{00000000-0005-0000-0000-0000B11D0000}"/>
    <cellStyle name="Millares 2 3 3 2 3 2 4" xfId="8154" xr:uid="{00000000-0005-0000-0000-0000B21D0000}"/>
    <cellStyle name="Millares 2 3 3 2 3 2 4 2" xfId="16907" xr:uid="{00000000-0005-0000-0000-0000B31D0000}"/>
    <cellStyle name="Millares 2 3 3 2 3 2 5" xfId="12531" xr:uid="{00000000-0005-0000-0000-0000B41D0000}"/>
    <cellStyle name="Millares 2 3 3 2 3 3" xfId="4322" xr:uid="{00000000-0005-0000-0000-0000B51D0000}"/>
    <cellStyle name="Millares 2 3 3 2 3 3 2" xfId="6511" xr:uid="{00000000-0005-0000-0000-0000B61D0000}"/>
    <cellStyle name="Millares 2 3 3 2 3 3 2 2" xfId="10888" xr:uid="{00000000-0005-0000-0000-0000B71D0000}"/>
    <cellStyle name="Millares 2 3 3 2 3 3 2 2 2" xfId="19641" xr:uid="{00000000-0005-0000-0000-0000B81D0000}"/>
    <cellStyle name="Millares 2 3 3 2 3 3 2 3" xfId="15265" xr:uid="{00000000-0005-0000-0000-0000B91D0000}"/>
    <cellStyle name="Millares 2 3 3 2 3 3 3" xfId="8700" xr:uid="{00000000-0005-0000-0000-0000BA1D0000}"/>
    <cellStyle name="Millares 2 3 3 2 3 3 3 2" xfId="17453" xr:uid="{00000000-0005-0000-0000-0000BB1D0000}"/>
    <cellStyle name="Millares 2 3 3 2 3 3 4" xfId="13077" xr:uid="{00000000-0005-0000-0000-0000BC1D0000}"/>
    <cellStyle name="Millares 2 3 3 2 3 4" xfId="5417" xr:uid="{00000000-0005-0000-0000-0000BD1D0000}"/>
    <cellStyle name="Millares 2 3 3 2 3 4 2" xfId="9794" xr:uid="{00000000-0005-0000-0000-0000BE1D0000}"/>
    <cellStyle name="Millares 2 3 3 2 3 4 2 2" xfId="18547" xr:uid="{00000000-0005-0000-0000-0000BF1D0000}"/>
    <cellStyle name="Millares 2 3 3 2 3 4 3" xfId="14171" xr:uid="{00000000-0005-0000-0000-0000C01D0000}"/>
    <cellStyle name="Millares 2 3 3 2 3 5" xfId="7606" xr:uid="{00000000-0005-0000-0000-0000C11D0000}"/>
    <cellStyle name="Millares 2 3 3 2 3 5 2" xfId="16359" xr:uid="{00000000-0005-0000-0000-0000C21D0000}"/>
    <cellStyle name="Millares 2 3 3 2 3 6" xfId="11983" xr:uid="{00000000-0005-0000-0000-0000C31D0000}"/>
    <cellStyle name="Millares 2 3 3 2 4" xfId="3500" xr:uid="{00000000-0005-0000-0000-0000C41D0000}"/>
    <cellStyle name="Millares 2 3 3 2 4 2" xfId="4596" xr:uid="{00000000-0005-0000-0000-0000C51D0000}"/>
    <cellStyle name="Millares 2 3 3 2 4 2 2" xfId="6785" xr:uid="{00000000-0005-0000-0000-0000C61D0000}"/>
    <cellStyle name="Millares 2 3 3 2 4 2 2 2" xfId="11162" xr:uid="{00000000-0005-0000-0000-0000C71D0000}"/>
    <cellStyle name="Millares 2 3 3 2 4 2 2 2 2" xfId="19915" xr:uid="{00000000-0005-0000-0000-0000C81D0000}"/>
    <cellStyle name="Millares 2 3 3 2 4 2 2 3" xfId="15539" xr:uid="{00000000-0005-0000-0000-0000C91D0000}"/>
    <cellStyle name="Millares 2 3 3 2 4 2 3" xfId="8974" xr:uid="{00000000-0005-0000-0000-0000CA1D0000}"/>
    <cellStyle name="Millares 2 3 3 2 4 2 3 2" xfId="17727" xr:uid="{00000000-0005-0000-0000-0000CB1D0000}"/>
    <cellStyle name="Millares 2 3 3 2 4 2 4" xfId="13351" xr:uid="{00000000-0005-0000-0000-0000CC1D0000}"/>
    <cellStyle name="Millares 2 3 3 2 4 3" xfId="5691" xr:uid="{00000000-0005-0000-0000-0000CD1D0000}"/>
    <cellStyle name="Millares 2 3 3 2 4 3 2" xfId="10068" xr:uid="{00000000-0005-0000-0000-0000CE1D0000}"/>
    <cellStyle name="Millares 2 3 3 2 4 3 2 2" xfId="18821" xr:uid="{00000000-0005-0000-0000-0000CF1D0000}"/>
    <cellStyle name="Millares 2 3 3 2 4 3 3" xfId="14445" xr:uid="{00000000-0005-0000-0000-0000D01D0000}"/>
    <cellStyle name="Millares 2 3 3 2 4 4" xfId="7880" xr:uid="{00000000-0005-0000-0000-0000D11D0000}"/>
    <cellStyle name="Millares 2 3 3 2 4 4 2" xfId="16633" xr:uid="{00000000-0005-0000-0000-0000D21D0000}"/>
    <cellStyle name="Millares 2 3 3 2 4 5" xfId="12257" xr:uid="{00000000-0005-0000-0000-0000D31D0000}"/>
    <cellStyle name="Millares 2 3 3 2 5" xfId="4048" xr:uid="{00000000-0005-0000-0000-0000D41D0000}"/>
    <cellStyle name="Millares 2 3 3 2 5 2" xfId="6237" xr:uid="{00000000-0005-0000-0000-0000D51D0000}"/>
    <cellStyle name="Millares 2 3 3 2 5 2 2" xfId="10614" xr:uid="{00000000-0005-0000-0000-0000D61D0000}"/>
    <cellStyle name="Millares 2 3 3 2 5 2 2 2" xfId="19367" xr:uid="{00000000-0005-0000-0000-0000D71D0000}"/>
    <cellStyle name="Millares 2 3 3 2 5 2 3" xfId="14991" xr:uid="{00000000-0005-0000-0000-0000D81D0000}"/>
    <cellStyle name="Millares 2 3 3 2 5 3" xfId="8426" xr:uid="{00000000-0005-0000-0000-0000D91D0000}"/>
    <cellStyle name="Millares 2 3 3 2 5 3 2" xfId="17179" xr:uid="{00000000-0005-0000-0000-0000DA1D0000}"/>
    <cellStyle name="Millares 2 3 3 2 5 4" xfId="12803" xr:uid="{00000000-0005-0000-0000-0000DB1D0000}"/>
    <cellStyle name="Millares 2 3 3 2 6" xfId="5143" xr:uid="{00000000-0005-0000-0000-0000DC1D0000}"/>
    <cellStyle name="Millares 2 3 3 2 6 2" xfId="9520" xr:uid="{00000000-0005-0000-0000-0000DD1D0000}"/>
    <cellStyle name="Millares 2 3 3 2 6 2 2" xfId="18273" xr:uid="{00000000-0005-0000-0000-0000DE1D0000}"/>
    <cellStyle name="Millares 2 3 3 2 6 3" xfId="13897" xr:uid="{00000000-0005-0000-0000-0000DF1D0000}"/>
    <cellStyle name="Millares 2 3 3 2 7" xfId="7332" xr:uid="{00000000-0005-0000-0000-0000E01D0000}"/>
    <cellStyle name="Millares 2 3 3 2 7 2" xfId="16085" xr:uid="{00000000-0005-0000-0000-0000E11D0000}"/>
    <cellStyle name="Millares 2 3 3 2 8" xfId="11709" xr:uid="{00000000-0005-0000-0000-0000E21D0000}"/>
    <cellStyle name="Millares 2 3 3 3" xfId="3000" xr:uid="{00000000-0005-0000-0000-0000E31D0000}"/>
    <cellStyle name="Millares 2 3 3 3 2" xfId="3276" xr:uid="{00000000-0005-0000-0000-0000E41D0000}"/>
    <cellStyle name="Millares 2 3 3 3 2 2" xfId="3829" xr:uid="{00000000-0005-0000-0000-0000E51D0000}"/>
    <cellStyle name="Millares 2 3 3 3 2 2 2" xfId="4925" xr:uid="{00000000-0005-0000-0000-0000E61D0000}"/>
    <cellStyle name="Millares 2 3 3 3 2 2 2 2" xfId="7114" xr:uid="{00000000-0005-0000-0000-0000E71D0000}"/>
    <cellStyle name="Millares 2 3 3 3 2 2 2 2 2" xfId="11491" xr:uid="{00000000-0005-0000-0000-0000E81D0000}"/>
    <cellStyle name="Millares 2 3 3 3 2 2 2 2 2 2" xfId="20244" xr:uid="{00000000-0005-0000-0000-0000E91D0000}"/>
    <cellStyle name="Millares 2 3 3 3 2 2 2 2 3" xfId="15868" xr:uid="{00000000-0005-0000-0000-0000EA1D0000}"/>
    <cellStyle name="Millares 2 3 3 3 2 2 2 3" xfId="9303" xr:uid="{00000000-0005-0000-0000-0000EB1D0000}"/>
    <cellStyle name="Millares 2 3 3 3 2 2 2 3 2" xfId="18056" xr:uid="{00000000-0005-0000-0000-0000EC1D0000}"/>
    <cellStyle name="Millares 2 3 3 3 2 2 2 4" xfId="13680" xr:uid="{00000000-0005-0000-0000-0000ED1D0000}"/>
    <cellStyle name="Millares 2 3 3 3 2 2 3" xfId="6020" xr:uid="{00000000-0005-0000-0000-0000EE1D0000}"/>
    <cellStyle name="Millares 2 3 3 3 2 2 3 2" xfId="10397" xr:uid="{00000000-0005-0000-0000-0000EF1D0000}"/>
    <cellStyle name="Millares 2 3 3 3 2 2 3 2 2" xfId="19150" xr:uid="{00000000-0005-0000-0000-0000F01D0000}"/>
    <cellStyle name="Millares 2 3 3 3 2 2 3 3" xfId="14774" xr:uid="{00000000-0005-0000-0000-0000F11D0000}"/>
    <cellStyle name="Millares 2 3 3 3 2 2 4" xfId="8209" xr:uid="{00000000-0005-0000-0000-0000F21D0000}"/>
    <cellStyle name="Millares 2 3 3 3 2 2 4 2" xfId="16962" xr:uid="{00000000-0005-0000-0000-0000F31D0000}"/>
    <cellStyle name="Millares 2 3 3 3 2 2 5" xfId="12586" xr:uid="{00000000-0005-0000-0000-0000F41D0000}"/>
    <cellStyle name="Millares 2 3 3 3 2 3" xfId="4377" xr:uid="{00000000-0005-0000-0000-0000F51D0000}"/>
    <cellStyle name="Millares 2 3 3 3 2 3 2" xfId="6566" xr:uid="{00000000-0005-0000-0000-0000F61D0000}"/>
    <cellStyle name="Millares 2 3 3 3 2 3 2 2" xfId="10943" xr:uid="{00000000-0005-0000-0000-0000F71D0000}"/>
    <cellStyle name="Millares 2 3 3 3 2 3 2 2 2" xfId="19696" xr:uid="{00000000-0005-0000-0000-0000F81D0000}"/>
    <cellStyle name="Millares 2 3 3 3 2 3 2 3" xfId="15320" xr:uid="{00000000-0005-0000-0000-0000F91D0000}"/>
    <cellStyle name="Millares 2 3 3 3 2 3 3" xfId="8755" xr:uid="{00000000-0005-0000-0000-0000FA1D0000}"/>
    <cellStyle name="Millares 2 3 3 3 2 3 3 2" xfId="17508" xr:uid="{00000000-0005-0000-0000-0000FB1D0000}"/>
    <cellStyle name="Millares 2 3 3 3 2 3 4" xfId="13132" xr:uid="{00000000-0005-0000-0000-0000FC1D0000}"/>
    <cellStyle name="Millares 2 3 3 3 2 4" xfId="5472" xr:uid="{00000000-0005-0000-0000-0000FD1D0000}"/>
    <cellStyle name="Millares 2 3 3 3 2 4 2" xfId="9849" xr:uid="{00000000-0005-0000-0000-0000FE1D0000}"/>
    <cellStyle name="Millares 2 3 3 3 2 4 2 2" xfId="18602" xr:uid="{00000000-0005-0000-0000-0000FF1D0000}"/>
    <cellStyle name="Millares 2 3 3 3 2 4 3" xfId="14226" xr:uid="{00000000-0005-0000-0000-0000001E0000}"/>
    <cellStyle name="Millares 2 3 3 3 2 5" xfId="7661" xr:uid="{00000000-0005-0000-0000-0000011E0000}"/>
    <cellStyle name="Millares 2 3 3 3 2 5 2" xfId="16414" xr:uid="{00000000-0005-0000-0000-0000021E0000}"/>
    <cellStyle name="Millares 2 3 3 3 2 6" xfId="12038" xr:uid="{00000000-0005-0000-0000-0000031E0000}"/>
    <cellStyle name="Millares 2 3 3 3 3" xfId="3555" xr:uid="{00000000-0005-0000-0000-0000041E0000}"/>
    <cellStyle name="Millares 2 3 3 3 3 2" xfId="4651" xr:uid="{00000000-0005-0000-0000-0000051E0000}"/>
    <cellStyle name="Millares 2 3 3 3 3 2 2" xfId="6840" xr:uid="{00000000-0005-0000-0000-0000061E0000}"/>
    <cellStyle name="Millares 2 3 3 3 3 2 2 2" xfId="11217" xr:uid="{00000000-0005-0000-0000-0000071E0000}"/>
    <cellStyle name="Millares 2 3 3 3 3 2 2 2 2" xfId="19970" xr:uid="{00000000-0005-0000-0000-0000081E0000}"/>
    <cellStyle name="Millares 2 3 3 3 3 2 2 3" xfId="15594" xr:uid="{00000000-0005-0000-0000-0000091E0000}"/>
    <cellStyle name="Millares 2 3 3 3 3 2 3" xfId="9029" xr:uid="{00000000-0005-0000-0000-00000A1E0000}"/>
    <cellStyle name="Millares 2 3 3 3 3 2 3 2" xfId="17782" xr:uid="{00000000-0005-0000-0000-00000B1E0000}"/>
    <cellStyle name="Millares 2 3 3 3 3 2 4" xfId="13406" xr:uid="{00000000-0005-0000-0000-00000C1E0000}"/>
    <cellStyle name="Millares 2 3 3 3 3 3" xfId="5746" xr:uid="{00000000-0005-0000-0000-00000D1E0000}"/>
    <cellStyle name="Millares 2 3 3 3 3 3 2" xfId="10123" xr:uid="{00000000-0005-0000-0000-00000E1E0000}"/>
    <cellStyle name="Millares 2 3 3 3 3 3 2 2" xfId="18876" xr:uid="{00000000-0005-0000-0000-00000F1E0000}"/>
    <cellStyle name="Millares 2 3 3 3 3 3 3" xfId="14500" xr:uid="{00000000-0005-0000-0000-0000101E0000}"/>
    <cellStyle name="Millares 2 3 3 3 3 4" xfId="7935" xr:uid="{00000000-0005-0000-0000-0000111E0000}"/>
    <cellStyle name="Millares 2 3 3 3 3 4 2" xfId="16688" xr:uid="{00000000-0005-0000-0000-0000121E0000}"/>
    <cellStyle name="Millares 2 3 3 3 3 5" xfId="12312" xr:uid="{00000000-0005-0000-0000-0000131E0000}"/>
    <cellStyle name="Millares 2 3 3 3 4" xfId="4103" xr:uid="{00000000-0005-0000-0000-0000141E0000}"/>
    <cellStyle name="Millares 2 3 3 3 4 2" xfId="6292" xr:uid="{00000000-0005-0000-0000-0000151E0000}"/>
    <cellStyle name="Millares 2 3 3 3 4 2 2" xfId="10669" xr:uid="{00000000-0005-0000-0000-0000161E0000}"/>
    <cellStyle name="Millares 2 3 3 3 4 2 2 2" xfId="19422" xr:uid="{00000000-0005-0000-0000-0000171E0000}"/>
    <cellStyle name="Millares 2 3 3 3 4 2 3" xfId="15046" xr:uid="{00000000-0005-0000-0000-0000181E0000}"/>
    <cellStyle name="Millares 2 3 3 3 4 3" xfId="8481" xr:uid="{00000000-0005-0000-0000-0000191E0000}"/>
    <cellStyle name="Millares 2 3 3 3 4 3 2" xfId="17234" xr:uid="{00000000-0005-0000-0000-00001A1E0000}"/>
    <cellStyle name="Millares 2 3 3 3 4 4" xfId="12858" xr:uid="{00000000-0005-0000-0000-00001B1E0000}"/>
    <cellStyle name="Millares 2 3 3 3 5" xfId="5198" xr:uid="{00000000-0005-0000-0000-00001C1E0000}"/>
    <cellStyle name="Millares 2 3 3 3 5 2" xfId="9575" xr:uid="{00000000-0005-0000-0000-00001D1E0000}"/>
    <cellStyle name="Millares 2 3 3 3 5 2 2" xfId="18328" xr:uid="{00000000-0005-0000-0000-00001E1E0000}"/>
    <cellStyle name="Millares 2 3 3 3 5 3" xfId="13952" xr:uid="{00000000-0005-0000-0000-00001F1E0000}"/>
    <cellStyle name="Millares 2 3 3 3 6" xfId="7387" xr:uid="{00000000-0005-0000-0000-0000201E0000}"/>
    <cellStyle name="Millares 2 3 3 3 6 2" xfId="16140" xr:uid="{00000000-0005-0000-0000-0000211E0000}"/>
    <cellStyle name="Millares 2 3 3 3 7" xfId="11764" xr:uid="{00000000-0005-0000-0000-0000221E0000}"/>
    <cellStyle name="Millares 2 3 3 4" xfId="2887" xr:uid="{00000000-0005-0000-0000-0000231E0000}"/>
    <cellStyle name="Millares 2 3 3 4 2" xfId="3166" xr:uid="{00000000-0005-0000-0000-0000241E0000}"/>
    <cellStyle name="Millares 2 3 3 4 2 2" xfId="3719" xr:uid="{00000000-0005-0000-0000-0000251E0000}"/>
    <cellStyle name="Millares 2 3 3 4 2 2 2" xfId="4815" xr:uid="{00000000-0005-0000-0000-0000261E0000}"/>
    <cellStyle name="Millares 2 3 3 4 2 2 2 2" xfId="7004" xr:uid="{00000000-0005-0000-0000-0000271E0000}"/>
    <cellStyle name="Millares 2 3 3 4 2 2 2 2 2" xfId="11381" xr:uid="{00000000-0005-0000-0000-0000281E0000}"/>
    <cellStyle name="Millares 2 3 3 4 2 2 2 2 2 2" xfId="20134" xr:uid="{00000000-0005-0000-0000-0000291E0000}"/>
    <cellStyle name="Millares 2 3 3 4 2 2 2 2 3" xfId="15758" xr:uid="{00000000-0005-0000-0000-00002A1E0000}"/>
    <cellStyle name="Millares 2 3 3 4 2 2 2 3" xfId="9193" xr:uid="{00000000-0005-0000-0000-00002B1E0000}"/>
    <cellStyle name="Millares 2 3 3 4 2 2 2 3 2" xfId="17946" xr:uid="{00000000-0005-0000-0000-00002C1E0000}"/>
    <cellStyle name="Millares 2 3 3 4 2 2 2 4" xfId="13570" xr:uid="{00000000-0005-0000-0000-00002D1E0000}"/>
    <cellStyle name="Millares 2 3 3 4 2 2 3" xfId="5910" xr:uid="{00000000-0005-0000-0000-00002E1E0000}"/>
    <cellStyle name="Millares 2 3 3 4 2 2 3 2" xfId="10287" xr:uid="{00000000-0005-0000-0000-00002F1E0000}"/>
    <cellStyle name="Millares 2 3 3 4 2 2 3 2 2" xfId="19040" xr:uid="{00000000-0005-0000-0000-0000301E0000}"/>
    <cellStyle name="Millares 2 3 3 4 2 2 3 3" xfId="14664" xr:uid="{00000000-0005-0000-0000-0000311E0000}"/>
    <cellStyle name="Millares 2 3 3 4 2 2 4" xfId="8099" xr:uid="{00000000-0005-0000-0000-0000321E0000}"/>
    <cellStyle name="Millares 2 3 3 4 2 2 4 2" xfId="16852" xr:uid="{00000000-0005-0000-0000-0000331E0000}"/>
    <cellStyle name="Millares 2 3 3 4 2 2 5" xfId="12476" xr:uid="{00000000-0005-0000-0000-0000341E0000}"/>
    <cellStyle name="Millares 2 3 3 4 2 3" xfId="4267" xr:uid="{00000000-0005-0000-0000-0000351E0000}"/>
    <cellStyle name="Millares 2 3 3 4 2 3 2" xfId="6456" xr:uid="{00000000-0005-0000-0000-0000361E0000}"/>
    <cellStyle name="Millares 2 3 3 4 2 3 2 2" xfId="10833" xr:uid="{00000000-0005-0000-0000-0000371E0000}"/>
    <cellStyle name="Millares 2 3 3 4 2 3 2 2 2" xfId="19586" xr:uid="{00000000-0005-0000-0000-0000381E0000}"/>
    <cellStyle name="Millares 2 3 3 4 2 3 2 3" xfId="15210" xr:uid="{00000000-0005-0000-0000-0000391E0000}"/>
    <cellStyle name="Millares 2 3 3 4 2 3 3" xfId="8645" xr:uid="{00000000-0005-0000-0000-00003A1E0000}"/>
    <cellStyle name="Millares 2 3 3 4 2 3 3 2" xfId="17398" xr:uid="{00000000-0005-0000-0000-00003B1E0000}"/>
    <cellStyle name="Millares 2 3 3 4 2 3 4" xfId="13022" xr:uid="{00000000-0005-0000-0000-00003C1E0000}"/>
    <cellStyle name="Millares 2 3 3 4 2 4" xfId="5362" xr:uid="{00000000-0005-0000-0000-00003D1E0000}"/>
    <cellStyle name="Millares 2 3 3 4 2 4 2" xfId="9739" xr:uid="{00000000-0005-0000-0000-00003E1E0000}"/>
    <cellStyle name="Millares 2 3 3 4 2 4 2 2" xfId="18492" xr:uid="{00000000-0005-0000-0000-00003F1E0000}"/>
    <cellStyle name="Millares 2 3 3 4 2 4 3" xfId="14116" xr:uid="{00000000-0005-0000-0000-0000401E0000}"/>
    <cellStyle name="Millares 2 3 3 4 2 5" xfId="7551" xr:uid="{00000000-0005-0000-0000-0000411E0000}"/>
    <cellStyle name="Millares 2 3 3 4 2 5 2" xfId="16304" xr:uid="{00000000-0005-0000-0000-0000421E0000}"/>
    <cellStyle name="Millares 2 3 3 4 2 6" xfId="11928" xr:uid="{00000000-0005-0000-0000-0000431E0000}"/>
    <cellStyle name="Millares 2 3 3 4 3" xfId="3445" xr:uid="{00000000-0005-0000-0000-0000441E0000}"/>
    <cellStyle name="Millares 2 3 3 4 3 2" xfId="4541" xr:uid="{00000000-0005-0000-0000-0000451E0000}"/>
    <cellStyle name="Millares 2 3 3 4 3 2 2" xfId="6730" xr:uid="{00000000-0005-0000-0000-0000461E0000}"/>
    <cellStyle name="Millares 2 3 3 4 3 2 2 2" xfId="11107" xr:uid="{00000000-0005-0000-0000-0000471E0000}"/>
    <cellStyle name="Millares 2 3 3 4 3 2 2 2 2" xfId="19860" xr:uid="{00000000-0005-0000-0000-0000481E0000}"/>
    <cellStyle name="Millares 2 3 3 4 3 2 2 3" xfId="15484" xr:uid="{00000000-0005-0000-0000-0000491E0000}"/>
    <cellStyle name="Millares 2 3 3 4 3 2 3" xfId="8919" xr:uid="{00000000-0005-0000-0000-00004A1E0000}"/>
    <cellStyle name="Millares 2 3 3 4 3 2 3 2" xfId="17672" xr:uid="{00000000-0005-0000-0000-00004B1E0000}"/>
    <cellStyle name="Millares 2 3 3 4 3 2 4" xfId="13296" xr:uid="{00000000-0005-0000-0000-00004C1E0000}"/>
    <cellStyle name="Millares 2 3 3 4 3 3" xfId="5636" xr:uid="{00000000-0005-0000-0000-00004D1E0000}"/>
    <cellStyle name="Millares 2 3 3 4 3 3 2" xfId="10013" xr:uid="{00000000-0005-0000-0000-00004E1E0000}"/>
    <cellStyle name="Millares 2 3 3 4 3 3 2 2" xfId="18766" xr:uid="{00000000-0005-0000-0000-00004F1E0000}"/>
    <cellStyle name="Millares 2 3 3 4 3 3 3" xfId="14390" xr:uid="{00000000-0005-0000-0000-0000501E0000}"/>
    <cellStyle name="Millares 2 3 3 4 3 4" xfId="7825" xr:uid="{00000000-0005-0000-0000-0000511E0000}"/>
    <cellStyle name="Millares 2 3 3 4 3 4 2" xfId="16578" xr:uid="{00000000-0005-0000-0000-0000521E0000}"/>
    <cellStyle name="Millares 2 3 3 4 3 5" xfId="12202" xr:uid="{00000000-0005-0000-0000-0000531E0000}"/>
    <cellStyle name="Millares 2 3 3 4 4" xfId="3993" xr:uid="{00000000-0005-0000-0000-0000541E0000}"/>
    <cellStyle name="Millares 2 3 3 4 4 2" xfId="6182" xr:uid="{00000000-0005-0000-0000-0000551E0000}"/>
    <cellStyle name="Millares 2 3 3 4 4 2 2" xfId="10559" xr:uid="{00000000-0005-0000-0000-0000561E0000}"/>
    <cellStyle name="Millares 2 3 3 4 4 2 2 2" xfId="19312" xr:uid="{00000000-0005-0000-0000-0000571E0000}"/>
    <cellStyle name="Millares 2 3 3 4 4 2 3" xfId="14936" xr:uid="{00000000-0005-0000-0000-0000581E0000}"/>
    <cellStyle name="Millares 2 3 3 4 4 3" xfId="8371" xr:uid="{00000000-0005-0000-0000-0000591E0000}"/>
    <cellStyle name="Millares 2 3 3 4 4 3 2" xfId="17124" xr:uid="{00000000-0005-0000-0000-00005A1E0000}"/>
    <cellStyle name="Millares 2 3 3 4 4 4" xfId="12748" xr:uid="{00000000-0005-0000-0000-00005B1E0000}"/>
    <cellStyle name="Millares 2 3 3 4 5" xfId="5088" xr:uid="{00000000-0005-0000-0000-00005C1E0000}"/>
    <cellStyle name="Millares 2 3 3 4 5 2" xfId="9465" xr:uid="{00000000-0005-0000-0000-00005D1E0000}"/>
    <cellStyle name="Millares 2 3 3 4 5 2 2" xfId="18218" xr:uid="{00000000-0005-0000-0000-00005E1E0000}"/>
    <cellStyle name="Millares 2 3 3 4 5 3" xfId="13842" xr:uid="{00000000-0005-0000-0000-00005F1E0000}"/>
    <cellStyle name="Millares 2 3 3 4 6" xfId="7277" xr:uid="{00000000-0005-0000-0000-0000601E0000}"/>
    <cellStyle name="Millares 2 3 3 4 6 2" xfId="16030" xr:uid="{00000000-0005-0000-0000-0000611E0000}"/>
    <cellStyle name="Millares 2 3 3 4 7" xfId="11654" xr:uid="{00000000-0005-0000-0000-0000621E0000}"/>
    <cellStyle name="Millares 2 3 3 5" xfId="3116" xr:uid="{00000000-0005-0000-0000-0000631E0000}"/>
    <cellStyle name="Millares 2 3 3 5 2" xfId="3670" xr:uid="{00000000-0005-0000-0000-0000641E0000}"/>
    <cellStyle name="Millares 2 3 3 5 2 2" xfId="4766" xr:uid="{00000000-0005-0000-0000-0000651E0000}"/>
    <cellStyle name="Millares 2 3 3 5 2 2 2" xfId="6955" xr:uid="{00000000-0005-0000-0000-0000661E0000}"/>
    <cellStyle name="Millares 2 3 3 5 2 2 2 2" xfId="11332" xr:uid="{00000000-0005-0000-0000-0000671E0000}"/>
    <cellStyle name="Millares 2 3 3 5 2 2 2 2 2" xfId="20085" xr:uid="{00000000-0005-0000-0000-0000681E0000}"/>
    <cellStyle name="Millares 2 3 3 5 2 2 2 3" xfId="15709" xr:uid="{00000000-0005-0000-0000-0000691E0000}"/>
    <cellStyle name="Millares 2 3 3 5 2 2 3" xfId="9144" xr:uid="{00000000-0005-0000-0000-00006A1E0000}"/>
    <cellStyle name="Millares 2 3 3 5 2 2 3 2" xfId="17897" xr:uid="{00000000-0005-0000-0000-00006B1E0000}"/>
    <cellStyle name="Millares 2 3 3 5 2 2 4" xfId="13521" xr:uid="{00000000-0005-0000-0000-00006C1E0000}"/>
    <cellStyle name="Millares 2 3 3 5 2 3" xfId="5861" xr:uid="{00000000-0005-0000-0000-00006D1E0000}"/>
    <cellStyle name="Millares 2 3 3 5 2 3 2" xfId="10238" xr:uid="{00000000-0005-0000-0000-00006E1E0000}"/>
    <cellStyle name="Millares 2 3 3 5 2 3 2 2" xfId="18991" xr:uid="{00000000-0005-0000-0000-00006F1E0000}"/>
    <cellStyle name="Millares 2 3 3 5 2 3 3" xfId="14615" xr:uid="{00000000-0005-0000-0000-0000701E0000}"/>
    <cellStyle name="Millares 2 3 3 5 2 4" xfId="8050" xr:uid="{00000000-0005-0000-0000-0000711E0000}"/>
    <cellStyle name="Millares 2 3 3 5 2 4 2" xfId="16803" xr:uid="{00000000-0005-0000-0000-0000721E0000}"/>
    <cellStyle name="Millares 2 3 3 5 2 5" xfId="12427" xr:uid="{00000000-0005-0000-0000-0000731E0000}"/>
    <cellStyle name="Millares 2 3 3 5 3" xfId="4218" xr:uid="{00000000-0005-0000-0000-0000741E0000}"/>
    <cellStyle name="Millares 2 3 3 5 3 2" xfId="6407" xr:uid="{00000000-0005-0000-0000-0000751E0000}"/>
    <cellStyle name="Millares 2 3 3 5 3 2 2" xfId="10784" xr:uid="{00000000-0005-0000-0000-0000761E0000}"/>
    <cellStyle name="Millares 2 3 3 5 3 2 2 2" xfId="19537" xr:uid="{00000000-0005-0000-0000-0000771E0000}"/>
    <cellStyle name="Millares 2 3 3 5 3 2 3" xfId="15161" xr:uid="{00000000-0005-0000-0000-0000781E0000}"/>
    <cellStyle name="Millares 2 3 3 5 3 3" xfId="8596" xr:uid="{00000000-0005-0000-0000-0000791E0000}"/>
    <cellStyle name="Millares 2 3 3 5 3 3 2" xfId="17349" xr:uid="{00000000-0005-0000-0000-00007A1E0000}"/>
    <cellStyle name="Millares 2 3 3 5 3 4" xfId="12973" xr:uid="{00000000-0005-0000-0000-00007B1E0000}"/>
    <cellStyle name="Millares 2 3 3 5 4" xfId="5313" xr:uid="{00000000-0005-0000-0000-00007C1E0000}"/>
    <cellStyle name="Millares 2 3 3 5 4 2" xfId="9690" xr:uid="{00000000-0005-0000-0000-00007D1E0000}"/>
    <cellStyle name="Millares 2 3 3 5 4 2 2" xfId="18443" xr:uid="{00000000-0005-0000-0000-00007E1E0000}"/>
    <cellStyle name="Millares 2 3 3 5 4 3" xfId="14067" xr:uid="{00000000-0005-0000-0000-00007F1E0000}"/>
    <cellStyle name="Millares 2 3 3 5 5" xfId="7502" xr:uid="{00000000-0005-0000-0000-0000801E0000}"/>
    <cellStyle name="Millares 2 3 3 5 5 2" xfId="16255" xr:uid="{00000000-0005-0000-0000-0000811E0000}"/>
    <cellStyle name="Millares 2 3 3 5 6" xfId="11879" xr:uid="{00000000-0005-0000-0000-0000821E0000}"/>
    <cellStyle name="Millares 2 3 3 6" xfId="3395" xr:uid="{00000000-0005-0000-0000-0000831E0000}"/>
    <cellStyle name="Millares 2 3 3 6 2" xfId="4492" xr:uid="{00000000-0005-0000-0000-0000841E0000}"/>
    <cellStyle name="Millares 2 3 3 6 2 2" xfId="6681" xr:uid="{00000000-0005-0000-0000-0000851E0000}"/>
    <cellStyle name="Millares 2 3 3 6 2 2 2" xfId="11058" xr:uid="{00000000-0005-0000-0000-0000861E0000}"/>
    <cellStyle name="Millares 2 3 3 6 2 2 2 2" xfId="19811" xr:uid="{00000000-0005-0000-0000-0000871E0000}"/>
    <cellStyle name="Millares 2 3 3 6 2 2 3" xfId="15435" xr:uid="{00000000-0005-0000-0000-0000881E0000}"/>
    <cellStyle name="Millares 2 3 3 6 2 3" xfId="8870" xr:uid="{00000000-0005-0000-0000-0000891E0000}"/>
    <cellStyle name="Millares 2 3 3 6 2 3 2" xfId="17623" xr:uid="{00000000-0005-0000-0000-00008A1E0000}"/>
    <cellStyle name="Millares 2 3 3 6 2 4" xfId="13247" xr:uid="{00000000-0005-0000-0000-00008B1E0000}"/>
    <cellStyle name="Millares 2 3 3 6 3" xfId="5587" xr:uid="{00000000-0005-0000-0000-00008C1E0000}"/>
    <cellStyle name="Millares 2 3 3 6 3 2" xfId="9964" xr:uid="{00000000-0005-0000-0000-00008D1E0000}"/>
    <cellStyle name="Millares 2 3 3 6 3 2 2" xfId="18717" xr:uid="{00000000-0005-0000-0000-00008E1E0000}"/>
    <cellStyle name="Millares 2 3 3 6 3 3" xfId="14341" xr:uid="{00000000-0005-0000-0000-00008F1E0000}"/>
    <cellStyle name="Millares 2 3 3 6 4" xfId="7776" xr:uid="{00000000-0005-0000-0000-0000901E0000}"/>
    <cellStyle name="Millares 2 3 3 6 4 2" xfId="16529" xr:uid="{00000000-0005-0000-0000-0000911E0000}"/>
    <cellStyle name="Millares 2 3 3 6 5" xfId="12153" xr:uid="{00000000-0005-0000-0000-0000921E0000}"/>
    <cellStyle name="Millares 2 3 3 7" xfId="3945" xr:uid="{00000000-0005-0000-0000-0000931E0000}"/>
    <cellStyle name="Millares 2 3 3 7 2" xfId="6134" xr:uid="{00000000-0005-0000-0000-0000941E0000}"/>
    <cellStyle name="Millares 2 3 3 7 2 2" xfId="10511" xr:uid="{00000000-0005-0000-0000-0000951E0000}"/>
    <cellStyle name="Millares 2 3 3 7 2 2 2" xfId="19264" xr:uid="{00000000-0005-0000-0000-0000961E0000}"/>
    <cellStyle name="Millares 2 3 3 7 2 3" xfId="14888" xr:uid="{00000000-0005-0000-0000-0000971E0000}"/>
    <cellStyle name="Millares 2 3 3 7 3" xfId="8323" xr:uid="{00000000-0005-0000-0000-0000981E0000}"/>
    <cellStyle name="Millares 2 3 3 7 3 2" xfId="17076" xr:uid="{00000000-0005-0000-0000-0000991E0000}"/>
    <cellStyle name="Millares 2 3 3 7 4" xfId="12700" xr:uid="{00000000-0005-0000-0000-00009A1E0000}"/>
    <cellStyle name="Millares 2 3 3 8" xfId="5040" xr:uid="{00000000-0005-0000-0000-00009B1E0000}"/>
    <cellStyle name="Millares 2 3 3 8 2" xfId="9417" xr:uid="{00000000-0005-0000-0000-00009C1E0000}"/>
    <cellStyle name="Millares 2 3 3 8 2 2" xfId="18170" xr:uid="{00000000-0005-0000-0000-00009D1E0000}"/>
    <cellStyle name="Millares 2 3 3 8 3" xfId="13794" xr:uid="{00000000-0005-0000-0000-00009E1E0000}"/>
    <cellStyle name="Millares 2 3 3 9" xfId="7229" xr:uid="{00000000-0005-0000-0000-00009F1E0000}"/>
    <cellStyle name="Millares 2 3 3 9 2" xfId="15982" xr:uid="{00000000-0005-0000-0000-0000A01E0000}"/>
    <cellStyle name="Millares 2 3 4" xfId="217" xr:uid="{00000000-0005-0000-0000-0000A11E0000}"/>
    <cellStyle name="Millares 2 3 4 10" xfId="11607" xr:uid="{00000000-0005-0000-0000-0000A21E0000}"/>
    <cellStyle name="Millares 2 3 4 2" xfId="2946" xr:uid="{00000000-0005-0000-0000-0000A31E0000}"/>
    <cellStyle name="Millares 2 3 4 2 2" xfId="3058" xr:uid="{00000000-0005-0000-0000-0000A41E0000}"/>
    <cellStyle name="Millares 2 3 4 2 2 2" xfId="3334" xr:uid="{00000000-0005-0000-0000-0000A51E0000}"/>
    <cellStyle name="Millares 2 3 4 2 2 2 2" xfId="3887" xr:uid="{00000000-0005-0000-0000-0000A61E0000}"/>
    <cellStyle name="Millares 2 3 4 2 2 2 2 2" xfId="4983" xr:uid="{00000000-0005-0000-0000-0000A71E0000}"/>
    <cellStyle name="Millares 2 3 4 2 2 2 2 2 2" xfId="7172" xr:uid="{00000000-0005-0000-0000-0000A81E0000}"/>
    <cellStyle name="Millares 2 3 4 2 2 2 2 2 2 2" xfId="11549" xr:uid="{00000000-0005-0000-0000-0000A91E0000}"/>
    <cellStyle name="Millares 2 3 4 2 2 2 2 2 2 2 2" xfId="20302" xr:uid="{00000000-0005-0000-0000-0000AA1E0000}"/>
    <cellStyle name="Millares 2 3 4 2 2 2 2 2 2 3" xfId="15926" xr:uid="{00000000-0005-0000-0000-0000AB1E0000}"/>
    <cellStyle name="Millares 2 3 4 2 2 2 2 2 3" xfId="9361" xr:uid="{00000000-0005-0000-0000-0000AC1E0000}"/>
    <cellStyle name="Millares 2 3 4 2 2 2 2 2 3 2" xfId="18114" xr:uid="{00000000-0005-0000-0000-0000AD1E0000}"/>
    <cellStyle name="Millares 2 3 4 2 2 2 2 2 4" xfId="13738" xr:uid="{00000000-0005-0000-0000-0000AE1E0000}"/>
    <cellStyle name="Millares 2 3 4 2 2 2 2 3" xfId="6078" xr:uid="{00000000-0005-0000-0000-0000AF1E0000}"/>
    <cellStyle name="Millares 2 3 4 2 2 2 2 3 2" xfId="10455" xr:uid="{00000000-0005-0000-0000-0000B01E0000}"/>
    <cellStyle name="Millares 2 3 4 2 2 2 2 3 2 2" xfId="19208" xr:uid="{00000000-0005-0000-0000-0000B11E0000}"/>
    <cellStyle name="Millares 2 3 4 2 2 2 2 3 3" xfId="14832" xr:uid="{00000000-0005-0000-0000-0000B21E0000}"/>
    <cellStyle name="Millares 2 3 4 2 2 2 2 4" xfId="8267" xr:uid="{00000000-0005-0000-0000-0000B31E0000}"/>
    <cellStyle name="Millares 2 3 4 2 2 2 2 4 2" xfId="17020" xr:uid="{00000000-0005-0000-0000-0000B41E0000}"/>
    <cellStyle name="Millares 2 3 4 2 2 2 2 5" xfId="12644" xr:uid="{00000000-0005-0000-0000-0000B51E0000}"/>
    <cellStyle name="Millares 2 3 4 2 2 2 3" xfId="4435" xr:uid="{00000000-0005-0000-0000-0000B61E0000}"/>
    <cellStyle name="Millares 2 3 4 2 2 2 3 2" xfId="6624" xr:uid="{00000000-0005-0000-0000-0000B71E0000}"/>
    <cellStyle name="Millares 2 3 4 2 2 2 3 2 2" xfId="11001" xr:uid="{00000000-0005-0000-0000-0000B81E0000}"/>
    <cellStyle name="Millares 2 3 4 2 2 2 3 2 2 2" xfId="19754" xr:uid="{00000000-0005-0000-0000-0000B91E0000}"/>
    <cellStyle name="Millares 2 3 4 2 2 2 3 2 3" xfId="15378" xr:uid="{00000000-0005-0000-0000-0000BA1E0000}"/>
    <cellStyle name="Millares 2 3 4 2 2 2 3 3" xfId="8813" xr:uid="{00000000-0005-0000-0000-0000BB1E0000}"/>
    <cellStyle name="Millares 2 3 4 2 2 2 3 3 2" xfId="17566" xr:uid="{00000000-0005-0000-0000-0000BC1E0000}"/>
    <cellStyle name="Millares 2 3 4 2 2 2 3 4" xfId="13190" xr:uid="{00000000-0005-0000-0000-0000BD1E0000}"/>
    <cellStyle name="Millares 2 3 4 2 2 2 4" xfId="5530" xr:uid="{00000000-0005-0000-0000-0000BE1E0000}"/>
    <cellStyle name="Millares 2 3 4 2 2 2 4 2" xfId="9907" xr:uid="{00000000-0005-0000-0000-0000BF1E0000}"/>
    <cellStyle name="Millares 2 3 4 2 2 2 4 2 2" xfId="18660" xr:uid="{00000000-0005-0000-0000-0000C01E0000}"/>
    <cellStyle name="Millares 2 3 4 2 2 2 4 3" xfId="14284" xr:uid="{00000000-0005-0000-0000-0000C11E0000}"/>
    <cellStyle name="Millares 2 3 4 2 2 2 5" xfId="7719" xr:uid="{00000000-0005-0000-0000-0000C21E0000}"/>
    <cellStyle name="Millares 2 3 4 2 2 2 5 2" xfId="16472" xr:uid="{00000000-0005-0000-0000-0000C31E0000}"/>
    <cellStyle name="Millares 2 3 4 2 2 2 6" xfId="12096" xr:uid="{00000000-0005-0000-0000-0000C41E0000}"/>
    <cellStyle name="Millares 2 3 4 2 2 3" xfId="3613" xr:uid="{00000000-0005-0000-0000-0000C51E0000}"/>
    <cellStyle name="Millares 2 3 4 2 2 3 2" xfId="4709" xr:uid="{00000000-0005-0000-0000-0000C61E0000}"/>
    <cellStyle name="Millares 2 3 4 2 2 3 2 2" xfId="6898" xr:uid="{00000000-0005-0000-0000-0000C71E0000}"/>
    <cellStyle name="Millares 2 3 4 2 2 3 2 2 2" xfId="11275" xr:uid="{00000000-0005-0000-0000-0000C81E0000}"/>
    <cellStyle name="Millares 2 3 4 2 2 3 2 2 2 2" xfId="20028" xr:uid="{00000000-0005-0000-0000-0000C91E0000}"/>
    <cellStyle name="Millares 2 3 4 2 2 3 2 2 3" xfId="15652" xr:uid="{00000000-0005-0000-0000-0000CA1E0000}"/>
    <cellStyle name="Millares 2 3 4 2 2 3 2 3" xfId="9087" xr:uid="{00000000-0005-0000-0000-0000CB1E0000}"/>
    <cellStyle name="Millares 2 3 4 2 2 3 2 3 2" xfId="17840" xr:uid="{00000000-0005-0000-0000-0000CC1E0000}"/>
    <cellStyle name="Millares 2 3 4 2 2 3 2 4" xfId="13464" xr:uid="{00000000-0005-0000-0000-0000CD1E0000}"/>
    <cellStyle name="Millares 2 3 4 2 2 3 3" xfId="5804" xr:uid="{00000000-0005-0000-0000-0000CE1E0000}"/>
    <cellStyle name="Millares 2 3 4 2 2 3 3 2" xfId="10181" xr:uid="{00000000-0005-0000-0000-0000CF1E0000}"/>
    <cellStyle name="Millares 2 3 4 2 2 3 3 2 2" xfId="18934" xr:uid="{00000000-0005-0000-0000-0000D01E0000}"/>
    <cellStyle name="Millares 2 3 4 2 2 3 3 3" xfId="14558" xr:uid="{00000000-0005-0000-0000-0000D11E0000}"/>
    <cellStyle name="Millares 2 3 4 2 2 3 4" xfId="7993" xr:uid="{00000000-0005-0000-0000-0000D21E0000}"/>
    <cellStyle name="Millares 2 3 4 2 2 3 4 2" xfId="16746" xr:uid="{00000000-0005-0000-0000-0000D31E0000}"/>
    <cellStyle name="Millares 2 3 4 2 2 3 5" xfId="12370" xr:uid="{00000000-0005-0000-0000-0000D41E0000}"/>
    <cellStyle name="Millares 2 3 4 2 2 4" xfId="4161" xr:uid="{00000000-0005-0000-0000-0000D51E0000}"/>
    <cellStyle name="Millares 2 3 4 2 2 4 2" xfId="6350" xr:uid="{00000000-0005-0000-0000-0000D61E0000}"/>
    <cellStyle name="Millares 2 3 4 2 2 4 2 2" xfId="10727" xr:uid="{00000000-0005-0000-0000-0000D71E0000}"/>
    <cellStyle name="Millares 2 3 4 2 2 4 2 2 2" xfId="19480" xr:uid="{00000000-0005-0000-0000-0000D81E0000}"/>
    <cellStyle name="Millares 2 3 4 2 2 4 2 3" xfId="15104" xr:uid="{00000000-0005-0000-0000-0000D91E0000}"/>
    <cellStyle name="Millares 2 3 4 2 2 4 3" xfId="8539" xr:uid="{00000000-0005-0000-0000-0000DA1E0000}"/>
    <cellStyle name="Millares 2 3 4 2 2 4 3 2" xfId="17292" xr:uid="{00000000-0005-0000-0000-0000DB1E0000}"/>
    <cellStyle name="Millares 2 3 4 2 2 4 4" xfId="12916" xr:uid="{00000000-0005-0000-0000-0000DC1E0000}"/>
    <cellStyle name="Millares 2 3 4 2 2 5" xfId="5256" xr:uid="{00000000-0005-0000-0000-0000DD1E0000}"/>
    <cellStyle name="Millares 2 3 4 2 2 5 2" xfId="9633" xr:uid="{00000000-0005-0000-0000-0000DE1E0000}"/>
    <cellStyle name="Millares 2 3 4 2 2 5 2 2" xfId="18386" xr:uid="{00000000-0005-0000-0000-0000DF1E0000}"/>
    <cellStyle name="Millares 2 3 4 2 2 5 3" xfId="14010" xr:uid="{00000000-0005-0000-0000-0000E01E0000}"/>
    <cellStyle name="Millares 2 3 4 2 2 6" xfId="7445" xr:uid="{00000000-0005-0000-0000-0000E11E0000}"/>
    <cellStyle name="Millares 2 3 4 2 2 6 2" xfId="16198" xr:uid="{00000000-0005-0000-0000-0000E21E0000}"/>
    <cellStyle name="Millares 2 3 4 2 2 7" xfId="11822" xr:uid="{00000000-0005-0000-0000-0000E31E0000}"/>
    <cellStyle name="Millares 2 3 4 2 3" xfId="3222" xr:uid="{00000000-0005-0000-0000-0000E41E0000}"/>
    <cellStyle name="Millares 2 3 4 2 3 2" xfId="3775" xr:uid="{00000000-0005-0000-0000-0000E51E0000}"/>
    <cellStyle name="Millares 2 3 4 2 3 2 2" xfId="4871" xr:uid="{00000000-0005-0000-0000-0000E61E0000}"/>
    <cellStyle name="Millares 2 3 4 2 3 2 2 2" xfId="7060" xr:uid="{00000000-0005-0000-0000-0000E71E0000}"/>
    <cellStyle name="Millares 2 3 4 2 3 2 2 2 2" xfId="11437" xr:uid="{00000000-0005-0000-0000-0000E81E0000}"/>
    <cellStyle name="Millares 2 3 4 2 3 2 2 2 2 2" xfId="20190" xr:uid="{00000000-0005-0000-0000-0000E91E0000}"/>
    <cellStyle name="Millares 2 3 4 2 3 2 2 2 3" xfId="15814" xr:uid="{00000000-0005-0000-0000-0000EA1E0000}"/>
    <cellStyle name="Millares 2 3 4 2 3 2 2 3" xfId="9249" xr:uid="{00000000-0005-0000-0000-0000EB1E0000}"/>
    <cellStyle name="Millares 2 3 4 2 3 2 2 3 2" xfId="18002" xr:uid="{00000000-0005-0000-0000-0000EC1E0000}"/>
    <cellStyle name="Millares 2 3 4 2 3 2 2 4" xfId="13626" xr:uid="{00000000-0005-0000-0000-0000ED1E0000}"/>
    <cellStyle name="Millares 2 3 4 2 3 2 3" xfId="5966" xr:uid="{00000000-0005-0000-0000-0000EE1E0000}"/>
    <cellStyle name="Millares 2 3 4 2 3 2 3 2" xfId="10343" xr:uid="{00000000-0005-0000-0000-0000EF1E0000}"/>
    <cellStyle name="Millares 2 3 4 2 3 2 3 2 2" xfId="19096" xr:uid="{00000000-0005-0000-0000-0000F01E0000}"/>
    <cellStyle name="Millares 2 3 4 2 3 2 3 3" xfId="14720" xr:uid="{00000000-0005-0000-0000-0000F11E0000}"/>
    <cellStyle name="Millares 2 3 4 2 3 2 4" xfId="8155" xr:uid="{00000000-0005-0000-0000-0000F21E0000}"/>
    <cellStyle name="Millares 2 3 4 2 3 2 4 2" xfId="16908" xr:uid="{00000000-0005-0000-0000-0000F31E0000}"/>
    <cellStyle name="Millares 2 3 4 2 3 2 5" xfId="12532" xr:uid="{00000000-0005-0000-0000-0000F41E0000}"/>
    <cellStyle name="Millares 2 3 4 2 3 3" xfId="4323" xr:uid="{00000000-0005-0000-0000-0000F51E0000}"/>
    <cellStyle name="Millares 2 3 4 2 3 3 2" xfId="6512" xr:uid="{00000000-0005-0000-0000-0000F61E0000}"/>
    <cellStyle name="Millares 2 3 4 2 3 3 2 2" xfId="10889" xr:uid="{00000000-0005-0000-0000-0000F71E0000}"/>
    <cellStyle name="Millares 2 3 4 2 3 3 2 2 2" xfId="19642" xr:uid="{00000000-0005-0000-0000-0000F81E0000}"/>
    <cellStyle name="Millares 2 3 4 2 3 3 2 3" xfId="15266" xr:uid="{00000000-0005-0000-0000-0000F91E0000}"/>
    <cellStyle name="Millares 2 3 4 2 3 3 3" xfId="8701" xr:uid="{00000000-0005-0000-0000-0000FA1E0000}"/>
    <cellStyle name="Millares 2 3 4 2 3 3 3 2" xfId="17454" xr:uid="{00000000-0005-0000-0000-0000FB1E0000}"/>
    <cellStyle name="Millares 2 3 4 2 3 3 4" xfId="13078" xr:uid="{00000000-0005-0000-0000-0000FC1E0000}"/>
    <cellStyle name="Millares 2 3 4 2 3 4" xfId="5418" xr:uid="{00000000-0005-0000-0000-0000FD1E0000}"/>
    <cellStyle name="Millares 2 3 4 2 3 4 2" xfId="9795" xr:uid="{00000000-0005-0000-0000-0000FE1E0000}"/>
    <cellStyle name="Millares 2 3 4 2 3 4 2 2" xfId="18548" xr:uid="{00000000-0005-0000-0000-0000FF1E0000}"/>
    <cellStyle name="Millares 2 3 4 2 3 4 3" xfId="14172" xr:uid="{00000000-0005-0000-0000-0000001F0000}"/>
    <cellStyle name="Millares 2 3 4 2 3 5" xfId="7607" xr:uid="{00000000-0005-0000-0000-0000011F0000}"/>
    <cellStyle name="Millares 2 3 4 2 3 5 2" xfId="16360" xr:uid="{00000000-0005-0000-0000-0000021F0000}"/>
    <cellStyle name="Millares 2 3 4 2 3 6" xfId="11984" xr:uid="{00000000-0005-0000-0000-0000031F0000}"/>
    <cellStyle name="Millares 2 3 4 2 4" xfId="3501" xr:uid="{00000000-0005-0000-0000-0000041F0000}"/>
    <cellStyle name="Millares 2 3 4 2 4 2" xfId="4597" xr:uid="{00000000-0005-0000-0000-0000051F0000}"/>
    <cellStyle name="Millares 2 3 4 2 4 2 2" xfId="6786" xr:uid="{00000000-0005-0000-0000-0000061F0000}"/>
    <cellStyle name="Millares 2 3 4 2 4 2 2 2" xfId="11163" xr:uid="{00000000-0005-0000-0000-0000071F0000}"/>
    <cellStyle name="Millares 2 3 4 2 4 2 2 2 2" xfId="19916" xr:uid="{00000000-0005-0000-0000-0000081F0000}"/>
    <cellStyle name="Millares 2 3 4 2 4 2 2 3" xfId="15540" xr:uid="{00000000-0005-0000-0000-0000091F0000}"/>
    <cellStyle name="Millares 2 3 4 2 4 2 3" xfId="8975" xr:uid="{00000000-0005-0000-0000-00000A1F0000}"/>
    <cellStyle name="Millares 2 3 4 2 4 2 3 2" xfId="17728" xr:uid="{00000000-0005-0000-0000-00000B1F0000}"/>
    <cellStyle name="Millares 2 3 4 2 4 2 4" xfId="13352" xr:uid="{00000000-0005-0000-0000-00000C1F0000}"/>
    <cellStyle name="Millares 2 3 4 2 4 3" xfId="5692" xr:uid="{00000000-0005-0000-0000-00000D1F0000}"/>
    <cellStyle name="Millares 2 3 4 2 4 3 2" xfId="10069" xr:uid="{00000000-0005-0000-0000-00000E1F0000}"/>
    <cellStyle name="Millares 2 3 4 2 4 3 2 2" xfId="18822" xr:uid="{00000000-0005-0000-0000-00000F1F0000}"/>
    <cellStyle name="Millares 2 3 4 2 4 3 3" xfId="14446" xr:uid="{00000000-0005-0000-0000-0000101F0000}"/>
    <cellStyle name="Millares 2 3 4 2 4 4" xfId="7881" xr:uid="{00000000-0005-0000-0000-0000111F0000}"/>
    <cellStyle name="Millares 2 3 4 2 4 4 2" xfId="16634" xr:uid="{00000000-0005-0000-0000-0000121F0000}"/>
    <cellStyle name="Millares 2 3 4 2 4 5" xfId="12258" xr:uid="{00000000-0005-0000-0000-0000131F0000}"/>
    <cellStyle name="Millares 2 3 4 2 5" xfId="4049" xr:uid="{00000000-0005-0000-0000-0000141F0000}"/>
    <cellStyle name="Millares 2 3 4 2 5 2" xfId="6238" xr:uid="{00000000-0005-0000-0000-0000151F0000}"/>
    <cellStyle name="Millares 2 3 4 2 5 2 2" xfId="10615" xr:uid="{00000000-0005-0000-0000-0000161F0000}"/>
    <cellStyle name="Millares 2 3 4 2 5 2 2 2" xfId="19368" xr:uid="{00000000-0005-0000-0000-0000171F0000}"/>
    <cellStyle name="Millares 2 3 4 2 5 2 3" xfId="14992" xr:uid="{00000000-0005-0000-0000-0000181F0000}"/>
    <cellStyle name="Millares 2 3 4 2 5 3" xfId="8427" xr:uid="{00000000-0005-0000-0000-0000191F0000}"/>
    <cellStyle name="Millares 2 3 4 2 5 3 2" xfId="17180" xr:uid="{00000000-0005-0000-0000-00001A1F0000}"/>
    <cellStyle name="Millares 2 3 4 2 5 4" xfId="12804" xr:uid="{00000000-0005-0000-0000-00001B1F0000}"/>
    <cellStyle name="Millares 2 3 4 2 6" xfId="5144" xr:uid="{00000000-0005-0000-0000-00001C1F0000}"/>
    <cellStyle name="Millares 2 3 4 2 6 2" xfId="9521" xr:uid="{00000000-0005-0000-0000-00001D1F0000}"/>
    <cellStyle name="Millares 2 3 4 2 6 2 2" xfId="18274" xr:uid="{00000000-0005-0000-0000-00001E1F0000}"/>
    <cellStyle name="Millares 2 3 4 2 6 3" xfId="13898" xr:uid="{00000000-0005-0000-0000-00001F1F0000}"/>
    <cellStyle name="Millares 2 3 4 2 7" xfId="7333" xr:uid="{00000000-0005-0000-0000-0000201F0000}"/>
    <cellStyle name="Millares 2 3 4 2 7 2" xfId="16086" xr:uid="{00000000-0005-0000-0000-0000211F0000}"/>
    <cellStyle name="Millares 2 3 4 2 8" xfId="11710" xr:uid="{00000000-0005-0000-0000-0000221F0000}"/>
    <cellStyle name="Millares 2 3 4 3" xfId="3001" xr:uid="{00000000-0005-0000-0000-0000231F0000}"/>
    <cellStyle name="Millares 2 3 4 3 2" xfId="3277" xr:uid="{00000000-0005-0000-0000-0000241F0000}"/>
    <cellStyle name="Millares 2 3 4 3 2 2" xfId="3830" xr:uid="{00000000-0005-0000-0000-0000251F0000}"/>
    <cellStyle name="Millares 2 3 4 3 2 2 2" xfId="4926" xr:uid="{00000000-0005-0000-0000-0000261F0000}"/>
    <cellStyle name="Millares 2 3 4 3 2 2 2 2" xfId="7115" xr:uid="{00000000-0005-0000-0000-0000271F0000}"/>
    <cellStyle name="Millares 2 3 4 3 2 2 2 2 2" xfId="11492" xr:uid="{00000000-0005-0000-0000-0000281F0000}"/>
    <cellStyle name="Millares 2 3 4 3 2 2 2 2 2 2" xfId="20245" xr:uid="{00000000-0005-0000-0000-0000291F0000}"/>
    <cellStyle name="Millares 2 3 4 3 2 2 2 2 3" xfId="15869" xr:uid="{00000000-0005-0000-0000-00002A1F0000}"/>
    <cellStyle name="Millares 2 3 4 3 2 2 2 3" xfId="9304" xr:uid="{00000000-0005-0000-0000-00002B1F0000}"/>
    <cellStyle name="Millares 2 3 4 3 2 2 2 3 2" xfId="18057" xr:uid="{00000000-0005-0000-0000-00002C1F0000}"/>
    <cellStyle name="Millares 2 3 4 3 2 2 2 4" xfId="13681" xr:uid="{00000000-0005-0000-0000-00002D1F0000}"/>
    <cellStyle name="Millares 2 3 4 3 2 2 3" xfId="6021" xr:uid="{00000000-0005-0000-0000-00002E1F0000}"/>
    <cellStyle name="Millares 2 3 4 3 2 2 3 2" xfId="10398" xr:uid="{00000000-0005-0000-0000-00002F1F0000}"/>
    <cellStyle name="Millares 2 3 4 3 2 2 3 2 2" xfId="19151" xr:uid="{00000000-0005-0000-0000-0000301F0000}"/>
    <cellStyle name="Millares 2 3 4 3 2 2 3 3" xfId="14775" xr:uid="{00000000-0005-0000-0000-0000311F0000}"/>
    <cellStyle name="Millares 2 3 4 3 2 2 4" xfId="8210" xr:uid="{00000000-0005-0000-0000-0000321F0000}"/>
    <cellStyle name="Millares 2 3 4 3 2 2 4 2" xfId="16963" xr:uid="{00000000-0005-0000-0000-0000331F0000}"/>
    <cellStyle name="Millares 2 3 4 3 2 2 5" xfId="12587" xr:uid="{00000000-0005-0000-0000-0000341F0000}"/>
    <cellStyle name="Millares 2 3 4 3 2 3" xfId="4378" xr:uid="{00000000-0005-0000-0000-0000351F0000}"/>
    <cellStyle name="Millares 2 3 4 3 2 3 2" xfId="6567" xr:uid="{00000000-0005-0000-0000-0000361F0000}"/>
    <cellStyle name="Millares 2 3 4 3 2 3 2 2" xfId="10944" xr:uid="{00000000-0005-0000-0000-0000371F0000}"/>
    <cellStyle name="Millares 2 3 4 3 2 3 2 2 2" xfId="19697" xr:uid="{00000000-0005-0000-0000-0000381F0000}"/>
    <cellStyle name="Millares 2 3 4 3 2 3 2 3" xfId="15321" xr:uid="{00000000-0005-0000-0000-0000391F0000}"/>
    <cellStyle name="Millares 2 3 4 3 2 3 3" xfId="8756" xr:uid="{00000000-0005-0000-0000-00003A1F0000}"/>
    <cellStyle name="Millares 2 3 4 3 2 3 3 2" xfId="17509" xr:uid="{00000000-0005-0000-0000-00003B1F0000}"/>
    <cellStyle name="Millares 2 3 4 3 2 3 4" xfId="13133" xr:uid="{00000000-0005-0000-0000-00003C1F0000}"/>
    <cellStyle name="Millares 2 3 4 3 2 4" xfId="5473" xr:uid="{00000000-0005-0000-0000-00003D1F0000}"/>
    <cellStyle name="Millares 2 3 4 3 2 4 2" xfId="9850" xr:uid="{00000000-0005-0000-0000-00003E1F0000}"/>
    <cellStyle name="Millares 2 3 4 3 2 4 2 2" xfId="18603" xr:uid="{00000000-0005-0000-0000-00003F1F0000}"/>
    <cellStyle name="Millares 2 3 4 3 2 4 3" xfId="14227" xr:uid="{00000000-0005-0000-0000-0000401F0000}"/>
    <cellStyle name="Millares 2 3 4 3 2 5" xfId="7662" xr:uid="{00000000-0005-0000-0000-0000411F0000}"/>
    <cellStyle name="Millares 2 3 4 3 2 5 2" xfId="16415" xr:uid="{00000000-0005-0000-0000-0000421F0000}"/>
    <cellStyle name="Millares 2 3 4 3 2 6" xfId="12039" xr:uid="{00000000-0005-0000-0000-0000431F0000}"/>
    <cellStyle name="Millares 2 3 4 3 3" xfId="3556" xr:uid="{00000000-0005-0000-0000-0000441F0000}"/>
    <cellStyle name="Millares 2 3 4 3 3 2" xfId="4652" xr:uid="{00000000-0005-0000-0000-0000451F0000}"/>
    <cellStyle name="Millares 2 3 4 3 3 2 2" xfId="6841" xr:uid="{00000000-0005-0000-0000-0000461F0000}"/>
    <cellStyle name="Millares 2 3 4 3 3 2 2 2" xfId="11218" xr:uid="{00000000-0005-0000-0000-0000471F0000}"/>
    <cellStyle name="Millares 2 3 4 3 3 2 2 2 2" xfId="19971" xr:uid="{00000000-0005-0000-0000-0000481F0000}"/>
    <cellStyle name="Millares 2 3 4 3 3 2 2 3" xfId="15595" xr:uid="{00000000-0005-0000-0000-0000491F0000}"/>
    <cellStyle name="Millares 2 3 4 3 3 2 3" xfId="9030" xr:uid="{00000000-0005-0000-0000-00004A1F0000}"/>
    <cellStyle name="Millares 2 3 4 3 3 2 3 2" xfId="17783" xr:uid="{00000000-0005-0000-0000-00004B1F0000}"/>
    <cellStyle name="Millares 2 3 4 3 3 2 4" xfId="13407" xr:uid="{00000000-0005-0000-0000-00004C1F0000}"/>
    <cellStyle name="Millares 2 3 4 3 3 3" xfId="5747" xr:uid="{00000000-0005-0000-0000-00004D1F0000}"/>
    <cellStyle name="Millares 2 3 4 3 3 3 2" xfId="10124" xr:uid="{00000000-0005-0000-0000-00004E1F0000}"/>
    <cellStyle name="Millares 2 3 4 3 3 3 2 2" xfId="18877" xr:uid="{00000000-0005-0000-0000-00004F1F0000}"/>
    <cellStyle name="Millares 2 3 4 3 3 3 3" xfId="14501" xr:uid="{00000000-0005-0000-0000-0000501F0000}"/>
    <cellStyle name="Millares 2 3 4 3 3 4" xfId="7936" xr:uid="{00000000-0005-0000-0000-0000511F0000}"/>
    <cellStyle name="Millares 2 3 4 3 3 4 2" xfId="16689" xr:uid="{00000000-0005-0000-0000-0000521F0000}"/>
    <cellStyle name="Millares 2 3 4 3 3 5" xfId="12313" xr:uid="{00000000-0005-0000-0000-0000531F0000}"/>
    <cellStyle name="Millares 2 3 4 3 4" xfId="4104" xr:uid="{00000000-0005-0000-0000-0000541F0000}"/>
    <cellStyle name="Millares 2 3 4 3 4 2" xfId="6293" xr:uid="{00000000-0005-0000-0000-0000551F0000}"/>
    <cellStyle name="Millares 2 3 4 3 4 2 2" xfId="10670" xr:uid="{00000000-0005-0000-0000-0000561F0000}"/>
    <cellStyle name="Millares 2 3 4 3 4 2 2 2" xfId="19423" xr:uid="{00000000-0005-0000-0000-0000571F0000}"/>
    <cellStyle name="Millares 2 3 4 3 4 2 3" xfId="15047" xr:uid="{00000000-0005-0000-0000-0000581F0000}"/>
    <cellStyle name="Millares 2 3 4 3 4 3" xfId="8482" xr:uid="{00000000-0005-0000-0000-0000591F0000}"/>
    <cellStyle name="Millares 2 3 4 3 4 3 2" xfId="17235" xr:uid="{00000000-0005-0000-0000-00005A1F0000}"/>
    <cellStyle name="Millares 2 3 4 3 4 4" xfId="12859" xr:uid="{00000000-0005-0000-0000-00005B1F0000}"/>
    <cellStyle name="Millares 2 3 4 3 5" xfId="5199" xr:uid="{00000000-0005-0000-0000-00005C1F0000}"/>
    <cellStyle name="Millares 2 3 4 3 5 2" xfId="9576" xr:uid="{00000000-0005-0000-0000-00005D1F0000}"/>
    <cellStyle name="Millares 2 3 4 3 5 2 2" xfId="18329" xr:uid="{00000000-0005-0000-0000-00005E1F0000}"/>
    <cellStyle name="Millares 2 3 4 3 5 3" xfId="13953" xr:uid="{00000000-0005-0000-0000-00005F1F0000}"/>
    <cellStyle name="Millares 2 3 4 3 6" xfId="7388" xr:uid="{00000000-0005-0000-0000-0000601F0000}"/>
    <cellStyle name="Millares 2 3 4 3 6 2" xfId="16141" xr:uid="{00000000-0005-0000-0000-0000611F0000}"/>
    <cellStyle name="Millares 2 3 4 3 7" xfId="11765" xr:uid="{00000000-0005-0000-0000-0000621F0000}"/>
    <cellStyle name="Millares 2 3 4 4" xfId="2888" xr:uid="{00000000-0005-0000-0000-0000631F0000}"/>
    <cellStyle name="Millares 2 3 4 4 2" xfId="3167" xr:uid="{00000000-0005-0000-0000-0000641F0000}"/>
    <cellStyle name="Millares 2 3 4 4 2 2" xfId="3720" xr:uid="{00000000-0005-0000-0000-0000651F0000}"/>
    <cellStyle name="Millares 2 3 4 4 2 2 2" xfId="4816" xr:uid="{00000000-0005-0000-0000-0000661F0000}"/>
    <cellStyle name="Millares 2 3 4 4 2 2 2 2" xfId="7005" xr:uid="{00000000-0005-0000-0000-0000671F0000}"/>
    <cellStyle name="Millares 2 3 4 4 2 2 2 2 2" xfId="11382" xr:uid="{00000000-0005-0000-0000-0000681F0000}"/>
    <cellStyle name="Millares 2 3 4 4 2 2 2 2 2 2" xfId="20135" xr:uid="{00000000-0005-0000-0000-0000691F0000}"/>
    <cellStyle name="Millares 2 3 4 4 2 2 2 2 3" xfId="15759" xr:uid="{00000000-0005-0000-0000-00006A1F0000}"/>
    <cellStyle name="Millares 2 3 4 4 2 2 2 3" xfId="9194" xr:uid="{00000000-0005-0000-0000-00006B1F0000}"/>
    <cellStyle name="Millares 2 3 4 4 2 2 2 3 2" xfId="17947" xr:uid="{00000000-0005-0000-0000-00006C1F0000}"/>
    <cellStyle name="Millares 2 3 4 4 2 2 2 4" xfId="13571" xr:uid="{00000000-0005-0000-0000-00006D1F0000}"/>
    <cellStyle name="Millares 2 3 4 4 2 2 3" xfId="5911" xr:uid="{00000000-0005-0000-0000-00006E1F0000}"/>
    <cellStyle name="Millares 2 3 4 4 2 2 3 2" xfId="10288" xr:uid="{00000000-0005-0000-0000-00006F1F0000}"/>
    <cellStyle name="Millares 2 3 4 4 2 2 3 2 2" xfId="19041" xr:uid="{00000000-0005-0000-0000-0000701F0000}"/>
    <cellStyle name="Millares 2 3 4 4 2 2 3 3" xfId="14665" xr:uid="{00000000-0005-0000-0000-0000711F0000}"/>
    <cellStyle name="Millares 2 3 4 4 2 2 4" xfId="8100" xr:uid="{00000000-0005-0000-0000-0000721F0000}"/>
    <cellStyle name="Millares 2 3 4 4 2 2 4 2" xfId="16853" xr:uid="{00000000-0005-0000-0000-0000731F0000}"/>
    <cellStyle name="Millares 2 3 4 4 2 2 5" xfId="12477" xr:uid="{00000000-0005-0000-0000-0000741F0000}"/>
    <cellStyle name="Millares 2 3 4 4 2 3" xfId="4268" xr:uid="{00000000-0005-0000-0000-0000751F0000}"/>
    <cellStyle name="Millares 2 3 4 4 2 3 2" xfId="6457" xr:uid="{00000000-0005-0000-0000-0000761F0000}"/>
    <cellStyle name="Millares 2 3 4 4 2 3 2 2" xfId="10834" xr:uid="{00000000-0005-0000-0000-0000771F0000}"/>
    <cellStyle name="Millares 2 3 4 4 2 3 2 2 2" xfId="19587" xr:uid="{00000000-0005-0000-0000-0000781F0000}"/>
    <cellStyle name="Millares 2 3 4 4 2 3 2 3" xfId="15211" xr:uid="{00000000-0005-0000-0000-0000791F0000}"/>
    <cellStyle name="Millares 2 3 4 4 2 3 3" xfId="8646" xr:uid="{00000000-0005-0000-0000-00007A1F0000}"/>
    <cellStyle name="Millares 2 3 4 4 2 3 3 2" xfId="17399" xr:uid="{00000000-0005-0000-0000-00007B1F0000}"/>
    <cellStyle name="Millares 2 3 4 4 2 3 4" xfId="13023" xr:uid="{00000000-0005-0000-0000-00007C1F0000}"/>
    <cellStyle name="Millares 2 3 4 4 2 4" xfId="5363" xr:uid="{00000000-0005-0000-0000-00007D1F0000}"/>
    <cellStyle name="Millares 2 3 4 4 2 4 2" xfId="9740" xr:uid="{00000000-0005-0000-0000-00007E1F0000}"/>
    <cellStyle name="Millares 2 3 4 4 2 4 2 2" xfId="18493" xr:uid="{00000000-0005-0000-0000-00007F1F0000}"/>
    <cellStyle name="Millares 2 3 4 4 2 4 3" xfId="14117" xr:uid="{00000000-0005-0000-0000-0000801F0000}"/>
    <cellStyle name="Millares 2 3 4 4 2 5" xfId="7552" xr:uid="{00000000-0005-0000-0000-0000811F0000}"/>
    <cellStyle name="Millares 2 3 4 4 2 5 2" xfId="16305" xr:uid="{00000000-0005-0000-0000-0000821F0000}"/>
    <cellStyle name="Millares 2 3 4 4 2 6" xfId="11929" xr:uid="{00000000-0005-0000-0000-0000831F0000}"/>
    <cellStyle name="Millares 2 3 4 4 3" xfId="3446" xr:uid="{00000000-0005-0000-0000-0000841F0000}"/>
    <cellStyle name="Millares 2 3 4 4 3 2" xfId="4542" xr:uid="{00000000-0005-0000-0000-0000851F0000}"/>
    <cellStyle name="Millares 2 3 4 4 3 2 2" xfId="6731" xr:uid="{00000000-0005-0000-0000-0000861F0000}"/>
    <cellStyle name="Millares 2 3 4 4 3 2 2 2" xfId="11108" xr:uid="{00000000-0005-0000-0000-0000871F0000}"/>
    <cellStyle name="Millares 2 3 4 4 3 2 2 2 2" xfId="19861" xr:uid="{00000000-0005-0000-0000-0000881F0000}"/>
    <cellStyle name="Millares 2 3 4 4 3 2 2 3" xfId="15485" xr:uid="{00000000-0005-0000-0000-0000891F0000}"/>
    <cellStyle name="Millares 2 3 4 4 3 2 3" xfId="8920" xr:uid="{00000000-0005-0000-0000-00008A1F0000}"/>
    <cellStyle name="Millares 2 3 4 4 3 2 3 2" xfId="17673" xr:uid="{00000000-0005-0000-0000-00008B1F0000}"/>
    <cellStyle name="Millares 2 3 4 4 3 2 4" xfId="13297" xr:uid="{00000000-0005-0000-0000-00008C1F0000}"/>
    <cellStyle name="Millares 2 3 4 4 3 3" xfId="5637" xr:uid="{00000000-0005-0000-0000-00008D1F0000}"/>
    <cellStyle name="Millares 2 3 4 4 3 3 2" xfId="10014" xr:uid="{00000000-0005-0000-0000-00008E1F0000}"/>
    <cellStyle name="Millares 2 3 4 4 3 3 2 2" xfId="18767" xr:uid="{00000000-0005-0000-0000-00008F1F0000}"/>
    <cellStyle name="Millares 2 3 4 4 3 3 3" xfId="14391" xr:uid="{00000000-0005-0000-0000-0000901F0000}"/>
    <cellStyle name="Millares 2 3 4 4 3 4" xfId="7826" xr:uid="{00000000-0005-0000-0000-0000911F0000}"/>
    <cellStyle name="Millares 2 3 4 4 3 4 2" xfId="16579" xr:uid="{00000000-0005-0000-0000-0000921F0000}"/>
    <cellStyle name="Millares 2 3 4 4 3 5" xfId="12203" xr:uid="{00000000-0005-0000-0000-0000931F0000}"/>
    <cellStyle name="Millares 2 3 4 4 4" xfId="3994" xr:uid="{00000000-0005-0000-0000-0000941F0000}"/>
    <cellStyle name="Millares 2 3 4 4 4 2" xfId="6183" xr:uid="{00000000-0005-0000-0000-0000951F0000}"/>
    <cellStyle name="Millares 2 3 4 4 4 2 2" xfId="10560" xr:uid="{00000000-0005-0000-0000-0000961F0000}"/>
    <cellStyle name="Millares 2 3 4 4 4 2 2 2" xfId="19313" xr:uid="{00000000-0005-0000-0000-0000971F0000}"/>
    <cellStyle name="Millares 2 3 4 4 4 2 3" xfId="14937" xr:uid="{00000000-0005-0000-0000-0000981F0000}"/>
    <cellStyle name="Millares 2 3 4 4 4 3" xfId="8372" xr:uid="{00000000-0005-0000-0000-0000991F0000}"/>
    <cellStyle name="Millares 2 3 4 4 4 3 2" xfId="17125" xr:uid="{00000000-0005-0000-0000-00009A1F0000}"/>
    <cellStyle name="Millares 2 3 4 4 4 4" xfId="12749" xr:uid="{00000000-0005-0000-0000-00009B1F0000}"/>
    <cellStyle name="Millares 2 3 4 4 5" xfId="5089" xr:uid="{00000000-0005-0000-0000-00009C1F0000}"/>
    <cellStyle name="Millares 2 3 4 4 5 2" xfId="9466" xr:uid="{00000000-0005-0000-0000-00009D1F0000}"/>
    <cellStyle name="Millares 2 3 4 4 5 2 2" xfId="18219" xr:uid="{00000000-0005-0000-0000-00009E1F0000}"/>
    <cellStyle name="Millares 2 3 4 4 5 3" xfId="13843" xr:uid="{00000000-0005-0000-0000-00009F1F0000}"/>
    <cellStyle name="Millares 2 3 4 4 6" xfId="7278" xr:uid="{00000000-0005-0000-0000-0000A01F0000}"/>
    <cellStyle name="Millares 2 3 4 4 6 2" xfId="16031" xr:uid="{00000000-0005-0000-0000-0000A11F0000}"/>
    <cellStyle name="Millares 2 3 4 4 7" xfId="11655" xr:uid="{00000000-0005-0000-0000-0000A21F0000}"/>
    <cellStyle name="Millares 2 3 4 5" xfId="3117" xr:uid="{00000000-0005-0000-0000-0000A31F0000}"/>
    <cellStyle name="Millares 2 3 4 5 2" xfId="3671" xr:uid="{00000000-0005-0000-0000-0000A41F0000}"/>
    <cellStyle name="Millares 2 3 4 5 2 2" xfId="4767" xr:uid="{00000000-0005-0000-0000-0000A51F0000}"/>
    <cellStyle name="Millares 2 3 4 5 2 2 2" xfId="6956" xr:uid="{00000000-0005-0000-0000-0000A61F0000}"/>
    <cellStyle name="Millares 2 3 4 5 2 2 2 2" xfId="11333" xr:uid="{00000000-0005-0000-0000-0000A71F0000}"/>
    <cellStyle name="Millares 2 3 4 5 2 2 2 2 2" xfId="20086" xr:uid="{00000000-0005-0000-0000-0000A81F0000}"/>
    <cellStyle name="Millares 2 3 4 5 2 2 2 3" xfId="15710" xr:uid="{00000000-0005-0000-0000-0000A91F0000}"/>
    <cellStyle name="Millares 2 3 4 5 2 2 3" xfId="9145" xr:uid="{00000000-0005-0000-0000-0000AA1F0000}"/>
    <cellStyle name="Millares 2 3 4 5 2 2 3 2" xfId="17898" xr:uid="{00000000-0005-0000-0000-0000AB1F0000}"/>
    <cellStyle name="Millares 2 3 4 5 2 2 4" xfId="13522" xr:uid="{00000000-0005-0000-0000-0000AC1F0000}"/>
    <cellStyle name="Millares 2 3 4 5 2 3" xfId="5862" xr:uid="{00000000-0005-0000-0000-0000AD1F0000}"/>
    <cellStyle name="Millares 2 3 4 5 2 3 2" xfId="10239" xr:uid="{00000000-0005-0000-0000-0000AE1F0000}"/>
    <cellStyle name="Millares 2 3 4 5 2 3 2 2" xfId="18992" xr:uid="{00000000-0005-0000-0000-0000AF1F0000}"/>
    <cellStyle name="Millares 2 3 4 5 2 3 3" xfId="14616" xr:uid="{00000000-0005-0000-0000-0000B01F0000}"/>
    <cellStyle name="Millares 2 3 4 5 2 4" xfId="8051" xr:uid="{00000000-0005-0000-0000-0000B11F0000}"/>
    <cellStyle name="Millares 2 3 4 5 2 4 2" xfId="16804" xr:uid="{00000000-0005-0000-0000-0000B21F0000}"/>
    <cellStyle name="Millares 2 3 4 5 2 5" xfId="12428" xr:uid="{00000000-0005-0000-0000-0000B31F0000}"/>
    <cellStyle name="Millares 2 3 4 5 3" xfId="4219" xr:uid="{00000000-0005-0000-0000-0000B41F0000}"/>
    <cellStyle name="Millares 2 3 4 5 3 2" xfId="6408" xr:uid="{00000000-0005-0000-0000-0000B51F0000}"/>
    <cellStyle name="Millares 2 3 4 5 3 2 2" xfId="10785" xr:uid="{00000000-0005-0000-0000-0000B61F0000}"/>
    <cellStyle name="Millares 2 3 4 5 3 2 2 2" xfId="19538" xr:uid="{00000000-0005-0000-0000-0000B71F0000}"/>
    <cellStyle name="Millares 2 3 4 5 3 2 3" xfId="15162" xr:uid="{00000000-0005-0000-0000-0000B81F0000}"/>
    <cellStyle name="Millares 2 3 4 5 3 3" xfId="8597" xr:uid="{00000000-0005-0000-0000-0000B91F0000}"/>
    <cellStyle name="Millares 2 3 4 5 3 3 2" xfId="17350" xr:uid="{00000000-0005-0000-0000-0000BA1F0000}"/>
    <cellStyle name="Millares 2 3 4 5 3 4" xfId="12974" xr:uid="{00000000-0005-0000-0000-0000BB1F0000}"/>
    <cellStyle name="Millares 2 3 4 5 4" xfId="5314" xr:uid="{00000000-0005-0000-0000-0000BC1F0000}"/>
    <cellStyle name="Millares 2 3 4 5 4 2" xfId="9691" xr:uid="{00000000-0005-0000-0000-0000BD1F0000}"/>
    <cellStyle name="Millares 2 3 4 5 4 2 2" xfId="18444" xr:uid="{00000000-0005-0000-0000-0000BE1F0000}"/>
    <cellStyle name="Millares 2 3 4 5 4 3" xfId="14068" xr:uid="{00000000-0005-0000-0000-0000BF1F0000}"/>
    <cellStyle name="Millares 2 3 4 5 5" xfId="7503" xr:uid="{00000000-0005-0000-0000-0000C01F0000}"/>
    <cellStyle name="Millares 2 3 4 5 5 2" xfId="16256" xr:uid="{00000000-0005-0000-0000-0000C11F0000}"/>
    <cellStyle name="Millares 2 3 4 5 6" xfId="11880" xr:uid="{00000000-0005-0000-0000-0000C21F0000}"/>
    <cellStyle name="Millares 2 3 4 6" xfId="3396" xr:uid="{00000000-0005-0000-0000-0000C31F0000}"/>
    <cellStyle name="Millares 2 3 4 6 2" xfId="4493" xr:uid="{00000000-0005-0000-0000-0000C41F0000}"/>
    <cellStyle name="Millares 2 3 4 6 2 2" xfId="6682" xr:uid="{00000000-0005-0000-0000-0000C51F0000}"/>
    <cellStyle name="Millares 2 3 4 6 2 2 2" xfId="11059" xr:uid="{00000000-0005-0000-0000-0000C61F0000}"/>
    <cellStyle name="Millares 2 3 4 6 2 2 2 2" xfId="19812" xr:uid="{00000000-0005-0000-0000-0000C71F0000}"/>
    <cellStyle name="Millares 2 3 4 6 2 2 3" xfId="15436" xr:uid="{00000000-0005-0000-0000-0000C81F0000}"/>
    <cellStyle name="Millares 2 3 4 6 2 3" xfId="8871" xr:uid="{00000000-0005-0000-0000-0000C91F0000}"/>
    <cellStyle name="Millares 2 3 4 6 2 3 2" xfId="17624" xr:uid="{00000000-0005-0000-0000-0000CA1F0000}"/>
    <cellStyle name="Millares 2 3 4 6 2 4" xfId="13248" xr:uid="{00000000-0005-0000-0000-0000CB1F0000}"/>
    <cellStyle name="Millares 2 3 4 6 3" xfId="5588" xr:uid="{00000000-0005-0000-0000-0000CC1F0000}"/>
    <cellStyle name="Millares 2 3 4 6 3 2" xfId="9965" xr:uid="{00000000-0005-0000-0000-0000CD1F0000}"/>
    <cellStyle name="Millares 2 3 4 6 3 2 2" xfId="18718" xr:uid="{00000000-0005-0000-0000-0000CE1F0000}"/>
    <cellStyle name="Millares 2 3 4 6 3 3" xfId="14342" xr:uid="{00000000-0005-0000-0000-0000CF1F0000}"/>
    <cellStyle name="Millares 2 3 4 6 4" xfId="7777" xr:uid="{00000000-0005-0000-0000-0000D01F0000}"/>
    <cellStyle name="Millares 2 3 4 6 4 2" xfId="16530" xr:uid="{00000000-0005-0000-0000-0000D11F0000}"/>
    <cellStyle name="Millares 2 3 4 6 5" xfId="12154" xr:uid="{00000000-0005-0000-0000-0000D21F0000}"/>
    <cellStyle name="Millares 2 3 4 7" xfId="3946" xr:uid="{00000000-0005-0000-0000-0000D31F0000}"/>
    <cellStyle name="Millares 2 3 4 7 2" xfId="6135" xr:uid="{00000000-0005-0000-0000-0000D41F0000}"/>
    <cellStyle name="Millares 2 3 4 7 2 2" xfId="10512" xr:uid="{00000000-0005-0000-0000-0000D51F0000}"/>
    <cellStyle name="Millares 2 3 4 7 2 2 2" xfId="19265" xr:uid="{00000000-0005-0000-0000-0000D61F0000}"/>
    <cellStyle name="Millares 2 3 4 7 2 3" xfId="14889" xr:uid="{00000000-0005-0000-0000-0000D71F0000}"/>
    <cellStyle name="Millares 2 3 4 7 3" xfId="8324" xr:uid="{00000000-0005-0000-0000-0000D81F0000}"/>
    <cellStyle name="Millares 2 3 4 7 3 2" xfId="17077" xr:uid="{00000000-0005-0000-0000-0000D91F0000}"/>
    <cellStyle name="Millares 2 3 4 7 4" xfId="12701" xr:uid="{00000000-0005-0000-0000-0000DA1F0000}"/>
    <cellStyle name="Millares 2 3 4 8" xfId="5041" xr:uid="{00000000-0005-0000-0000-0000DB1F0000}"/>
    <cellStyle name="Millares 2 3 4 8 2" xfId="9418" xr:uid="{00000000-0005-0000-0000-0000DC1F0000}"/>
    <cellStyle name="Millares 2 3 4 8 2 2" xfId="18171" xr:uid="{00000000-0005-0000-0000-0000DD1F0000}"/>
    <cellStyle name="Millares 2 3 4 8 3" xfId="13795" xr:uid="{00000000-0005-0000-0000-0000DE1F0000}"/>
    <cellStyle name="Millares 2 3 4 9" xfId="7230" xr:uid="{00000000-0005-0000-0000-0000DF1F0000}"/>
    <cellStyle name="Millares 2 3 4 9 2" xfId="15983" xr:uid="{00000000-0005-0000-0000-0000E01F0000}"/>
    <cellStyle name="Millares 2 3 5" xfId="2942" xr:uid="{00000000-0005-0000-0000-0000E11F0000}"/>
    <cellStyle name="Millares 2 3 5 2" xfId="3054" xr:uid="{00000000-0005-0000-0000-0000E21F0000}"/>
    <cellStyle name="Millares 2 3 5 2 2" xfId="3330" xr:uid="{00000000-0005-0000-0000-0000E31F0000}"/>
    <cellStyle name="Millares 2 3 5 2 2 2" xfId="3883" xr:uid="{00000000-0005-0000-0000-0000E41F0000}"/>
    <cellStyle name="Millares 2 3 5 2 2 2 2" xfId="4979" xr:uid="{00000000-0005-0000-0000-0000E51F0000}"/>
    <cellStyle name="Millares 2 3 5 2 2 2 2 2" xfId="7168" xr:uid="{00000000-0005-0000-0000-0000E61F0000}"/>
    <cellStyle name="Millares 2 3 5 2 2 2 2 2 2" xfId="11545" xr:uid="{00000000-0005-0000-0000-0000E71F0000}"/>
    <cellStyle name="Millares 2 3 5 2 2 2 2 2 2 2" xfId="20298" xr:uid="{00000000-0005-0000-0000-0000E81F0000}"/>
    <cellStyle name="Millares 2 3 5 2 2 2 2 2 3" xfId="15922" xr:uid="{00000000-0005-0000-0000-0000E91F0000}"/>
    <cellStyle name="Millares 2 3 5 2 2 2 2 3" xfId="9357" xr:uid="{00000000-0005-0000-0000-0000EA1F0000}"/>
    <cellStyle name="Millares 2 3 5 2 2 2 2 3 2" xfId="18110" xr:uid="{00000000-0005-0000-0000-0000EB1F0000}"/>
    <cellStyle name="Millares 2 3 5 2 2 2 2 4" xfId="13734" xr:uid="{00000000-0005-0000-0000-0000EC1F0000}"/>
    <cellStyle name="Millares 2 3 5 2 2 2 3" xfId="6074" xr:uid="{00000000-0005-0000-0000-0000ED1F0000}"/>
    <cellStyle name="Millares 2 3 5 2 2 2 3 2" xfId="10451" xr:uid="{00000000-0005-0000-0000-0000EE1F0000}"/>
    <cellStyle name="Millares 2 3 5 2 2 2 3 2 2" xfId="19204" xr:uid="{00000000-0005-0000-0000-0000EF1F0000}"/>
    <cellStyle name="Millares 2 3 5 2 2 2 3 3" xfId="14828" xr:uid="{00000000-0005-0000-0000-0000F01F0000}"/>
    <cellStyle name="Millares 2 3 5 2 2 2 4" xfId="8263" xr:uid="{00000000-0005-0000-0000-0000F11F0000}"/>
    <cellStyle name="Millares 2 3 5 2 2 2 4 2" xfId="17016" xr:uid="{00000000-0005-0000-0000-0000F21F0000}"/>
    <cellStyle name="Millares 2 3 5 2 2 2 5" xfId="12640" xr:uid="{00000000-0005-0000-0000-0000F31F0000}"/>
    <cellStyle name="Millares 2 3 5 2 2 3" xfId="4431" xr:uid="{00000000-0005-0000-0000-0000F41F0000}"/>
    <cellStyle name="Millares 2 3 5 2 2 3 2" xfId="6620" xr:uid="{00000000-0005-0000-0000-0000F51F0000}"/>
    <cellStyle name="Millares 2 3 5 2 2 3 2 2" xfId="10997" xr:uid="{00000000-0005-0000-0000-0000F61F0000}"/>
    <cellStyle name="Millares 2 3 5 2 2 3 2 2 2" xfId="19750" xr:uid="{00000000-0005-0000-0000-0000F71F0000}"/>
    <cellStyle name="Millares 2 3 5 2 2 3 2 3" xfId="15374" xr:uid="{00000000-0005-0000-0000-0000F81F0000}"/>
    <cellStyle name="Millares 2 3 5 2 2 3 3" xfId="8809" xr:uid="{00000000-0005-0000-0000-0000F91F0000}"/>
    <cellStyle name="Millares 2 3 5 2 2 3 3 2" xfId="17562" xr:uid="{00000000-0005-0000-0000-0000FA1F0000}"/>
    <cellStyle name="Millares 2 3 5 2 2 3 4" xfId="13186" xr:uid="{00000000-0005-0000-0000-0000FB1F0000}"/>
    <cellStyle name="Millares 2 3 5 2 2 4" xfId="5526" xr:uid="{00000000-0005-0000-0000-0000FC1F0000}"/>
    <cellStyle name="Millares 2 3 5 2 2 4 2" xfId="9903" xr:uid="{00000000-0005-0000-0000-0000FD1F0000}"/>
    <cellStyle name="Millares 2 3 5 2 2 4 2 2" xfId="18656" xr:uid="{00000000-0005-0000-0000-0000FE1F0000}"/>
    <cellStyle name="Millares 2 3 5 2 2 4 3" xfId="14280" xr:uid="{00000000-0005-0000-0000-0000FF1F0000}"/>
    <cellStyle name="Millares 2 3 5 2 2 5" xfId="7715" xr:uid="{00000000-0005-0000-0000-000000200000}"/>
    <cellStyle name="Millares 2 3 5 2 2 5 2" xfId="16468" xr:uid="{00000000-0005-0000-0000-000001200000}"/>
    <cellStyle name="Millares 2 3 5 2 2 6" xfId="12092" xr:uid="{00000000-0005-0000-0000-000002200000}"/>
    <cellStyle name="Millares 2 3 5 2 3" xfId="3609" xr:uid="{00000000-0005-0000-0000-000003200000}"/>
    <cellStyle name="Millares 2 3 5 2 3 2" xfId="4705" xr:uid="{00000000-0005-0000-0000-000004200000}"/>
    <cellStyle name="Millares 2 3 5 2 3 2 2" xfId="6894" xr:uid="{00000000-0005-0000-0000-000005200000}"/>
    <cellStyle name="Millares 2 3 5 2 3 2 2 2" xfId="11271" xr:uid="{00000000-0005-0000-0000-000006200000}"/>
    <cellStyle name="Millares 2 3 5 2 3 2 2 2 2" xfId="20024" xr:uid="{00000000-0005-0000-0000-000007200000}"/>
    <cellStyle name="Millares 2 3 5 2 3 2 2 3" xfId="15648" xr:uid="{00000000-0005-0000-0000-000008200000}"/>
    <cellStyle name="Millares 2 3 5 2 3 2 3" xfId="9083" xr:uid="{00000000-0005-0000-0000-000009200000}"/>
    <cellStyle name="Millares 2 3 5 2 3 2 3 2" xfId="17836" xr:uid="{00000000-0005-0000-0000-00000A200000}"/>
    <cellStyle name="Millares 2 3 5 2 3 2 4" xfId="13460" xr:uid="{00000000-0005-0000-0000-00000B200000}"/>
    <cellStyle name="Millares 2 3 5 2 3 3" xfId="5800" xr:uid="{00000000-0005-0000-0000-00000C200000}"/>
    <cellStyle name="Millares 2 3 5 2 3 3 2" xfId="10177" xr:uid="{00000000-0005-0000-0000-00000D200000}"/>
    <cellStyle name="Millares 2 3 5 2 3 3 2 2" xfId="18930" xr:uid="{00000000-0005-0000-0000-00000E200000}"/>
    <cellStyle name="Millares 2 3 5 2 3 3 3" xfId="14554" xr:uid="{00000000-0005-0000-0000-00000F200000}"/>
    <cellStyle name="Millares 2 3 5 2 3 4" xfId="7989" xr:uid="{00000000-0005-0000-0000-000010200000}"/>
    <cellStyle name="Millares 2 3 5 2 3 4 2" xfId="16742" xr:uid="{00000000-0005-0000-0000-000011200000}"/>
    <cellStyle name="Millares 2 3 5 2 3 5" xfId="12366" xr:uid="{00000000-0005-0000-0000-000012200000}"/>
    <cellStyle name="Millares 2 3 5 2 4" xfId="4157" xr:uid="{00000000-0005-0000-0000-000013200000}"/>
    <cellStyle name="Millares 2 3 5 2 4 2" xfId="6346" xr:uid="{00000000-0005-0000-0000-000014200000}"/>
    <cellStyle name="Millares 2 3 5 2 4 2 2" xfId="10723" xr:uid="{00000000-0005-0000-0000-000015200000}"/>
    <cellStyle name="Millares 2 3 5 2 4 2 2 2" xfId="19476" xr:uid="{00000000-0005-0000-0000-000016200000}"/>
    <cellStyle name="Millares 2 3 5 2 4 2 3" xfId="15100" xr:uid="{00000000-0005-0000-0000-000017200000}"/>
    <cellStyle name="Millares 2 3 5 2 4 3" xfId="8535" xr:uid="{00000000-0005-0000-0000-000018200000}"/>
    <cellStyle name="Millares 2 3 5 2 4 3 2" xfId="17288" xr:uid="{00000000-0005-0000-0000-000019200000}"/>
    <cellStyle name="Millares 2 3 5 2 4 4" xfId="12912" xr:uid="{00000000-0005-0000-0000-00001A200000}"/>
    <cellStyle name="Millares 2 3 5 2 5" xfId="5252" xr:uid="{00000000-0005-0000-0000-00001B200000}"/>
    <cellStyle name="Millares 2 3 5 2 5 2" xfId="9629" xr:uid="{00000000-0005-0000-0000-00001C200000}"/>
    <cellStyle name="Millares 2 3 5 2 5 2 2" xfId="18382" xr:uid="{00000000-0005-0000-0000-00001D200000}"/>
    <cellStyle name="Millares 2 3 5 2 5 3" xfId="14006" xr:uid="{00000000-0005-0000-0000-00001E200000}"/>
    <cellStyle name="Millares 2 3 5 2 6" xfId="7441" xr:uid="{00000000-0005-0000-0000-00001F200000}"/>
    <cellStyle name="Millares 2 3 5 2 6 2" xfId="16194" xr:uid="{00000000-0005-0000-0000-000020200000}"/>
    <cellStyle name="Millares 2 3 5 2 7" xfId="11818" xr:uid="{00000000-0005-0000-0000-000021200000}"/>
    <cellStyle name="Millares 2 3 5 3" xfId="3218" xr:uid="{00000000-0005-0000-0000-000022200000}"/>
    <cellStyle name="Millares 2 3 5 3 2" xfId="3771" xr:uid="{00000000-0005-0000-0000-000023200000}"/>
    <cellStyle name="Millares 2 3 5 3 2 2" xfId="4867" xr:uid="{00000000-0005-0000-0000-000024200000}"/>
    <cellStyle name="Millares 2 3 5 3 2 2 2" xfId="7056" xr:uid="{00000000-0005-0000-0000-000025200000}"/>
    <cellStyle name="Millares 2 3 5 3 2 2 2 2" xfId="11433" xr:uid="{00000000-0005-0000-0000-000026200000}"/>
    <cellStyle name="Millares 2 3 5 3 2 2 2 2 2" xfId="20186" xr:uid="{00000000-0005-0000-0000-000027200000}"/>
    <cellStyle name="Millares 2 3 5 3 2 2 2 3" xfId="15810" xr:uid="{00000000-0005-0000-0000-000028200000}"/>
    <cellStyle name="Millares 2 3 5 3 2 2 3" xfId="9245" xr:uid="{00000000-0005-0000-0000-000029200000}"/>
    <cellStyle name="Millares 2 3 5 3 2 2 3 2" xfId="17998" xr:uid="{00000000-0005-0000-0000-00002A200000}"/>
    <cellStyle name="Millares 2 3 5 3 2 2 4" xfId="13622" xr:uid="{00000000-0005-0000-0000-00002B200000}"/>
    <cellStyle name="Millares 2 3 5 3 2 3" xfId="5962" xr:uid="{00000000-0005-0000-0000-00002C200000}"/>
    <cellStyle name="Millares 2 3 5 3 2 3 2" xfId="10339" xr:uid="{00000000-0005-0000-0000-00002D200000}"/>
    <cellStyle name="Millares 2 3 5 3 2 3 2 2" xfId="19092" xr:uid="{00000000-0005-0000-0000-00002E200000}"/>
    <cellStyle name="Millares 2 3 5 3 2 3 3" xfId="14716" xr:uid="{00000000-0005-0000-0000-00002F200000}"/>
    <cellStyle name="Millares 2 3 5 3 2 4" xfId="8151" xr:uid="{00000000-0005-0000-0000-000030200000}"/>
    <cellStyle name="Millares 2 3 5 3 2 4 2" xfId="16904" xr:uid="{00000000-0005-0000-0000-000031200000}"/>
    <cellStyle name="Millares 2 3 5 3 2 5" xfId="12528" xr:uid="{00000000-0005-0000-0000-000032200000}"/>
    <cellStyle name="Millares 2 3 5 3 3" xfId="4319" xr:uid="{00000000-0005-0000-0000-000033200000}"/>
    <cellStyle name="Millares 2 3 5 3 3 2" xfId="6508" xr:uid="{00000000-0005-0000-0000-000034200000}"/>
    <cellStyle name="Millares 2 3 5 3 3 2 2" xfId="10885" xr:uid="{00000000-0005-0000-0000-000035200000}"/>
    <cellStyle name="Millares 2 3 5 3 3 2 2 2" xfId="19638" xr:uid="{00000000-0005-0000-0000-000036200000}"/>
    <cellStyle name="Millares 2 3 5 3 3 2 3" xfId="15262" xr:uid="{00000000-0005-0000-0000-000037200000}"/>
    <cellStyle name="Millares 2 3 5 3 3 3" xfId="8697" xr:uid="{00000000-0005-0000-0000-000038200000}"/>
    <cellStyle name="Millares 2 3 5 3 3 3 2" xfId="17450" xr:uid="{00000000-0005-0000-0000-000039200000}"/>
    <cellStyle name="Millares 2 3 5 3 3 4" xfId="13074" xr:uid="{00000000-0005-0000-0000-00003A200000}"/>
    <cellStyle name="Millares 2 3 5 3 4" xfId="5414" xr:uid="{00000000-0005-0000-0000-00003B200000}"/>
    <cellStyle name="Millares 2 3 5 3 4 2" xfId="9791" xr:uid="{00000000-0005-0000-0000-00003C200000}"/>
    <cellStyle name="Millares 2 3 5 3 4 2 2" xfId="18544" xr:uid="{00000000-0005-0000-0000-00003D200000}"/>
    <cellStyle name="Millares 2 3 5 3 4 3" xfId="14168" xr:uid="{00000000-0005-0000-0000-00003E200000}"/>
    <cellStyle name="Millares 2 3 5 3 5" xfId="7603" xr:uid="{00000000-0005-0000-0000-00003F200000}"/>
    <cellStyle name="Millares 2 3 5 3 5 2" xfId="16356" xr:uid="{00000000-0005-0000-0000-000040200000}"/>
    <cellStyle name="Millares 2 3 5 3 6" xfId="11980" xr:uid="{00000000-0005-0000-0000-000041200000}"/>
    <cellStyle name="Millares 2 3 5 4" xfId="3497" xr:uid="{00000000-0005-0000-0000-000042200000}"/>
    <cellStyle name="Millares 2 3 5 4 2" xfId="4593" xr:uid="{00000000-0005-0000-0000-000043200000}"/>
    <cellStyle name="Millares 2 3 5 4 2 2" xfId="6782" xr:uid="{00000000-0005-0000-0000-000044200000}"/>
    <cellStyle name="Millares 2 3 5 4 2 2 2" xfId="11159" xr:uid="{00000000-0005-0000-0000-000045200000}"/>
    <cellStyle name="Millares 2 3 5 4 2 2 2 2" xfId="19912" xr:uid="{00000000-0005-0000-0000-000046200000}"/>
    <cellStyle name="Millares 2 3 5 4 2 2 3" xfId="15536" xr:uid="{00000000-0005-0000-0000-000047200000}"/>
    <cellStyle name="Millares 2 3 5 4 2 3" xfId="8971" xr:uid="{00000000-0005-0000-0000-000048200000}"/>
    <cellStyle name="Millares 2 3 5 4 2 3 2" xfId="17724" xr:uid="{00000000-0005-0000-0000-000049200000}"/>
    <cellStyle name="Millares 2 3 5 4 2 4" xfId="13348" xr:uid="{00000000-0005-0000-0000-00004A200000}"/>
    <cellStyle name="Millares 2 3 5 4 3" xfId="5688" xr:uid="{00000000-0005-0000-0000-00004B200000}"/>
    <cellStyle name="Millares 2 3 5 4 3 2" xfId="10065" xr:uid="{00000000-0005-0000-0000-00004C200000}"/>
    <cellStyle name="Millares 2 3 5 4 3 2 2" xfId="18818" xr:uid="{00000000-0005-0000-0000-00004D200000}"/>
    <cellStyle name="Millares 2 3 5 4 3 3" xfId="14442" xr:uid="{00000000-0005-0000-0000-00004E200000}"/>
    <cellStyle name="Millares 2 3 5 4 4" xfId="7877" xr:uid="{00000000-0005-0000-0000-00004F200000}"/>
    <cellStyle name="Millares 2 3 5 4 4 2" xfId="16630" xr:uid="{00000000-0005-0000-0000-000050200000}"/>
    <cellStyle name="Millares 2 3 5 4 5" xfId="12254" xr:uid="{00000000-0005-0000-0000-000051200000}"/>
    <cellStyle name="Millares 2 3 5 5" xfId="4045" xr:uid="{00000000-0005-0000-0000-000052200000}"/>
    <cellStyle name="Millares 2 3 5 5 2" xfId="6234" xr:uid="{00000000-0005-0000-0000-000053200000}"/>
    <cellStyle name="Millares 2 3 5 5 2 2" xfId="10611" xr:uid="{00000000-0005-0000-0000-000054200000}"/>
    <cellStyle name="Millares 2 3 5 5 2 2 2" xfId="19364" xr:uid="{00000000-0005-0000-0000-000055200000}"/>
    <cellStyle name="Millares 2 3 5 5 2 3" xfId="14988" xr:uid="{00000000-0005-0000-0000-000056200000}"/>
    <cellStyle name="Millares 2 3 5 5 3" xfId="8423" xr:uid="{00000000-0005-0000-0000-000057200000}"/>
    <cellStyle name="Millares 2 3 5 5 3 2" xfId="17176" xr:uid="{00000000-0005-0000-0000-000058200000}"/>
    <cellStyle name="Millares 2 3 5 5 4" xfId="12800" xr:uid="{00000000-0005-0000-0000-000059200000}"/>
    <cellStyle name="Millares 2 3 5 6" xfId="5140" xr:uid="{00000000-0005-0000-0000-00005A200000}"/>
    <cellStyle name="Millares 2 3 5 6 2" xfId="9517" xr:uid="{00000000-0005-0000-0000-00005B200000}"/>
    <cellStyle name="Millares 2 3 5 6 2 2" xfId="18270" xr:uid="{00000000-0005-0000-0000-00005C200000}"/>
    <cellStyle name="Millares 2 3 5 6 3" xfId="13894" xr:uid="{00000000-0005-0000-0000-00005D200000}"/>
    <cellStyle name="Millares 2 3 5 7" xfId="7329" xr:uid="{00000000-0005-0000-0000-00005E200000}"/>
    <cellStyle name="Millares 2 3 5 7 2" xfId="16082" xr:uid="{00000000-0005-0000-0000-00005F200000}"/>
    <cellStyle name="Millares 2 3 5 8" xfId="11706" xr:uid="{00000000-0005-0000-0000-000060200000}"/>
    <cellStyle name="Millares 2 3 6" xfId="2997" xr:uid="{00000000-0005-0000-0000-000061200000}"/>
    <cellStyle name="Millares 2 3 6 2" xfId="3273" xr:uid="{00000000-0005-0000-0000-000062200000}"/>
    <cellStyle name="Millares 2 3 6 2 2" xfId="3826" xr:uid="{00000000-0005-0000-0000-000063200000}"/>
    <cellStyle name="Millares 2 3 6 2 2 2" xfId="4922" xr:uid="{00000000-0005-0000-0000-000064200000}"/>
    <cellStyle name="Millares 2 3 6 2 2 2 2" xfId="7111" xr:uid="{00000000-0005-0000-0000-000065200000}"/>
    <cellStyle name="Millares 2 3 6 2 2 2 2 2" xfId="11488" xr:uid="{00000000-0005-0000-0000-000066200000}"/>
    <cellStyle name="Millares 2 3 6 2 2 2 2 2 2" xfId="20241" xr:uid="{00000000-0005-0000-0000-000067200000}"/>
    <cellStyle name="Millares 2 3 6 2 2 2 2 3" xfId="15865" xr:uid="{00000000-0005-0000-0000-000068200000}"/>
    <cellStyle name="Millares 2 3 6 2 2 2 3" xfId="9300" xr:uid="{00000000-0005-0000-0000-000069200000}"/>
    <cellStyle name="Millares 2 3 6 2 2 2 3 2" xfId="18053" xr:uid="{00000000-0005-0000-0000-00006A200000}"/>
    <cellStyle name="Millares 2 3 6 2 2 2 4" xfId="13677" xr:uid="{00000000-0005-0000-0000-00006B200000}"/>
    <cellStyle name="Millares 2 3 6 2 2 3" xfId="6017" xr:uid="{00000000-0005-0000-0000-00006C200000}"/>
    <cellStyle name="Millares 2 3 6 2 2 3 2" xfId="10394" xr:uid="{00000000-0005-0000-0000-00006D200000}"/>
    <cellStyle name="Millares 2 3 6 2 2 3 2 2" xfId="19147" xr:uid="{00000000-0005-0000-0000-00006E200000}"/>
    <cellStyle name="Millares 2 3 6 2 2 3 3" xfId="14771" xr:uid="{00000000-0005-0000-0000-00006F200000}"/>
    <cellStyle name="Millares 2 3 6 2 2 4" xfId="8206" xr:uid="{00000000-0005-0000-0000-000070200000}"/>
    <cellStyle name="Millares 2 3 6 2 2 4 2" xfId="16959" xr:uid="{00000000-0005-0000-0000-000071200000}"/>
    <cellStyle name="Millares 2 3 6 2 2 5" xfId="12583" xr:uid="{00000000-0005-0000-0000-000072200000}"/>
    <cellStyle name="Millares 2 3 6 2 3" xfId="4374" xr:uid="{00000000-0005-0000-0000-000073200000}"/>
    <cellStyle name="Millares 2 3 6 2 3 2" xfId="6563" xr:uid="{00000000-0005-0000-0000-000074200000}"/>
    <cellStyle name="Millares 2 3 6 2 3 2 2" xfId="10940" xr:uid="{00000000-0005-0000-0000-000075200000}"/>
    <cellStyle name="Millares 2 3 6 2 3 2 2 2" xfId="19693" xr:uid="{00000000-0005-0000-0000-000076200000}"/>
    <cellStyle name="Millares 2 3 6 2 3 2 3" xfId="15317" xr:uid="{00000000-0005-0000-0000-000077200000}"/>
    <cellStyle name="Millares 2 3 6 2 3 3" xfId="8752" xr:uid="{00000000-0005-0000-0000-000078200000}"/>
    <cellStyle name="Millares 2 3 6 2 3 3 2" xfId="17505" xr:uid="{00000000-0005-0000-0000-000079200000}"/>
    <cellStyle name="Millares 2 3 6 2 3 4" xfId="13129" xr:uid="{00000000-0005-0000-0000-00007A200000}"/>
    <cellStyle name="Millares 2 3 6 2 4" xfId="5469" xr:uid="{00000000-0005-0000-0000-00007B200000}"/>
    <cellStyle name="Millares 2 3 6 2 4 2" xfId="9846" xr:uid="{00000000-0005-0000-0000-00007C200000}"/>
    <cellStyle name="Millares 2 3 6 2 4 2 2" xfId="18599" xr:uid="{00000000-0005-0000-0000-00007D200000}"/>
    <cellStyle name="Millares 2 3 6 2 4 3" xfId="14223" xr:uid="{00000000-0005-0000-0000-00007E200000}"/>
    <cellStyle name="Millares 2 3 6 2 5" xfId="7658" xr:uid="{00000000-0005-0000-0000-00007F200000}"/>
    <cellStyle name="Millares 2 3 6 2 5 2" xfId="16411" xr:uid="{00000000-0005-0000-0000-000080200000}"/>
    <cellStyle name="Millares 2 3 6 2 6" xfId="12035" xr:uid="{00000000-0005-0000-0000-000081200000}"/>
    <cellStyle name="Millares 2 3 6 3" xfId="3552" xr:uid="{00000000-0005-0000-0000-000082200000}"/>
    <cellStyle name="Millares 2 3 6 3 2" xfId="4648" xr:uid="{00000000-0005-0000-0000-000083200000}"/>
    <cellStyle name="Millares 2 3 6 3 2 2" xfId="6837" xr:uid="{00000000-0005-0000-0000-000084200000}"/>
    <cellStyle name="Millares 2 3 6 3 2 2 2" xfId="11214" xr:uid="{00000000-0005-0000-0000-000085200000}"/>
    <cellStyle name="Millares 2 3 6 3 2 2 2 2" xfId="19967" xr:uid="{00000000-0005-0000-0000-000086200000}"/>
    <cellStyle name="Millares 2 3 6 3 2 2 3" xfId="15591" xr:uid="{00000000-0005-0000-0000-000087200000}"/>
    <cellStyle name="Millares 2 3 6 3 2 3" xfId="9026" xr:uid="{00000000-0005-0000-0000-000088200000}"/>
    <cellStyle name="Millares 2 3 6 3 2 3 2" xfId="17779" xr:uid="{00000000-0005-0000-0000-000089200000}"/>
    <cellStyle name="Millares 2 3 6 3 2 4" xfId="13403" xr:uid="{00000000-0005-0000-0000-00008A200000}"/>
    <cellStyle name="Millares 2 3 6 3 3" xfId="5743" xr:uid="{00000000-0005-0000-0000-00008B200000}"/>
    <cellStyle name="Millares 2 3 6 3 3 2" xfId="10120" xr:uid="{00000000-0005-0000-0000-00008C200000}"/>
    <cellStyle name="Millares 2 3 6 3 3 2 2" xfId="18873" xr:uid="{00000000-0005-0000-0000-00008D200000}"/>
    <cellStyle name="Millares 2 3 6 3 3 3" xfId="14497" xr:uid="{00000000-0005-0000-0000-00008E200000}"/>
    <cellStyle name="Millares 2 3 6 3 4" xfId="7932" xr:uid="{00000000-0005-0000-0000-00008F200000}"/>
    <cellStyle name="Millares 2 3 6 3 4 2" xfId="16685" xr:uid="{00000000-0005-0000-0000-000090200000}"/>
    <cellStyle name="Millares 2 3 6 3 5" xfId="12309" xr:uid="{00000000-0005-0000-0000-000091200000}"/>
    <cellStyle name="Millares 2 3 6 4" xfId="4100" xr:uid="{00000000-0005-0000-0000-000092200000}"/>
    <cellStyle name="Millares 2 3 6 4 2" xfId="6289" xr:uid="{00000000-0005-0000-0000-000093200000}"/>
    <cellStyle name="Millares 2 3 6 4 2 2" xfId="10666" xr:uid="{00000000-0005-0000-0000-000094200000}"/>
    <cellStyle name="Millares 2 3 6 4 2 2 2" xfId="19419" xr:uid="{00000000-0005-0000-0000-000095200000}"/>
    <cellStyle name="Millares 2 3 6 4 2 3" xfId="15043" xr:uid="{00000000-0005-0000-0000-000096200000}"/>
    <cellStyle name="Millares 2 3 6 4 3" xfId="8478" xr:uid="{00000000-0005-0000-0000-000097200000}"/>
    <cellStyle name="Millares 2 3 6 4 3 2" xfId="17231" xr:uid="{00000000-0005-0000-0000-000098200000}"/>
    <cellStyle name="Millares 2 3 6 4 4" xfId="12855" xr:uid="{00000000-0005-0000-0000-000099200000}"/>
    <cellStyle name="Millares 2 3 6 5" xfId="5195" xr:uid="{00000000-0005-0000-0000-00009A200000}"/>
    <cellStyle name="Millares 2 3 6 5 2" xfId="9572" xr:uid="{00000000-0005-0000-0000-00009B200000}"/>
    <cellStyle name="Millares 2 3 6 5 2 2" xfId="18325" xr:uid="{00000000-0005-0000-0000-00009C200000}"/>
    <cellStyle name="Millares 2 3 6 5 3" xfId="13949" xr:uid="{00000000-0005-0000-0000-00009D200000}"/>
    <cellStyle name="Millares 2 3 6 6" xfId="7384" xr:uid="{00000000-0005-0000-0000-00009E200000}"/>
    <cellStyle name="Millares 2 3 6 6 2" xfId="16137" xr:uid="{00000000-0005-0000-0000-00009F200000}"/>
    <cellStyle name="Millares 2 3 6 7" xfId="11761" xr:uid="{00000000-0005-0000-0000-0000A0200000}"/>
    <cellStyle name="Millares 2 3 7" xfId="2884" xr:uid="{00000000-0005-0000-0000-0000A1200000}"/>
    <cellStyle name="Millares 2 3 7 2" xfId="3163" xr:uid="{00000000-0005-0000-0000-0000A2200000}"/>
    <cellStyle name="Millares 2 3 7 2 2" xfId="3716" xr:uid="{00000000-0005-0000-0000-0000A3200000}"/>
    <cellStyle name="Millares 2 3 7 2 2 2" xfId="4812" xr:uid="{00000000-0005-0000-0000-0000A4200000}"/>
    <cellStyle name="Millares 2 3 7 2 2 2 2" xfId="7001" xr:uid="{00000000-0005-0000-0000-0000A5200000}"/>
    <cellStyle name="Millares 2 3 7 2 2 2 2 2" xfId="11378" xr:uid="{00000000-0005-0000-0000-0000A6200000}"/>
    <cellStyle name="Millares 2 3 7 2 2 2 2 2 2" xfId="20131" xr:uid="{00000000-0005-0000-0000-0000A7200000}"/>
    <cellStyle name="Millares 2 3 7 2 2 2 2 3" xfId="15755" xr:uid="{00000000-0005-0000-0000-0000A8200000}"/>
    <cellStyle name="Millares 2 3 7 2 2 2 3" xfId="9190" xr:uid="{00000000-0005-0000-0000-0000A9200000}"/>
    <cellStyle name="Millares 2 3 7 2 2 2 3 2" xfId="17943" xr:uid="{00000000-0005-0000-0000-0000AA200000}"/>
    <cellStyle name="Millares 2 3 7 2 2 2 4" xfId="13567" xr:uid="{00000000-0005-0000-0000-0000AB200000}"/>
    <cellStyle name="Millares 2 3 7 2 2 3" xfId="5907" xr:uid="{00000000-0005-0000-0000-0000AC200000}"/>
    <cellStyle name="Millares 2 3 7 2 2 3 2" xfId="10284" xr:uid="{00000000-0005-0000-0000-0000AD200000}"/>
    <cellStyle name="Millares 2 3 7 2 2 3 2 2" xfId="19037" xr:uid="{00000000-0005-0000-0000-0000AE200000}"/>
    <cellStyle name="Millares 2 3 7 2 2 3 3" xfId="14661" xr:uid="{00000000-0005-0000-0000-0000AF200000}"/>
    <cellStyle name="Millares 2 3 7 2 2 4" xfId="8096" xr:uid="{00000000-0005-0000-0000-0000B0200000}"/>
    <cellStyle name="Millares 2 3 7 2 2 4 2" xfId="16849" xr:uid="{00000000-0005-0000-0000-0000B1200000}"/>
    <cellStyle name="Millares 2 3 7 2 2 5" xfId="12473" xr:uid="{00000000-0005-0000-0000-0000B2200000}"/>
    <cellStyle name="Millares 2 3 7 2 3" xfId="4264" xr:uid="{00000000-0005-0000-0000-0000B3200000}"/>
    <cellStyle name="Millares 2 3 7 2 3 2" xfId="6453" xr:uid="{00000000-0005-0000-0000-0000B4200000}"/>
    <cellStyle name="Millares 2 3 7 2 3 2 2" xfId="10830" xr:uid="{00000000-0005-0000-0000-0000B5200000}"/>
    <cellStyle name="Millares 2 3 7 2 3 2 2 2" xfId="19583" xr:uid="{00000000-0005-0000-0000-0000B6200000}"/>
    <cellStyle name="Millares 2 3 7 2 3 2 3" xfId="15207" xr:uid="{00000000-0005-0000-0000-0000B7200000}"/>
    <cellStyle name="Millares 2 3 7 2 3 3" xfId="8642" xr:uid="{00000000-0005-0000-0000-0000B8200000}"/>
    <cellStyle name="Millares 2 3 7 2 3 3 2" xfId="17395" xr:uid="{00000000-0005-0000-0000-0000B9200000}"/>
    <cellStyle name="Millares 2 3 7 2 3 4" xfId="13019" xr:uid="{00000000-0005-0000-0000-0000BA200000}"/>
    <cellStyle name="Millares 2 3 7 2 4" xfId="5359" xr:uid="{00000000-0005-0000-0000-0000BB200000}"/>
    <cellStyle name="Millares 2 3 7 2 4 2" xfId="9736" xr:uid="{00000000-0005-0000-0000-0000BC200000}"/>
    <cellStyle name="Millares 2 3 7 2 4 2 2" xfId="18489" xr:uid="{00000000-0005-0000-0000-0000BD200000}"/>
    <cellStyle name="Millares 2 3 7 2 4 3" xfId="14113" xr:uid="{00000000-0005-0000-0000-0000BE200000}"/>
    <cellStyle name="Millares 2 3 7 2 5" xfId="7548" xr:uid="{00000000-0005-0000-0000-0000BF200000}"/>
    <cellStyle name="Millares 2 3 7 2 5 2" xfId="16301" xr:uid="{00000000-0005-0000-0000-0000C0200000}"/>
    <cellStyle name="Millares 2 3 7 2 6" xfId="11925" xr:uid="{00000000-0005-0000-0000-0000C1200000}"/>
    <cellStyle name="Millares 2 3 7 3" xfId="3442" xr:uid="{00000000-0005-0000-0000-0000C2200000}"/>
    <cellStyle name="Millares 2 3 7 3 2" xfId="4538" xr:uid="{00000000-0005-0000-0000-0000C3200000}"/>
    <cellStyle name="Millares 2 3 7 3 2 2" xfId="6727" xr:uid="{00000000-0005-0000-0000-0000C4200000}"/>
    <cellStyle name="Millares 2 3 7 3 2 2 2" xfId="11104" xr:uid="{00000000-0005-0000-0000-0000C5200000}"/>
    <cellStyle name="Millares 2 3 7 3 2 2 2 2" xfId="19857" xr:uid="{00000000-0005-0000-0000-0000C6200000}"/>
    <cellStyle name="Millares 2 3 7 3 2 2 3" xfId="15481" xr:uid="{00000000-0005-0000-0000-0000C7200000}"/>
    <cellStyle name="Millares 2 3 7 3 2 3" xfId="8916" xr:uid="{00000000-0005-0000-0000-0000C8200000}"/>
    <cellStyle name="Millares 2 3 7 3 2 3 2" xfId="17669" xr:uid="{00000000-0005-0000-0000-0000C9200000}"/>
    <cellStyle name="Millares 2 3 7 3 2 4" xfId="13293" xr:uid="{00000000-0005-0000-0000-0000CA200000}"/>
    <cellStyle name="Millares 2 3 7 3 3" xfId="5633" xr:uid="{00000000-0005-0000-0000-0000CB200000}"/>
    <cellStyle name="Millares 2 3 7 3 3 2" xfId="10010" xr:uid="{00000000-0005-0000-0000-0000CC200000}"/>
    <cellStyle name="Millares 2 3 7 3 3 2 2" xfId="18763" xr:uid="{00000000-0005-0000-0000-0000CD200000}"/>
    <cellStyle name="Millares 2 3 7 3 3 3" xfId="14387" xr:uid="{00000000-0005-0000-0000-0000CE200000}"/>
    <cellStyle name="Millares 2 3 7 3 4" xfId="7822" xr:uid="{00000000-0005-0000-0000-0000CF200000}"/>
    <cellStyle name="Millares 2 3 7 3 4 2" xfId="16575" xr:uid="{00000000-0005-0000-0000-0000D0200000}"/>
    <cellStyle name="Millares 2 3 7 3 5" xfId="12199" xr:uid="{00000000-0005-0000-0000-0000D1200000}"/>
    <cellStyle name="Millares 2 3 7 4" xfId="3990" xr:uid="{00000000-0005-0000-0000-0000D2200000}"/>
    <cellStyle name="Millares 2 3 7 4 2" xfId="6179" xr:uid="{00000000-0005-0000-0000-0000D3200000}"/>
    <cellStyle name="Millares 2 3 7 4 2 2" xfId="10556" xr:uid="{00000000-0005-0000-0000-0000D4200000}"/>
    <cellStyle name="Millares 2 3 7 4 2 2 2" xfId="19309" xr:uid="{00000000-0005-0000-0000-0000D5200000}"/>
    <cellStyle name="Millares 2 3 7 4 2 3" xfId="14933" xr:uid="{00000000-0005-0000-0000-0000D6200000}"/>
    <cellStyle name="Millares 2 3 7 4 3" xfId="8368" xr:uid="{00000000-0005-0000-0000-0000D7200000}"/>
    <cellStyle name="Millares 2 3 7 4 3 2" xfId="17121" xr:uid="{00000000-0005-0000-0000-0000D8200000}"/>
    <cellStyle name="Millares 2 3 7 4 4" xfId="12745" xr:uid="{00000000-0005-0000-0000-0000D9200000}"/>
    <cellStyle name="Millares 2 3 7 5" xfId="5085" xr:uid="{00000000-0005-0000-0000-0000DA200000}"/>
    <cellStyle name="Millares 2 3 7 5 2" xfId="9462" xr:uid="{00000000-0005-0000-0000-0000DB200000}"/>
    <cellStyle name="Millares 2 3 7 5 2 2" xfId="18215" xr:uid="{00000000-0005-0000-0000-0000DC200000}"/>
    <cellStyle name="Millares 2 3 7 5 3" xfId="13839" xr:uid="{00000000-0005-0000-0000-0000DD200000}"/>
    <cellStyle name="Millares 2 3 7 6" xfId="7274" xr:uid="{00000000-0005-0000-0000-0000DE200000}"/>
    <cellStyle name="Millares 2 3 7 6 2" xfId="16027" xr:uid="{00000000-0005-0000-0000-0000DF200000}"/>
    <cellStyle name="Millares 2 3 7 7" xfId="11651" xr:uid="{00000000-0005-0000-0000-0000E0200000}"/>
    <cellStyle name="Millares 2 3 8" xfId="3113" xr:uid="{00000000-0005-0000-0000-0000E1200000}"/>
    <cellStyle name="Millares 2 3 8 2" xfId="3667" xr:uid="{00000000-0005-0000-0000-0000E2200000}"/>
    <cellStyle name="Millares 2 3 8 2 2" xfId="4763" xr:uid="{00000000-0005-0000-0000-0000E3200000}"/>
    <cellStyle name="Millares 2 3 8 2 2 2" xfId="6952" xr:uid="{00000000-0005-0000-0000-0000E4200000}"/>
    <cellStyle name="Millares 2 3 8 2 2 2 2" xfId="11329" xr:uid="{00000000-0005-0000-0000-0000E5200000}"/>
    <cellStyle name="Millares 2 3 8 2 2 2 2 2" xfId="20082" xr:uid="{00000000-0005-0000-0000-0000E6200000}"/>
    <cellStyle name="Millares 2 3 8 2 2 2 3" xfId="15706" xr:uid="{00000000-0005-0000-0000-0000E7200000}"/>
    <cellStyle name="Millares 2 3 8 2 2 3" xfId="9141" xr:uid="{00000000-0005-0000-0000-0000E8200000}"/>
    <cellStyle name="Millares 2 3 8 2 2 3 2" xfId="17894" xr:uid="{00000000-0005-0000-0000-0000E9200000}"/>
    <cellStyle name="Millares 2 3 8 2 2 4" xfId="13518" xr:uid="{00000000-0005-0000-0000-0000EA200000}"/>
    <cellStyle name="Millares 2 3 8 2 3" xfId="5858" xr:uid="{00000000-0005-0000-0000-0000EB200000}"/>
    <cellStyle name="Millares 2 3 8 2 3 2" xfId="10235" xr:uid="{00000000-0005-0000-0000-0000EC200000}"/>
    <cellStyle name="Millares 2 3 8 2 3 2 2" xfId="18988" xr:uid="{00000000-0005-0000-0000-0000ED200000}"/>
    <cellStyle name="Millares 2 3 8 2 3 3" xfId="14612" xr:uid="{00000000-0005-0000-0000-0000EE200000}"/>
    <cellStyle name="Millares 2 3 8 2 4" xfId="8047" xr:uid="{00000000-0005-0000-0000-0000EF200000}"/>
    <cellStyle name="Millares 2 3 8 2 4 2" xfId="16800" xr:uid="{00000000-0005-0000-0000-0000F0200000}"/>
    <cellStyle name="Millares 2 3 8 2 5" xfId="12424" xr:uid="{00000000-0005-0000-0000-0000F1200000}"/>
    <cellStyle name="Millares 2 3 8 3" xfId="4215" xr:uid="{00000000-0005-0000-0000-0000F2200000}"/>
    <cellStyle name="Millares 2 3 8 3 2" xfId="6404" xr:uid="{00000000-0005-0000-0000-0000F3200000}"/>
    <cellStyle name="Millares 2 3 8 3 2 2" xfId="10781" xr:uid="{00000000-0005-0000-0000-0000F4200000}"/>
    <cellStyle name="Millares 2 3 8 3 2 2 2" xfId="19534" xr:uid="{00000000-0005-0000-0000-0000F5200000}"/>
    <cellStyle name="Millares 2 3 8 3 2 3" xfId="15158" xr:uid="{00000000-0005-0000-0000-0000F6200000}"/>
    <cellStyle name="Millares 2 3 8 3 3" xfId="8593" xr:uid="{00000000-0005-0000-0000-0000F7200000}"/>
    <cellStyle name="Millares 2 3 8 3 3 2" xfId="17346" xr:uid="{00000000-0005-0000-0000-0000F8200000}"/>
    <cellStyle name="Millares 2 3 8 3 4" xfId="12970" xr:uid="{00000000-0005-0000-0000-0000F9200000}"/>
    <cellStyle name="Millares 2 3 8 4" xfId="5310" xr:uid="{00000000-0005-0000-0000-0000FA200000}"/>
    <cellStyle name="Millares 2 3 8 4 2" xfId="9687" xr:uid="{00000000-0005-0000-0000-0000FB200000}"/>
    <cellStyle name="Millares 2 3 8 4 2 2" xfId="18440" xr:uid="{00000000-0005-0000-0000-0000FC200000}"/>
    <cellStyle name="Millares 2 3 8 4 3" xfId="14064" xr:uid="{00000000-0005-0000-0000-0000FD200000}"/>
    <cellStyle name="Millares 2 3 8 5" xfId="7499" xr:uid="{00000000-0005-0000-0000-0000FE200000}"/>
    <cellStyle name="Millares 2 3 8 5 2" xfId="16252" xr:uid="{00000000-0005-0000-0000-0000FF200000}"/>
    <cellStyle name="Millares 2 3 8 6" xfId="11876" xr:uid="{00000000-0005-0000-0000-000000210000}"/>
    <cellStyle name="Millares 2 3 9" xfId="3392" xr:uid="{00000000-0005-0000-0000-000001210000}"/>
    <cellStyle name="Millares 2 3 9 2" xfId="4489" xr:uid="{00000000-0005-0000-0000-000002210000}"/>
    <cellStyle name="Millares 2 3 9 2 2" xfId="6678" xr:uid="{00000000-0005-0000-0000-000003210000}"/>
    <cellStyle name="Millares 2 3 9 2 2 2" xfId="11055" xr:uid="{00000000-0005-0000-0000-000004210000}"/>
    <cellStyle name="Millares 2 3 9 2 2 2 2" xfId="19808" xr:uid="{00000000-0005-0000-0000-000005210000}"/>
    <cellStyle name="Millares 2 3 9 2 2 3" xfId="15432" xr:uid="{00000000-0005-0000-0000-000006210000}"/>
    <cellStyle name="Millares 2 3 9 2 3" xfId="8867" xr:uid="{00000000-0005-0000-0000-000007210000}"/>
    <cellStyle name="Millares 2 3 9 2 3 2" xfId="17620" xr:uid="{00000000-0005-0000-0000-000008210000}"/>
    <cellStyle name="Millares 2 3 9 2 4" xfId="13244" xr:uid="{00000000-0005-0000-0000-000009210000}"/>
    <cellStyle name="Millares 2 3 9 3" xfId="5584" xr:uid="{00000000-0005-0000-0000-00000A210000}"/>
    <cellStyle name="Millares 2 3 9 3 2" xfId="9961" xr:uid="{00000000-0005-0000-0000-00000B210000}"/>
    <cellStyle name="Millares 2 3 9 3 2 2" xfId="18714" xr:uid="{00000000-0005-0000-0000-00000C210000}"/>
    <cellStyle name="Millares 2 3 9 3 3" xfId="14338" xr:uid="{00000000-0005-0000-0000-00000D210000}"/>
    <cellStyle name="Millares 2 3 9 4" xfId="7773" xr:uid="{00000000-0005-0000-0000-00000E210000}"/>
    <cellStyle name="Millares 2 3 9 4 2" xfId="16526" xr:uid="{00000000-0005-0000-0000-00000F210000}"/>
    <cellStyle name="Millares 2 3 9 5" xfId="12150" xr:uid="{00000000-0005-0000-0000-000010210000}"/>
    <cellStyle name="Millares 2 4" xfId="218" xr:uid="{00000000-0005-0000-0000-000011210000}"/>
    <cellStyle name="Millares 2 4 10" xfId="5042" xr:uid="{00000000-0005-0000-0000-000012210000}"/>
    <cellStyle name="Millares 2 4 10 2" xfId="9419" xr:uid="{00000000-0005-0000-0000-000013210000}"/>
    <cellStyle name="Millares 2 4 10 2 2" xfId="18172" xr:uid="{00000000-0005-0000-0000-000014210000}"/>
    <cellStyle name="Millares 2 4 10 3" xfId="13796" xr:uid="{00000000-0005-0000-0000-000015210000}"/>
    <cellStyle name="Millares 2 4 11" xfId="7231" xr:uid="{00000000-0005-0000-0000-000016210000}"/>
    <cellStyle name="Millares 2 4 11 2" xfId="15984" xr:uid="{00000000-0005-0000-0000-000017210000}"/>
    <cellStyle name="Millares 2 4 12" xfId="11608" xr:uid="{00000000-0005-0000-0000-000018210000}"/>
    <cellStyle name="Millares 2 4 2" xfId="219" xr:uid="{00000000-0005-0000-0000-000019210000}"/>
    <cellStyle name="Millares 2 4 2 10" xfId="11609" xr:uid="{00000000-0005-0000-0000-00001A210000}"/>
    <cellStyle name="Millares 2 4 2 2" xfId="2948" xr:uid="{00000000-0005-0000-0000-00001B210000}"/>
    <cellStyle name="Millares 2 4 2 2 2" xfId="3060" xr:uid="{00000000-0005-0000-0000-00001C210000}"/>
    <cellStyle name="Millares 2 4 2 2 2 2" xfId="3336" xr:uid="{00000000-0005-0000-0000-00001D210000}"/>
    <cellStyle name="Millares 2 4 2 2 2 2 2" xfId="3889" xr:uid="{00000000-0005-0000-0000-00001E210000}"/>
    <cellStyle name="Millares 2 4 2 2 2 2 2 2" xfId="4985" xr:uid="{00000000-0005-0000-0000-00001F210000}"/>
    <cellStyle name="Millares 2 4 2 2 2 2 2 2 2" xfId="7174" xr:uid="{00000000-0005-0000-0000-000020210000}"/>
    <cellStyle name="Millares 2 4 2 2 2 2 2 2 2 2" xfId="11551" xr:uid="{00000000-0005-0000-0000-000021210000}"/>
    <cellStyle name="Millares 2 4 2 2 2 2 2 2 2 2 2" xfId="20304" xr:uid="{00000000-0005-0000-0000-000022210000}"/>
    <cellStyle name="Millares 2 4 2 2 2 2 2 2 2 3" xfId="15928" xr:uid="{00000000-0005-0000-0000-000023210000}"/>
    <cellStyle name="Millares 2 4 2 2 2 2 2 2 3" xfId="9363" xr:uid="{00000000-0005-0000-0000-000024210000}"/>
    <cellStyle name="Millares 2 4 2 2 2 2 2 2 3 2" xfId="18116" xr:uid="{00000000-0005-0000-0000-000025210000}"/>
    <cellStyle name="Millares 2 4 2 2 2 2 2 2 4" xfId="13740" xr:uid="{00000000-0005-0000-0000-000026210000}"/>
    <cellStyle name="Millares 2 4 2 2 2 2 2 3" xfId="6080" xr:uid="{00000000-0005-0000-0000-000027210000}"/>
    <cellStyle name="Millares 2 4 2 2 2 2 2 3 2" xfId="10457" xr:uid="{00000000-0005-0000-0000-000028210000}"/>
    <cellStyle name="Millares 2 4 2 2 2 2 2 3 2 2" xfId="19210" xr:uid="{00000000-0005-0000-0000-000029210000}"/>
    <cellStyle name="Millares 2 4 2 2 2 2 2 3 3" xfId="14834" xr:uid="{00000000-0005-0000-0000-00002A210000}"/>
    <cellStyle name="Millares 2 4 2 2 2 2 2 4" xfId="8269" xr:uid="{00000000-0005-0000-0000-00002B210000}"/>
    <cellStyle name="Millares 2 4 2 2 2 2 2 4 2" xfId="17022" xr:uid="{00000000-0005-0000-0000-00002C210000}"/>
    <cellStyle name="Millares 2 4 2 2 2 2 2 5" xfId="12646" xr:uid="{00000000-0005-0000-0000-00002D210000}"/>
    <cellStyle name="Millares 2 4 2 2 2 2 3" xfId="4437" xr:uid="{00000000-0005-0000-0000-00002E210000}"/>
    <cellStyle name="Millares 2 4 2 2 2 2 3 2" xfId="6626" xr:uid="{00000000-0005-0000-0000-00002F210000}"/>
    <cellStyle name="Millares 2 4 2 2 2 2 3 2 2" xfId="11003" xr:uid="{00000000-0005-0000-0000-000030210000}"/>
    <cellStyle name="Millares 2 4 2 2 2 2 3 2 2 2" xfId="19756" xr:uid="{00000000-0005-0000-0000-000031210000}"/>
    <cellStyle name="Millares 2 4 2 2 2 2 3 2 3" xfId="15380" xr:uid="{00000000-0005-0000-0000-000032210000}"/>
    <cellStyle name="Millares 2 4 2 2 2 2 3 3" xfId="8815" xr:uid="{00000000-0005-0000-0000-000033210000}"/>
    <cellStyle name="Millares 2 4 2 2 2 2 3 3 2" xfId="17568" xr:uid="{00000000-0005-0000-0000-000034210000}"/>
    <cellStyle name="Millares 2 4 2 2 2 2 3 4" xfId="13192" xr:uid="{00000000-0005-0000-0000-000035210000}"/>
    <cellStyle name="Millares 2 4 2 2 2 2 4" xfId="5532" xr:uid="{00000000-0005-0000-0000-000036210000}"/>
    <cellStyle name="Millares 2 4 2 2 2 2 4 2" xfId="9909" xr:uid="{00000000-0005-0000-0000-000037210000}"/>
    <cellStyle name="Millares 2 4 2 2 2 2 4 2 2" xfId="18662" xr:uid="{00000000-0005-0000-0000-000038210000}"/>
    <cellStyle name="Millares 2 4 2 2 2 2 4 3" xfId="14286" xr:uid="{00000000-0005-0000-0000-000039210000}"/>
    <cellStyle name="Millares 2 4 2 2 2 2 5" xfId="7721" xr:uid="{00000000-0005-0000-0000-00003A210000}"/>
    <cellStyle name="Millares 2 4 2 2 2 2 5 2" xfId="16474" xr:uid="{00000000-0005-0000-0000-00003B210000}"/>
    <cellStyle name="Millares 2 4 2 2 2 2 6" xfId="12098" xr:uid="{00000000-0005-0000-0000-00003C210000}"/>
    <cellStyle name="Millares 2 4 2 2 2 3" xfId="3615" xr:uid="{00000000-0005-0000-0000-00003D210000}"/>
    <cellStyle name="Millares 2 4 2 2 2 3 2" xfId="4711" xr:uid="{00000000-0005-0000-0000-00003E210000}"/>
    <cellStyle name="Millares 2 4 2 2 2 3 2 2" xfId="6900" xr:uid="{00000000-0005-0000-0000-00003F210000}"/>
    <cellStyle name="Millares 2 4 2 2 2 3 2 2 2" xfId="11277" xr:uid="{00000000-0005-0000-0000-000040210000}"/>
    <cellStyle name="Millares 2 4 2 2 2 3 2 2 2 2" xfId="20030" xr:uid="{00000000-0005-0000-0000-000041210000}"/>
    <cellStyle name="Millares 2 4 2 2 2 3 2 2 3" xfId="15654" xr:uid="{00000000-0005-0000-0000-000042210000}"/>
    <cellStyle name="Millares 2 4 2 2 2 3 2 3" xfId="9089" xr:uid="{00000000-0005-0000-0000-000043210000}"/>
    <cellStyle name="Millares 2 4 2 2 2 3 2 3 2" xfId="17842" xr:uid="{00000000-0005-0000-0000-000044210000}"/>
    <cellStyle name="Millares 2 4 2 2 2 3 2 4" xfId="13466" xr:uid="{00000000-0005-0000-0000-000045210000}"/>
    <cellStyle name="Millares 2 4 2 2 2 3 3" xfId="5806" xr:uid="{00000000-0005-0000-0000-000046210000}"/>
    <cellStyle name="Millares 2 4 2 2 2 3 3 2" xfId="10183" xr:uid="{00000000-0005-0000-0000-000047210000}"/>
    <cellStyle name="Millares 2 4 2 2 2 3 3 2 2" xfId="18936" xr:uid="{00000000-0005-0000-0000-000048210000}"/>
    <cellStyle name="Millares 2 4 2 2 2 3 3 3" xfId="14560" xr:uid="{00000000-0005-0000-0000-000049210000}"/>
    <cellStyle name="Millares 2 4 2 2 2 3 4" xfId="7995" xr:uid="{00000000-0005-0000-0000-00004A210000}"/>
    <cellStyle name="Millares 2 4 2 2 2 3 4 2" xfId="16748" xr:uid="{00000000-0005-0000-0000-00004B210000}"/>
    <cellStyle name="Millares 2 4 2 2 2 3 5" xfId="12372" xr:uid="{00000000-0005-0000-0000-00004C210000}"/>
    <cellStyle name="Millares 2 4 2 2 2 4" xfId="4163" xr:uid="{00000000-0005-0000-0000-00004D210000}"/>
    <cellStyle name="Millares 2 4 2 2 2 4 2" xfId="6352" xr:uid="{00000000-0005-0000-0000-00004E210000}"/>
    <cellStyle name="Millares 2 4 2 2 2 4 2 2" xfId="10729" xr:uid="{00000000-0005-0000-0000-00004F210000}"/>
    <cellStyle name="Millares 2 4 2 2 2 4 2 2 2" xfId="19482" xr:uid="{00000000-0005-0000-0000-000050210000}"/>
    <cellStyle name="Millares 2 4 2 2 2 4 2 3" xfId="15106" xr:uid="{00000000-0005-0000-0000-000051210000}"/>
    <cellStyle name="Millares 2 4 2 2 2 4 3" xfId="8541" xr:uid="{00000000-0005-0000-0000-000052210000}"/>
    <cellStyle name="Millares 2 4 2 2 2 4 3 2" xfId="17294" xr:uid="{00000000-0005-0000-0000-000053210000}"/>
    <cellStyle name="Millares 2 4 2 2 2 4 4" xfId="12918" xr:uid="{00000000-0005-0000-0000-000054210000}"/>
    <cellStyle name="Millares 2 4 2 2 2 5" xfId="5258" xr:uid="{00000000-0005-0000-0000-000055210000}"/>
    <cellStyle name="Millares 2 4 2 2 2 5 2" xfId="9635" xr:uid="{00000000-0005-0000-0000-000056210000}"/>
    <cellStyle name="Millares 2 4 2 2 2 5 2 2" xfId="18388" xr:uid="{00000000-0005-0000-0000-000057210000}"/>
    <cellStyle name="Millares 2 4 2 2 2 5 3" xfId="14012" xr:uid="{00000000-0005-0000-0000-000058210000}"/>
    <cellStyle name="Millares 2 4 2 2 2 6" xfId="7447" xr:uid="{00000000-0005-0000-0000-000059210000}"/>
    <cellStyle name="Millares 2 4 2 2 2 6 2" xfId="16200" xr:uid="{00000000-0005-0000-0000-00005A210000}"/>
    <cellStyle name="Millares 2 4 2 2 2 7" xfId="11824" xr:uid="{00000000-0005-0000-0000-00005B210000}"/>
    <cellStyle name="Millares 2 4 2 2 3" xfId="3224" xr:uid="{00000000-0005-0000-0000-00005C210000}"/>
    <cellStyle name="Millares 2 4 2 2 3 2" xfId="3777" xr:uid="{00000000-0005-0000-0000-00005D210000}"/>
    <cellStyle name="Millares 2 4 2 2 3 2 2" xfId="4873" xr:uid="{00000000-0005-0000-0000-00005E210000}"/>
    <cellStyle name="Millares 2 4 2 2 3 2 2 2" xfId="7062" xr:uid="{00000000-0005-0000-0000-00005F210000}"/>
    <cellStyle name="Millares 2 4 2 2 3 2 2 2 2" xfId="11439" xr:uid="{00000000-0005-0000-0000-000060210000}"/>
    <cellStyle name="Millares 2 4 2 2 3 2 2 2 2 2" xfId="20192" xr:uid="{00000000-0005-0000-0000-000061210000}"/>
    <cellStyle name="Millares 2 4 2 2 3 2 2 2 3" xfId="15816" xr:uid="{00000000-0005-0000-0000-000062210000}"/>
    <cellStyle name="Millares 2 4 2 2 3 2 2 3" xfId="9251" xr:uid="{00000000-0005-0000-0000-000063210000}"/>
    <cellStyle name="Millares 2 4 2 2 3 2 2 3 2" xfId="18004" xr:uid="{00000000-0005-0000-0000-000064210000}"/>
    <cellStyle name="Millares 2 4 2 2 3 2 2 4" xfId="13628" xr:uid="{00000000-0005-0000-0000-000065210000}"/>
    <cellStyle name="Millares 2 4 2 2 3 2 3" xfId="5968" xr:uid="{00000000-0005-0000-0000-000066210000}"/>
    <cellStyle name="Millares 2 4 2 2 3 2 3 2" xfId="10345" xr:uid="{00000000-0005-0000-0000-000067210000}"/>
    <cellStyle name="Millares 2 4 2 2 3 2 3 2 2" xfId="19098" xr:uid="{00000000-0005-0000-0000-000068210000}"/>
    <cellStyle name="Millares 2 4 2 2 3 2 3 3" xfId="14722" xr:uid="{00000000-0005-0000-0000-000069210000}"/>
    <cellStyle name="Millares 2 4 2 2 3 2 4" xfId="8157" xr:uid="{00000000-0005-0000-0000-00006A210000}"/>
    <cellStyle name="Millares 2 4 2 2 3 2 4 2" xfId="16910" xr:uid="{00000000-0005-0000-0000-00006B210000}"/>
    <cellStyle name="Millares 2 4 2 2 3 2 5" xfId="12534" xr:uid="{00000000-0005-0000-0000-00006C210000}"/>
    <cellStyle name="Millares 2 4 2 2 3 3" xfId="4325" xr:uid="{00000000-0005-0000-0000-00006D210000}"/>
    <cellStyle name="Millares 2 4 2 2 3 3 2" xfId="6514" xr:uid="{00000000-0005-0000-0000-00006E210000}"/>
    <cellStyle name="Millares 2 4 2 2 3 3 2 2" xfId="10891" xr:uid="{00000000-0005-0000-0000-00006F210000}"/>
    <cellStyle name="Millares 2 4 2 2 3 3 2 2 2" xfId="19644" xr:uid="{00000000-0005-0000-0000-000070210000}"/>
    <cellStyle name="Millares 2 4 2 2 3 3 2 3" xfId="15268" xr:uid="{00000000-0005-0000-0000-000071210000}"/>
    <cellStyle name="Millares 2 4 2 2 3 3 3" xfId="8703" xr:uid="{00000000-0005-0000-0000-000072210000}"/>
    <cellStyle name="Millares 2 4 2 2 3 3 3 2" xfId="17456" xr:uid="{00000000-0005-0000-0000-000073210000}"/>
    <cellStyle name="Millares 2 4 2 2 3 3 4" xfId="13080" xr:uid="{00000000-0005-0000-0000-000074210000}"/>
    <cellStyle name="Millares 2 4 2 2 3 4" xfId="5420" xr:uid="{00000000-0005-0000-0000-000075210000}"/>
    <cellStyle name="Millares 2 4 2 2 3 4 2" xfId="9797" xr:uid="{00000000-0005-0000-0000-000076210000}"/>
    <cellStyle name="Millares 2 4 2 2 3 4 2 2" xfId="18550" xr:uid="{00000000-0005-0000-0000-000077210000}"/>
    <cellStyle name="Millares 2 4 2 2 3 4 3" xfId="14174" xr:uid="{00000000-0005-0000-0000-000078210000}"/>
    <cellStyle name="Millares 2 4 2 2 3 5" xfId="7609" xr:uid="{00000000-0005-0000-0000-000079210000}"/>
    <cellStyle name="Millares 2 4 2 2 3 5 2" xfId="16362" xr:uid="{00000000-0005-0000-0000-00007A210000}"/>
    <cellStyle name="Millares 2 4 2 2 3 6" xfId="11986" xr:uid="{00000000-0005-0000-0000-00007B210000}"/>
    <cellStyle name="Millares 2 4 2 2 4" xfId="3503" xr:uid="{00000000-0005-0000-0000-00007C210000}"/>
    <cellStyle name="Millares 2 4 2 2 4 2" xfId="4599" xr:uid="{00000000-0005-0000-0000-00007D210000}"/>
    <cellStyle name="Millares 2 4 2 2 4 2 2" xfId="6788" xr:uid="{00000000-0005-0000-0000-00007E210000}"/>
    <cellStyle name="Millares 2 4 2 2 4 2 2 2" xfId="11165" xr:uid="{00000000-0005-0000-0000-00007F210000}"/>
    <cellStyle name="Millares 2 4 2 2 4 2 2 2 2" xfId="19918" xr:uid="{00000000-0005-0000-0000-000080210000}"/>
    <cellStyle name="Millares 2 4 2 2 4 2 2 3" xfId="15542" xr:uid="{00000000-0005-0000-0000-000081210000}"/>
    <cellStyle name="Millares 2 4 2 2 4 2 3" xfId="8977" xr:uid="{00000000-0005-0000-0000-000082210000}"/>
    <cellStyle name="Millares 2 4 2 2 4 2 3 2" xfId="17730" xr:uid="{00000000-0005-0000-0000-000083210000}"/>
    <cellStyle name="Millares 2 4 2 2 4 2 4" xfId="13354" xr:uid="{00000000-0005-0000-0000-000084210000}"/>
    <cellStyle name="Millares 2 4 2 2 4 3" xfId="5694" xr:uid="{00000000-0005-0000-0000-000085210000}"/>
    <cellStyle name="Millares 2 4 2 2 4 3 2" xfId="10071" xr:uid="{00000000-0005-0000-0000-000086210000}"/>
    <cellStyle name="Millares 2 4 2 2 4 3 2 2" xfId="18824" xr:uid="{00000000-0005-0000-0000-000087210000}"/>
    <cellStyle name="Millares 2 4 2 2 4 3 3" xfId="14448" xr:uid="{00000000-0005-0000-0000-000088210000}"/>
    <cellStyle name="Millares 2 4 2 2 4 4" xfId="7883" xr:uid="{00000000-0005-0000-0000-000089210000}"/>
    <cellStyle name="Millares 2 4 2 2 4 4 2" xfId="16636" xr:uid="{00000000-0005-0000-0000-00008A210000}"/>
    <cellStyle name="Millares 2 4 2 2 4 5" xfId="12260" xr:uid="{00000000-0005-0000-0000-00008B210000}"/>
    <cellStyle name="Millares 2 4 2 2 5" xfId="4051" xr:uid="{00000000-0005-0000-0000-00008C210000}"/>
    <cellStyle name="Millares 2 4 2 2 5 2" xfId="6240" xr:uid="{00000000-0005-0000-0000-00008D210000}"/>
    <cellStyle name="Millares 2 4 2 2 5 2 2" xfId="10617" xr:uid="{00000000-0005-0000-0000-00008E210000}"/>
    <cellStyle name="Millares 2 4 2 2 5 2 2 2" xfId="19370" xr:uid="{00000000-0005-0000-0000-00008F210000}"/>
    <cellStyle name="Millares 2 4 2 2 5 2 3" xfId="14994" xr:uid="{00000000-0005-0000-0000-000090210000}"/>
    <cellStyle name="Millares 2 4 2 2 5 3" xfId="8429" xr:uid="{00000000-0005-0000-0000-000091210000}"/>
    <cellStyle name="Millares 2 4 2 2 5 3 2" xfId="17182" xr:uid="{00000000-0005-0000-0000-000092210000}"/>
    <cellStyle name="Millares 2 4 2 2 5 4" xfId="12806" xr:uid="{00000000-0005-0000-0000-000093210000}"/>
    <cellStyle name="Millares 2 4 2 2 6" xfId="5146" xr:uid="{00000000-0005-0000-0000-000094210000}"/>
    <cellStyle name="Millares 2 4 2 2 6 2" xfId="9523" xr:uid="{00000000-0005-0000-0000-000095210000}"/>
    <cellStyle name="Millares 2 4 2 2 6 2 2" xfId="18276" xr:uid="{00000000-0005-0000-0000-000096210000}"/>
    <cellStyle name="Millares 2 4 2 2 6 3" xfId="13900" xr:uid="{00000000-0005-0000-0000-000097210000}"/>
    <cellStyle name="Millares 2 4 2 2 7" xfId="7335" xr:uid="{00000000-0005-0000-0000-000098210000}"/>
    <cellStyle name="Millares 2 4 2 2 7 2" xfId="16088" xr:uid="{00000000-0005-0000-0000-000099210000}"/>
    <cellStyle name="Millares 2 4 2 2 8" xfId="11712" xr:uid="{00000000-0005-0000-0000-00009A210000}"/>
    <cellStyle name="Millares 2 4 2 3" xfId="3003" xr:uid="{00000000-0005-0000-0000-00009B210000}"/>
    <cellStyle name="Millares 2 4 2 3 2" xfId="3279" xr:uid="{00000000-0005-0000-0000-00009C210000}"/>
    <cellStyle name="Millares 2 4 2 3 2 2" xfId="3832" xr:uid="{00000000-0005-0000-0000-00009D210000}"/>
    <cellStyle name="Millares 2 4 2 3 2 2 2" xfId="4928" xr:uid="{00000000-0005-0000-0000-00009E210000}"/>
    <cellStyle name="Millares 2 4 2 3 2 2 2 2" xfId="7117" xr:uid="{00000000-0005-0000-0000-00009F210000}"/>
    <cellStyle name="Millares 2 4 2 3 2 2 2 2 2" xfId="11494" xr:uid="{00000000-0005-0000-0000-0000A0210000}"/>
    <cellStyle name="Millares 2 4 2 3 2 2 2 2 2 2" xfId="20247" xr:uid="{00000000-0005-0000-0000-0000A1210000}"/>
    <cellStyle name="Millares 2 4 2 3 2 2 2 2 3" xfId="15871" xr:uid="{00000000-0005-0000-0000-0000A2210000}"/>
    <cellStyle name="Millares 2 4 2 3 2 2 2 3" xfId="9306" xr:uid="{00000000-0005-0000-0000-0000A3210000}"/>
    <cellStyle name="Millares 2 4 2 3 2 2 2 3 2" xfId="18059" xr:uid="{00000000-0005-0000-0000-0000A4210000}"/>
    <cellStyle name="Millares 2 4 2 3 2 2 2 4" xfId="13683" xr:uid="{00000000-0005-0000-0000-0000A5210000}"/>
    <cellStyle name="Millares 2 4 2 3 2 2 3" xfId="6023" xr:uid="{00000000-0005-0000-0000-0000A6210000}"/>
    <cellStyle name="Millares 2 4 2 3 2 2 3 2" xfId="10400" xr:uid="{00000000-0005-0000-0000-0000A7210000}"/>
    <cellStyle name="Millares 2 4 2 3 2 2 3 2 2" xfId="19153" xr:uid="{00000000-0005-0000-0000-0000A8210000}"/>
    <cellStyle name="Millares 2 4 2 3 2 2 3 3" xfId="14777" xr:uid="{00000000-0005-0000-0000-0000A9210000}"/>
    <cellStyle name="Millares 2 4 2 3 2 2 4" xfId="8212" xr:uid="{00000000-0005-0000-0000-0000AA210000}"/>
    <cellStyle name="Millares 2 4 2 3 2 2 4 2" xfId="16965" xr:uid="{00000000-0005-0000-0000-0000AB210000}"/>
    <cellStyle name="Millares 2 4 2 3 2 2 5" xfId="12589" xr:uid="{00000000-0005-0000-0000-0000AC210000}"/>
    <cellStyle name="Millares 2 4 2 3 2 3" xfId="4380" xr:uid="{00000000-0005-0000-0000-0000AD210000}"/>
    <cellStyle name="Millares 2 4 2 3 2 3 2" xfId="6569" xr:uid="{00000000-0005-0000-0000-0000AE210000}"/>
    <cellStyle name="Millares 2 4 2 3 2 3 2 2" xfId="10946" xr:uid="{00000000-0005-0000-0000-0000AF210000}"/>
    <cellStyle name="Millares 2 4 2 3 2 3 2 2 2" xfId="19699" xr:uid="{00000000-0005-0000-0000-0000B0210000}"/>
    <cellStyle name="Millares 2 4 2 3 2 3 2 3" xfId="15323" xr:uid="{00000000-0005-0000-0000-0000B1210000}"/>
    <cellStyle name="Millares 2 4 2 3 2 3 3" xfId="8758" xr:uid="{00000000-0005-0000-0000-0000B2210000}"/>
    <cellStyle name="Millares 2 4 2 3 2 3 3 2" xfId="17511" xr:uid="{00000000-0005-0000-0000-0000B3210000}"/>
    <cellStyle name="Millares 2 4 2 3 2 3 4" xfId="13135" xr:uid="{00000000-0005-0000-0000-0000B4210000}"/>
    <cellStyle name="Millares 2 4 2 3 2 4" xfId="5475" xr:uid="{00000000-0005-0000-0000-0000B5210000}"/>
    <cellStyle name="Millares 2 4 2 3 2 4 2" xfId="9852" xr:uid="{00000000-0005-0000-0000-0000B6210000}"/>
    <cellStyle name="Millares 2 4 2 3 2 4 2 2" xfId="18605" xr:uid="{00000000-0005-0000-0000-0000B7210000}"/>
    <cellStyle name="Millares 2 4 2 3 2 4 3" xfId="14229" xr:uid="{00000000-0005-0000-0000-0000B8210000}"/>
    <cellStyle name="Millares 2 4 2 3 2 5" xfId="7664" xr:uid="{00000000-0005-0000-0000-0000B9210000}"/>
    <cellStyle name="Millares 2 4 2 3 2 5 2" xfId="16417" xr:uid="{00000000-0005-0000-0000-0000BA210000}"/>
    <cellStyle name="Millares 2 4 2 3 2 6" xfId="12041" xr:uid="{00000000-0005-0000-0000-0000BB210000}"/>
    <cellStyle name="Millares 2 4 2 3 3" xfId="3558" xr:uid="{00000000-0005-0000-0000-0000BC210000}"/>
    <cellStyle name="Millares 2 4 2 3 3 2" xfId="4654" xr:uid="{00000000-0005-0000-0000-0000BD210000}"/>
    <cellStyle name="Millares 2 4 2 3 3 2 2" xfId="6843" xr:uid="{00000000-0005-0000-0000-0000BE210000}"/>
    <cellStyle name="Millares 2 4 2 3 3 2 2 2" xfId="11220" xr:uid="{00000000-0005-0000-0000-0000BF210000}"/>
    <cellStyle name="Millares 2 4 2 3 3 2 2 2 2" xfId="19973" xr:uid="{00000000-0005-0000-0000-0000C0210000}"/>
    <cellStyle name="Millares 2 4 2 3 3 2 2 3" xfId="15597" xr:uid="{00000000-0005-0000-0000-0000C1210000}"/>
    <cellStyle name="Millares 2 4 2 3 3 2 3" xfId="9032" xr:uid="{00000000-0005-0000-0000-0000C2210000}"/>
    <cellStyle name="Millares 2 4 2 3 3 2 3 2" xfId="17785" xr:uid="{00000000-0005-0000-0000-0000C3210000}"/>
    <cellStyle name="Millares 2 4 2 3 3 2 4" xfId="13409" xr:uid="{00000000-0005-0000-0000-0000C4210000}"/>
    <cellStyle name="Millares 2 4 2 3 3 3" xfId="5749" xr:uid="{00000000-0005-0000-0000-0000C5210000}"/>
    <cellStyle name="Millares 2 4 2 3 3 3 2" xfId="10126" xr:uid="{00000000-0005-0000-0000-0000C6210000}"/>
    <cellStyle name="Millares 2 4 2 3 3 3 2 2" xfId="18879" xr:uid="{00000000-0005-0000-0000-0000C7210000}"/>
    <cellStyle name="Millares 2 4 2 3 3 3 3" xfId="14503" xr:uid="{00000000-0005-0000-0000-0000C8210000}"/>
    <cellStyle name="Millares 2 4 2 3 3 4" xfId="7938" xr:uid="{00000000-0005-0000-0000-0000C9210000}"/>
    <cellStyle name="Millares 2 4 2 3 3 4 2" xfId="16691" xr:uid="{00000000-0005-0000-0000-0000CA210000}"/>
    <cellStyle name="Millares 2 4 2 3 3 5" xfId="12315" xr:uid="{00000000-0005-0000-0000-0000CB210000}"/>
    <cellStyle name="Millares 2 4 2 3 4" xfId="4106" xr:uid="{00000000-0005-0000-0000-0000CC210000}"/>
    <cellStyle name="Millares 2 4 2 3 4 2" xfId="6295" xr:uid="{00000000-0005-0000-0000-0000CD210000}"/>
    <cellStyle name="Millares 2 4 2 3 4 2 2" xfId="10672" xr:uid="{00000000-0005-0000-0000-0000CE210000}"/>
    <cellStyle name="Millares 2 4 2 3 4 2 2 2" xfId="19425" xr:uid="{00000000-0005-0000-0000-0000CF210000}"/>
    <cellStyle name="Millares 2 4 2 3 4 2 3" xfId="15049" xr:uid="{00000000-0005-0000-0000-0000D0210000}"/>
    <cellStyle name="Millares 2 4 2 3 4 3" xfId="8484" xr:uid="{00000000-0005-0000-0000-0000D1210000}"/>
    <cellStyle name="Millares 2 4 2 3 4 3 2" xfId="17237" xr:uid="{00000000-0005-0000-0000-0000D2210000}"/>
    <cellStyle name="Millares 2 4 2 3 4 4" xfId="12861" xr:uid="{00000000-0005-0000-0000-0000D3210000}"/>
    <cellStyle name="Millares 2 4 2 3 5" xfId="5201" xr:uid="{00000000-0005-0000-0000-0000D4210000}"/>
    <cellStyle name="Millares 2 4 2 3 5 2" xfId="9578" xr:uid="{00000000-0005-0000-0000-0000D5210000}"/>
    <cellStyle name="Millares 2 4 2 3 5 2 2" xfId="18331" xr:uid="{00000000-0005-0000-0000-0000D6210000}"/>
    <cellStyle name="Millares 2 4 2 3 5 3" xfId="13955" xr:uid="{00000000-0005-0000-0000-0000D7210000}"/>
    <cellStyle name="Millares 2 4 2 3 6" xfId="7390" xr:uid="{00000000-0005-0000-0000-0000D8210000}"/>
    <cellStyle name="Millares 2 4 2 3 6 2" xfId="16143" xr:uid="{00000000-0005-0000-0000-0000D9210000}"/>
    <cellStyle name="Millares 2 4 2 3 7" xfId="11767" xr:uid="{00000000-0005-0000-0000-0000DA210000}"/>
    <cellStyle name="Millares 2 4 2 4" xfId="2890" xr:uid="{00000000-0005-0000-0000-0000DB210000}"/>
    <cellStyle name="Millares 2 4 2 4 2" xfId="3169" xr:uid="{00000000-0005-0000-0000-0000DC210000}"/>
    <cellStyle name="Millares 2 4 2 4 2 2" xfId="3722" xr:uid="{00000000-0005-0000-0000-0000DD210000}"/>
    <cellStyle name="Millares 2 4 2 4 2 2 2" xfId="4818" xr:uid="{00000000-0005-0000-0000-0000DE210000}"/>
    <cellStyle name="Millares 2 4 2 4 2 2 2 2" xfId="7007" xr:uid="{00000000-0005-0000-0000-0000DF210000}"/>
    <cellStyle name="Millares 2 4 2 4 2 2 2 2 2" xfId="11384" xr:uid="{00000000-0005-0000-0000-0000E0210000}"/>
    <cellStyle name="Millares 2 4 2 4 2 2 2 2 2 2" xfId="20137" xr:uid="{00000000-0005-0000-0000-0000E1210000}"/>
    <cellStyle name="Millares 2 4 2 4 2 2 2 2 3" xfId="15761" xr:uid="{00000000-0005-0000-0000-0000E2210000}"/>
    <cellStyle name="Millares 2 4 2 4 2 2 2 3" xfId="9196" xr:uid="{00000000-0005-0000-0000-0000E3210000}"/>
    <cellStyle name="Millares 2 4 2 4 2 2 2 3 2" xfId="17949" xr:uid="{00000000-0005-0000-0000-0000E4210000}"/>
    <cellStyle name="Millares 2 4 2 4 2 2 2 4" xfId="13573" xr:uid="{00000000-0005-0000-0000-0000E5210000}"/>
    <cellStyle name="Millares 2 4 2 4 2 2 3" xfId="5913" xr:uid="{00000000-0005-0000-0000-0000E6210000}"/>
    <cellStyle name="Millares 2 4 2 4 2 2 3 2" xfId="10290" xr:uid="{00000000-0005-0000-0000-0000E7210000}"/>
    <cellStyle name="Millares 2 4 2 4 2 2 3 2 2" xfId="19043" xr:uid="{00000000-0005-0000-0000-0000E8210000}"/>
    <cellStyle name="Millares 2 4 2 4 2 2 3 3" xfId="14667" xr:uid="{00000000-0005-0000-0000-0000E9210000}"/>
    <cellStyle name="Millares 2 4 2 4 2 2 4" xfId="8102" xr:uid="{00000000-0005-0000-0000-0000EA210000}"/>
    <cellStyle name="Millares 2 4 2 4 2 2 4 2" xfId="16855" xr:uid="{00000000-0005-0000-0000-0000EB210000}"/>
    <cellStyle name="Millares 2 4 2 4 2 2 5" xfId="12479" xr:uid="{00000000-0005-0000-0000-0000EC210000}"/>
    <cellStyle name="Millares 2 4 2 4 2 3" xfId="4270" xr:uid="{00000000-0005-0000-0000-0000ED210000}"/>
    <cellStyle name="Millares 2 4 2 4 2 3 2" xfId="6459" xr:uid="{00000000-0005-0000-0000-0000EE210000}"/>
    <cellStyle name="Millares 2 4 2 4 2 3 2 2" xfId="10836" xr:uid="{00000000-0005-0000-0000-0000EF210000}"/>
    <cellStyle name="Millares 2 4 2 4 2 3 2 2 2" xfId="19589" xr:uid="{00000000-0005-0000-0000-0000F0210000}"/>
    <cellStyle name="Millares 2 4 2 4 2 3 2 3" xfId="15213" xr:uid="{00000000-0005-0000-0000-0000F1210000}"/>
    <cellStyle name="Millares 2 4 2 4 2 3 3" xfId="8648" xr:uid="{00000000-0005-0000-0000-0000F2210000}"/>
    <cellStyle name="Millares 2 4 2 4 2 3 3 2" xfId="17401" xr:uid="{00000000-0005-0000-0000-0000F3210000}"/>
    <cellStyle name="Millares 2 4 2 4 2 3 4" xfId="13025" xr:uid="{00000000-0005-0000-0000-0000F4210000}"/>
    <cellStyle name="Millares 2 4 2 4 2 4" xfId="5365" xr:uid="{00000000-0005-0000-0000-0000F5210000}"/>
    <cellStyle name="Millares 2 4 2 4 2 4 2" xfId="9742" xr:uid="{00000000-0005-0000-0000-0000F6210000}"/>
    <cellStyle name="Millares 2 4 2 4 2 4 2 2" xfId="18495" xr:uid="{00000000-0005-0000-0000-0000F7210000}"/>
    <cellStyle name="Millares 2 4 2 4 2 4 3" xfId="14119" xr:uid="{00000000-0005-0000-0000-0000F8210000}"/>
    <cellStyle name="Millares 2 4 2 4 2 5" xfId="7554" xr:uid="{00000000-0005-0000-0000-0000F9210000}"/>
    <cellStyle name="Millares 2 4 2 4 2 5 2" xfId="16307" xr:uid="{00000000-0005-0000-0000-0000FA210000}"/>
    <cellStyle name="Millares 2 4 2 4 2 6" xfId="11931" xr:uid="{00000000-0005-0000-0000-0000FB210000}"/>
    <cellStyle name="Millares 2 4 2 4 3" xfId="3448" xr:uid="{00000000-0005-0000-0000-0000FC210000}"/>
    <cellStyle name="Millares 2 4 2 4 3 2" xfId="4544" xr:uid="{00000000-0005-0000-0000-0000FD210000}"/>
    <cellStyle name="Millares 2 4 2 4 3 2 2" xfId="6733" xr:uid="{00000000-0005-0000-0000-0000FE210000}"/>
    <cellStyle name="Millares 2 4 2 4 3 2 2 2" xfId="11110" xr:uid="{00000000-0005-0000-0000-0000FF210000}"/>
    <cellStyle name="Millares 2 4 2 4 3 2 2 2 2" xfId="19863" xr:uid="{00000000-0005-0000-0000-000000220000}"/>
    <cellStyle name="Millares 2 4 2 4 3 2 2 3" xfId="15487" xr:uid="{00000000-0005-0000-0000-000001220000}"/>
    <cellStyle name="Millares 2 4 2 4 3 2 3" xfId="8922" xr:uid="{00000000-0005-0000-0000-000002220000}"/>
    <cellStyle name="Millares 2 4 2 4 3 2 3 2" xfId="17675" xr:uid="{00000000-0005-0000-0000-000003220000}"/>
    <cellStyle name="Millares 2 4 2 4 3 2 4" xfId="13299" xr:uid="{00000000-0005-0000-0000-000004220000}"/>
    <cellStyle name="Millares 2 4 2 4 3 3" xfId="5639" xr:uid="{00000000-0005-0000-0000-000005220000}"/>
    <cellStyle name="Millares 2 4 2 4 3 3 2" xfId="10016" xr:uid="{00000000-0005-0000-0000-000006220000}"/>
    <cellStyle name="Millares 2 4 2 4 3 3 2 2" xfId="18769" xr:uid="{00000000-0005-0000-0000-000007220000}"/>
    <cellStyle name="Millares 2 4 2 4 3 3 3" xfId="14393" xr:uid="{00000000-0005-0000-0000-000008220000}"/>
    <cellStyle name="Millares 2 4 2 4 3 4" xfId="7828" xr:uid="{00000000-0005-0000-0000-000009220000}"/>
    <cellStyle name="Millares 2 4 2 4 3 4 2" xfId="16581" xr:uid="{00000000-0005-0000-0000-00000A220000}"/>
    <cellStyle name="Millares 2 4 2 4 3 5" xfId="12205" xr:uid="{00000000-0005-0000-0000-00000B220000}"/>
    <cellStyle name="Millares 2 4 2 4 4" xfId="3996" xr:uid="{00000000-0005-0000-0000-00000C220000}"/>
    <cellStyle name="Millares 2 4 2 4 4 2" xfId="6185" xr:uid="{00000000-0005-0000-0000-00000D220000}"/>
    <cellStyle name="Millares 2 4 2 4 4 2 2" xfId="10562" xr:uid="{00000000-0005-0000-0000-00000E220000}"/>
    <cellStyle name="Millares 2 4 2 4 4 2 2 2" xfId="19315" xr:uid="{00000000-0005-0000-0000-00000F220000}"/>
    <cellStyle name="Millares 2 4 2 4 4 2 3" xfId="14939" xr:uid="{00000000-0005-0000-0000-000010220000}"/>
    <cellStyle name="Millares 2 4 2 4 4 3" xfId="8374" xr:uid="{00000000-0005-0000-0000-000011220000}"/>
    <cellStyle name="Millares 2 4 2 4 4 3 2" xfId="17127" xr:uid="{00000000-0005-0000-0000-000012220000}"/>
    <cellStyle name="Millares 2 4 2 4 4 4" xfId="12751" xr:uid="{00000000-0005-0000-0000-000013220000}"/>
    <cellStyle name="Millares 2 4 2 4 5" xfId="5091" xr:uid="{00000000-0005-0000-0000-000014220000}"/>
    <cellStyle name="Millares 2 4 2 4 5 2" xfId="9468" xr:uid="{00000000-0005-0000-0000-000015220000}"/>
    <cellStyle name="Millares 2 4 2 4 5 2 2" xfId="18221" xr:uid="{00000000-0005-0000-0000-000016220000}"/>
    <cellStyle name="Millares 2 4 2 4 5 3" xfId="13845" xr:uid="{00000000-0005-0000-0000-000017220000}"/>
    <cellStyle name="Millares 2 4 2 4 6" xfId="7280" xr:uid="{00000000-0005-0000-0000-000018220000}"/>
    <cellStyle name="Millares 2 4 2 4 6 2" xfId="16033" xr:uid="{00000000-0005-0000-0000-000019220000}"/>
    <cellStyle name="Millares 2 4 2 4 7" xfId="11657" xr:uid="{00000000-0005-0000-0000-00001A220000}"/>
    <cellStyle name="Millares 2 4 2 5" xfId="3119" xr:uid="{00000000-0005-0000-0000-00001B220000}"/>
    <cellStyle name="Millares 2 4 2 5 2" xfId="3673" xr:uid="{00000000-0005-0000-0000-00001C220000}"/>
    <cellStyle name="Millares 2 4 2 5 2 2" xfId="4769" xr:uid="{00000000-0005-0000-0000-00001D220000}"/>
    <cellStyle name="Millares 2 4 2 5 2 2 2" xfId="6958" xr:uid="{00000000-0005-0000-0000-00001E220000}"/>
    <cellStyle name="Millares 2 4 2 5 2 2 2 2" xfId="11335" xr:uid="{00000000-0005-0000-0000-00001F220000}"/>
    <cellStyle name="Millares 2 4 2 5 2 2 2 2 2" xfId="20088" xr:uid="{00000000-0005-0000-0000-000020220000}"/>
    <cellStyle name="Millares 2 4 2 5 2 2 2 3" xfId="15712" xr:uid="{00000000-0005-0000-0000-000021220000}"/>
    <cellStyle name="Millares 2 4 2 5 2 2 3" xfId="9147" xr:uid="{00000000-0005-0000-0000-000022220000}"/>
    <cellStyle name="Millares 2 4 2 5 2 2 3 2" xfId="17900" xr:uid="{00000000-0005-0000-0000-000023220000}"/>
    <cellStyle name="Millares 2 4 2 5 2 2 4" xfId="13524" xr:uid="{00000000-0005-0000-0000-000024220000}"/>
    <cellStyle name="Millares 2 4 2 5 2 3" xfId="5864" xr:uid="{00000000-0005-0000-0000-000025220000}"/>
    <cellStyle name="Millares 2 4 2 5 2 3 2" xfId="10241" xr:uid="{00000000-0005-0000-0000-000026220000}"/>
    <cellStyle name="Millares 2 4 2 5 2 3 2 2" xfId="18994" xr:uid="{00000000-0005-0000-0000-000027220000}"/>
    <cellStyle name="Millares 2 4 2 5 2 3 3" xfId="14618" xr:uid="{00000000-0005-0000-0000-000028220000}"/>
    <cellStyle name="Millares 2 4 2 5 2 4" xfId="8053" xr:uid="{00000000-0005-0000-0000-000029220000}"/>
    <cellStyle name="Millares 2 4 2 5 2 4 2" xfId="16806" xr:uid="{00000000-0005-0000-0000-00002A220000}"/>
    <cellStyle name="Millares 2 4 2 5 2 5" xfId="12430" xr:uid="{00000000-0005-0000-0000-00002B220000}"/>
    <cellStyle name="Millares 2 4 2 5 3" xfId="4221" xr:uid="{00000000-0005-0000-0000-00002C220000}"/>
    <cellStyle name="Millares 2 4 2 5 3 2" xfId="6410" xr:uid="{00000000-0005-0000-0000-00002D220000}"/>
    <cellStyle name="Millares 2 4 2 5 3 2 2" xfId="10787" xr:uid="{00000000-0005-0000-0000-00002E220000}"/>
    <cellStyle name="Millares 2 4 2 5 3 2 2 2" xfId="19540" xr:uid="{00000000-0005-0000-0000-00002F220000}"/>
    <cellStyle name="Millares 2 4 2 5 3 2 3" xfId="15164" xr:uid="{00000000-0005-0000-0000-000030220000}"/>
    <cellStyle name="Millares 2 4 2 5 3 3" xfId="8599" xr:uid="{00000000-0005-0000-0000-000031220000}"/>
    <cellStyle name="Millares 2 4 2 5 3 3 2" xfId="17352" xr:uid="{00000000-0005-0000-0000-000032220000}"/>
    <cellStyle name="Millares 2 4 2 5 3 4" xfId="12976" xr:uid="{00000000-0005-0000-0000-000033220000}"/>
    <cellStyle name="Millares 2 4 2 5 4" xfId="5316" xr:uid="{00000000-0005-0000-0000-000034220000}"/>
    <cellStyle name="Millares 2 4 2 5 4 2" xfId="9693" xr:uid="{00000000-0005-0000-0000-000035220000}"/>
    <cellStyle name="Millares 2 4 2 5 4 2 2" xfId="18446" xr:uid="{00000000-0005-0000-0000-000036220000}"/>
    <cellStyle name="Millares 2 4 2 5 4 3" xfId="14070" xr:uid="{00000000-0005-0000-0000-000037220000}"/>
    <cellStyle name="Millares 2 4 2 5 5" xfId="7505" xr:uid="{00000000-0005-0000-0000-000038220000}"/>
    <cellStyle name="Millares 2 4 2 5 5 2" xfId="16258" xr:uid="{00000000-0005-0000-0000-000039220000}"/>
    <cellStyle name="Millares 2 4 2 5 6" xfId="11882" xr:uid="{00000000-0005-0000-0000-00003A220000}"/>
    <cellStyle name="Millares 2 4 2 6" xfId="3398" xr:uid="{00000000-0005-0000-0000-00003B220000}"/>
    <cellStyle name="Millares 2 4 2 6 2" xfId="4495" xr:uid="{00000000-0005-0000-0000-00003C220000}"/>
    <cellStyle name="Millares 2 4 2 6 2 2" xfId="6684" xr:uid="{00000000-0005-0000-0000-00003D220000}"/>
    <cellStyle name="Millares 2 4 2 6 2 2 2" xfId="11061" xr:uid="{00000000-0005-0000-0000-00003E220000}"/>
    <cellStyle name="Millares 2 4 2 6 2 2 2 2" xfId="19814" xr:uid="{00000000-0005-0000-0000-00003F220000}"/>
    <cellStyle name="Millares 2 4 2 6 2 2 3" xfId="15438" xr:uid="{00000000-0005-0000-0000-000040220000}"/>
    <cellStyle name="Millares 2 4 2 6 2 3" xfId="8873" xr:uid="{00000000-0005-0000-0000-000041220000}"/>
    <cellStyle name="Millares 2 4 2 6 2 3 2" xfId="17626" xr:uid="{00000000-0005-0000-0000-000042220000}"/>
    <cellStyle name="Millares 2 4 2 6 2 4" xfId="13250" xr:uid="{00000000-0005-0000-0000-000043220000}"/>
    <cellStyle name="Millares 2 4 2 6 3" xfId="5590" xr:uid="{00000000-0005-0000-0000-000044220000}"/>
    <cellStyle name="Millares 2 4 2 6 3 2" xfId="9967" xr:uid="{00000000-0005-0000-0000-000045220000}"/>
    <cellStyle name="Millares 2 4 2 6 3 2 2" xfId="18720" xr:uid="{00000000-0005-0000-0000-000046220000}"/>
    <cellStyle name="Millares 2 4 2 6 3 3" xfId="14344" xr:uid="{00000000-0005-0000-0000-000047220000}"/>
    <cellStyle name="Millares 2 4 2 6 4" xfId="7779" xr:uid="{00000000-0005-0000-0000-000048220000}"/>
    <cellStyle name="Millares 2 4 2 6 4 2" xfId="16532" xr:uid="{00000000-0005-0000-0000-000049220000}"/>
    <cellStyle name="Millares 2 4 2 6 5" xfId="12156" xr:uid="{00000000-0005-0000-0000-00004A220000}"/>
    <cellStyle name="Millares 2 4 2 7" xfId="3948" xr:uid="{00000000-0005-0000-0000-00004B220000}"/>
    <cellStyle name="Millares 2 4 2 7 2" xfId="6137" xr:uid="{00000000-0005-0000-0000-00004C220000}"/>
    <cellStyle name="Millares 2 4 2 7 2 2" xfId="10514" xr:uid="{00000000-0005-0000-0000-00004D220000}"/>
    <cellStyle name="Millares 2 4 2 7 2 2 2" xfId="19267" xr:uid="{00000000-0005-0000-0000-00004E220000}"/>
    <cellStyle name="Millares 2 4 2 7 2 3" xfId="14891" xr:uid="{00000000-0005-0000-0000-00004F220000}"/>
    <cellStyle name="Millares 2 4 2 7 3" xfId="8326" xr:uid="{00000000-0005-0000-0000-000050220000}"/>
    <cellStyle name="Millares 2 4 2 7 3 2" xfId="17079" xr:uid="{00000000-0005-0000-0000-000051220000}"/>
    <cellStyle name="Millares 2 4 2 7 4" xfId="12703" xr:uid="{00000000-0005-0000-0000-000052220000}"/>
    <cellStyle name="Millares 2 4 2 8" xfId="5043" xr:uid="{00000000-0005-0000-0000-000053220000}"/>
    <cellStyle name="Millares 2 4 2 8 2" xfId="9420" xr:uid="{00000000-0005-0000-0000-000054220000}"/>
    <cellStyle name="Millares 2 4 2 8 2 2" xfId="18173" xr:uid="{00000000-0005-0000-0000-000055220000}"/>
    <cellStyle name="Millares 2 4 2 8 3" xfId="13797" xr:uid="{00000000-0005-0000-0000-000056220000}"/>
    <cellStyle name="Millares 2 4 2 9" xfId="7232" xr:uid="{00000000-0005-0000-0000-000057220000}"/>
    <cellStyle name="Millares 2 4 2 9 2" xfId="15985" xr:uid="{00000000-0005-0000-0000-000058220000}"/>
    <cellStyle name="Millares 2 4 3" xfId="220" xr:uid="{00000000-0005-0000-0000-000059220000}"/>
    <cellStyle name="Millares 2 4 3 10" xfId="11610" xr:uid="{00000000-0005-0000-0000-00005A220000}"/>
    <cellStyle name="Millares 2 4 3 2" xfId="2949" xr:uid="{00000000-0005-0000-0000-00005B220000}"/>
    <cellStyle name="Millares 2 4 3 2 2" xfId="3061" xr:uid="{00000000-0005-0000-0000-00005C220000}"/>
    <cellStyle name="Millares 2 4 3 2 2 2" xfId="3337" xr:uid="{00000000-0005-0000-0000-00005D220000}"/>
    <cellStyle name="Millares 2 4 3 2 2 2 2" xfId="3890" xr:uid="{00000000-0005-0000-0000-00005E220000}"/>
    <cellStyle name="Millares 2 4 3 2 2 2 2 2" xfId="4986" xr:uid="{00000000-0005-0000-0000-00005F220000}"/>
    <cellStyle name="Millares 2 4 3 2 2 2 2 2 2" xfId="7175" xr:uid="{00000000-0005-0000-0000-000060220000}"/>
    <cellStyle name="Millares 2 4 3 2 2 2 2 2 2 2" xfId="11552" xr:uid="{00000000-0005-0000-0000-000061220000}"/>
    <cellStyle name="Millares 2 4 3 2 2 2 2 2 2 2 2" xfId="20305" xr:uid="{00000000-0005-0000-0000-000062220000}"/>
    <cellStyle name="Millares 2 4 3 2 2 2 2 2 2 3" xfId="15929" xr:uid="{00000000-0005-0000-0000-000063220000}"/>
    <cellStyle name="Millares 2 4 3 2 2 2 2 2 3" xfId="9364" xr:uid="{00000000-0005-0000-0000-000064220000}"/>
    <cellStyle name="Millares 2 4 3 2 2 2 2 2 3 2" xfId="18117" xr:uid="{00000000-0005-0000-0000-000065220000}"/>
    <cellStyle name="Millares 2 4 3 2 2 2 2 2 4" xfId="13741" xr:uid="{00000000-0005-0000-0000-000066220000}"/>
    <cellStyle name="Millares 2 4 3 2 2 2 2 3" xfId="6081" xr:uid="{00000000-0005-0000-0000-000067220000}"/>
    <cellStyle name="Millares 2 4 3 2 2 2 2 3 2" xfId="10458" xr:uid="{00000000-0005-0000-0000-000068220000}"/>
    <cellStyle name="Millares 2 4 3 2 2 2 2 3 2 2" xfId="19211" xr:uid="{00000000-0005-0000-0000-000069220000}"/>
    <cellStyle name="Millares 2 4 3 2 2 2 2 3 3" xfId="14835" xr:uid="{00000000-0005-0000-0000-00006A220000}"/>
    <cellStyle name="Millares 2 4 3 2 2 2 2 4" xfId="8270" xr:uid="{00000000-0005-0000-0000-00006B220000}"/>
    <cellStyle name="Millares 2 4 3 2 2 2 2 4 2" xfId="17023" xr:uid="{00000000-0005-0000-0000-00006C220000}"/>
    <cellStyle name="Millares 2 4 3 2 2 2 2 5" xfId="12647" xr:uid="{00000000-0005-0000-0000-00006D220000}"/>
    <cellStyle name="Millares 2 4 3 2 2 2 3" xfId="4438" xr:uid="{00000000-0005-0000-0000-00006E220000}"/>
    <cellStyle name="Millares 2 4 3 2 2 2 3 2" xfId="6627" xr:uid="{00000000-0005-0000-0000-00006F220000}"/>
    <cellStyle name="Millares 2 4 3 2 2 2 3 2 2" xfId="11004" xr:uid="{00000000-0005-0000-0000-000070220000}"/>
    <cellStyle name="Millares 2 4 3 2 2 2 3 2 2 2" xfId="19757" xr:uid="{00000000-0005-0000-0000-000071220000}"/>
    <cellStyle name="Millares 2 4 3 2 2 2 3 2 3" xfId="15381" xr:uid="{00000000-0005-0000-0000-000072220000}"/>
    <cellStyle name="Millares 2 4 3 2 2 2 3 3" xfId="8816" xr:uid="{00000000-0005-0000-0000-000073220000}"/>
    <cellStyle name="Millares 2 4 3 2 2 2 3 3 2" xfId="17569" xr:uid="{00000000-0005-0000-0000-000074220000}"/>
    <cellStyle name="Millares 2 4 3 2 2 2 3 4" xfId="13193" xr:uid="{00000000-0005-0000-0000-000075220000}"/>
    <cellStyle name="Millares 2 4 3 2 2 2 4" xfId="5533" xr:uid="{00000000-0005-0000-0000-000076220000}"/>
    <cellStyle name="Millares 2 4 3 2 2 2 4 2" xfId="9910" xr:uid="{00000000-0005-0000-0000-000077220000}"/>
    <cellStyle name="Millares 2 4 3 2 2 2 4 2 2" xfId="18663" xr:uid="{00000000-0005-0000-0000-000078220000}"/>
    <cellStyle name="Millares 2 4 3 2 2 2 4 3" xfId="14287" xr:uid="{00000000-0005-0000-0000-000079220000}"/>
    <cellStyle name="Millares 2 4 3 2 2 2 5" xfId="7722" xr:uid="{00000000-0005-0000-0000-00007A220000}"/>
    <cellStyle name="Millares 2 4 3 2 2 2 5 2" xfId="16475" xr:uid="{00000000-0005-0000-0000-00007B220000}"/>
    <cellStyle name="Millares 2 4 3 2 2 2 6" xfId="12099" xr:uid="{00000000-0005-0000-0000-00007C220000}"/>
    <cellStyle name="Millares 2 4 3 2 2 3" xfId="3616" xr:uid="{00000000-0005-0000-0000-00007D220000}"/>
    <cellStyle name="Millares 2 4 3 2 2 3 2" xfId="4712" xr:uid="{00000000-0005-0000-0000-00007E220000}"/>
    <cellStyle name="Millares 2 4 3 2 2 3 2 2" xfId="6901" xr:uid="{00000000-0005-0000-0000-00007F220000}"/>
    <cellStyle name="Millares 2 4 3 2 2 3 2 2 2" xfId="11278" xr:uid="{00000000-0005-0000-0000-000080220000}"/>
    <cellStyle name="Millares 2 4 3 2 2 3 2 2 2 2" xfId="20031" xr:uid="{00000000-0005-0000-0000-000081220000}"/>
    <cellStyle name="Millares 2 4 3 2 2 3 2 2 3" xfId="15655" xr:uid="{00000000-0005-0000-0000-000082220000}"/>
    <cellStyle name="Millares 2 4 3 2 2 3 2 3" xfId="9090" xr:uid="{00000000-0005-0000-0000-000083220000}"/>
    <cellStyle name="Millares 2 4 3 2 2 3 2 3 2" xfId="17843" xr:uid="{00000000-0005-0000-0000-000084220000}"/>
    <cellStyle name="Millares 2 4 3 2 2 3 2 4" xfId="13467" xr:uid="{00000000-0005-0000-0000-000085220000}"/>
    <cellStyle name="Millares 2 4 3 2 2 3 3" xfId="5807" xr:uid="{00000000-0005-0000-0000-000086220000}"/>
    <cellStyle name="Millares 2 4 3 2 2 3 3 2" xfId="10184" xr:uid="{00000000-0005-0000-0000-000087220000}"/>
    <cellStyle name="Millares 2 4 3 2 2 3 3 2 2" xfId="18937" xr:uid="{00000000-0005-0000-0000-000088220000}"/>
    <cellStyle name="Millares 2 4 3 2 2 3 3 3" xfId="14561" xr:uid="{00000000-0005-0000-0000-000089220000}"/>
    <cellStyle name="Millares 2 4 3 2 2 3 4" xfId="7996" xr:uid="{00000000-0005-0000-0000-00008A220000}"/>
    <cellStyle name="Millares 2 4 3 2 2 3 4 2" xfId="16749" xr:uid="{00000000-0005-0000-0000-00008B220000}"/>
    <cellStyle name="Millares 2 4 3 2 2 3 5" xfId="12373" xr:uid="{00000000-0005-0000-0000-00008C220000}"/>
    <cellStyle name="Millares 2 4 3 2 2 4" xfId="4164" xr:uid="{00000000-0005-0000-0000-00008D220000}"/>
    <cellStyle name="Millares 2 4 3 2 2 4 2" xfId="6353" xr:uid="{00000000-0005-0000-0000-00008E220000}"/>
    <cellStyle name="Millares 2 4 3 2 2 4 2 2" xfId="10730" xr:uid="{00000000-0005-0000-0000-00008F220000}"/>
    <cellStyle name="Millares 2 4 3 2 2 4 2 2 2" xfId="19483" xr:uid="{00000000-0005-0000-0000-000090220000}"/>
    <cellStyle name="Millares 2 4 3 2 2 4 2 3" xfId="15107" xr:uid="{00000000-0005-0000-0000-000091220000}"/>
    <cellStyle name="Millares 2 4 3 2 2 4 3" xfId="8542" xr:uid="{00000000-0005-0000-0000-000092220000}"/>
    <cellStyle name="Millares 2 4 3 2 2 4 3 2" xfId="17295" xr:uid="{00000000-0005-0000-0000-000093220000}"/>
    <cellStyle name="Millares 2 4 3 2 2 4 4" xfId="12919" xr:uid="{00000000-0005-0000-0000-000094220000}"/>
    <cellStyle name="Millares 2 4 3 2 2 5" xfId="5259" xr:uid="{00000000-0005-0000-0000-000095220000}"/>
    <cellStyle name="Millares 2 4 3 2 2 5 2" xfId="9636" xr:uid="{00000000-0005-0000-0000-000096220000}"/>
    <cellStyle name="Millares 2 4 3 2 2 5 2 2" xfId="18389" xr:uid="{00000000-0005-0000-0000-000097220000}"/>
    <cellStyle name="Millares 2 4 3 2 2 5 3" xfId="14013" xr:uid="{00000000-0005-0000-0000-000098220000}"/>
    <cellStyle name="Millares 2 4 3 2 2 6" xfId="7448" xr:uid="{00000000-0005-0000-0000-000099220000}"/>
    <cellStyle name="Millares 2 4 3 2 2 6 2" xfId="16201" xr:uid="{00000000-0005-0000-0000-00009A220000}"/>
    <cellStyle name="Millares 2 4 3 2 2 7" xfId="11825" xr:uid="{00000000-0005-0000-0000-00009B220000}"/>
    <cellStyle name="Millares 2 4 3 2 3" xfId="3225" xr:uid="{00000000-0005-0000-0000-00009C220000}"/>
    <cellStyle name="Millares 2 4 3 2 3 2" xfId="3778" xr:uid="{00000000-0005-0000-0000-00009D220000}"/>
    <cellStyle name="Millares 2 4 3 2 3 2 2" xfId="4874" xr:uid="{00000000-0005-0000-0000-00009E220000}"/>
    <cellStyle name="Millares 2 4 3 2 3 2 2 2" xfId="7063" xr:uid="{00000000-0005-0000-0000-00009F220000}"/>
    <cellStyle name="Millares 2 4 3 2 3 2 2 2 2" xfId="11440" xr:uid="{00000000-0005-0000-0000-0000A0220000}"/>
    <cellStyle name="Millares 2 4 3 2 3 2 2 2 2 2" xfId="20193" xr:uid="{00000000-0005-0000-0000-0000A1220000}"/>
    <cellStyle name="Millares 2 4 3 2 3 2 2 2 3" xfId="15817" xr:uid="{00000000-0005-0000-0000-0000A2220000}"/>
    <cellStyle name="Millares 2 4 3 2 3 2 2 3" xfId="9252" xr:uid="{00000000-0005-0000-0000-0000A3220000}"/>
    <cellStyle name="Millares 2 4 3 2 3 2 2 3 2" xfId="18005" xr:uid="{00000000-0005-0000-0000-0000A4220000}"/>
    <cellStyle name="Millares 2 4 3 2 3 2 2 4" xfId="13629" xr:uid="{00000000-0005-0000-0000-0000A5220000}"/>
    <cellStyle name="Millares 2 4 3 2 3 2 3" xfId="5969" xr:uid="{00000000-0005-0000-0000-0000A6220000}"/>
    <cellStyle name="Millares 2 4 3 2 3 2 3 2" xfId="10346" xr:uid="{00000000-0005-0000-0000-0000A7220000}"/>
    <cellStyle name="Millares 2 4 3 2 3 2 3 2 2" xfId="19099" xr:uid="{00000000-0005-0000-0000-0000A8220000}"/>
    <cellStyle name="Millares 2 4 3 2 3 2 3 3" xfId="14723" xr:uid="{00000000-0005-0000-0000-0000A9220000}"/>
    <cellStyle name="Millares 2 4 3 2 3 2 4" xfId="8158" xr:uid="{00000000-0005-0000-0000-0000AA220000}"/>
    <cellStyle name="Millares 2 4 3 2 3 2 4 2" xfId="16911" xr:uid="{00000000-0005-0000-0000-0000AB220000}"/>
    <cellStyle name="Millares 2 4 3 2 3 2 5" xfId="12535" xr:uid="{00000000-0005-0000-0000-0000AC220000}"/>
    <cellStyle name="Millares 2 4 3 2 3 3" xfId="4326" xr:uid="{00000000-0005-0000-0000-0000AD220000}"/>
    <cellStyle name="Millares 2 4 3 2 3 3 2" xfId="6515" xr:uid="{00000000-0005-0000-0000-0000AE220000}"/>
    <cellStyle name="Millares 2 4 3 2 3 3 2 2" xfId="10892" xr:uid="{00000000-0005-0000-0000-0000AF220000}"/>
    <cellStyle name="Millares 2 4 3 2 3 3 2 2 2" xfId="19645" xr:uid="{00000000-0005-0000-0000-0000B0220000}"/>
    <cellStyle name="Millares 2 4 3 2 3 3 2 3" xfId="15269" xr:uid="{00000000-0005-0000-0000-0000B1220000}"/>
    <cellStyle name="Millares 2 4 3 2 3 3 3" xfId="8704" xr:uid="{00000000-0005-0000-0000-0000B2220000}"/>
    <cellStyle name="Millares 2 4 3 2 3 3 3 2" xfId="17457" xr:uid="{00000000-0005-0000-0000-0000B3220000}"/>
    <cellStyle name="Millares 2 4 3 2 3 3 4" xfId="13081" xr:uid="{00000000-0005-0000-0000-0000B4220000}"/>
    <cellStyle name="Millares 2 4 3 2 3 4" xfId="5421" xr:uid="{00000000-0005-0000-0000-0000B5220000}"/>
    <cellStyle name="Millares 2 4 3 2 3 4 2" xfId="9798" xr:uid="{00000000-0005-0000-0000-0000B6220000}"/>
    <cellStyle name="Millares 2 4 3 2 3 4 2 2" xfId="18551" xr:uid="{00000000-0005-0000-0000-0000B7220000}"/>
    <cellStyle name="Millares 2 4 3 2 3 4 3" xfId="14175" xr:uid="{00000000-0005-0000-0000-0000B8220000}"/>
    <cellStyle name="Millares 2 4 3 2 3 5" xfId="7610" xr:uid="{00000000-0005-0000-0000-0000B9220000}"/>
    <cellStyle name="Millares 2 4 3 2 3 5 2" xfId="16363" xr:uid="{00000000-0005-0000-0000-0000BA220000}"/>
    <cellStyle name="Millares 2 4 3 2 3 6" xfId="11987" xr:uid="{00000000-0005-0000-0000-0000BB220000}"/>
    <cellStyle name="Millares 2 4 3 2 4" xfId="3504" xr:uid="{00000000-0005-0000-0000-0000BC220000}"/>
    <cellStyle name="Millares 2 4 3 2 4 2" xfId="4600" xr:uid="{00000000-0005-0000-0000-0000BD220000}"/>
    <cellStyle name="Millares 2 4 3 2 4 2 2" xfId="6789" xr:uid="{00000000-0005-0000-0000-0000BE220000}"/>
    <cellStyle name="Millares 2 4 3 2 4 2 2 2" xfId="11166" xr:uid="{00000000-0005-0000-0000-0000BF220000}"/>
    <cellStyle name="Millares 2 4 3 2 4 2 2 2 2" xfId="19919" xr:uid="{00000000-0005-0000-0000-0000C0220000}"/>
    <cellStyle name="Millares 2 4 3 2 4 2 2 3" xfId="15543" xr:uid="{00000000-0005-0000-0000-0000C1220000}"/>
    <cellStyle name="Millares 2 4 3 2 4 2 3" xfId="8978" xr:uid="{00000000-0005-0000-0000-0000C2220000}"/>
    <cellStyle name="Millares 2 4 3 2 4 2 3 2" xfId="17731" xr:uid="{00000000-0005-0000-0000-0000C3220000}"/>
    <cellStyle name="Millares 2 4 3 2 4 2 4" xfId="13355" xr:uid="{00000000-0005-0000-0000-0000C4220000}"/>
    <cellStyle name="Millares 2 4 3 2 4 3" xfId="5695" xr:uid="{00000000-0005-0000-0000-0000C5220000}"/>
    <cellStyle name="Millares 2 4 3 2 4 3 2" xfId="10072" xr:uid="{00000000-0005-0000-0000-0000C6220000}"/>
    <cellStyle name="Millares 2 4 3 2 4 3 2 2" xfId="18825" xr:uid="{00000000-0005-0000-0000-0000C7220000}"/>
    <cellStyle name="Millares 2 4 3 2 4 3 3" xfId="14449" xr:uid="{00000000-0005-0000-0000-0000C8220000}"/>
    <cellStyle name="Millares 2 4 3 2 4 4" xfId="7884" xr:uid="{00000000-0005-0000-0000-0000C9220000}"/>
    <cellStyle name="Millares 2 4 3 2 4 4 2" xfId="16637" xr:uid="{00000000-0005-0000-0000-0000CA220000}"/>
    <cellStyle name="Millares 2 4 3 2 4 5" xfId="12261" xr:uid="{00000000-0005-0000-0000-0000CB220000}"/>
    <cellStyle name="Millares 2 4 3 2 5" xfId="4052" xr:uid="{00000000-0005-0000-0000-0000CC220000}"/>
    <cellStyle name="Millares 2 4 3 2 5 2" xfId="6241" xr:uid="{00000000-0005-0000-0000-0000CD220000}"/>
    <cellStyle name="Millares 2 4 3 2 5 2 2" xfId="10618" xr:uid="{00000000-0005-0000-0000-0000CE220000}"/>
    <cellStyle name="Millares 2 4 3 2 5 2 2 2" xfId="19371" xr:uid="{00000000-0005-0000-0000-0000CF220000}"/>
    <cellStyle name="Millares 2 4 3 2 5 2 3" xfId="14995" xr:uid="{00000000-0005-0000-0000-0000D0220000}"/>
    <cellStyle name="Millares 2 4 3 2 5 3" xfId="8430" xr:uid="{00000000-0005-0000-0000-0000D1220000}"/>
    <cellStyle name="Millares 2 4 3 2 5 3 2" xfId="17183" xr:uid="{00000000-0005-0000-0000-0000D2220000}"/>
    <cellStyle name="Millares 2 4 3 2 5 4" xfId="12807" xr:uid="{00000000-0005-0000-0000-0000D3220000}"/>
    <cellStyle name="Millares 2 4 3 2 6" xfId="5147" xr:uid="{00000000-0005-0000-0000-0000D4220000}"/>
    <cellStyle name="Millares 2 4 3 2 6 2" xfId="9524" xr:uid="{00000000-0005-0000-0000-0000D5220000}"/>
    <cellStyle name="Millares 2 4 3 2 6 2 2" xfId="18277" xr:uid="{00000000-0005-0000-0000-0000D6220000}"/>
    <cellStyle name="Millares 2 4 3 2 6 3" xfId="13901" xr:uid="{00000000-0005-0000-0000-0000D7220000}"/>
    <cellStyle name="Millares 2 4 3 2 7" xfId="7336" xr:uid="{00000000-0005-0000-0000-0000D8220000}"/>
    <cellStyle name="Millares 2 4 3 2 7 2" xfId="16089" xr:uid="{00000000-0005-0000-0000-0000D9220000}"/>
    <cellStyle name="Millares 2 4 3 2 8" xfId="11713" xr:uid="{00000000-0005-0000-0000-0000DA220000}"/>
    <cellStyle name="Millares 2 4 3 3" xfId="3004" xr:uid="{00000000-0005-0000-0000-0000DB220000}"/>
    <cellStyle name="Millares 2 4 3 3 2" xfId="3280" xr:uid="{00000000-0005-0000-0000-0000DC220000}"/>
    <cellStyle name="Millares 2 4 3 3 2 2" xfId="3833" xr:uid="{00000000-0005-0000-0000-0000DD220000}"/>
    <cellStyle name="Millares 2 4 3 3 2 2 2" xfId="4929" xr:uid="{00000000-0005-0000-0000-0000DE220000}"/>
    <cellStyle name="Millares 2 4 3 3 2 2 2 2" xfId="7118" xr:uid="{00000000-0005-0000-0000-0000DF220000}"/>
    <cellStyle name="Millares 2 4 3 3 2 2 2 2 2" xfId="11495" xr:uid="{00000000-0005-0000-0000-0000E0220000}"/>
    <cellStyle name="Millares 2 4 3 3 2 2 2 2 2 2" xfId="20248" xr:uid="{00000000-0005-0000-0000-0000E1220000}"/>
    <cellStyle name="Millares 2 4 3 3 2 2 2 2 3" xfId="15872" xr:uid="{00000000-0005-0000-0000-0000E2220000}"/>
    <cellStyle name="Millares 2 4 3 3 2 2 2 3" xfId="9307" xr:uid="{00000000-0005-0000-0000-0000E3220000}"/>
    <cellStyle name="Millares 2 4 3 3 2 2 2 3 2" xfId="18060" xr:uid="{00000000-0005-0000-0000-0000E4220000}"/>
    <cellStyle name="Millares 2 4 3 3 2 2 2 4" xfId="13684" xr:uid="{00000000-0005-0000-0000-0000E5220000}"/>
    <cellStyle name="Millares 2 4 3 3 2 2 3" xfId="6024" xr:uid="{00000000-0005-0000-0000-0000E6220000}"/>
    <cellStyle name="Millares 2 4 3 3 2 2 3 2" xfId="10401" xr:uid="{00000000-0005-0000-0000-0000E7220000}"/>
    <cellStyle name="Millares 2 4 3 3 2 2 3 2 2" xfId="19154" xr:uid="{00000000-0005-0000-0000-0000E8220000}"/>
    <cellStyle name="Millares 2 4 3 3 2 2 3 3" xfId="14778" xr:uid="{00000000-0005-0000-0000-0000E9220000}"/>
    <cellStyle name="Millares 2 4 3 3 2 2 4" xfId="8213" xr:uid="{00000000-0005-0000-0000-0000EA220000}"/>
    <cellStyle name="Millares 2 4 3 3 2 2 4 2" xfId="16966" xr:uid="{00000000-0005-0000-0000-0000EB220000}"/>
    <cellStyle name="Millares 2 4 3 3 2 2 5" xfId="12590" xr:uid="{00000000-0005-0000-0000-0000EC220000}"/>
    <cellStyle name="Millares 2 4 3 3 2 3" xfId="4381" xr:uid="{00000000-0005-0000-0000-0000ED220000}"/>
    <cellStyle name="Millares 2 4 3 3 2 3 2" xfId="6570" xr:uid="{00000000-0005-0000-0000-0000EE220000}"/>
    <cellStyle name="Millares 2 4 3 3 2 3 2 2" xfId="10947" xr:uid="{00000000-0005-0000-0000-0000EF220000}"/>
    <cellStyle name="Millares 2 4 3 3 2 3 2 2 2" xfId="19700" xr:uid="{00000000-0005-0000-0000-0000F0220000}"/>
    <cellStyle name="Millares 2 4 3 3 2 3 2 3" xfId="15324" xr:uid="{00000000-0005-0000-0000-0000F1220000}"/>
    <cellStyle name="Millares 2 4 3 3 2 3 3" xfId="8759" xr:uid="{00000000-0005-0000-0000-0000F2220000}"/>
    <cellStyle name="Millares 2 4 3 3 2 3 3 2" xfId="17512" xr:uid="{00000000-0005-0000-0000-0000F3220000}"/>
    <cellStyle name="Millares 2 4 3 3 2 3 4" xfId="13136" xr:uid="{00000000-0005-0000-0000-0000F4220000}"/>
    <cellStyle name="Millares 2 4 3 3 2 4" xfId="5476" xr:uid="{00000000-0005-0000-0000-0000F5220000}"/>
    <cellStyle name="Millares 2 4 3 3 2 4 2" xfId="9853" xr:uid="{00000000-0005-0000-0000-0000F6220000}"/>
    <cellStyle name="Millares 2 4 3 3 2 4 2 2" xfId="18606" xr:uid="{00000000-0005-0000-0000-0000F7220000}"/>
    <cellStyle name="Millares 2 4 3 3 2 4 3" xfId="14230" xr:uid="{00000000-0005-0000-0000-0000F8220000}"/>
    <cellStyle name="Millares 2 4 3 3 2 5" xfId="7665" xr:uid="{00000000-0005-0000-0000-0000F9220000}"/>
    <cellStyle name="Millares 2 4 3 3 2 5 2" xfId="16418" xr:uid="{00000000-0005-0000-0000-0000FA220000}"/>
    <cellStyle name="Millares 2 4 3 3 2 6" xfId="12042" xr:uid="{00000000-0005-0000-0000-0000FB220000}"/>
    <cellStyle name="Millares 2 4 3 3 3" xfId="3559" xr:uid="{00000000-0005-0000-0000-0000FC220000}"/>
    <cellStyle name="Millares 2 4 3 3 3 2" xfId="4655" xr:uid="{00000000-0005-0000-0000-0000FD220000}"/>
    <cellStyle name="Millares 2 4 3 3 3 2 2" xfId="6844" xr:uid="{00000000-0005-0000-0000-0000FE220000}"/>
    <cellStyle name="Millares 2 4 3 3 3 2 2 2" xfId="11221" xr:uid="{00000000-0005-0000-0000-0000FF220000}"/>
    <cellStyle name="Millares 2 4 3 3 3 2 2 2 2" xfId="19974" xr:uid="{00000000-0005-0000-0000-000000230000}"/>
    <cellStyle name="Millares 2 4 3 3 3 2 2 3" xfId="15598" xr:uid="{00000000-0005-0000-0000-000001230000}"/>
    <cellStyle name="Millares 2 4 3 3 3 2 3" xfId="9033" xr:uid="{00000000-0005-0000-0000-000002230000}"/>
    <cellStyle name="Millares 2 4 3 3 3 2 3 2" xfId="17786" xr:uid="{00000000-0005-0000-0000-000003230000}"/>
    <cellStyle name="Millares 2 4 3 3 3 2 4" xfId="13410" xr:uid="{00000000-0005-0000-0000-000004230000}"/>
    <cellStyle name="Millares 2 4 3 3 3 3" xfId="5750" xr:uid="{00000000-0005-0000-0000-000005230000}"/>
    <cellStyle name="Millares 2 4 3 3 3 3 2" xfId="10127" xr:uid="{00000000-0005-0000-0000-000006230000}"/>
    <cellStyle name="Millares 2 4 3 3 3 3 2 2" xfId="18880" xr:uid="{00000000-0005-0000-0000-000007230000}"/>
    <cellStyle name="Millares 2 4 3 3 3 3 3" xfId="14504" xr:uid="{00000000-0005-0000-0000-000008230000}"/>
    <cellStyle name="Millares 2 4 3 3 3 4" xfId="7939" xr:uid="{00000000-0005-0000-0000-000009230000}"/>
    <cellStyle name="Millares 2 4 3 3 3 4 2" xfId="16692" xr:uid="{00000000-0005-0000-0000-00000A230000}"/>
    <cellStyle name="Millares 2 4 3 3 3 5" xfId="12316" xr:uid="{00000000-0005-0000-0000-00000B230000}"/>
    <cellStyle name="Millares 2 4 3 3 4" xfId="4107" xr:uid="{00000000-0005-0000-0000-00000C230000}"/>
    <cellStyle name="Millares 2 4 3 3 4 2" xfId="6296" xr:uid="{00000000-0005-0000-0000-00000D230000}"/>
    <cellStyle name="Millares 2 4 3 3 4 2 2" xfId="10673" xr:uid="{00000000-0005-0000-0000-00000E230000}"/>
    <cellStyle name="Millares 2 4 3 3 4 2 2 2" xfId="19426" xr:uid="{00000000-0005-0000-0000-00000F230000}"/>
    <cellStyle name="Millares 2 4 3 3 4 2 3" xfId="15050" xr:uid="{00000000-0005-0000-0000-000010230000}"/>
    <cellStyle name="Millares 2 4 3 3 4 3" xfId="8485" xr:uid="{00000000-0005-0000-0000-000011230000}"/>
    <cellStyle name="Millares 2 4 3 3 4 3 2" xfId="17238" xr:uid="{00000000-0005-0000-0000-000012230000}"/>
    <cellStyle name="Millares 2 4 3 3 4 4" xfId="12862" xr:uid="{00000000-0005-0000-0000-000013230000}"/>
    <cellStyle name="Millares 2 4 3 3 5" xfId="5202" xr:uid="{00000000-0005-0000-0000-000014230000}"/>
    <cellStyle name="Millares 2 4 3 3 5 2" xfId="9579" xr:uid="{00000000-0005-0000-0000-000015230000}"/>
    <cellStyle name="Millares 2 4 3 3 5 2 2" xfId="18332" xr:uid="{00000000-0005-0000-0000-000016230000}"/>
    <cellStyle name="Millares 2 4 3 3 5 3" xfId="13956" xr:uid="{00000000-0005-0000-0000-000017230000}"/>
    <cellStyle name="Millares 2 4 3 3 6" xfId="7391" xr:uid="{00000000-0005-0000-0000-000018230000}"/>
    <cellStyle name="Millares 2 4 3 3 6 2" xfId="16144" xr:uid="{00000000-0005-0000-0000-000019230000}"/>
    <cellStyle name="Millares 2 4 3 3 7" xfId="11768" xr:uid="{00000000-0005-0000-0000-00001A230000}"/>
    <cellStyle name="Millares 2 4 3 4" xfId="2891" xr:uid="{00000000-0005-0000-0000-00001B230000}"/>
    <cellStyle name="Millares 2 4 3 4 2" xfId="3170" xr:uid="{00000000-0005-0000-0000-00001C230000}"/>
    <cellStyle name="Millares 2 4 3 4 2 2" xfId="3723" xr:uid="{00000000-0005-0000-0000-00001D230000}"/>
    <cellStyle name="Millares 2 4 3 4 2 2 2" xfId="4819" xr:uid="{00000000-0005-0000-0000-00001E230000}"/>
    <cellStyle name="Millares 2 4 3 4 2 2 2 2" xfId="7008" xr:uid="{00000000-0005-0000-0000-00001F230000}"/>
    <cellStyle name="Millares 2 4 3 4 2 2 2 2 2" xfId="11385" xr:uid="{00000000-0005-0000-0000-000020230000}"/>
    <cellStyle name="Millares 2 4 3 4 2 2 2 2 2 2" xfId="20138" xr:uid="{00000000-0005-0000-0000-000021230000}"/>
    <cellStyle name="Millares 2 4 3 4 2 2 2 2 3" xfId="15762" xr:uid="{00000000-0005-0000-0000-000022230000}"/>
    <cellStyle name="Millares 2 4 3 4 2 2 2 3" xfId="9197" xr:uid="{00000000-0005-0000-0000-000023230000}"/>
    <cellStyle name="Millares 2 4 3 4 2 2 2 3 2" xfId="17950" xr:uid="{00000000-0005-0000-0000-000024230000}"/>
    <cellStyle name="Millares 2 4 3 4 2 2 2 4" xfId="13574" xr:uid="{00000000-0005-0000-0000-000025230000}"/>
    <cellStyle name="Millares 2 4 3 4 2 2 3" xfId="5914" xr:uid="{00000000-0005-0000-0000-000026230000}"/>
    <cellStyle name="Millares 2 4 3 4 2 2 3 2" xfId="10291" xr:uid="{00000000-0005-0000-0000-000027230000}"/>
    <cellStyle name="Millares 2 4 3 4 2 2 3 2 2" xfId="19044" xr:uid="{00000000-0005-0000-0000-000028230000}"/>
    <cellStyle name="Millares 2 4 3 4 2 2 3 3" xfId="14668" xr:uid="{00000000-0005-0000-0000-000029230000}"/>
    <cellStyle name="Millares 2 4 3 4 2 2 4" xfId="8103" xr:uid="{00000000-0005-0000-0000-00002A230000}"/>
    <cellStyle name="Millares 2 4 3 4 2 2 4 2" xfId="16856" xr:uid="{00000000-0005-0000-0000-00002B230000}"/>
    <cellStyle name="Millares 2 4 3 4 2 2 5" xfId="12480" xr:uid="{00000000-0005-0000-0000-00002C230000}"/>
    <cellStyle name="Millares 2 4 3 4 2 3" xfId="4271" xr:uid="{00000000-0005-0000-0000-00002D230000}"/>
    <cellStyle name="Millares 2 4 3 4 2 3 2" xfId="6460" xr:uid="{00000000-0005-0000-0000-00002E230000}"/>
    <cellStyle name="Millares 2 4 3 4 2 3 2 2" xfId="10837" xr:uid="{00000000-0005-0000-0000-00002F230000}"/>
    <cellStyle name="Millares 2 4 3 4 2 3 2 2 2" xfId="19590" xr:uid="{00000000-0005-0000-0000-000030230000}"/>
    <cellStyle name="Millares 2 4 3 4 2 3 2 3" xfId="15214" xr:uid="{00000000-0005-0000-0000-000031230000}"/>
    <cellStyle name="Millares 2 4 3 4 2 3 3" xfId="8649" xr:uid="{00000000-0005-0000-0000-000032230000}"/>
    <cellStyle name="Millares 2 4 3 4 2 3 3 2" xfId="17402" xr:uid="{00000000-0005-0000-0000-000033230000}"/>
    <cellStyle name="Millares 2 4 3 4 2 3 4" xfId="13026" xr:uid="{00000000-0005-0000-0000-000034230000}"/>
    <cellStyle name="Millares 2 4 3 4 2 4" xfId="5366" xr:uid="{00000000-0005-0000-0000-000035230000}"/>
    <cellStyle name="Millares 2 4 3 4 2 4 2" xfId="9743" xr:uid="{00000000-0005-0000-0000-000036230000}"/>
    <cellStyle name="Millares 2 4 3 4 2 4 2 2" xfId="18496" xr:uid="{00000000-0005-0000-0000-000037230000}"/>
    <cellStyle name="Millares 2 4 3 4 2 4 3" xfId="14120" xr:uid="{00000000-0005-0000-0000-000038230000}"/>
    <cellStyle name="Millares 2 4 3 4 2 5" xfId="7555" xr:uid="{00000000-0005-0000-0000-000039230000}"/>
    <cellStyle name="Millares 2 4 3 4 2 5 2" xfId="16308" xr:uid="{00000000-0005-0000-0000-00003A230000}"/>
    <cellStyle name="Millares 2 4 3 4 2 6" xfId="11932" xr:uid="{00000000-0005-0000-0000-00003B230000}"/>
    <cellStyle name="Millares 2 4 3 4 3" xfId="3449" xr:uid="{00000000-0005-0000-0000-00003C230000}"/>
    <cellStyle name="Millares 2 4 3 4 3 2" xfId="4545" xr:uid="{00000000-0005-0000-0000-00003D230000}"/>
    <cellStyle name="Millares 2 4 3 4 3 2 2" xfId="6734" xr:uid="{00000000-0005-0000-0000-00003E230000}"/>
    <cellStyle name="Millares 2 4 3 4 3 2 2 2" xfId="11111" xr:uid="{00000000-0005-0000-0000-00003F230000}"/>
    <cellStyle name="Millares 2 4 3 4 3 2 2 2 2" xfId="19864" xr:uid="{00000000-0005-0000-0000-000040230000}"/>
    <cellStyle name="Millares 2 4 3 4 3 2 2 3" xfId="15488" xr:uid="{00000000-0005-0000-0000-000041230000}"/>
    <cellStyle name="Millares 2 4 3 4 3 2 3" xfId="8923" xr:uid="{00000000-0005-0000-0000-000042230000}"/>
    <cellStyle name="Millares 2 4 3 4 3 2 3 2" xfId="17676" xr:uid="{00000000-0005-0000-0000-000043230000}"/>
    <cellStyle name="Millares 2 4 3 4 3 2 4" xfId="13300" xr:uid="{00000000-0005-0000-0000-000044230000}"/>
    <cellStyle name="Millares 2 4 3 4 3 3" xfId="5640" xr:uid="{00000000-0005-0000-0000-000045230000}"/>
    <cellStyle name="Millares 2 4 3 4 3 3 2" xfId="10017" xr:uid="{00000000-0005-0000-0000-000046230000}"/>
    <cellStyle name="Millares 2 4 3 4 3 3 2 2" xfId="18770" xr:uid="{00000000-0005-0000-0000-000047230000}"/>
    <cellStyle name="Millares 2 4 3 4 3 3 3" xfId="14394" xr:uid="{00000000-0005-0000-0000-000048230000}"/>
    <cellStyle name="Millares 2 4 3 4 3 4" xfId="7829" xr:uid="{00000000-0005-0000-0000-000049230000}"/>
    <cellStyle name="Millares 2 4 3 4 3 4 2" xfId="16582" xr:uid="{00000000-0005-0000-0000-00004A230000}"/>
    <cellStyle name="Millares 2 4 3 4 3 5" xfId="12206" xr:uid="{00000000-0005-0000-0000-00004B230000}"/>
    <cellStyle name="Millares 2 4 3 4 4" xfId="3997" xr:uid="{00000000-0005-0000-0000-00004C230000}"/>
    <cellStyle name="Millares 2 4 3 4 4 2" xfId="6186" xr:uid="{00000000-0005-0000-0000-00004D230000}"/>
    <cellStyle name="Millares 2 4 3 4 4 2 2" xfId="10563" xr:uid="{00000000-0005-0000-0000-00004E230000}"/>
    <cellStyle name="Millares 2 4 3 4 4 2 2 2" xfId="19316" xr:uid="{00000000-0005-0000-0000-00004F230000}"/>
    <cellStyle name="Millares 2 4 3 4 4 2 3" xfId="14940" xr:uid="{00000000-0005-0000-0000-000050230000}"/>
    <cellStyle name="Millares 2 4 3 4 4 3" xfId="8375" xr:uid="{00000000-0005-0000-0000-000051230000}"/>
    <cellStyle name="Millares 2 4 3 4 4 3 2" xfId="17128" xr:uid="{00000000-0005-0000-0000-000052230000}"/>
    <cellStyle name="Millares 2 4 3 4 4 4" xfId="12752" xr:uid="{00000000-0005-0000-0000-000053230000}"/>
    <cellStyle name="Millares 2 4 3 4 5" xfId="5092" xr:uid="{00000000-0005-0000-0000-000054230000}"/>
    <cellStyle name="Millares 2 4 3 4 5 2" xfId="9469" xr:uid="{00000000-0005-0000-0000-000055230000}"/>
    <cellStyle name="Millares 2 4 3 4 5 2 2" xfId="18222" xr:uid="{00000000-0005-0000-0000-000056230000}"/>
    <cellStyle name="Millares 2 4 3 4 5 3" xfId="13846" xr:uid="{00000000-0005-0000-0000-000057230000}"/>
    <cellStyle name="Millares 2 4 3 4 6" xfId="7281" xr:uid="{00000000-0005-0000-0000-000058230000}"/>
    <cellStyle name="Millares 2 4 3 4 6 2" xfId="16034" xr:uid="{00000000-0005-0000-0000-000059230000}"/>
    <cellStyle name="Millares 2 4 3 4 7" xfId="11658" xr:uid="{00000000-0005-0000-0000-00005A230000}"/>
    <cellStyle name="Millares 2 4 3 5" xfId="3120" xr:uid="{00000000-0005-0000-0000-00005B230000}"/>
    <cellStyle name="Millares 2 4 3 5 2" xfId="3674" xr:uid="{00000000-0005-0000-0000-00005C230000}"/>
    <cellStyle name="Millares 2 4 3 5 2 2" xfId="4770" xr:uid="{00000000-0005-0000-0000-00005D230000}"/>
    <cellStyle name="Millares 2 4 3 5 2 2 2" xfId="6959" xr:uid="{00000000-0005-0000-0000-00005E230000}"/>
    <cellStyle name="Millares 2 4 3 5 2 2 2 2" xfId="11336" xr:uid="{00000000-0005-0000-0000-00005F230000}"/>
    <cellStyle name="Millares 2 4 3 5 2 2 2 2 2" xfId="20089" xr:uid="{00000000-0005-0000-0000-000060230000}"/>
    <cellStyle name="Millares 2 4 3 5 2 2 2 3" xfId="15713" xr:uid="{00000000-0005-0000-0000-000061230000}"/>
    <cellStyle name="Millares 2 4 3 5 2 2 3" xfId="9148" xr:uid="{00000000-0005-0000-0000-000062230000}"/>
    <cellStyle name="Millares 2 4 3 5 2 2 3 2" xfId="17901" xr:uid="{00000000-0005-0000-0000-000063230000}"/>
    <cellStyle name="Millares 2 4 3 5 2 2 4" xfId="13525" xr:uid="{00000000-0005-0000-0000-000064230000}"/>
    <cellStyle name="Millares 2 4 3 5 2 3" xfId="5865" xr:uid="{00000000-0005-0000-0000-000065230000}"/>
    <cellStyle name="Millares 2 4 3 5 2 3 2" xfId="10242" xr:uid="{00000000-0005-0000-0000-000066230000}"/>
    <cellStyle name="Millares 2 4 3 5 2 3 2 2" xfId="18995" xr:uid="{00000000-0005-0000-0000-000067230000}"/>
    <cellStyle name="Millares 2 4 3 5 2 3 3" xfId="14619" xr:uid="{00000000-0005-0000-0000-000068230000}"/>
    <cellStyle name="Millares 2 4 3 5 2 4" xfId="8054" xr:uid="{00000000-0005-0000-0000-000069230000}"/>
    <cellStyle name="Millares 2 4 3 5 2 4 2" xfId="16807" xr:uid="{00000000-0005-0000-0000-00006A230000}"/>
    <cellStyle name="Millares 2 4 3 5 2 5" xfId="12431" xr:uid="{00000000-0005-0000-0000-00006B230000}"/>
    <cellStyle name="Millares 2 4 3 5 3" xfId="4222" xr:uid="{00000000-0005-0000-0000-00006C230000}"/>
    <cellStyle name="Millares 2 4 3 5 3 2" xfId="6411" xr:uid="{00000000-0005-0000-0000-00006D230000}"/>
    <cellStyle name="Millares 2 4 3 5 3 2 2" xfId="10788" xr:uid="{00000000-0005-0000-0000-00006E230000}"/>
    <cellStyle name="Millares 2 4 3 5 3 2 2 2" xfId="19541" xr:uid="{00000000-0005-0000-0000-00006F230000}"/>
    <cellStyle name="Millares 2 4 3 5 3 2 3" xfId="15165" xr:uid="{00000000-0005-0000-0000-000070230000}"/>
    <cellStyle name="Millares 2 4 3 5 3 3" xfId="8600" xr:uid="{00000000-0005-0000-0000-000071230000}"/>
    <cellStyle name="Millares 2 4 3 5 3 3 2" xfId="17353" xr:uid="{00000000-0005-0000-0000-000072230000}"/>
    <cellStyle name="Millares 2 4 3 5 3 4" xfId="12977" xr:uid="{00000000-0005-0000-0000-000073230000}"/>
    <cellStyle name="Millares 2 4 3 5 4" xfId="5317" xr:uid="{00000000-0005-0000-0000-000074230000}"/>
    <cellStyle name="Millares 2 4 3 5 4 2" xfId="9694" xr:uid="{00000000-0005-0000-0000-000075230000}"/>
    <cellStyle name="Millares 2 4 3 5 4 2 2" xfId="18447" xr:uid="{00000000-0005-0000-0000-000076230000}"/>
    <cellStyle name="Millares 2 4 3 5 4 3" xfId="14071" xr:uid="{00000000-0005-0000-0000-000077230000}"/>
    <cellStyle name="Millares 2 4 3 5 5" xfId="7506" xr:uid="{00000000-0005-0000-0000-000078230000}"/>
    <cellStyle name="Millares 2 4 3 5 5 2" xfId="16259" xr:uid="{00000000-0005-0000-0000-000079230000}"/>
    <cellStyle name="Millares 2 4 3 5 6" xfId="11883" xr:uid="{00000000-0005-0000-0000-00007A230000}"/>
    <cellStyle name="Millares 2 4 3 6" xfId="3399" xr:uid="{00000000-0005-0000-0000-00007B230000}"/>
    <cellStyle name="Millares 2 4 3 6 2" xfId="4496" xr:uid="{00000000-0005-0000-0000-00007C230000}"/>
    <cellStyle name="Millares 2 4 3 6 2 2" xfId="6685" xr:uid="{00000000-0005-0000-0000-00007D230000}"/>
    <cellStyle name="Millares 2 4 3 6 2 2 2" xfId="11062" xr:uid="{00000000-0005-0000-0000-00007E230000}"/>
    <cellStyle name="Millares 2 4 3 6 2 2 2 2" xfId="19815" xr:uid="{00000000-0005-0000-0000-00007F230000}"/>
    <cellStyle name="Millares 2 4 3 6 2 2 3" xfId="15439" xr:uid="{00000000-0005-0000-0000-000080230000}"/>
    <cellStyle name="Millares 2 4 3 6 2 3" xfId="8874" xr:uid="{00000000-0005-0000-0000-000081230000}"/>
    <cellStyle name="Millares 2 4 3 6 2 3 2" xfId="17627" xr:uid="{00000000-0005-0000-0000-000082230000}"/>
    <cellStyle name="Millares 2 4 3 6 2 4" xfId="13251" xr:uid="{00000000-0005-0000-0000-000083230000}"/>
    <cellStyle name="Millares 2 4 3 6 3" xfId="5591" xr:uid="{00000000-0005-0000-0000-000084230000}"/>
    <cellStyle name="Millares 2 4 3 6 3 2" xfId="9968" xr:uid="{00000000-0005-0000-0000-000085230000}"/>
    <cellStyle name="Millares 2 4 3 6 3 2 2" xfId="18721" xr:uid="{00000000-0005-0000-0000-000086230000}"/>
    <cellStyle name="Millares 2 4 3 6 3 3" xfId="14345" xr:uid="{00000000-0005-0000-0000-000087230000}"/>
    <cellStyle name="Millares 2 4 3 6 4" xfId="7780" xr:uid="{00000000-0005-0000-0000-000088230000}"/>
    <cellStyle name="Millares 2 4 3 6 4 2" xfId="16533" xr:uid="{00000000-0005-0000-0000-000089230000}"/>
    <cellStyle name="Millares 2 4 3 6 5" xfId="12157" xr:uid="{00000000-0005-0000-0000-00008A230000}"/>
    <cellStyle name="Millares 2 4 3 7" xfId="3949" xr:uid="{00000000-0005-0000-0000-00008B230000}"/>
    <cellStyle name="Millares 2 4 3 7 2" xfId="6138" xr:uid="{00000000-0005-0000-0000-00008C230000}"/>
    <cellStyle name="Millares 2 4 3 7 2 2" xfId="10515" xr:uid="{00000000-0005-0000-0000-00008D230000}"/>
    <cellStyle name="Millares 2 4 3 7 2 2 2" xfId="19268" xr:uid="{00000000-0005-0000-0000-00008E230000}"/>
    <cellStyle name="Millares 2 4 3 7 2 3" xfId="14892" xr:uid="{00000000-0005-0000-0000-00008F230000}"/>
    <cellStyle name="Millares 2 4 3 7 3" xfId="8327" xr:uid="{00000000-0005-0000-0000-000090230000}"/>
    <cellStyle name="Millares 2 4 3 7 3 2" xfId="17080" xr:uid="{00000000-0005-0000-0000-000091230000}"/>
    <cellStyle name="Millares 2 4 3 7 4" xfId="12704" xr:uid="{00000000-0005-0000-0000-000092230000}"/>
    <cellStyle name="Millares 2 4 3 8" xfId="5044" xr:uid="{00000000-0005-0000-0000-000093230000}"/>
    <cellStyle name="Millares 2 4 3 8 2" xfId="9421" xr:uid="{00000000-0005-0000-0000-000094230000}"/>
    <cellStyle name="Millares 2 4 3 8 2 2" xfId="18174" xr:uid="{00000000-0005-0000-0000-000095230000}"/>
    <cellStyle name="Millares 2 4 3 8 3" xfId="13798" xr:uid="{00000000-0005-0000-0000-000096230000}"/>
    <cellStyle name="Millares 2 4 3 9" xfId="7233" xr:uid="{00000000-0005-0000-0000-000097230000}"/>
    <cellStyle name="Millares 2 4 3 9 2" xfId="15986" xr:uid="{00000000-0005-0000-0000-000098230000}"/>
    <cellStyle name="Millares 2 4 4" xfId="2947" xr:uid="{00000000-0005-0000-0000-000099230000}"/>
    <cellStyle name="Millares 2 4 4 2" xfId="3059" xr:uid="{00000000-0005-0000-0000-00009A230000}"/>
    <cellStyle name="Millares 2 4 4 2 2" xfId="3335" xr:uid="{00000000-0005-0000-0000-00009B230000}"/>
    <cellStyle name="Millares 2 4 4 2 2 2" xfId="3888" xr:uid="{00000000-0005-0000-0000-00009C230000}"/>
    <cellStyle name="Millares 2 4 4 2 2 2 2" xfId="4984" xr:uid="{00000000-0005-0000-0000-00009D230000}"/>
    <cellStyle name="Millares 2 4 4 2 2 2 2 2" xfId="7173" xr:uid="{00000000-0005-0000-0000-00009E230000}"/>
    <cellStyle name="Millares 2 4 4 2 2 2 2 2 2" xfId="11550" xr:uid="{00000000-0005-0000-0000-00009F230000}"/>
    <cellStyle name="Millares 2 4 4 2 2 2 2 2 2 2" xfId="20303" xr:uid="{00000000-0005-0000-0000-0000A0230000}"/>
    <cellStyle name="Millares 2 4 4 2 2 2 2 2 3" xfId="15927" xr:uid="{00000000-0005-0000-0000-0000A1230000}"/>
    <cellStyle name="Millares 2 4 4 2 2 2 2 3" xfId="9362" xr:uid="{00000000-0005-0000-0000-0000A2230000}"/>
    <cellStyle name="Millares 2 4 4 2 2 2 2 3 2" xfId="18115" xr:uid="{00000000-0005-0000-0000-0000A3230000}"/>
    <cellStyle name="Millares 2 4 4 2 2 2 2 4" xfId="13739" xr:uid="{00000000-0005-0000-0000-0000A4230000}"/>
    <cellStyle name="Millares 2 4 4 2 2 2 3" xfId="6079" xr:uid="{00000000-0005-0000-0000-0000A5230000}"/>
    <cellStyle name="Millares 2 4 4 2 2 2 3 2" xfId="10456" xr:uid="{00000000-0005-0000-0000-0000A6230000}"/>
    <cellStyle name="Millares 2 4 4 2 2 2 3 2 2" xfId="19209" xr:uid="{00000000-0005-0000-0000-0000A7230000}"/>
    <cellStyle name="Millares 2 4 4 2 2 2 3 3" xfId="14833" xr:uid="{00000000-0005-0000-0000-0000A8230000}"/>
    <cellStyle name="Millares 2 4 4 2 2 2 4" xfId="8268" xr:uid="{00000000-0005-0000-0000-0000A9230000}"/>
    <cellStyle name="Millares 2 4 4 2 2 2 4 2" xfId="17021" xr:uid="{00000000-0005-0000-0000-0000AA230000}"/>
    <cellStyle name="Millares 2 4 4 2 2 2 5" xfId="12645" xr:uid="{00000000-0005-0000-0000-0000AB230000}"/>
    <cellStyle name="Millares 2 4 4 2 2 3" xfId="4436" xr:uid="{00000000-0005-0000-0000-0000AC230000}"/>
    <cellStyle name="Millares 2 4 4 2 2 3 2" xfId="6625" xr:uid="{00000000-0005-0000-0000-0000AD230000}"/>
    <cellStyle name="Millares 2 4 4 2 2 3 2 2" xfId="11002" xr:uid="{00000000-0005-0000-0000-0000AE230000}"/>
    <cellStyle name="Millares 2 4 4 2 2 3 2 2 2" xfId="19755" xr:uid="{00000000-0005-0000-0000-0000AF230000}"/>
    <cellStyle name="Millares 2 4 4 2 2 3 2 3" xfId="15379" xr:uid="{00000000-0005-0000-0000-0000B0230000}"/>
    <cellStyle name="Millares 2 4 4 2 2 3 3" xfId="8814" xr:uid="{00000000-0005-0000-0000-0000B1230000}"/>
    <cellStyle name="Millares 2 4 4 2 2 3 3 2" xfId="17567" xr:uid="{00000000-0005-0000-0000-0000B2230000}"/>
    <cellStyle name="Millares 2 4 4 2 2 3 4" xfId="13191" xr:uid="{00000000-0005-0000-0000-0000B3230000}"/>
    <cellStyle name="Millares 2 4 4 2 2 4" xfId="5531" xr:uid="{00000000-0005-0000-0000-0000B4230000}"/>
    <cellStyle name="Millares 2 4 4 2 2 4 2" xfId="9908" xr:uid="{00000000-0005-0000-0000-0000B5230000}"/>
    <cellStyle name="Millares 2 4 4 2 2 4 2 2" xfId="18661" xr:uid="{00000000-0005-0000-0000-0000B6230000}"/>
    <cellStyle name="Millares 2 4 4 2 2 4 3" xfId="14285" xr:uid="{00000000-0005-0000-0000-0000B7230000}"/>
    <cellStyle name="Millares 2 4 4 2 2 5" xfId="7720" xr:uid="{00000000-0005-0000-0000-0000B8230000}"/>
    <cellStyle name="Millares 2 4 4 2 2 5 2" xfId="16473" xr:uid="{00000000-0005-0000-0000-0000B9230000}"/>
    <cellStyle name="Millares 2 4 4 2 2 6" xfId="12097" xr:uid="{00000000-0005-0000-0000-0000BA230000}"/>
    <cellStyle name="Millares 2 4 4 2 3" xfId="3614" xr:uid="{00000000-0005-0000-0000-0000BB230000}"/>
    <cellStyle name="Millares 2 4 4 2 3 2" xfId="4710" xr:uid="{00000000-0005-0000-0000-0000BC230000}"/>
    <cellStyle name="Millares 2 4 4 2 3 2 2" xfId="6899" xr:uid="{00000000-0005-0000-0000-0000BD230000}"/>
    <cellStyle name="Millares 2 4 4 2 3 2 2 2" xfId="11276" xr:uid="{00000000-0005-0000-0000-0000BE230000}"/>
    <cellStyle name="Millares 2 4 4 2 3 2 2 2 2" xfId="20029" xr:uid="{00000000-0005-0000-0000-0000BF230000}"/>
    <cellStyle name="Millares 2 4 4 2 3 2 2 3" xfId="15653" xr:uid="{00000000-0005-0000-0000-0000C0230000}"/>
    <cellStyle name="Millares 2 4 4 2 3 2 3" xfId="9088" xr:uid="{00000000-0005-0000-0000-0000C1230000}"/>
    <cellStyle name="Millares 2 4 4 2 3 2 3 2" xfId="17841" xr:uid="{00000000-0005-0000-0000-0000C2230000}"/>
    <cellStyle name="Millares 2 4 4 2 3 2 4" xfId="13465" xr:uid="{00000000-0005-0000-0000-0000C3230000}"/>
    <cellStyle name="Millares 2 4 4 2 3 3" xfId="5805" xr:uid="{00000000-0005-0000-0000-0000C4230000}"/>
    <cellStyle name="Millares 2 4 4 2 3 3 2" xfId="10182" xr:uid="{00000000-0005-0000-0000-0000C5230000}"/>
    <cellStyle name="Millares 2 4 4 2 3 3 2 2" xfId="18935" xr:uid="{00000000-0005-0000-0000-0000C6230000}"/>
    <cellStyle name="Millares 2 4 4 2 3 3 3" xfId="14559" xr:uid="{00000000-0005-0000-0000-0000C7230000}"/>
    <cellStyle name="Millares 2 4 4 2 3 4" xfId="7994" xr:uid="{00000000-0005-0000-0000-0000C8230000}"/>
    <cellStyle name="Millares 2 4 4 2 3 4 2" xfId="16747" xr:uid="{00000000-0005-0000-0000-0000C9230000}"/>
    <cellStyle name="Millares 2 4 4 2 3 5" xfId="12371" xr:uid="{00000000-0005-0000-0000-0000CA230000}"/>
    <cellStyle name="Millares 2 4 4 2 4" xfId="4162" xr:uid="{00000000-0005-0000-0000-0000CB230000}"/>
    <cellStyle name="Millares 2 4 4 2 4 2" xfId="6351" xr:uid="{00000000-0005-0000-0000-0000CC230000}"/>
    <cellStyle name="Millares 2 4 4 2 4 2 2" xfId="10728" xr:uid="{00000000-0005-0000-0000-0000CD230000}"/>
    <cellStyle name="Millares 2 4 4 2 4 2 2 2" xfId="19481" xr:uid="{00000000-0005-0000-0000-0000CE230000}"/>
    <cellStyle name="Millares 2 4 4 2 4 2 3" xfId="15105" xr:uid="{00000000-0005-0000-0000-0000CF230000}"/>
    <cellStyle name="Millares 2 4 4 2 4 3" xfId="8540" xr:uid="{00000000-0005-0000-0000-0000D0230000}"/>
    <cellStyle name="Millares 2 4 4 2 4 3 2" xfId="17293" xr:uid="{00000000-0005-0000-0000-0000D1230000}"/>
    <cellStyle name="Millares 2 4 4 2 4 4" xfId="12917" xr:uid="{00000000-0005-0000-0000-0000D2230000}"/>
    <cellStyle name="Millares 2 4 4 2 5" xfId="5257" xr:uid="{00000000-0005-0000-0000-0000D3230000}"/>
    <cellStyle name="Millares 2 4 4 2 5 2" xfId="9634" xr:uid="{00000000-0005-0000-0000-0000D4230000}"/>
    <cellStyle name="Millares 2 4 4 2 5 2 2" xfId="18387" xr:uid="{00000000-0005-0000-0000-0000D5230000}"/>
    <cellStyle name="Millares 2 4 4 2 5 3" xfId="14011" xr:uid="{00000000-0005-0000-0000-0000D6230000}"/>
    <cellStyle name="Millares 2 4 4 2 6" xfId="7446" xr:uid="{00000000-0005-0000-0000-0000D7230000}"/>
    <cellStyle name="Millares 2 4 4 2 6 2" xfId="16199" xr:uid="{00000000-0005-0000-0000-0000D8230000}"/>
    <cellStyle name="Millares 2 4 4 2 7" xfId="11823" xr:uid="{00000000-0005-0000-0000-0000D9230000}"/>
    <cellStyle name="Millares 2 4 4 3" xfId="3223" xr:uid="{00000000-0005-0000-0000-0000DA230000}"/>
    <cellStyle name="Millares 2 4 4 3 2" xfId="3776" xr:uid="{00000000-0005-0000-0000-0000DB230000}"/>
    <cellStyle name="Millares 2 4 4 3 2 2" xfId="4872" xr:uid="{00000000-0005-0000-0000-0000DC230000}"/>
    <cellStyle name="Millares 2 4 4 3 2 2 2" xfId="7061" xr:uid="{00000000-0005-0000-0000-0000DD230000}"/>
    <cellStyle name="Millares 2 4 4 3 2 2 2 2" xfId="11438" xr:uid="{00000000-0005-0000-0000-0000DE230000}"/>
    <cellStyle name="Millares 2 4 4 3 2 2 2 2 2" xfId="20191" xr:uid="{00000000-0005-0000-0000-0000DF230000}"/>
    <cellStyle name="Millares 2 4 4 3 2 2 2 3" xfId="15815" xr:uid="{00000000-0005-0000-0000-0000E0230000}"/>
    <cellStyle name="Millares 2 4 4 3 2 2 3" xfId="9250" xr:uid="{00000000-0005-0000-0000-0000E1230000}"/>
    <cellStyle name="Millares 2 4 4 3 2 2 3 2" xfId="18003" xr:uid="{00000000-0005-0000-0000-0000E2230000}"/>
    <cellStyle name="Millares 2 4 4 3 2 2 4" xfId="13627" xr:uid="{00000000-0005-0000-0000-0000E3230000}"/>
    <cellStyle name="Millares 2 4 4 3 2 3" xfId="5967" xr:uid="{00000000-0005-0000-0000-0000E4230000}"/>
    <cellStyle name="Millares 2 4 4 3 2 3 2" xfId="10344" xr:uid="{00000000-0005-0000-0000-0000E5230000}"/>
    <cellStyle name="Millares 2 4 4 3 2 3 2 2" xfId="19097" xr:uid="{00000000-0005-0000-0000-0000E6230000}"/>
    <cellStyle name="Millares 2 4 4 3 2 3 3" xfId="14721" xr:uid="{00000000-0005-0000-0000-0000E7230000}"/>
    <cellStyle name="Millares 2 4 4 3 2 4" xfId="8156" xr:uid="{00000000-0005-0000-0000-0000E8230000}"/>
    <cellStyle name="Millares 2 4 4 3 2 4 2" xfId="16909" xr:uid="{00000000-0005-0000-0000-0000E9230000}"/>
    <cellStyle name="Millares 2 4 4 3 2 5" xfId="12533" xr:uid="{00000000-0005-0000-0000-0000EA230000}"/>
    <cellStyle name="Millares 2 4 4 3 3" xfId="4324" xr:uid="{00000000-0005-0000-0000-0000EB230000}"/>
    <cellStyle name="Millares 2 4 4 3 3 2" xfId="6513" xr:uid="{00000000-0005-0000-0000-0000EC230000}"/>
    <cellStyle name="Millares 2 4 4 3 3 2 2" xfId="10890" xr:uid="{00000000-0005-0000-0000-0000ED230000}"/>
    <cellStyle name="Millares 2 4 4 3 3 2 2 2" xfId="19643" xr:uid="{00000000-0005-0000-0000-0000EE230000}"/>
    <cellStyle name="Millares 2 4 4 3 3 2 3" xfId="15267" xr:uid="{00000000-0005-0000-0000-0000EF230000}"/>
    <cellStyle name="Millares 2 4 4 3 3 3" xfId="8702" xr:uid="{00000000-0005-0000-0000-0000F0230000}"/>
    <cellStyle name="Millares 2 4 4 3 3 3 2" xfId="17455" xr:uid="{00000000-0005-0000-0000-0000F1230000}"/>
    <cellStyle name="Millares 2 4 4 3 3 4" xfId="13079" xr:uid="{00000000-0005-0000-0000-0000F2230000}"/>
    <cellStyle name="Millares 2 4 4 3 4" xfId="5419" xr:uid="{00000000-0005-0000-0000-0000F3230000}"/>
    <cellStyle name="Millares 2 4 4 3 4 2" xfId="9796" xr:uid="{00000000-0005-0000-0000-0000F4230000}"/>
    <cellStyle name="Millares 2 4 4 3 4 2 2" xfId="18549" xr:uid="{00000000-0005-0000-0000-0000F5230000}"/>
    <cellStyle name="Millares 2 4 4 3 4 3" xfId="14173" xr:uid="{00000000-0005-0000-0000-0000F6230000}"/>
    <cellStyle name="Millares 2 4 4 3 5" xfId="7608" xr:uid="{00000000-0005-0000-0000-0000F7230000}"/>
    <cellStyle name="Millares 2 4 4 3 5 2" xfId="16361" xr:uid="{00000000-0005-0000-0000-0000F8230000}"/>
    <cellStyle name="Millares 2 4 4 3 6" xfId="11985" xr:uid="{00000000-0005-0000-0000-0000F9230000}"/>
    <cellStyle name="Millares 2 4 4 4" xfId="3502" xr:uid="{00000000-0005-0000-0000-0000FA230000}"/>
    <cellStyle name="Millares 2 4 4 4 2" xfId="4598" xr:uid="{00000000-0005-0000-0000-0000FB230000}"/>
    <cellStyle name="Millares 2 4 4 4 2 2" xfId="6787" xr:uid="{00000000-0005-0000-0000-0000FC230000}"/>
    <cellStyle name="Millares 2 4 4 4 2 2 2" xfId="11164" xr:uid="{00000000-0005-0000-0000-0000FD230000}"/>
    <cellStyle name="Millares 2 4 4 4 2 2 2 2" xfId="19917" xr:uid="{00000000-0005-0000-0000-0000FE230000}"/>
    <cellStyle name="Millares 2 4 4 4 2 2 3" xfId="15541" xr:uid="{00000000-0005-0000-0000-0000FF230000}"/>
    <cellStyle name="Millares 2 4 4 4 2 3" xfId="8976" xr:uid="{00000000-0005-0000-0000-000000240000}"/>
    <cellStyle name="Millares 2 4 4 4 2 3 2" xfId="17729" xr:uid="{00000000-0005-0000-0000-000001240000}"/>
    <cellStyle name="Millares 2 4 4 4 2 4" xfId="13353" xr:uid="{00000000-0005-0000-0000-000002240000}"/>
    <cellStyle name="Millares 2 4 4 4 3" xfId="5693" xr:uid="{00000000-0005-0000-0000-000003240000}"/>
    <cellStyle name="Millares 2 4 4 4 3 2" xfId="10070" xr:uid="{00000000-0005-0000-0000-000004240000}"/>
    <cellStyle name="Millares 2 4 4 4 3 2 2" xfId="18823" xr:uid="{00000000-0005-0000-0000-000005240000}"/>
    <cellStyle name="Millares 2 4 4 4 3 3" xfId="14447" xr:uid="{00000000-0005-0000-0000-000006240000}"/>
    <cellStyle name="Millares 2 4 4 4 4" xfId="7882" xr:uid="{00000000-0005-0000-0000-000007240000}"/>
    <cellStyle name="Millares 2 4 4 4 4 2" xfId="16635" xr:uid="{00000000-0005-0000-0000-000008240000}"/>
    <cellStyle name="Millares 2 4 4 4 5" xfId="12259" xr:uid="{00000000-0005-0000-0000-000009240000}"/>
    <cellStyle name="Millares 2 4 4 5" xfId="4050" xr:uid="{00000000-0005-0000-0000-00000A240000}"/>
    <cellStyle name="Millares 2 4 4 5 2" xfId="6239" xr:uid="{00000000-0005-0000-0000-00000B240000}"/>
    <cellStyle name="Millares 2 4 4 5 2 2" xfId="10616" xr:uid="{00000000-0005-0000-0000-00000C240000}"/>
    <cellStyle name="Millares 2 4 4 5 2 2 2" xfId="19369" xr:uid="{00000000-0005-0000-0000-00000D240000}"/>
    <cellStyle name="Millares 2 4 4 5 2 3" xfId="14993" xr:uid="{00000000-0005-0000-0000-00000E240000}"/>
    <cellStyle name="Millares 2 4 4 5 3" xfId="8428" xr:uid="{00000000-0005-0000-0000-00000F240000}"/>
    <cellStyle name="Millares 2 4 4 5 3 2" xfId="17181" xr:uid="{00000000-0005-0000-0000-000010240000}"/>
    <cellStyle name="Millares 2 4 4 5 4" xfId="12805" xr:uid="{00000000-0005-0000-0000-000011240000}"/>
    <cellStyle name="Millares 2 4 4 6" xfId="5145" xr:uid="{00000000-0005-0000-0000-000012240000}"/>
    <cellStyle name="Millares 2 4 4 6 2" xfId="9522" xr:uid="{00000000-0005-0000-0000-000013240000}"/>
    <cellStyle name="Millares 2 4 4 6 2 2" xfId="18275" xr:uid="{00000000-0005-0000-0000-000014240000}"/>
    <cellStyle name="Millares 2 4 4 6 3" xfId="13899" xr:uid="{00000000-0005-0000-0000-000015240000}"/>
    <cellStyle name="Millares 2 4 4 7" xfId="7334" xr:uid="{00000000-0005-0000-0000-000016240000}"/>
    <cellStyle name="Millares 2 4 4 7 2" xfId="16087" xr:uid="{00000000-0005-0000-0000-000017240000}"/>
    <cellStyle name="Millares 2 4 4 8" xfId="11711" xr:uid="{00000000-0005-0000-0000-000018240000}"/>
    <cellStyle name="Millares 2 4 5" xfId="3002" xr:uid="{00000000-0005-0000-0000-000019240000}"/>
    <cellStyle name="Millares 2 4 5 2" xfId="3278" xr:uid="{00000000-0005-0000-0000-00001A240000}"/>
    <cellStyle name="Millares 2 4 5 2 2" xfId="3831" xr:uid="{00000000-0005-0000-0000-00001B240000}"/>
    <cellStyle name="Millares 2 4 5 2 2 2" xfId="4927" xr:uid="{00000000-0005-0000-0000-00001C240000}"/>
    <cellStyle name="Millares 2 4 5 2 2 2 2" xfId="7116" xr:uid="{00000000-0005-0000-0000-00001D240000}"/>
    <cellStyle name="Millares 2 4 5 2 2 2 2 2" xfId="11493" xr:uid="{00000000-0005-0000-0000-00001E240000}"/>
    <cellStyle name="Millares 2 4 5 2 2 2 2 2 2" xfId="20246" xr:uid="{00000000-0005-0000-0000-00001F240000}"/>
    <cellStyle name="Millares 2 4 5 2 2 2 2 3" xfId="15870" xr:uid="{00000000-0005-0000-0000-000020240000}"/>
    <cellStyle name="Millares 2 4 5 2 2 2 3" xfId="9305" xr:uid="{00000000-0005-0000-0000-000021240000}"/>
    <cellStyle name="Millares 2 4 5 2 2 2 3 2" xfId="18058" xr:uid="{00000000-0005-0000-0000-000022240000}"/>
    <cellStyle name="Millares 2 4 5 2 2 2 4" xfId="13682" xr:uid="{00000000-0005-0000-0000-000023240000}"/>
    <cellStyle name="Millares 2 4 5 2 2 3" xfId="6022" xr:uid="{00000000-0005-0000-0000-000024240000}"/>
    <cellStyle name="Millares 2 4 5 2 2 3 2" xfId="10399" xr:uid="{00000000-0005-0000-0000-000025240000}"/>
    <cellStyle name="Millares 2 4 5 2 2 3 2 2" xfId="19152" xr:uid="{00000000-0005-0000-0000-000026240000}"/>
    <cellStyle name="Millares 2 4 5 2 2 3 3" xfId="14776" xr:uid="{00000000-0005-0000-0000-000027240000}"/>
    <cellStyle name="Millares 2 4 5 2 2 4" xfId="8211" xr:uid="{00000000-0005-0000-0000-000028240000}"/>
    <cellStyle name="Millares 2 4 5 2 2 4 2" xfId="16964" xr:uid="{00000000-0005-0000-0000-000029240000}"/>
    <cellStyle name="Millares 2 4 5 2 2 5" xfId="12588" xr:uid="{00000000-0005-0000-0000-00002A240000}"/>
    <cellStyle name="Millares 2 4 5 2 3" xfId="4379" xr:uid="{00000000-0005-0000-0000-00002B240000}"/>
    <cellStyle name="Millares 2 4 5 2 3 2" xfId="6568" xr:uid="{00000000-0005-0000-0000-00002C240000}"/>
    <cellStyle name="Millares 2 4 5 2 3 2 2" xfId="10945" xr:uid="{00000000-0005-0000-0000-00002D240000}"/>
    <cellStyle name="Millares 2 4 5 2 3 2 2 2" xfId="19698" xr:uid="{00000000-0005-0000-0000-00002E240000}"/>
    <cellStyle name="Millares 2 4 5 2 3 2 3" xfId="15322" xr:uid="{00000000-0005-0000-0000-00002F240000}"/>
    <cellStyle name="Millares 2 4 5 2 3 3" xfId="8757" xr:uid="{00000000-0005-0000-0000-000030240000}"/>
    <cellStyle name="Millares 2 4 5 2 3 3 2" xfId="17510" xr:uid="{00000000-0005-0000-0000-000031240000}"/>
    <cellStyle name="Millares 2 4 5 2 3 4" xfId="13134" xr:uid="{00000000-0005-0000-0000-000032240000}"/>
    <cellStyle name="Millares 2 4 5 2 4" xfId="5474" xr:uid="{00000000-0005-0000-0000-000033240000}"/>
    <cellStyle name="Millares 2 4 5 2 4 2" xfId="9851" xr:uid="{00000000-0005-0000-0000-000034240000}"/>
    <cellStyle name="Millares 2 4 5 2 4 2 2" xfId="18604" xr:uid="{00000000-0005-0000-0000-000035240000}"/>
    <cellStyle name="Millares 2 4 5 2 4 3" xfId="14228" xr:uid="{00000000-0005-0000-0000-000036240000}"/>
    <cellStyle name="Millares 2 4 5 2 5" xfId="7663" xr:uid="{00000000-0005-0000-0000-000037240000}"/>
    <cellStyle name="Millares 2 4 5 2 5 2" xfId="16416" xr:uid="{00000000-0005-0000-0000-000038240000}"/>
    <cellStyle name="Millares 2 4 5 2 6" xfId="12040" xr:uid="{00000000-0005-0000-0000-000039240000}"/>
    <cellStyle name="Millares 2 4 5 3" xfId="3557" xr:uid="{00000000-0005-0000-0000-00003A240000}"/>
    <cellStyle name="Millares 2 4 5 3 2" xfId="4653" xr:uid="{00000000-0005-0000-0000-00003B240000}"/>
    <cellStyle name="Millares 2 4 5 3 2 2" xfId="6842" xr:uid="{00000000-0005-0000-0000-00003C240000}"/>
    <cellStyle name="Millares 2 4 5 3 2 2 2" xfId="11219" xr:uid="{00000000-0005-0000-0000-00003D240000}"/>
    <cellStyle name="Millares 2 4 5 3 2 2 2 2" xfId="19972" xr:uid="{00000000-0005-0000-0000-00003E240000}"/>
    <cellStyle name="Millares 2 4 5 3 2 2 3" xfId="15596" xr:uid="{00000000-0005-0000-0000-00003F240000}"/>
    <cellStyle name="Millares 2 4 5 3 2 3" xfId="9031" xr:uid="{00000000-0005-0000-0000-000040240000}"/>
    <cellStyle name="Millares 2 4 5 3 2 3 2" xfId="17784" xr:uid="{00000000-0005-0000-0000-000041240000}"/>
    <cellStyle name="Millares 2 4 5 3 2 4" xfId="13408" xr:uid="{00000000-0005-0000-0000-000042240000}"/>
    <cellStyle name="Millares 2 4 5 3 3" xfId="5748" xr:uid="{00000000-0005-0000-0000-000043240000}"/>
    <cellStyle name="Millares 2 4 5 3 3 2" xfId="10125" xr:uid="{00000000-0005-0000-0000-000044240000}"/>
    <cellStyle name="Millares 2 4 5 3 3 2 2" xfId="18878" xr:uid="{00000000-0005-0000-0000-000045240000}"/>
    <cellStyle name="Millares 2 4 5 3 3 3" xfId="14502" xr:uid="{00000000-0005-0000-0000-000046240000}"/>
    <cellStyle name="Millares 2 4 5 3 4" xfId="7937" xr:uid="{00000000-0005-0000-0000-000047240000}"/>
    <cellStyle name="Millares 2 4 5 3 4 2" xfId="16690" xr:uid="{00000000-0005-0000-0000-000048240000}"/>
    <cellStyle name="Millares 2 4 5 3 5" xfId="12314" xr:uid="{00000000-0005-0000-0000-000049240000}"/>
    <cellStyle name="Millares 2 4 5 4" xfId="4105" xr:uid="{00000000-0005-0000-0000-00004A240000}"/>
    <cellStyle name="Millares 2 4 5 4 2" xfId="6294" xr:uid="{00000000-0005-0000-0000-00004B240000}"/>
    <cellStyle name="Millares 2 4 5 4 2 2" xfId="10671" xr:uid="{00000000-0005-0000-0000-00004C240000}"/>
    <cellStyle name="Millares 2 4 5 4 2 2 2" xfId="19424" xr:uid="{00000000-0005-0000-0000-00004D240000}"/>
    <cellStyle name="Millares 2 4 5 4 2 3" xfId="15048" xr:uid="{00000000-0005-0000-0000-00004E240000}"/>
    <cellStyle name="Millares 2 4 5 4 3" xfId="8483" xr:uid="{00000000-0005-0000-0000-00004F240000}"/>
    <cellStyle name="Millares 2 4 5 4 3 2" xfId="17236" xr:uid="{00000000-0005-0000-0000-000050240000}"/>
    <cellStyle name="Millares 2 4 5 4 4" xfId="12860" xr:uid="{00000000-0005-0000-0000-000051240000}"/>
    <cellStyle name="Millares 2 4 5 5" xfId="5200" xr:uid="{00000000-0005-0000-0000-000052240000}"/>
    <cellStyle name="Millares 2 4 5 5 2" xfId="9577" xr:uid="{00000000-0005-0000-0000-000053240000}"/>
    <cellStyle name="Millares 2 4 5 5 2 2" xfId="18330" xr:uid="{00000000-0005-0000-0000-000054240000}"/>
    <cellStyle name="Millares 2 4 5 5 3" xfId="13954" xr:uid="{00000000-0005-0000-0000-000055240000}"/>
    <cellStyle name="Millares 2 4 5 6" xfId="7389" xr:uid="{00000000-0005-0000-0000-000056240000}"/>
    <cellStyle name="Millares 2 4 5 6 2" xfId="16142" xr:uid="{00000000-0005-0000-0000-000057240000}"/>
    <cellStyle name="Millares 2 4 5 7" xfId="11766" xr:uid="{00000000-0005-0000-0000-000058240000}"/>
    <cellStyle name="Millares 2 4 6" xfId="2889" xr:uid="{00000000-0005-0000-0000-000059240000}"/>
    <cellStyle name="Millares 2 4 6 2" xfId="3168" xr:uid="{00000000-0005-0000-0000-00005A240000}"/>
    <cellStyle name="Millares 2 4 6 2 2" xfId="3721" xr:uid="{00000000-0005-0000-0000-00005B240000}"/>
    <cellStyle name="Millares 2 4 6 2 2 2" xfId="4817" xr:uid="{00000000-0005-0000-0000-00005C240000}"/>
    <cellStyle name="Millares 2 4 6 2 2 2 2" xfId="7006" xr:uid="{00000000-0005-0000-0000-00005D240000}"/>
    <cellStyle name="Millares 2 4 6 2 2 2 2 2" xfId="11383" xr:uid="{00000000-0005-0000-0000-00005E240000}"/>
    <cellStyle name="Millares 2 4 6 2 2 2 2 2 2" xfId="20136" xr:uid="{00000000-0005-0000-0000-00005F240000}"/>
    <cellStyle name="Millares 2 4 6 2 2 2 2 3" xfId="15760" xr:uid="{00000000-0005-0000-0000-000060240000}"/>
    <cellStyle name="Millares 2 4 6 2 2 2 3" xfId="9195" xr:uid="{00000000-0005-0000-0000-000061240000}"/>
    <cellStyle name="Millares 2 4 6 2 2 2 3 2" xfId="17948" xr:uid="{00000000-0005-0000-0000-000062240000}"/>
    <cellStyle name="Millares 2 4 6 2 2 2 4" xfId="13572" xr:uid="{00000000-0005-0000-0000-000063240000}"/>
    <cellStyle name="Millares 2 4 6 2 2 3" xfId="5912" xr:uid="{00000000-0005-0000-0000-000064240000}"/>
    <cellStyle name="Millares 2 4 6 2 2 3 2" xfId="10289" xr:uid="{00000000-0005-0000-0000-000065240000}"/>
    <cellStyle name="Millares 2 4 6 2 2 3 2 2" xfId="19042" xr:uid="{00000000-0005-0000-0000-000066240000}"/>
    <cellStyle name="Millares 2 4 6 2 2 3 3" xfId="14666" xr:uid="{00000000-0005-0000-0000-000067240000}"/>
    <cellStyle name="Millares 2 4 6 2 2 4" xfId="8101" xr:uid="{00000000-0005-0000-0000-000068240000}"/>
    <cellStyle name="Millares 2 4 6 2 2 4 2" xfId="16854" xr:uid="{00000000-0005-0000-0000-000069240000}"/>
    <cellStyle name="Millares 2 4 6 2 2 5" xfId="12478" xr:uid="{00000000-0005-0000-0000-00006A240000}"/>
    <cellStyle name="Millares 2 4 6 2 3" xfId="4269" xr:uid="{00000000-0005-0000-0000-00006B240000}"/>
    <cellStyle name="Millares 2 4 6 2 3 2" xfId="6458" xr:uid="{00000000-0005-0000-0000-00006C240000}"/>
    <cellStyle name="Millares 2 4 6 2 3 2 2" xfId="10835" xr:uid="{00000000-0005-0000-0000-00006D240000}"/>
    <cellStyle name="Millares 2 4 6 2 3 2 2 2" xfId="19588" xr:uid="{00000000-0005-0000-0000-00006E240000}"/>
    <cellStyle name="Millares 2 4 6 2 3 2 3" xfId="15212" xr:uid="{00000000-0005-0000-0000-00006F240000}"/>
    <cellStyle name="Millares 2 4 6 2 3 3" xfId="8647" xr:uid="{00000000-0005-0000-0000-000070240000}"/>
    <cellStyle name="Millares 2 4 6 2 3 3 2" xfId="17400" xr:uid="{00000000-0005-0000-0000-000071240000}"/>
    <cellStyle name="Millares 2 4 6 2 3 4" xfId="13024" xr:uid="{00000000-0005-0000-0000-000072240000}"/>
    <cellStyle name="Millares 2 4 6 2 4" xfId="5364" xr:uid="{00000000-0005-0000-0000-000073240000}"/>
    <cellStyle name="Millares 2 4 6 2 4 2" xfId="9741" xr:uid="{00000000-0005-0000-0000-000074240000}"/>
    <cellStyle name="Millares 2 4 6 2 4 2 2" xfId="18494" xr:uid="{00000000-0005-0000-0000-000075240000}"/>
    <cellStyle name="Millares 2 4 6 2 4 3" xfId="14118" xr:uid="{00000000-0005-0000-0000-000076240000}"/>
    <cellStyle name="Millares 2 4 6 2 5" xfId="7553" xr:uid="{00000000-0005-0000-0000-000077240000}"/>
    <cellStyle name="Millares 2 4 6 2 5 2" xfId="16306" xr:uid="{00000000-0005-0000-0000-000078240000}"/>
    <cellStyle name="Millares 2 4 6 2 6" xfId="11930" xr:uid="{00000000-0005-0000-0000-000079240000}"/>
    <cellStyle name="Millares 2 4 6 3" xfId="3447" xr:uid="{00000000-0005-0000-0000-00007A240000}"/>
    <cellStyle name="Millares 2 4 6 3 2" xfId="4543" xr:uid="{00000000-0005-0000-0000-00007B240000}"/>
    <cellStyle name="Millares 2 4 6 3 2 2" xfId="6732" xr:uid="{00000000-0005-0000-0000-00007C240000}"/>
    <cellStyle name="Millares 2 4 6 3 2 2 2" xfId="11109" xr:uid="{00000000-0005-0000-0000-00007D240000}"/>
    <cellStyle name="Millares 2 4 6 3 2 2 2 2" xfId="19862" xr:uid="{00000000-0005-0000-0000-00007E240000}"/>
    <cellStyle name="Millares 2 4 6 3 2 2 3" xfId="15486" xr:uid="{00000000-0005-0000-0000-00007F240000}"/>
    <cellStyle name="Millares 2 4 6 3 2 3" xfId="8921" xr:uid="{00000000-0005-0000-0000-000080240000}"/>
    <cellStyle name="Millares 2 4 6 3 2 3 2" xfId="17674" xr:uid="{00000000-0005-0000-0000-000081240000}"/>
    <cellStyle name="Millares 2 4 6 3 2 4" xfId="13298" xr:uid="{00000000-0005-0000-0000-000082240000}"/>
    <cellStyle name="Millares 2 4 6 3 3" xfId="5638" xr:uid="{00000000-0005-0000-0000-000083240000}"/>
    <cellStyle name="Millares 2 4 6 3 3 2" xfId="10015" xr:uid="{00000000-0005-0000-0000-000084240000}"/>
    <cellStyle name="Millares 2 4 6 3 3 2 2" xfId="18768" xr:uid="{00000000-0005-0000-0000-000085240000}"/>
    <cellStyle name="Millares 2 4 6 3 3 3" xfId="14392" xr:uid="{00000000-0005-0000-0000-000086240000}"/>
    <cellStyle name="Millares 2 4 6 3 4" xfId="7827" xr:uid="{00000000-0005-0000-0000-000087240000}"/>
    <cellStyle name="Millares 2 4 6 3 4 2" xfId="16580" xr:uid="{00000000-0005-0000-0000-000088240000}"/>
    <cellStyle name="Millares 2 4 6 3 5" xfId="12204" xr:uid="{00000000-0005-0000-0000-000089240000}"/>
    <cellStyle name="Millares 2 4 6 4" xfId="3995" xr:uid="{00000000-0005-0000-0000-00008A240000}"/>
    <cellStyle name="Millares 2 4 6 4 2" xfId="6184" xr:uid="{00000000-0005-0000-0000-00008B240000}"/>
    <cellStyle name="Millares 2 4 6 4 2 2" xfId="10561" xr:uid="{00000000-0005-0000-0000-00008C240000}"/>
    <cellStyle name="Millares 2 4 6 4 2 2 2" xfId="19314" xr:uid="{00000000-0005-0000-0000-00008D240000}"/>
    <cellStyle name="Millares 2 4 6 4 2 3" xfId="14938" xr:uid="{00000000-0005-0000-0000-00008E240000}"/>
    <cellStyle name="Millares 2 4 6 4 3" xfId="8373" xr:uid="{00000000-0005-0000-0000-00008F240000}"/>
    <cellStyle name="Millares 2 4 6 4 3 2" xfId="17126" xr:uid="{00000000-0005-0000-0000-000090240000}"/>
    <cellStyle name="Millares 2 4 6 4 4" xfId="12750" xr:uid="{00000000-0005-0000-0000-000091240000}"/>
    <cellStyle name="Millares 2 4 6 5" xfId="5090" xr:uid="{00000000-0005-0000-0000-000092240000}"/>
    <cellStyle name="Millares 2 4 6 5 2" xfId="9467" xr:uid="{00000000-0005-0000-0000-000093240000}"/>
    <cellStyle name="Millares 2 4 6 5 2 2" xfId="18220" xr:uid="{00000000-0005-0000-0000-000094240000}"/>
    <cellStyle name="Millares 2 4 6 5 3" xfId="13844" xr:uid="{00000000-0005-0000-0000-000095240000}"/>
    <cellStyle name="Millares 2 4 6 6" xfId="7279" xr:uid="{00000000-0005-0000-0000-000096240000}"/>
    <cellStyle name="Millares 2 4 6 6 2" xfId="16032" xr:uid="{00000000-0005-0000-0000-000097240000}"/>
    <cellStyle name="Millares 2 4 6 7" xfId="11656" xr:uid="{00000000-0005-0000-0000-000098240000}"/>
    <cellStyle name="Millares 2 4 7" xfId="3118" xr:uid="{00000000-0005-0000-0000-000099240000}"/>
    <cellStyle name="Millares 2 4 7 2" xfId="3672" xr:uid="{00000000-0005-0000-0000-00009A240000}"/>
    <cellStyle name="Millares 2 4 7 2 2" xfId="4768" xr:uid="{00000000-0005-0000-0000-00009B240000}"/>
    <cellStyle name="Millares 2 4 7 2 2 2" xfId="6957" xr:uid="{00000000-0005-0000-0000-00009C240000}"/>
    <cellStyle name="Millares 2 4 7 2 2 2 2" xfId="11334" xr:uid="{00000000-0005-0000-0000-00009D240000}"/>
    <cellStyle name="Millares 2 4 7 2 2 2 2 2" xfId="20087" xr:uid="{00000000-0005-0000-0000-00009E240000}"/>
    <cellStyle name="Millares 2 4 7 2 2 2 3" xfId="15711" xr:uid="{00000000-0005-0000-0000-00009F240000}"/>
    <cellStyle name="Millares 2 4 7 2 2 3" xfId="9146" xr:uid="{00000000-0005-0000-0000-0000A0240000}"/>
    <cellStyle name="Millares 2 4 7 2 2 3 2" xfId="17899" xr:uid="{00000000-0005-0000-0000-0000A1240000}"/>
    <cellStyle name="Millares 2 4 7 2 2 4" xfId="13523" xr:uid="{00000000-0005-0000-0000-0000A2240000}"/>
    <cellStyle name="Millares 2 4 7 2 3" xfId="5863" xr:uid="{00000000-0005-0000-0000-0000A3240000}"/>
    <cellStyle name="Millares 2 4 7 2 3 2" xfId="10240" xr:uid="{00000000-0005-0000-0000-0000A4240000}"/>
    <cellStyle name="Millares 2 4 7 2 3 2 2" xfId="18993" xr:uid="{00000000-0005-0000-0000-0000A5240000}"/>
    <cellStyle name="Millares 2 4 7 2 3 3" xfId="14617" xr:uid="{00000000-0005-0000-0000-0000A6240000}"/>
    <cellStyle name="Millares 2 4 7 2 4" xfId="8052" xr:uid="{00000000-0005-0000-0000-0000A7240000}"/>
    <cellStyle name="Millares 2 4 7 2 4 2" xfId="16805" xr:uid="{00000000-0005-0000-0000-0000A8240000}"/>
    <cellStyle name="Millares 2 4 7 2 5" xfId="12429" xr:uid="{00000000-0005-0000-0000-0000A9240000}"/>
    <cellStyle name="Millares 2 4 7 3" xfId="4220" xr:uid="{00000000-0005-0000-0000-0000AA240000}"/>
    <cellStyle name="Millares 2 4 7 3 2" xfId="6409" xr:uid="{00000000-0005-0000-0000-0000AB240000}"/>
    <cellStyle name="Millares 2 4 7 3 2 2" xfId="10786" xr:uid="{00000000-0005-0000-0000-0000AC240000}"/>
    <cellStyle name="Millares 2 4 7 3 2 2 2" xfId="19539" xr:uid="{00000000-0005-0000-0000-0000AD240000}"/>
    <cellStyle name="Millares 2 4 7 3 2 3" xfId="15163" xr:uid="{00000000-0005-0000-0000-0000AE240000}"/>
    <cellStyle name="Millares 2 4 7 3 3" xfId="8598" xr:uid="{00000000-0005-0000-0000-0000AF240000}"/>
    <cellStyle name="Millares 2 4 7 3 3 2" xfId="17351" xr:uid="{00000000-0005-0000-0000-0000B0240000}"/>
    <cellStyle name="Millares 2 4 7 3 4" xfId="12975" xr:uid="{00000000-0005-0000-0000-0000B1240000}"/>
    <cellStyle name="Millares 2 4 7 4" xfId="5315" xr:uid="{00000000-0005-0000-0000-0000B2240000}"/>
    <cellStyle name="Millares 2 4 7 4 2" xfId="9692" xr:uid="{00000000-0005-0000-0000-0000B3240000}"/>
    <cellStyle name="Millares 2 4 7 4 2 2" xfId="18445" xr:uid="{00000000-0005-0000-0000-0000B4240000}"/>
    <cellStyle name="Millares 2 4 7 4 3" xfId="14069" xr:uid="{00000000-0005-0000-0000-0000B5240000}"/>
    <cellStyle name="Millares 2 4 7 5" xfId="7504" xr:uid="{00000000-0005-0000-0000-0000B6240000}"/>
    <cellStyle name="Millares 2 4 7 5 2" xfId="16257" xr:uid="{00000000-0005-0000-0000-0000B7240000}"/>
    <cellStyle name="Millares 2 4 7 6" xfId="11881" xr:uid="{00000000-0005-0000-0000-0000B8240000}"/>
    <cellStyle name="Millares 2 4 8" xfId="3397" xr:uid="{00000000-0005-0000-0000-0000B9240000}"/>
    <cellStyle name="Millares 2 4 8 2" xfId="4494" xr:uid="{00000000-0005-0000-0000-0000BA240000}"/>
    <cellStyle name="Millares 2 4 8 2 2" xfId="6683" xr:uid="{00000000-0005-0000-0000-0000BB240000}"/>
    <cellStyle name="Millares 2 4 8 2 2 2" xfId="11060" xr:uid="{00000000-0005-0000-0000-0000BC240000}"/>
    <cellStyle name="Millares 2 4 8 2 2 2 2" xfId="19813" xr:uid="{00000000-0005-0000-0000-0000BD240000}"/>
    <cellStyle name="Millares 2 4 8 2 2 3" xfId="15437" xr:uid="{00000000-0005-0000-0000-0000BE240000}"/>
    <cellStyle name="Millares 2 4 8 2 3" xfId="8872" xr:uid="{00000000-0005-0000-0000-0000BF240000}"/>
    <cellStyle name="Millares 2 4 8 2 3 2" xfId="17625" xr:uid="{00000000-0005-0000-0000-0000C0240000}"/>
    <cellStyle name="Millares 2 4 8 2 4" xfId="13249" xr:uid="{00000000-0005-0000-0000-0000C1240000}"/>
    <cellStyle name="Millares 2 4 8 3" xfId="5589" xr:uid="{00000000-0005-0000-0000-0000C2240000}"/>
    <cellStyle name="Millares 2 4 8 3 2" xfId="9966" xr:uid="{00000000-0005-0000-0000-0000C3240000}"/>
    <cellStyle name="Millares 2 4 8 3 2 2" xfId="18719" xr:uid="{00000000-0005-0000-0000-0000C4240000}"/>
    <cellStyle name="Millares 2 4 8 3 3" xfId="14343" xr:uid="{00000000-0005-0000-0000-0000C5240000}"/>
    <cellStyle name="Millares 2 4 8 4" xfId="7778" xr:uid="{00000000-0005-0000-0000-0000C6240000}"/>
    <cellStyle name="Millares 2 4 8 4 2" xfId="16531" xr:uid="{00000000-0005-0000-0000-0000C7240000}"/>
    <cellStyle name="Millares 2 4 8 5" xfId="12155" xr:uid="{00000000-0005-0000-0000-0000C8240000}"/>
    <cellStyle name="Millares 2 4 9" xfId="3947" xr:uid="{00000000-0005-0000-0000-0000C9240000}"/>
    <cellStyle name="Millares 2 4 9 2" xfId="6136" xr:uid="{00000000-0005-0000-0000-0000CA240000}"/>
    <cellStyle name="Millares 2 4 9 2 2" xfId="10513" xr:uid="{00000000-0005-0000-0000-0000CB240000}"/>
    <cellStyle name="Millares 2 4 9 2 2 2" xfId="19266" xr:uid="{00000000-0005-0000-0000-0000CC240000}"/>
    <cellStyle name="Millares 2 4 9 2 3" xfId="14890" xr:uid="{00000000-0005-0000-0000-0000CD240000}"/>
    <cellStyle name="Millares 2 4 9 3" xfId="8325" xr:uid="{00000000-0005-0000-0000-0000CE240000}"/>
    <cellStyle name="Millares 2 4 9 3 2" xfId="17078" xr:uid="{00000000-0005-0000-0000-0000CF240000}"/>
    <cellStyle name="Millares 2 4 9 4" xfId="12702" xr:uid="{00000000-0005-0000-0000-0000D0240000}"/>
    <cellStyle name="Millares 2 5" xfId="221" xr:uid="{00000000-0005-0000-0000-0000D1240000}"/>
    <cellStyle name="Millares 2 5 10" xfId="7234" xr:uid="{00000000-0005-0000-0000-0000D2240000}"/>
    <cellStyle name="Millares 2 5 10 2" xfId="15987" xr:uid="{00000000-0005-0000-0000-0000D3240000}"/>
    <cellStyle name="Millares 2 5 11" xfId="11611" xr:uid="{00000000-0005-0000-0000-0000D4240000}"/>
    <cellStyle name="Millares 2 5 2" xfId="222" xr:uid="{00000000-0005-0000-0000-0000D5240000}"/>
    <cellStyle name="Millares 2 5 2 10" xfId="11612" xr:uid="{00000000-0005-0000-0000-0000D6240000}"/>
    <cellStyle name="Millares 2 5 2 2" xfId="2951" xr:uid="{00000000-0005-0000-0000-0000D7240000}"/>
    <cellStyle name="Millares 2 5 2 2 2" xfId="3063" xr:uid="{00000000-0005-0000-0000-0000D8240000}"/>
    <cellStyle name="Millares 2 5 2 2 2 2" xfId="3339" xr:uid="{00000000-0005-0000-0000-0000D9240000}"/>
    <cellStyle name="Millares 2 5 2 2 2 2 2" xfId="3892" xr:uid="{00000000-0005-0000-0000-0000DA240000}"/>
    <cellStyle name="Millares 2 5 2 2 2 2 2 2" xfId="4988" xr:uid="{00000000-0005-0000-0000-0000DB240000}"/>
    <cellStyle name="Millares 2 5 2 2 2 2 2 2 2" xfId="7177" xr:uid="{00000000-0005-0000-0000-0000DC240000}"/>
    <cellStyle name="Millares 2 5 2 2 2 2 2 2 2 2" xfId="11554" xr:uid="{00000000-0005-0000-0000-0000DD240000}"/>
    <cellStyle name="Millares 2 5 2 2 2 2 2 2 2 2 2" xfId="20307" xr:uid="{00000000-0005-0000-0000-0000DE240000}"/>
    <cellStyle name="Millares 2 5 2 2 2 2 2 2 2 3" xfId="15931" xr:uid="{00000000-0005-0000-0000-0000DF240000}"/>
    <cellStyle name="Millares 2 5 2 2 2 2 2 2 3" xfId="9366" xr:uid="{00000000-0005-0000-0000-0000E0240000}"/>
    <cellStyle name="Millares 2 5 2 2 2 2 2 2 3 2" xfId="18119" xr:uid="{00000000-0005-0000-0000-0000E1240000}"/>
    <cellStyle name="Millares 2 5 2 2 2 2 2 2 4" xfId="13743" xr:uid="{00000000-0005-0000-0000-0000E2240000}"/>
    <cellStyle name="Millares 2 5 2 2 2 2 2 3" xfId="6083" xr:uid="{00000000-0005-0000-0000-0000E3240000}"/>
    <cellStyle name="Millares 2 5 2 2 2 2 2 3 2" xfId="10460" xr:uid="{00000000-0005-0000-0000-0000E4240000}"/>
    <cellStyle name="Millares 2 5 2 2 2 2 2 3 2 2" xfId="19213" xr:uid="{00000000-0005-0000-0000-0000E5240000}"/>
    <cellStyle name="Millares 2 5 2 2 2 2 2 3 3" xfId="14837" xr:uid="{00000000-0005-0000-0000-0000E6240000}"/>
    <cellStyle name="Millares 2 5 2 2 2 2 2 4" xfId="8272" xr:uid="{00000000-0005-0000-0000-0000E7240000}"/>
    <cellStyle name="Millares 2 5 2 2 2 2 2 4 2" xfId="17025" xr:uid="{00000000-0005-0000-0000-0000E8240000}"/>
    <cellStyle name="Millares 2 5 2 2 2 2 2 5" xfId="12649" xr:uid="{00000000-0005-0000-0000-0000E9240000}"/>
    <cellStyle name="Millares 2 5 2 2 2 2 3" xfId="4440" xr:uid="{00000000-0005-0000-0000-0000EA240000}"/>
    <cellStyle name="Millares 2 5 2 2 2 2 3 2" xfId="6629" xr:uid="{00000000-0005-0000-0000-0000EB240000}"/>
    <cellStyle name="Millares 2 5 2 2 2 2 3 2 2" xfId="11006" xr:uid="{00000000-0005-0000-0000-0000EC240000}"/>
    <cellStyle name="Millares 2 5 2 2 2 2 3 2 2 2" xfId="19759" xr:uid="{00000000-0005-0000-0000-0000ED240000}"/>
    <cellStyle name="Millares 2 5 2 2 2 2 3 2 3" xfId="15383" xr:uid="{00000000-0005-0000-0000-0000EE240000}"/>
    <cellStyle name="Millares 2 5 2 2 2 2 3 3" xfId="8818" xr:uid="{00000000-0005-0000-0000-0000EF240000}"/>
    <cellStyle name="Millares 2 5 2 2 2 2 3 3 2" xfId="17571" xr:uid="{00000000-0005-0000-0000-0000F0240000}"/>
    <cellStyle name="Millares 2 5 2 2 2 2 3 4" xfId="13195" xr:uid="{00000000-0005-0000-0000-0000F1240000}"/>
    <cellStyle name="Millares 2 5 2 2 2 2 4" xfId="5535" xr:uid="{00000000-0005-0000-0000-0000F2240000}"/>
    <cellStyle name="Millares 2 5 2 2 2 2 4 2" xfId="9912" xr:uid="{00000000-0005-0000-0000-0000F3240000}"/>
    <cellStyle name="Millares 2 5 2 2 2 2 4 2 2" xfId="18665" xr:uid="{00000000-0005-0000-0000-0000F4240000}"/>
    <cellStyle name="Millares 2 5 2 2 2 2 4 3" xfId="14289" xr:uid="{00000000-0005-0000-0000-0000F5240000}"/>
    <cellStyle name="Millares 2 5 2 2 2 2 5" xfId="7724" xr:uid="{00000000-0005-0000-0000-0000F6240000}"/>
    <cellStyle name="Millares 2 5 2 2 2 2 5 2" xfId="16477" xr:uid="{00000000-0005-0000-0000-0000F7240000}"/>
    <cellStyle name="Millares 2 5 2 2 2 2 6" xfId="12101" xr:uid="{00000000-0005-0000-0000-0000F8240000}"/>
    <cellStyle name="Millares 2 5 2 2 2 3" xfId="3618" xr:uid="{00000000-0005-0000-0000-0000F9240000}"/>
    <cellStyle name="Millares 2 5 2 2 2 3 2" xfId="4714" xr:uid="{00000000-0005-0000-0000-0000FA240000}"/>
    <cellStyle name="Millares 2 5 2 2 2 3 2 2" xfId="6903" xr:uid="{00000000-0005-0000-0000-0000FB240000}"/>
    <cellStyle name="Millares 2 5 2 2 2 3 2 2 2" xfId="11280" xr:uid="{00000000-0005-0000-0000-0000FC240000}"/>
    <cellStyle name="Millares 2 5 2 2 2 3 2 2 2 2" xfId="20033" xr:uid="{00000000-0005-0000-0000-0000FD240000}"/>
    <cellStyle name="Millares 2 5 2 2 2 3 2 2 3" xfId="15657" xr:uid="{00000000-0005-0000-0000-0000FE240000}"/>
    <cellStyle name="Millares 2 5 2 2 2 3 2 3" xfId="9092" xr:uid="{00000000-0005-0000-0000-0000FF240000}"/>
    <cellStyle name="Millares 2 5 2 2 2 3 2 3 2" xfId="17845" xr:uid="{00000000-0005-0000-0000-000000250000}"/>
    <cellStyle name="Millares 2 5 2 2 2 3 2 4" xfId="13469" xr:uid="{00000000-0005-0000-0000-000001250000}"/>
    <cellStyle name="Millares 2 5 2 2 2 3 3" xfId="5809" xr:uid="{00000000-0005-0000-0000-000002250000}"/>
    <cellStyle name="Millares 2 5 2 2 2 3 3 2" xfId="10186" xr:uid="{00000000-0005-0000-0000-000003250000}"/>
    <cellStyle name="Millares 2 5 2 2 2 3 3 2 2" xfId="18939" xr:uid="{00000000-0005-0000-0000-000004250000}"/>
    <cellStyle name="Millares 2 5 2 2 2 3 3 3" xfId="14563" xr:uid="{00000000-0005-0000-0000-000005250000}"/>
    <cellStyle name="Millares 2 5 2 2 2 3 4" xfId="7998" xr:uid="{00000000-0005-0000-0000-000006250000}"/>
    <cellStyle name="Millares 2 5 2 2 2 3 4 2" xfId="16751" xr:uid="{00000000-0005-0000-0000-000007250000}"/>
    <cellStyle name="Millares 2 5 2 2 2 3 5" xfId="12375" xr:uid="{00000000-0005-0000-0000-000008250000}"/>
    <cellStyle name="Millares 2 5 2 2 2 4" xfId="4166" xr:uid="{00000000-0005-0000-0000-000009250000}"/>
    <cellStyle name="Millares 2 5 2 2 2 4 2" xfId="6355" xr:uid="{00000000-0005-0000-0000-00000A250000}"/>
    <cellStyle name="Millares 2 5 2 2 2 4 2 2" xfId="10732" xr:uid="{00000000-0005-0000-0000-00000B250000}"/>
    <cellStyle name="Millares 2 5 2 2 2 4 2 2 2" xfId="19485" xr:uid="{00000000-0005-0000-0000-00000C250000}"/>
    <cellStyle name="Millares 2 5 2 2 2 4 2 3" xfId="15109" xr:uid="{00000000-0005-0000-0000-00000D250000}"/>
    <cellStyle name="Millares 2 5 2 2 2 4 3" xfId="8544" xr:uid="{00000000-0005-0000-0000-00000E250000}"/>
    <cellStyle name="Millares 2 5 2 2 2 4 3 2" xfId="17297" xr:uid="{00000000-0005-0000-0000-00000F250000}"/>
    <cellStyle name="Millares 2 5 2 2 2 4 4" xfId="12921" xr:uid="{00000000-0005-0000-0000-000010250000}"/>
    <cellStyle name="Millares 2 5 2 2 2 5" xfId="5261" xr:uid="{00000000-0005-0000-0000-000011250000}"/>
    <cellStyle name="Millares 2 5 2 2 2 5 2" xfId="9638" xr:uid="{00000000-0005-0000-0000-000012250000}"/>
    <cellStyle name="Millares 2 5 2 2 2 5 2 2" xfId="18391" xr:uid="{00000000-0005-0000-0000-000013250000}"/>
    <cellStyle name="Millares 2 5 2 2 2 5 3" xfId="14015" xr:uid="{00000000-0005-0000-0000-000014250000}"/>
    <cellStyle name="Millares 2 5 2 2 2 6" xfId="7450" xr:uid="{00000000-0005-0000-0000-000015250000}"/>
    <cellStyle name="Millares 2 5 2 2 2 6 2" xfId="16203" xr:uid="{00000000-0005-0000-0000-000016250000}"/>
    <cellStyle name="Millares 2 5 2 2 2 7" xfId="11827" xr:uid="{00000000-0005-0000-0000-000017250000}"/>
    <cellStyle name="Millares 2 5 2 2 3" xfId="3227" xr:uid="{00000000-0005-0000-0000-000018250000}"/>
    <cellStyle name="Millares 2 5 2 2 3 2" xfId="3780" xr:uid="{00000000-0005-0000-0000-000019250000}"/>
    <cellStyle name="Millares 2 5 2 2 3 2 2" xfId="4876" xr:uid="{00000000-0005-0000-0000-00001A250000}"/>
    <cellStyle name="Millares 2 5 2 2 3 2 2 2" xfId="7065" xr:uid="{00000000-0005-0000-0000-00001B250000}"/>
    <cellStyle name="Millares 2 5 2 2 3 2 2 2 2" xfId="11442" xr:uid="{00000000-0005-0000-0000-00001C250000}"/>
    <cellStyle name="Millares 2 5 2 2 3 2 2 2 2 2" xfId="20195" xr:uid="{00000000-0005-0000-0000-00001D250000}"/>
    <cellStyle name="Millares 2 5 2 2 3 2 2 2 3" xfId="15819" xr:uid="{00000000-0005-0000-0000-00001E250000}"/>
    <cellStyle name="Millares 2 5 2 2 3 2 2 3" xfId="9254" xr:uid="{00000000-0005-0000-0000-00001F250000}"/>
    <cellStyle name="Millares 2 5 2 2 3 2 2 3 2" xfId="18007" xr:uid="{00000000-0005-0000-0000-000020250000}"/>
    <cellStyle name="Millares 2 5 2 2 3 2 2 4" xfId="13631" xr:uid="{00000000-0005-0000-0000-000021250000}"/>
    <cellStyle name="Millares 2 5 2 2 3 2 3" xfId="5971" xr:uid="{00000000-0005-0000-0000-000022250000}"/>
    <cellStyle name="Millares 2 5 2 2 3 2 3 2" xfId="10348" xr:uid="{00000000-0005-0000-0000-000023250000}"/>
    <cellStyle name="Millares 2 5 2 2 3 2 3 2 2" xfId="19101" xr:uid="{00000000-0005-0000-0000-000024250000}"/>
    <cellStyle name="Millares 2 5 2 2 3 2 3 3" xfId="14725" xr:uid="{00000000-0005-0000-0000-000025250000}"/>
    <cellStyle name="Millares 2 5 2 2 3 2 4" xfId="8160" xr:uid="{00000000-0005-0000-0000-000026250000}"/>
    <cellStyle name="Millares 2 5 2 2 3 2 4 2" xfId="16913" xr:uid="{00000000-0005-0000-0000-000027250000}"/>
    <cellStyle name="Millares 2 5 2 2 3 2 5" xfId="12537" xr:uid="{00000000-0005-0000-0000-000028250000}"/>
    <cellStyle name="Millares 2 5 2 2 3 3" xfId="4328" xr:uid="{00000000-0005-0000-0000-000029250000}"/>
    <cellStyle name="Millares 2 5 2 2 3 3 2" xfId="6517" xr:uid="{00000000-0005-0000-0000-00002A250000}"/>
    <cellStyle name="Millares 2 5 2 2 3 3 2 2" xfId="10894" xr:uid="{00000000-0005-0000-0000-00002B250000}"/>
    <cellStyle name="Millares 2 5 2 2 3 3 2 2 2" xfId="19647" xr:uid="{00000000-0005-0000-0000-00002C250000}"/>
    <cellStyle name="Millares 2 5 2 2 3 3 2 3" xfId="15271" xr:uid="{00000000-0005-0000-0000-00002D250000}"/>
    <cellStyle name="Millares 2 5 2 2 3 3 3" xfId="8706" xr:uid="{00000000-0005-0000-0000-00002E250000}"/>
    <cellStyle name="Millares 2 5 2 2 3 3 3 2" xfId="17459" xr:uid="{00000000-0005-0000-0000-00002F250000}"/>
    <cellStyle name="Millares 2 5 2 2 3 3 4" xfId="13083" xr:uid="{00000000-0005-0000-0000-000030250000}"/>
    <cellStyle name="Millares 2 5 2 2 3 4" xfId="5423" xr:uid="{00000000-0005-0000-0000-000031250000}"/>
    <cellStyle name="Millares 2 5 2 2 3 4 2" xfId="9800" xr:uid="{00000000-0005-0000-0000-000032250000}"/>
    <cellStyle name="Millares 2 5 2 2 3 4 2 2" xfId="18553" xr:uid="{00000000-0005-0000-0000-000033250000}"/>
    <cellStyle name="Millares 2 5 2 2 3 4 3" xfId="14177" xr:uid="{00000000-0005-0000-0000-000034250000}"/>
    <cellStyle name="Millares 2 5 2 2 3 5" xfId="7612" xr:uid="{00000000-0005-0000-0000-000035250000}"/>
    <cellStyle name="Millares 2 5 2 2 3 5 2" xfId="16365" xr:uid="{00000000-0005-0000-0000-000036250000}"/>
    <cellStyle name="Millares 2 5 2 2 3 6" xfId="11989" xr:uid="{00000000-0005-0000-0000-000037250000}"/>
    <cellStyle name="Millares 2 5 2 2 4" xfId="3506" xr:uid="{00000000-0005-0000-0000-000038250000}"/>
    <cellStyle name="Millares 2 5 2 2 4 2" xfId="4602" xr:uid="{00000000-0005-0000-0000-000039250000}"/>
    <cellStyle name="Millares 2 5 2 2 4 2 2" xfId="6791" xr:uid="{00000000-0005-0000-0000-00003A250000}"/>
    <cellStyle name="Millares 2 5 2 2 4 2 2 2" xfId="11168" xr:uid="{00000000-0005-0000-0000-00003B250000}"/>
    <cellStyle name="Millares 2 5 2 2 4 2 2 2 2" xfId="19921" xr:uid="{00000000-0005-0000-0000-00003C250000}"/>
    <cellStyle name="Millares 2 5 2 2 4 2 2 3" xfId="15545" xr:uid="{00000000-0005-0000-0000-00003D250000}"/>
    <cellStyle name="Millares 2 5 2 2 4 2 3" xfId="8980" xr:uid="{00000000-0005-0000-0000-00003E250000}"/>
    <cellStyle name="Millares 2 5 2 2 4 2 3 2" xfId="17733" xr:uid="{00000000-0005-0000-0000-00003F250000}"/>
    <cellStyle name="Millares 2 5 2 2 4 2 4" xfId="13357" xr:uid="{00000000-0005-0000-0000-000040250000}"/>
    <cellStyle name="Millares 2 5 2 2 4 3" xfId="5697" xr:uid="{00000000-0005-0000-0000-000041250000}"/>
    <cellStyle name="Millares 2 5 2 2 4 3 2" xfId="10074" xr:uid="{00000000-0005-0000-0000-000042250000}"/>
    <cellStyle name="Millares 2 5 2 2 4 3 2 2" xfId="18827" xr:uid="{00000000-0005-0000-0000-000043250000}"/>
    <cellStyle name="Millares 2 5 2 2 4 3 3" xfId="14451" xr:uid="{00000000-0005-0000-0000-000044250000}"/>
    <cellStyle name="Millares 2 5 2 2 4 4" xfId="7886" xr:uid="{00000000-0005-0000-0000-000045250000}"/>
    <cellStyle name="Millares 2 5 2 2 4 4 2" xfId="16639" xr:uid="{00000000-0005-0000-0000-000046250000}"/>
    <cellStyle name="Millares 2 5 2 2 4 5" xfId="12263" xr:uid="{00000000-0005-0000-0000-000047250000}"/>
    <cellStyle name="Millares 2 5 2 2 5" xfId="4054" xr:uid="{00000000-0005-0000-0000-000048250000}"/>
    <cellStyle name="Millares 2 5 2 2 5 2" xfId="6243" xr:uid="{00000000-0005-0000-0000-000049250000}"/>
    <cellStyle name="Millares 2 5 2 2 5 2 2" xfId="10620" xr:uid="{00000000-0005-0000-0000-00004A250000}"/>
    <cellStyle name="Millares 2 5 2 2 5 2 2 2" xfId="19373" xr:uid="{00000000-0005-0000-0000-00004B250000}"/>
    <cellStyle name="Millares 2 5 2 2 5 2 3" xfId="14997" xr:uid="{00000000-0005-0000-0000-00004C250000}"/>
    <cellStyle name="Millares 2 5 2 2 5 3" xfId="8432" xr:uid="{00000000-0005-0000-0000-00004D250000}"/>
    <cellStyle name="Millares 2 5 2 2 5 3 2" xfId="17185" xr:uid="{00000000-0005-0000-0000-00004E250000}"/>
    <cellStyle name="Millares 2 5 2 2 5 4" xfId="12809" xr:uid="{00000000-0005-0000-0000-00004F250000}"/>
    <cellStyle name="Millares 2 5 2 2 6" xfId="5149" xr:uid="{00000000-0005-0000-0000-000050250000}"/>
    <cellStyle name="Millares 2 5 2 2 6 2" xfId="9526" xr:uid="{00000000-0005-0000-0000-000051250000}"/>
    <cellStyle name="Millares 2 5 2 2 6 2 2" xfId="18279" xr:uid="{00000000-0005-0000-0000-000052250000}"/>
    <cellStyle name="Millares 2 5 2 2 6 3" xfId="13903" xr:uid="{00000000-0005-0000-0000-000053250000}"/>
    <cellStyle name="Millares 2 5 2 2 7" xfId="7338" xr:uid="{00000000-0005-0000-0000-000054250000}"/>
    <cellStyle name="Millares 2 5 2 2 7 2" xfId="16091" xr:uid="{00000000-0005-0000-0000-000055250000}"/>
    <cellStyle name="Millares 2 5 2 2 8" xfId="11715" xr:uid="{00000000-0005-0000-0000-000056250000}"/>
    <cellStyle name="Millares 2 5 2 3" xfId="3006" xr:uid="{00000000-0005-0000-0000-000057250000}"/>
    <cellStyle name="Millares 2 5 2 3 2" xfId="3282" xr:uid="{00000000-0005-0000-0000-000058250000}"/>
    <cellStyle name="Millares 2 5 2 3 2 2" xfId="3835" xr:uid="{00000000-0005-0000-0000-000059250000}"/>
    <cellStyle name="Millares 2 5 2 3 2 2 2" xfId="4931" xr:uid="{00000000-0005-0000-0000-00005A250000}"/>
    <cellStyle name="Millares 2 5 2 3 2 2 2 2" xfId="7120" xr:uid="{00000000-0005-0000-0000-00005B250000}"/>
    <cellStyle name="Millares 2 5 2 3 2 2 2 2 2" xfId="11497" xr:uid="{00000000-0005-0000-0000-00005C250000}"/>
    <cellStyle name="Millares 2 5 2 3 2 2 2 2 2 2" xfId="20250" xr:uid="{00000000-0005-0000-0000-00005D250000}"/>
    <cellStyle name="Millares 2 5 2 3 2 2 2 2 3" xfId="15874" xr:uid="{00000000-0005-0000-0000-00005E250000}"/>
    <cellStyle name="Millares 2 5 2 3 2 2 2 3" xfId="9309" xr:uid="{00000000-0005-0000-0000-00005F250000}"/>
    <cellStyle name="Millares 2 5 2 3 2 2 2 3 2" xfId="18062" xr:uid="{00000000-0005-0000-0000-000060250000}"/>
    <cellStyle name="Millares 2 5 2 3 2 2 2 4" xfId="13686" xr:uid="{00000000-0005-0000-0000-000061250000}"/>
    <cellStyle name="Millares 2 5 2 3 2 2 3" xfId="6026" xr:uid="{00000000-0005-0000-0000-000062250000}"/>
    <cellStyle name="Millares 2 5 2 3 2 2 3 2" xfId="10403" xr:uid="{00000000-0005-0000-0000-000063250000}"/>
    <cellStyle name="Millares 2 5 2 3 2 2 3 2 2" xfId="19156" xr:uid="{00000000-0005-0000-0000-000064250000}"/>
    <cellStyle name="Millares 2 5 2 3 2 2 3 3" xfId="14780" xr:uid="{00000000-0005-0000-0000-000065250000}"/>
    <cellStyle name="Millares 2 5 2 3 2 2 4" xfId="8215" xr:uid="{00000000-0005-0000-0000-000066250000}"/>
    <cellStyle name="Millares 2 5 2 3 2 2 4 2" xfId="16968" xr:uid="{00000000-0005-0000-0000-000067250000}"/>
    <cellStyle name="Millares 2 5 2 3 2 2 5" xfId="12592" xr:uid="{00000000-0005-0000-0000-000068250000}"/>
    <cellStyle name="Millares 2 5 2 3 2 3" xfId="4383" xr:uid="{00000000-0005-0000-0000-000069250000}"/>
    <cellStyle name="Millares 2 5 2 3 2 3 2" xfId="6572" xr:uid="{00000000-0005-0000-0000-00006A250000}"/>
    <cellStyle name="Millares 2 5 2 3 2 3 2 2" xfId="10949" xr:uid="{00000000-0005-0000-0000-00006B250000}"/>
    <cellStyle name="Millares 2 5 2 3 2 3 2 2 2" xfId="19702" xr:uid="{00000000-0005-0000-0000-00006C250000}"/>
    <cellStyle name="Millares 2 5 2 3 2 3 2 3" xfId="15326" xr:uid="{00000000-0005-0000-0000-00006D250000}"/>
    <cellStyle name="Millares 2 5 2 3 2 3 3" xfId="8761" xr:uid="{00000000-0005-0000-0000-00006E250000}"/>
    <cellStyle name="Millares 2 5 2 3 2 3 3 2" xfId="17514" xr:uid="{00000000-0005-0000-0000-00006F250000}"/>
    <cellStyle name="Millares 2 5 2 3 2 3 4" xfId="13138" xr:uid="{00000000-0005-0000-0000-000070250000}"/>
    <cellStyle name="Millares 2 5 2 3 2 4" xfId="5478" xr:uid="{00000000-0005-0000-0000-000071250000}"/>
    <cellStyle name="Millares 2 5 2 3 2 4 2" xfId="9855" xr:uid="{00000000-0005-0000-0000-000072250000}"/>
    <cellStyle name="Millares 2 5 2 3 2 4 2 2" xfId="18608" xr:uid="{00000000-0005-0000-0000-000073250000}"/>
    <cellStyle name="Millares 2 5 2 3 2 4 3" xfId="14232" xr:uid="{00000000-0005-0000-0000-000074250000}"/>
    <cellStyle name="Millares 2 5 2 3 2 5" xfId="7667" xr:uid="{00000000-0005-0000-0000-000075250000}"/>
    <cellStyle name="Millares 2 5 2 3 2 5 2" xfId="16420" xr:uid="{00000000-0005-0000-0000-000076250000}"/>
    <cellStyle name="Millares 2 5 2 3 2 6" xfId="12044" xr:uid="{00000000-0005-0000-0000-000077250000}"/>
    <cellStyle name="Millares 2 5 2 3 3" xfId="3561" xr:uid="{00000000-0005-0000-0000-000078250000}"/>
    <cellStyle name="Millares 2 5 2 3 3 2" xfId="4657" xr:uid="{00000000-0005-0000-0000-000079250000}"/>
    <cellStyle name="Millares 2 5 2 3 3 2 2" xfId="6846" xr:uid="{00000000-0005-0000-0000-00007A250000}"/>
    <cellStyle name="Millares 2 5 2 3 3 2 2 2" xfId="11223" xr:uid="{00000000-0005-0000-0000-00007B250000}"/>
    <cellStyle name="Millares 2 5 2 3 3 2 2 2 2" xfId="19976" xr:uid="{00000000-0005-0000-0000-00007C250000}"/>
    <cellStyle name="Millares 2 5 2 3 3 2 2 3" xfId="15600" xr:uid="{00000000-0005-0000-0000-00007D250000}"/>
    <cellStyle name="Millares 2 5 2 3 3 2 3" xfId="9035" xr:uid="{00000000-0005-0000-0000-00007E250000}"/>
    <cellStyle name="Millares 2 5 2 3 3 2 3 2" xfId="17788" xr:uid="{00000000-0005-0000-0000-00007F250000}"/>
    <cellStyle name="Millares 2 5 2 3 3 2 4" xfId="13412" xr:uid="{00000000-0005-0000-0000-000080250000}"/>
    <cellStyle name="Millares 2 5 2 3 3 3" xfId="5752" xr:uid="{00000000-0005-0000-0000-000081250000}"/>
    <cellStyle name="Millares 2 5 2 3 3 3 2" xfId="10129" xr:uid="{00000000-0005-0000-0000-000082250000}"/>
    <cellStyle name="Millares 2 5 2 3 3 3 2 2" xfId="18882" xr:uid="{00000000-0005-0000-0000-000083250000}"/>
    <cellStyle name="Millares 2 5 2 3 3 3 3" xfId="14506" xr:uid="{00000000-0005-0000-0000-000084250000}"/>
    <cellStyle name="Millares 2 5 2 3 3 4" xfId="7941" xr:uid="{00000000-0005-0000-0000-000085250000}"/>
    <cellStyle name="Millares 2 5 2 3 3 4 2" xfId="16694" xr:uid="{00000000-0005-0000-0000-000086250000}"/>
    <cellStyle name="Millares 2 5 2 3 3 5" xfId="12318" xr:uid="{00000000-0005-0000-0000-000087250000}"/>
    <cellStyle name="Millares 2 5 2 3 4" xfId="4109" xr:uid="{00000000-0005-0000-0000-000088250000}"/>
    <cellStyle name="Millares 2 5 2 3 4 2" xfId="6298" xr:uid="{00000000-0005-0000-0000-000089250000}"/>
    <cellStyle name="Millares 2 5 2 3 4 2 2" xfId="10675" xr:uid="{00000000-0005-0000-0000-00008A250000}"/>
    <cellStyle name="Millares 2 5 2 3 4 2 2 2" xfId="19428" xr:uid="{00000000-0005-0000-0000-00008B250000}"/>
    <cellStyle name="Millares 2 5 2 3 4 2 3" xfId="15052" xr:uid="{00000000-0005-0000-0000-00008C250000}"/>
    <cellStyle name="Millares 2 5 2 3 4 3" xfId="8487" xr:uid="{00000000-0005-0000-0000-00008D250000}"/>
    <cellStyle name="Millares 2 5 2 3 4 3 2" xfId="17240" xr:uid="{00000000-0005-0000-0000-00008E250000}"/>
    <cellStyle name="Millares 2 5 2 3 4 4" xfId="12864" xr:uid="{00000000-0005-0000-0000-00008F250000}"/>
    <cellStyle name="Millares 2 5 2 3 5" xfId="5204" xr:uid="{00000000-0005-0000-0000-000090250000}"/>
    <cellStyle name="Millares 2 5 2 3 5 2" xfId="9581" xr:uid="{00000000-0005-0000-0000-000091250000}"/>
    <cellStyle name="Millares 2 5 2 3 5 2 2" xfId="18334" xr:uid="{00000000-0005-0000-0000-000092250000}"/>
    <cellStyle name="Millares 2 5 2 3 5 3" xfId="13958" xr:uid="{00000000-0005-0000-0000-000093250000}"/>
    <cellStyle name="Millares 2 5 2 3 6" xfId="7393" xr:uid="{00000000-0005-0000-0000-000094250000}"/>
    <cellStyle name="Millares 2 5 2 3 6 2" xfId="16146" xr:uid="{00000000-0005-0000-0000-000095250000}"/>
    <cellStyle name="Millares 2 5 2 3 7" xfId="11770" xr:uid="{00000000-0005-0000-0000-000096250000}"/>
    <cellStyle name="Millares 2 5 2 4" xfId="2893" xr:uid="{00000000-0005-0000-0000-000097250000}"/>
    <cellStyle name="Millares 2 5 2 4 2" xfId="3172" xr:uid="{00000000-0005-0000-0000-000098250000}"/>
    <cellStyle name="Millares 2 5 2 4 2 2" xfId="3725" xr:uid="{00000000-0005-0000-0000-000099250000}"/>
    <cellStyle name="Millares 2 5 2 4 2 2 2" xfId="4821" xr:uid="{00000000-0005-0000-0000-00009A250000}"/>
    <cellStyle name="Millares 2 5 2 4 2 2 2 2" xfId="7010" xr:uid="{00000000-0005-0000-0000-00009B250000}"/>
    <cellStyle name="Millares 2 5 2 4 2 2 2 2 2" xfId="11387" xr:uid="{00000000-0005-0000-0000-00009C250000}"/>
    <cellStyle name="Millares 2 5 2 4 2 2 2 2 2 2" xfId="20140" xr:uid="{00000000-0005-0000-0000-00009D250000}"/>
    <cellStyle name="Millares 2 5 2 4 2 2 2 2 3" xfId="15764" xr:uid="{00000000-0005-0000-0000-00009E250000}"/>
    <cellStyle name="Millares 2 5 2 4 2 2 2 3" xfId="9199" xr:uid="{00000000-0005-0000-0000-00009F250000}"/>
    <cellStyle name="Millares 2 5 2 4 2 2 2 3 2" xfId="17952" xr:uid="{00000000-0005-0000-0000-0000A0250000}"/>
    <cellStyle name="Millares 2 5 2 4 2 2 2 4" xfId="13576" xr:uid="{00000000-0005-0000-0000-0000A1250000}"/>
    <cellStyle name="Millares 2 5 2 4 2 2 3" xfId="5916" xr:uid="{00000000-0005-0000-0000-0000A2250000}"/>
    <cellStyle name="Millares 2 5 2 4 2 2 3 2" xfId="10293" xr:uid="{00000000-0005-0000-0000-0000A3250000}"/>
    <cellStyle name="Millares 2 5 2 4 2 2 3 2 2" xfId="19046" xr:uid="{00000000-0005-0000-0000-0000A4250000}"/>
    <cellStyle name="Millares 2 5 2 4 2 2 3 3" xfId="14670" xr:uid="{00000000-0005-0000-0000-0000A5250000}"/>
    <cellStyle name="Millares 2 5 2 4 2 2 4" xfId="8105" xr:uid="{00000000-0005-0000-0000-0000A6250000}"/>
    <cellStyle name="Millares 2 5 2 4 2 2 4 2" xfId="16858" xr:uid="{00000000-0005-0000-0000-0000A7250000}"/>
    <cellStyle name="Millares 2 5 2 4 2 2 5" xfId="12482" xr:uid="{00000000-0005-0000-0000-0000A8250000}"/>
    <cellStyle name="Millares 2 5 2 4 2 3" xfId="4273" xr:uid="{00000000-0005-0000-0000-0000A9250000}"/>
    <cellStyle name="Millares 2 5 2 4 2 3 2" xfId="6462" xr:uid="{00000000-0005-0000-0000-0000AA250000}"/>
    <cellStyle name="Millares 2 5 2 4 2 3 2 2" xfId="10839" xr:uid="{00000000-0005-0000-0000-0000AB250000}"/>
    <cellStyle name="Millares 2 5 2 4 2 3 2 2 2" xfId="19592" xr:uid="{00000000-0005-0000-0000-0000AC250000}"/>
    <cellStyle name="Millares 2 5 2 4 2 3 2 3" xfId="15216" xr:uid="{00000000-0005-0000-0000-0000AD250000}"/>
    <cellStyle name="Millares 2 5 2 4 2 3 3" xfId="8651" xr:uid="{00000000-0005-0000-0000-0000AE250000}"/>
    <cellStyle name="Millares 2 5 2 4 2 3 3 2" xfId="17404" xr:uid="{00000000-0005-0000-0000-0000AF250000}"/>
    <cellStyle name="Millares 2 5 2 4 2 3 4" xfId="13028" xr:uid="{00000000-0005-0000-0000-0000B0250000}"/>
    <cellStyle name="Millares 2 5 2 4 2 4" xfId="5368" xr:uid="{00000000-0005-0000-0000-0000B1250000}"/>
    <cellStyle name="Millares 2 5 2 4 2 4 2" xfId="9745" xr:uid="{00000000-0005-0000-0000-0000B2250000}"/>
    <cellStyle name="Millares 2 5 2 4 2 4 2 2" xfId="18498" xr:uid="{00000000-0005-0000-0000-0000B3250000}"/>
    <cellStyle name="Millares 2 5 2 4 2 4 3" xfId="14122" xr:uid="{00000000-0005-0000-0000-0000B4250000}"/>
    <cellStyle name="Millares 2 5 2 4 2 5" xfId="7557" xr:uid="{00000000-0005-0000-0000-0000B5250000}"/>
    <cellStyle name="Millares 2 5 2 4 2 5 2" xfId="16310" xr:uid="{00000000-0005-0000-0000-0000B6250000}"/>
    <cellStyle name="Millares 2 5 2 4 2 6" xfId="11934" xr:uid="{00000000-0005-0000-0000-0000B7250000}"/>
    <cellStyle name="Millares 2 5 2 4 3" xfId="3451" xr:uid="{00000000-0005-0000-0000-0000B8250000}"/>
    <cellStyle name="Millares 2 5 2 4 3 2" xfId="4547" xr:uid="{00000000-0005-0000-0000-0000B9250000}"/>
    <cellStyle name="Millares 2 5 2 4 3 2 2" xfId="6736" xr:uid="{00000000-0005-0000-0000-0000BA250000}"/>
    <cellStyle name="Millares 2 5 2 4 3 2 2 2" xfId="11113" xr:uid="{00000000-0005-0000-0000-0000BB250000}"/>
    <cellStyle name="Millares 2 5 2 4 3 2 2 2 2" xfId="19866" xr:uid="{00000000-0005-0000-0000-0000BC250000}"/>
    <cellStyle name="Millares 2 5 2 4 3 2 2 3" xfId="15490" xr:uid="{00000000-0005-0000-0000-0000BD250000}"/>
    <cellStyle name="Millares 2 5 2 4 3 2 3" xfId="8925" xr:uid="{00000000-0005-0000-0000-0000BE250000}"/>
    <cellStyle name="Millares 2 5 2 4 3 2 3 2" xfId="17678" xr:uid="{00000000-0005-0000-0000-0000BF250000}"/>
    <cellStyle name="Millares 2 5 2 4 3 2 4" xfId="13302" xr:uid="{00000000-0005-0000-0000-0000C0250000}"/>
    <cellStyle name="Millares 2 5 2 4 3 3" xfId="5642" xr:uid="{00000000-0005-0000-0000-0000C1250000}"/>
    <cellStyle name="Millares 2 5 2 4 3 3 2" xfId="10019" xr:uid="{00000000-0005-0000-0000-0000C2250000}"/>
    <cellStyle name="Millares 2 5 2 4 3 3 2 2" xfId="18772" xr:uid="{00000000-0005-0000-0000-0000C3250000}"/>
    <cellStyle name="Millares 2 5 2 4 3 3 3" xfId="14396" xr:uid="{00000000-0005-0000-0000-0000C4250000}"/>
    <cellStyle name="Millares 2 5 2 4 3 4" xfId="7831" xr:uid="{00000000-0005-0000-0000-0000C5250000}"/>
    <cellStyle name="Millares 2 5 2 4 3 4 2" xfId="16584" xr:uid="{00000000-0005-0000-0000-0000C6250000}"/>
    <cellStyle name="Millares 2 5 2 4 3 5" xfId="12208" xr:uid="{00000000-0005-0000-0000-0000C7250000}"/>
    <cellStyle name="Millares 2 5 2 4 4" xfId="3999" xr:uid="{00000000-0005-0000-0000-0000C8250000}"/>
    <cellStyle name="Millares 2 5 2 4 4 2" xfId="6188" xr:uid="{00000000-0005-0000-0000-0000C9250000}"/>
    <cellStyle name="Millares 2 5 2 4 4 2 2" xfId="10565" xr:uid="{00000000-0005-0000-0000-0000CA250000}"/>
    <cellStyle name="Millares 2 5 2 4 4 2 2 2" xfId="19318" xr:uid="{00000000-0005-0000-0000-0000CB250000}"/>
    <cellStyle name="Millares 2 5 2 4 4 2 3" xfId="14942" xr:uid="{00000000-0005-0000-0000-0000CC250000}"/>
    <cellStyle name="Millares 2 5 2 4 4 3" xfId="8377" xr:uid="{00000000-0005-0000-0000-0000CD250000}"/>
    <cellStyle name="Millares 2 5 2 4 4 3 2" xfId="17130" xr:uid="{00000000-0005-0000-0000-0000CE250000}"/>
    <cellStyle name="Millares 2 5 2 4 4 4" xfId="12754" xr:uid="{00000000-0005-0000-0000-0000CF250000}"/>
    <cellStyle name="Millares 2 5 2 4 5" xfId="5094" xr:uid="{00000000-0005-0000-0000-0000D0250000}"/>
    <cellStyle name="Millares 2 5 2 4 5 2" xfId="9471" xr:uid="{00000000-0005-0000-0000-0000D1250000}"/>
    <cellStyle name="Millares 2 5 2 4 5 2 2" xfId="18224" xr:uid="{00000000-0005-0000-0000-0000D2250000}"/>
    <cellStyle name="Millares 2 5 2 4 5 3" xfId="13848" xr:uid="{00000000-0005-0000-0000-0000D3250000}"/>
    <cellStyle name="Millares 2 5 2 4 6" xfId="7283" xr:uid="{00000000-0005-0000-0000-0000D4250000}"/>
    <cellStyle name="Millares 2 5 2 4 6 2" xfId="16036" xr:uid="{00000000-0005-0000-0000-0000D5250000}"/>
    <cellStyle name="Millares 2 5 2 4 7" xfId="11660" xr:uid="{00000000-0005-0000-0000-0000D6250000}"/>
    <cellStyle name="Millares 2 5 2 5" xfId="3122" xr:uid="{00000000-0005-0000-0000-0000D7250000}"/>
    <cellStyle name="Millares 2 5 2 5 2" xfId="3676" xr:uid="{00000000-0005-0000-0000-0000D8250000}"/>
    <cellStyle name="Millares 2 5 2 5 2 2" xfId="4772" xr:uid="{00000000-0005-0000-0000-0000D9250000}"/>
    <cellStyle name="Millares 2 5 2 5 2 2 2" xfId="6961" xr:uid="{00000000-0005-0000-0000-0000DA250000}"/>
    <cellStyle name="Millares 2 5 2 5 2 2 2 2" xfId="11338" xr:uid="{00000000-0005-0000-0000-0000DB250000}"/>
    <cellStyle name="Millares 2 5 2 5 2 2 2 2 2" xfId="20091" xr:uid="{00000000-0005-0000-0000-0000DC250000}"/>
    <cellStyle name="Millares 2 5 2 5 2 2 2 3" xfId="15715" xr:uid="{00000000-0005-0000-0000-0000DD250000}"/>
    <cellStyle name="Millares 2 5 2 5 2 2 3" xfId="9150" xr:uid="{00000000-0005-0000-0000-0000DE250000}"/>
    <cellStyle name="Millares 2 5 2 5 2 2 3 2" xfId="17903" xr:uid="{00000000-0005-0000-0000-0000DF250000}"/>
    <cellStyle name="Millares 2 5 2 5 2 2 4" xfId="13527" xr:uid="{00000000-0005-0000-0000-0000E0250000}"/>
    <cellStyle name="Millares 2 5 2 5 2 3" xfId="5867" xr:uid="{00000000-0005-0000-0000-0000E1250000}"/>
    <cellStyle name="Millares 2 5 2 5 2 3 2" xfId="10244" xr:uid="{00000000-0005-0000-0000-0000E2250000}"/>
    <cellStyle name="Millares 2 5 2 5 2 3 2 2" xfId="18997" xr:uid="{00000000-0005-0000-0000-0000E3250000}"/>
    <cellStyle name="Millares 2 5 2 5 2 3 3" xfId="14621" xr:uid="{00000000-0005-0000-0000-0000E4250000}"/>
    <cellStyle name="Millares 2 5 2 5 2 4" xfId="8056" xr:uid="{00000000-0005-0000-0000-0000E5250000}"/>
    <cellStyle name="Millares 2 5 2 5 2 4 2" xfId="16809" xr:uid="{00000000-0005-0000-0000-0000E6250000}"/>
    <cellStyle name="Millares 2 5 2 5 2 5" xfId="12433" xr:uid="{00000000-0005-0000-0000-0000E7250000}"/>
    <cellStyle name="Millares 2 5 2 5 3" xfId="4224" xr:uid="{00000000-0005-0000-0000-0000E8250000}"/>
    <cellStyle name="Millares 2 5 2 5 3 2" xfId="6413" xr:uid="{00000000-0005-0000-0000-0000E9250000}"/>
    <cellStyle name="Millares 2 5 2 5 3 2 2" xfId="10790" xr:uid="{00000000-0005-0000-0000-0000EA250000}"/>
    <cellStyle name="Millares 2 5 2 5 3 2 2 2" xfId="19543" xr:uid="{00000000-0005-0000-0000-0000EB250000}"/>
    <cellStyle name="Millares 2 5 2 5 3 2 3" xfId="15167" xr:uid="{00000000-0005-0000-0000-0000EC250000}"/>
    <cellStyle name="Millares 2 5 2 5 3 3" xfId="8602" xr:uid="{00000000-0005-0000-0000-0000ED250000}"/>
    <cellStyle name="Millares 2 5 2 5 3 3 2" xfId="17355" xr:uid="{00000000-0005-0000-0000-0000EE250000}"/>
    <cellStyle name="Millares 2 5 2 5 3 4" xfId="12979" xr:uid="{00000000-0005-0000-0000-0000EF250000}"/>
    <cellStyle name="Millares 2 5 2 5 4" xfId="5319" xr:uid="{00000000-0005-0000-0000-0000F0250000}"/>
    <cellStyle name="Millares 2 5 2 5 4 2" xfId="9696" xr:uid="{00000000-0005-0000-0000-0000F1250000}"/>
    <cellStyle name="Millares 2 5 2 5 4 2 2" xfId="18449" xr:uid="{00000000-0005-0000-0000-0000F2250000}"/>
    <cellStyle name="Millares 2 5 2 5 4 3" xfId="14073" xr:uid="{00000000-0005-0000-0000-0000F3250000}"/>
    <cellStyle name="Millares 2 5 2 5 5" xfId="7508" xr:uid="{00000000-0005-0000-0000-0000F4250000}"/>
    <cellStyle name="Millares 2 5 2 5 5 2" xfId="16261" xr:uid="{00000000-0005-0000-0000-0000F5250000}"/>
    <cellStyle name="Millares 2 5 2 5 6" xfId="11885" xr:uid="{00000000-0005-0000-0000-0000F6250000}"/>
    <cellStyle name="Millares 2 5 2 6" xfId="3401" xr:uid="{00000000-0005-0000-0000-0000F7250000}"/>
    <cellStyle name="Millares 2 5 2 6 2" xfId="4498" xr:uid="{00000000-0005-0000-0000-0000F8250000}"/>
    <cellStyle name="Millares 2 5 2 6 2 2" xfId="6687" xr:uid="{00000000-0005-0000-0000-0000F9250000}"/>
    <cellStyle name="Millares 2 5 2 6 2 2 2" xfId="11064" xr:uid="{00000000-0005-0000-0000-0000FA250000}"/>
    <cellStyle name="Millares 2 5 2 6 2 2 2 2" xfId="19817" xr:uid="{00000000-0005-0000-0000-0000FB250000}"/>
    <cellStyle name="Millares 2 5 2 6 2 2 3" xfId="15441" xr:uid="{00000000-0005-0000-0000-0000FC250000}"/>
    <cellStyle name="Millares 2 5 2 6 2 3" xfId="8876" xr:uid="{00000000-0005-0000-0000-0000FD250000}"/>
    <cellStyle name="Millares 2 5 2 6 2 3 2" xfId="17629" xr:uid="{00000000-0005-0000-0000-0000FE250000}"/>
    <cellStyle name="Millares 2 5 2 6 2 4" xfId="13253" xr:uid="{00000000-0005-0000-0000-0000FF250000}"/>
    <cellStyle name="Millares 2 5 2 6 3" xfId="5593" xr:uid="{00000000-0005-0000-0000-000000260000}"/>
    <cellStyle name="Millares 2 5 2 6 3 2" xfId="9970" xr:uid="{00000000-0005-0000-0000-000001260000}"/>
    <cellStyle name="Millares 2 5 2 6 3 2 2" xfId="18723" xr:uid="{00000000-0005-0000-0000-000002260000}"/>
    <cellStyle name="Millares 2 5 2 6 3 3" xfId="14347" xr:uid="{00000000-0005-0000-0000-000003260000}"/>
    <cellStyle name="Millares 2 5 2 6 4" xfId="7782" xr:uid="{00000000-0005-0000-0000-000004260000}"/>
    <cellStyle name="Millares 2 5 2 6 4 2" xfId="16535" xr:uid="{00000000-0005-0000-0000-000005260000}"/>
    <cellStyle name="Millares 2 5 2 6 5" xfId="12159" xr:uid="{00000000-0005-0000-0000-000006260000}"/>
    <cellStyle name="Millares 2 5 2 7" xfId="3951" xr:uid="{00000000-0005-0000-0000-000007260000}"/>
    <cellStyle name="Millares 2 5 2 7 2" xfId="6140" xr:uid="{00000000-0005-0000-0000-000008260000}"/>
    <cellStyle name="Millares 2 5 2 7 2 2" xfId="10517" xr:uid="{00000000-0005-0000-0000-000009260000}"/>
    <cellStyle name="Millares 2 5 2 7 2 2 2" xfId="19270" xr:uid="{00000000-0005-0000-0000-00000A260000}"/>
    <cellStyle name="Millares 2 5 2 7 2 3" xfId="14894" xr:uid="{00000000-0005-0000-0000-00000B260000}"/>
    <cellStyle name="Millares 2 5 2 7 3" xfId="8329" xr:uid="{00000000-0005-0000-0000-00000C260000}"/>
    <cellStyle name="Millares 2 5 2 7 3 2" xfId="17082" xr:uid="{00000000-0005-0000-0000-00000D260000}"/>
    <cellStyle name="Millares 2 5 2 7 4" xfId="12706" xr:uid="{00000000-0005-0000-0000-00000E260000}"/>
    <cellStyle name="Millares 2 5 2 8" xfId="5046" xr:uid="{00000000-0005-0000-0000-00000F260000}"/>
    <cellStyle name="Millares 2 5 2 8 2" xfId="9423" xr:uid="{00000000-0005-0000-0000-000010260000}"/>
    <cellStyle name="Millares 2 5 2 8 2 2" xfId="18176" xr:uid="{00000000-0005-0000-0000-000011260000}"/>
    <cellStyle name="Millares 2 5 2 8 3" xfId="13800" xr:uid="{00000000-0005-0000-0000-000012260000}"/>
    <cellStyle name="Millares 2 5 2 9" xfId="7235" xr:uid="{00000000-0005-0000-0000-000013260000}"/>
    <cellStyle name="Millares 2 5 2 9 2" xfId="15988" xr:uid="{00000000-0005-0000-0000-000014260000}"/>
    <cellStyle name="Millares 2 5 3" xfId="2950" xr:uid="{00000000-0005-0000-0000-000015260000}"/>
    <cellStyle name="Millares 2 5 3 2" xfId="3062" xr:uid="{00000000-0005-0000-0000-000016260000}"/>
    <cellStyle name="Millares 2 5 3 2 2" xfId="3338" xr:uid="{00000000-0005-0000-0000-000017260000}"/>
    <cellStyle name="Millares 2 5 3 2 2 2" xfId="3891" xr:uid="{00000000-0005-0000-0000-000018260000}"/>
    <cellStyle name="Millares 2 5 3 2 2 2 2" xfId="4987" xr:uid="{00000000-0005-0000-0000-000019260000}"/>
    <cellStyle name="Millares 2 5 3 2 2 2 2 2" xfId="7176" xr:uid="{00000000-0005-0000-0000-00001A260000}"/>
    <cellStyle name="Millares 2 5 3 2 2 2 2 2 2" xfId="11553" xr:uid="{00000000-0005-0000-0000-00001B260000}"/>
    <cellStyle name="Millares 2 5 3 2 2 2 2 2 2 2" xfId="20306" xr:uid="{00000000-0005-0000-0000-00001C260000}"/>
    <cellStyle name="Millares 2 5 3 2 2 2 2 2 3" xfId="15930" xr:uid="{00000000-0005-0000-0000-00001D260000}"/>
    <cellStyle name="Millares 2 5 3 2 2 2 2 3" xfId="9365" xr:uid="{00000000-0005-0000-0000-00001E260000}"/>
    <cellStyle name="Millares 2 5 3 2 2 2 2 3 2" xfId="18118" xr:uid="{00000000-0005-0000-0000-00001F260000}"/>
    <cellStyle name="Millares 2 5 3 2 2 2 2 4" xfId="13742" xr:uid="{00000000-0005-0000-0000-000020260000}"/>
    <cellStyle name="Millares 2 5 3 2 2 2 3" xfId="6082" xr:uid="{00000000-0005-0000-0000-000021260000}"/>
    <cellStyle name="Millares 2 5 3 2 2 2 3 2" xfId="10459" xr:uid="{00000000-0005-0000-0000-000022260000}"/>
    <cellStyle name="Millares 2 5 3 2 2 2 3 2 2" xfId="19212" xr:uid="{00000000-0005-0000-0000-000023260000}"/>
    <cellStyle name="Millares 2 5 3 2 2 2 3 3" xfId="14836" xr:uid="{00000000-0005-0000-0000-000024260000}"/>
    <cellStyle name="Millares 2 5 3 2 2 2 4" xfId="8271" xr:uid="{00000000-0005-0000-0000-000025260000}"/>
    <cellStyle name="Millares 2 5 3 2 2 2 4 2" xfId="17024" xr:uid="{00000000-0005-0000-0000-000026260000}"/>
    <cellStyle name="Millares 2 5 3 2 2 2 5" xfId="12648" xr:uid="{00000000-0005-0000-0000-000027260000}"/>
    <cellStyle name="Millares 2 5 3 2 2 3" xfId="4439" xr:uid="{00000000-0005-0000-0000-000028260000}"/>
    <cellStyle name="Millares 2 5 3 2 2 3 2" xfId="6628" xr:uid="{00000000-0005-0000-0000-000029260000}"/>
    <cellStyle name="Millares 2 5 3 2 2 3 2 2" xfId="11005" xr:uid="{00000000-0005-0000-0000-00002A260000}"/>
    <cellStyle name="Millares 2 5 3 2 2 3 2 2 2" xfId="19758" xr:uid="{00000000-0005-0000-0000-00002B260000}"/>
    <cellStyle name="Millares 2 5 3 2 2 3 2 3" xfId="15382" xr:uid="{00000000-0005-0000-0000-00002C260000}"/>
    <cellStyle name="Millares 2 5 3 2 2 3 3" xfId="8817" xr:uid="{00000000-0005-0000-0000-00002D260000}"/>
    <cellStyle name="Millares 2 5 3 2 2 3 3 2" xfId="17570" xr:uid="{00000000-0005-0000-0000-00002E260000}"/>
    <cellStyle name="Millares 2 5 3 2 2 3 4" xfId="13194" xr:uid="{00000000-0005-0000-0000-00002F260000}"/>
    <cellStyle name="Millares 2 5 3 2 2 4" xfId="5534" xr:uid="{00000000-0005-0000-0000-000030260000}"/>
    <cellStyle name="Millares 2 5 3 2 2 4 2" xfId="9911" xr:uid="{00000000-0005-0000-0000-000031260000}"/>
    <cellStyle name="Millares 2 5 3 2 2 4 2 2" xfId="18664" xr:uid="{00000000-0005-0000-0000-000032260000}"/>
    <cellStyle name="Millares 2 5 3 2 2 4 3" xfId="14288" xr:uid="{00000000-0005-0000-0000-000033260000}"/>
    <cellStyle name="Millares 2 5 3 2 2 5" xfId="7723" xr:uid="{00000000-0005-0000-0000-000034260000}"/>
    <cellStyle name="Millares 2 5 3 2 2 5 2" xfId="16476" xr:uid="{00000000-0005-0000-0000-000035260000}"/>
    <cellStyle name="Millares 2 5 3 2 2 6" xfId="12100" xr:uid="{00000000-0005-0000-0000-000036260000}"/>
    <cellStyle name="Millares 2 5 3 2 3" xfId="3617" xr:uid="{00000000-0005-0000-0000-000037260000}"/>
    <cellStyle name="Millares 2 5 3 2 3 2" xfId="4713" xr:uid="{00000000-0005-0000-0000-000038260000}"/>
    <cellStyle name="Millares 2 5 3 2 3 2 2" xfId="6902" xr:uid="{00000000-0005-0000-0000-000039260000}"/>
    <cellStyle name="Millares 2 5 3 2 3 2 2 2" xfId="11279" xr:uid="{00000000-0005-0000-0000-00003A260000}"/>
    <cellStyle name="Millares 2 5 3 2 3 2 2 2 2" xfId="20032" xr:uid="{00000000-0005-0000-0000-00003B260000}"/>
    <cellStyle name="Millares 2 5 3 2 3 2 2 3" xfId="15656" xr:uid="{00000000-0005-0000-0000-00003C260000}"/>
    <cellStyle name="Millares 2 5 3 2 3 2 3" xfId="9091" xr:uid="{00000000-0005-0000-0000-00003D260000}"/>
    <cellStyle name="Millares 2 5 3 2 3 2 3 2" xfId="17844" xr:uid="{00000000-0005-0000-0000-00003E260000}"/>
    <cellStyle name="Millares 2 5 3 2 3 2 4" xfId="13468" xr:uid="{00000000-0005-0000-0000-00003F260000}"/>
    <cellStyle name="Millares 2 5 3 2 3 3" xfId="5808" xr:uid="{00000000-0005-0000-0000-000040260000}"/>
    <cellStyle name="Millares 2 5 3 2 3 3 2" xfId="10185" xr:uid="{00000000-0005-0000-0000-000041260000}"/>
    <cellStyle name="Millares 2 5 3 2 3 3 2 2" xfId="18938" xr:uid="{00000000-0005-0000-0000-000042260000}"/>
    <cellStyle name="Millares 2 5 3 2 3 3 3" xfId="14562" xr:uid="{00000000-0005-0000-0000-000043260000}"/>
    <cellStyle name="Millares 2 5 3 2 3 4" xfId="7997" xr:uid="{00000000-0005-0000-0000-000044260000}"/>
    <cellStyle name="Millares 2 5 3 2 3 4 2" xfId="16750" xr:uid="{00000000-0005-0000-0000-000045260000}"/>
    <cellStyle name="Millares 2 5 3 2 3 5" xfId="12374" xr:uid="{00000000-0005-0000-0000-000046260000}"/>
    <cellStyle name="Millares 2 5 3 2 4" xfId="4165" xr:uid="{00000000-0005-0000-0000-000047260000}"/>
    <cellStyle name="Millares 2 5 3 2 4 2" xfId="6354" xr:uid="{00000000-0005-0000-0000-000048260000}"/>
    <cellStyle name="Millares 2 5 3 2 4 2 2" xfId="10731" xr:uid="{00000000-0005-0000-0000-000049260000}"/>
    <cellStyle name="Millares 2 5 3 2 4 2 2 2" xfId="19484" xr:uid="{00000000-0005-0000-0000-00004A260000}"/>
    <cellStyle name="Millares 2 5 3 2 4 2 3" xfId="15108" xr:uid="{00000000-0005-0000-0000-00004B260000}"/>
    <cellStyle name="Millares 2 5 3 2 4 3" xfId="8543" xr:uid="{00000000-0005-0000-0000-00004C260000}"/>
    <cellStyle name="Millares 2 5 3 2 4 3 2" xfId="17296" xr:uid="{00000000-0005-0000-0000-00004D260000}"/>
    <cellStyle name="Millares 2 5 3 2 4 4" xfId="12920" xr:uid="{00000000-0005-0000-0000-00004E260000}"/>
    <cellStyle name="Millares 2 5 3 2 5" xfId="5260" xr:uid="{00000000-0005-0000-0000-00004F260000}"/>
    <cellStyle name="Millares 2 5 3 2 5 2" xfId="9637" xr:uid="{00000000-0005-0000-0000-000050260000}"/>
    <cellStyle name="Millares 2 5 3 2 5 2 2" xfId="18390" xr:uid="{00000000-0005-0000-0000-000051260000}"/>
    <cellStyle name="Millares 2 5 3 2 5 3" xfId="14014" xr:uid="{00000000-0005-0000-0000-000052260000}"/>
    <cellStyle name="Millares 2 5 3 2 6" xfId="7449" xr:uid="{00000000-0005-0000-0000-000053260000}"/>
    <cellStyle name="Millares 2 5 3 2 6 2" xfId="16202" xr:uid="{00000000-0005-0000-0000-000054260000}"/>
    <cellStyle name="Millares 2 5 3 2 7" xfId="11826" xr:uid="{00000000-0005-0000-0000-000055260000}"/>
    <cellStyle name="Millares 2 5 3 3" xfId="3226" xr:uid="{00000000-0005-0000-0000-000056260000}"/>
    <cellStyle name="Millares 2 5 3 3 2" xfId="3779" xr:uid="{00000000-0005-0000-0000-000057260000}"/>
    <cellStyle name="Millares 2 5 3 3 2 2" xfId="4875" xr:uid="{00000000-0005-0000-0000-000058260000}"/>
    <cellStyle name="Millares 2 5 3 3 2 2 2" xfId="7064" xr:uid="{00000000-0005-0000-0000-000059260000}"/>
    <cellStyle name="Millares 2 5 3 3 2 2 2 2" xfId="11441" xr:uid="{00000000-0005-0000-0000-00005A260000}"/>
    <cellStyle name="Millares 2 5 3 3 2 2 2 2 2" xfId="20194" xr:uid="{00000000-0005-0000-0000-00005B260000}"/>
    <cellStyle name="Millares 2 5 3 3 2 2 2 3" xfId="15818" xr:uid="{00000000-0005-0000-0000-00005C260000}"/>
    <cellStyle name="Millares 2 5 3 3 2 2 3" xfId="9253" xr:uid="{00000000-0005-0000-0000-00005D260000}"/>
    <cellStyle name="Millares 2 5 3 3 2 2 3 2" xfId="18006" xr:uid="{00000000-0005-0000-0000-00005E260000}"/>
    <cellStyle name="Millares 2 5 3 3 2 2 4" xfId="13630" xr:uid="{00000000-0005-0000-0000-00005F260000}"/>
    <cellStyle name="Millares 2 5 3 3 2 3" xfId="5970" xr:uid="{00000000-0005-0000-0000-000060260000}"/>
    <cellStyle name="Millares 2 5 3 3 2 3 2" xfId="10347" xr:uid="{00000000-0005-0000-0000-000061260000}"/>
    <cellStyle name="Millares 2 5 3 3 2 3 2 2" xfId="19100" xr:uid="{00000000-0005-0000-0000-000062260000}"/>
    <cellStyle name="Millares 2 5 3 3 2 3 3" xfId="14724" xr:uid="{00000000-0005-0000-0000-000063260000}"/>
    <cellStyle name="Millares 2 5 3 3 2 4" xfId="8159" xr:uid="{00000000-0005-0000-0000-000064260000}"/>
    <cellStyle name="Millares 2 5 3 3 2 4 2" xfId="16912" xr:uid="{00000000-0005-0000-0000-000065260000}"/>
    <cellStyle name="Millares 2 5 3 3 2 5" xfId="12536" xr:uid="{00000000-0005-0000-0000-000066260000}"/>
    <cellStyle name="Millares 2 5 3 3 3" xfId="4327" xr:uid="{00000000-0005-0000-0000-000067260000}"/>
    <cellStyle name="Millares 2 5 3 3 3 2" xfId="6516" xr:uid="{00000000-0005-0000-0000-000068260000}"/>
    <cellStyle name="Millares 2 5 3 3 3 2 2" xfId="10893" xr:uid="{00000000-0005-0000-0000-000069260000}"/>
    <cellStyle name="Millares 2 5 3 3 3 2 2 2" xfId="19646" xr:uid="{00000000-0005-0000-0000-00006A260000}"/>
    <cellStyle name="Millares 2 5 3 3 3 2 3" xfId="15270" xr:uid="{00000000-0005-0000-0000-00006B260000}"/>
    <cellStyle name="Millares 2 5 3 3 3 3" xfId="8705" xr:uid="{00000000-0005-0000-0000-00006C260000}"/>
    <cellStyle name="Millares 2 5 3 3 3 3 2" xfId="17458" xr:uid="{00000000-0005-0000-0000-00006D260000}"/>
    <cellStyle name="Millares 2 5 3 3 3 4" xfId="13082" xr:uid="{00000000-0005-0000-0000-00006E260000}"/>
    <cellStyle name="Millares 2 5 3 3 4" xfId="5422" xr:uid="{00000000-0005-0000-0000-00006F260000}"/>
    <cellStyle name="Millares 2 5 3 3 4 2" xfId="9799" xr:uid="{00000000-0005-0000-0000-000070260000}"/>
    <cellStyle name="Millares 2 5 3 3 4 2 2" xfId="18552" xr:uid="{00000000-0005-0000-0000-000071260000}"/>
    <cellStyle name="Millares 2 5 3 3 4 3" xfId="14176" xr:uid="{00000000-0005-0000-0000-000072260000}"/>
    <cellStyle name="Millares 2 5 3 3 5" xfId="7611" xr:uid="{00000000-0005-0000-0000-000073260000}"/>
    <cellStyle name="Millares 2 5 3 3 5 2" xfId="16364" xr:uid="{00000000-0005-0000-0000-000074260000}"/>
    <cellStyle name="Millares 2 5 3 3 6" xfId="11988" xr:uid="{00000000-0005-0000-0000-000075260000}"/>
    <cellStyle name="Millares 2 5 3 4" xfId="3505" xr:uid="{00000000-0005-0000-0000-000076260000}"/>
    <cellStyle name="Millares 2 5 3 4 2" xfId="4601" xr:uid="{00000000-0005-0000-0000-000077260000}"/>
    <cellStyle name="Millares 2 5 3 4 2 2" xfId="6790" xr:uid="{00000000-0005-0000-0000-000078260000}"/>
    <cellStyle name="Millares 2 5 3 4 2 2 2" xfId="11167" xr:uid="{00000000-0005-0000-0000-000079260000}"/>
    <cellStyle name="Millares 2 5 3 4 2 2 2 2" xfId="19920" xr:uid="{00000000-0005-0000-0000-00007A260000}"/>
    <cellStyle name="Millares 2 5 3 4 2 2 3" xfId="15544" xr:uid="{00000000-0005-0000-0000-00007B260000}"/>
    <cellStyle name="Millares 2 5 3 4 2 3" xfId="8979" xr:uid="{00000000-0005-0000-0000-00007C260000}"/>
    <cellStyle name="Millares 2 5 3 4 2 3 2" xfId="17732" xr:uid="{00000000-0005-0000-0000-00007D260000}"/>
    <cellStyle name="Millares 2 5 3 4 2 4" xfId="13356" xr:uid="{00000000-0005-0000-0000-00007E260000}"/>
    <cellStyle name="Millares 2 5 3 4 3" xfId="5696" xr:uid="{00000000-0005-0000-0000-00007F260000}"/>
    <cellStyle name="Millares 2 5 3 4 3 2" xfId="10073" xr:uid="{00000000-0005-0000-0000-000080260000}"/>
    <cellStyle name="Millares 2 5 3 4 3 2 2" xfId="18826" xr:uid="{00000000-0005-0000-0000-000081260000}"/>
    <cellStyle name="Millares 2 5 3 4 3 3" xfId="14450" xr:uid="{00000000-0005-0000-0000-000082260000}"/>
    <cellStyle name="Millares 2 5 3 4 4" xfId="7885" xr:uid="{00000000-0005-0000-0000-000083260000}"/>
    <cellStyle name="Millares 2 5 3 4 4 2" xfId="16638" xr:uid="{00000000-0005-0000-0000-000084260000}"/>
    <cellStyle name="Millares 2 5 3 4 5" xfId="12262" xr:uid="{00000000-0005-0000-0000-000085260000}"/>
    <cellStyle name="Millares 2 5 3 5" xfId="4053" xr:uid="{00000000-0005-0000-0000-000086260000}"/>
    <cellStyle name="Millares 2 5 3 5 2" xfId="6242" xr:uid="{00000000-0005-0000-0000-000087260000}"/>
    <cellStyle name="Millares 2 5 3 5 2 2" xfId="10619" xr:uid="{00000000-0005-0000-0000-000088260000}"/>
    <cellStyle name="Millares 2 5 3 5 2 2 2" xfId="19372" xr:uid="{00000000-0005-0000-0000-000089260000}"/>
    <cellStyle name="Millares 2 5 3 5 2 3" xfId="14996" xr:uid="{00000000-0005-0000-0000-00008A260000}"/>
    <cellStyle name="Millares 2 5 3 5 3" xfId="8431" xr:uid="{00000000-0005-0000-0000-00008B260000}"/>
    <cellStyle name="Millares 2 5 3 5 3 2" xfId="17184" xr:uid="{00000000-0005-0000-0000-00008C260000}"/>
    <cellStyle name="Millares 2 5 3 5 4" xfId="12808" xr:uid="{00000000-0005-0000-0000-00008D260000}"/>
    <cellStyle name="Millares 2 5 3 6" xfId="5148" xr:uid="{00000000-0005-0000-0000-00008E260000}"/>
    <cellStyle name="Millares 2 5 3 6 2" xfId="9525" xr:uid="{00000000-0005-0000-0000-00008F260000}"/>
    <cellStyle name="Millares 2 5 3 6 2 2" xfId="18278" xr:uid="{00000000-0005-0000-0000-000090260000}"/>
    <cellStyle name="Millares 2 5 3 6 3" xfId="13902" xr:uid="{00000000-0005-0000-0000-000091260000}"/>
    <cellStyle name="Millares 2 5 3 7" xfId="7337" xr:uid="{00000000-0005-0000-0000-000092260000}"/>
    <cellStyle name="Millares 2 5 3 7 2" xfId="16090" xr:uid="{00000000-0005-0000-0000-000093260000}"/>
    <cellStyle name="Millares 2 5 3 8" xfId="11714" xr:uid="{00000000-0005-0000-0000-000094260000}"/>
    <cellStyle name="Millares 2 5 4" xfId="3005" xr:uid="{00000000-0005-0000-0000-000095260000}"/>
    <cellStyle name="Millares 2 5 4 2" xfId="3281" xr:uid="{00000000-0005-0000-0000-000096260000}"/>
    <cellStyle name="Millares 2 5 4 2 2" xfId="3834" xr:uid="{00000000-0005-0000-0000-000097260000}"/>
    <cellStyle name="Millares 2 5 4 2 2 2" xfId="4930" xr:uid="{00000000-0005-0000-0000-000098260000}"/>
    <cellStyle name="Millares 2 5 4 2 2 2 2" xfId="7119" xr:uid="{00000000-0005-0000-0000-000099260000}"/>
    <cellStyle name="Millares 2 5 4 2 2 2 2 2" xfId="11496" xr:uid="{00000000-0005-0000-0000-00009A260000}"/>
    <cellStyle name="Millares 2 5 4 2 2 2 2 2 2" xfId="20249" xr:uid="{00000000-0005-0000-0000-00009B260000}"/>
    <cellStyle name="Millares 2 5 4 2 2 2 2 3" xfId="15873" xr:uid="{00000000-0005-0000-0000-00009C260000}"/>
    <cellStyle name="Millares 2 5 4 2 2 2 3" xfId="9308" xr:uid="{00000000-0005-0000-0000-00009D260000}"/>
    <cellStyle name="Millares 2 5 4 2 2 2 3 2" xfId="18061" xr:uid="{00000000-0005-0000-0000-00009E260000}"/>
    <cellStyle name="Millares 2 5 4 2 2 2 4" xfId="13685" xr:uid="{00000000-0005-0000-0000-00009F260000}"/>
    <cellStyle name="Millares 2 5 4 2 2 3" xfId="6025" xr:uid="{00000000-0005-0000-0000-0000A0260000}"/>
    <cellStyle name="Millares 2 5 4 2 2 3 2" xfId="10402" xr:uid="{00000000-0005-0000-0000-0000A1260000}"/>
    <cellStyle name="Millares 2 5 4 2 2 3 2 2" xfId="19155" xr:uid="{00000000-0005-0000-0000-0000A2260000}"/>
    <cellStyle name="Millares 2 5 4 2 2 3 3" xfId="14779" xr:uid="{00000000-0005-0000-0000-0000A3260000}"/>
    <cellStyle name="Millares 2 5 4 2 2 4" xfId="8214" xr:uid="{00000000-0005-0000-0000-0000A4260000}"/>
    <cellStyle name="Millares 2 5 4 2 2 4 2" xfId="16967" xr:uid="{00000000-0005-0000-0000-0000A5260000}"/>
    <cellStyle name="Millares 2 5 4 2 2 5" xfId="12591" xr:uid="{00000000-0005-0000-0000-0000A6260000}"/>
    <cellStyle name="Millares 2 5 4 2 3" xfId="4382" xr:uid="{00000000-0005-0000-0000-0000A7260000}"/>
    <cellStyle name="Millares 2 5 4 2 3 2" xfId="6571" xr:uid="{00000000-0005-0000-0000-0000A8260000}"/>
    <cellStyle name="Millares 2 5 4 2 3 2 2" xfId="10948" xr:uid="{00000000-0005-0000-0000-0000A9260000}"/>
    <cellStyle name="Millares 2 5 4 2 3 2 2 2" xfId="19701" xr:uid="{00000000-0005-0000-0000-0000AA260000}"/>
    <cellStyle name="Millares 2 5 4 2 3 2 3" xfId="15325" xr:uid="{00000000-0005-0000-0000-0000AB260000}"/>
    <cellStyle name="Millares 2 5 4 2 3 3" xfId="8760" xr:uid="{00000000-0005-0000-0000-0000AC260000}"/>
    <cellStyle name="Millares 2 5 4 2 3 3 2" xfId="17513" xr:uid="{00000000-0005-0000-0000-0000AD260000}"/>
    <cellStyle name="Millares 2 5 4 2 3 4" xfId="13137" xr:uid="{00000000-0005-0000-0000-0000AE260000}"/>
    <cellStyle name="Millares 2 5 4 2 4" xfId="5477" xr:uid="{00000000-0005-0000-0000-0000AF260000}"/>
    <cellStyle name="Millares 2 5 4 2 4 2" xfId="9854" xr:uid="{00000000-0005-0000-0000-0000B0260000}"/>
    <cellStyle name="Millares 2 5 4 2 4 2 2" xfId="18607" xr:uid="{00000000-0005-0000-0000-0000B1260000}"/>
    <cellStyle name="Millares 2 5 4 2 4 3" xfId="14231" xr:uid="{00000000-0005-0000-0000-0000B2260000}"/>
    <cellStyle name="Millares 2 5 4 2 5" xfId="7666" xr:uid="{00000000-0005-0000-0000-0000B3260000}"/>
    <cellStyle name="Millares 2 5 4 2 5 2" xfId="16419" xr:uid="{00000000-0005-0000-0000-0000B4260000}"/>
    <cellStyle name="Millares 2 5 4 2 6" xfId="12043" xr:uid="{00000000-0005-0000-0000-0000B5260000}"/>
    <cellStyle name="Millares 2 5 4 3" xfId="3560" xr:uid="{00000000-0005-0000-0000-0000B6260000}"/>
    <cellStyle name="Millares 2 5 4 3 2" xfId="4656" xr:uid="{00000000-0005-0000-0000-0000B7260000}"/>
    <cellStyle name="Millares 2 5 4 3 2 2" xfId="6845" xr:uid="{00000000-0005-0000-0000-0000B8260000}"/>
    <cellStyle name="Millares 2 5 4 3 2 2 2" xfId="11222" xr:uid="{00000000-0005-0000-0000-0000B9260000}"/>
    <cellStyle name="Millares 2 5 4 3 2 2 2 2" xfId="19975" xr:uid="{00000000-0005-0000-0000-0000BA260000}"/>
    <cellStyle name="Millares 2 5 4 3 2 2 3" xfId="15599" xr:uid="{00000000-0005-0000-0000-0000BB260000}"/>
    <cellStyle name="Millares 2 5 4 3 2 3" xfId="9034" xr:uid="{00000000-0005-0000-0000-0000BC260000}"/>
    <cellStyle name="Millares 2 5 4 3 2 3 2" xfId="17787" xr:uid="{00000000-0005-0000-0000-0000BD260000}"/>
    <cellStyle name="Millares 2 5 4 3 2 4" xfId="13411" xr:uid="{00000000-0005-0000-0000-0000BE260000}"/>
    <cellStyle name="Millares 2 5 4 3 3" xfId="5751" xr:uid="{00000000-0005-0000-0000-0000BF260000}"/>
    <cellStyle name="Millares 2 5 4 3 3 2" xfId="10128" xr:uid="{00000000-0005-0000-0000-0000C0260000}"/>
    <cellStyle name="Millares 2 5 4 3 3 2 2" xfId="18881" xr:uid="{00000000-0005-0000-0000-0000C1260000}"/>
    <cellStyle name="Millares 2 5 4 3 3 3" xfId="14505" xr:uid="{00000000-0005-0000-0000-0000C2260000}"/>
    <cellStyle name="Millares 2 5 4 3 4" xfId="7940" xr:uid="{00000000-0005-0000-0000-0000C3260000}"/>
    <cellStyle name="Millares 2 5 4 3 4 2" xfId="16693" xr:uid="{00000000-0005-0000-0000-0000C4260000}"/>
    <cellStyle name="Millares 2 5 4 3 5" xfId="12317" xr:uid="{00000000-0005-0000-0000-0000C5260000}"/>
    <cellStyle name="Millares 2 5 4 4" xfId="4108" xr:uid="{00000000-0005-0000-0000-0000C6260000}"/>
    <cellStyle name="Millares 2 5 4 4 2" xfId="6297" xr:uid="{00000000-0005-0000-0000-0000C7260000}"/>
    <cellStyle name="Millares 2 5 4 4 2 2" xfId="10674" xr:uid="{00000000-0005-0000-0000-0000C8260000}"/>
    <cellStyle name="Millares 2 5 4 4 2 2 2" xfId="19427" xr:uid="{00000000-0005-0000-0000-0000C9260000}"/>
    <cellStyle name="Millares 2 5 4 4 2 3" xfId="15051" xr:uid="{00000000-0005-0000-0000-0000CA260000}"/>
    <cellStyle name="Millares 2 5 4 4 3" xfId="8486" xr:uid="{00000000-0005-0000-0000-0000CB260000}"/>
    <cellStyle name="Millares 2 5 4 4 3 2" xfId="17239" xr:uid="{00000000-0005-0000-0000-0000CC260000}"/>
    <cellStyle name="Millares 2 5 4 4 4" xfId="12863" xr:uid="{00000000-0005-0000-0000-0000CD260000}"/>
    <cellStyle name="Millares 2 5 4 5" xfId="5203" xr:uid="{00000000-0005-0000-0000-0000CE260000}"/>
    <cellStyle name="Millares 2 5 4 5 2" xfId="9580" xr:uid="{00000000-0005-0000-0000-0000CF260000}"/>
    <cellStyle name="Millares 2 5 4 5 2 2" xfId="18333" xr:uid="{00000000-0005-0000-0000-0000D0260000}"/>
    <cellStyle name="Millares 2 5 4 5 3" xfId="13957" xr:uid="{00000000-0005-0000-0000-0000D1260000}"/>
    <cellStyle name="Millares 2 5 4 6" xfId="7392" xr:uid="{00000000-0005-0000-0000-0000D2260000}"/>
    <cellStyle name="Millares 2 5 4 6 2" xfId="16145" xr:uid="{00000000-0005-0000-0000-0000D3260000}"/>
    <cellStyle name="Millares 2 5 4 7" xfId="11769" xr:uid="{00000000-0005-0000-0000-0000D4260000}"/>
    <cellStyle name="Millares 2 5 5" xfId="2892" xr:uid="{00000000-0005-0000-0000-0000D5260000}"/>
    <cellStyle name="Millares 2 5 5 2" xfId="3171" xr:uid="{00000000-0005-0000-0000-0000D6260000}"/>
    <cellStyle name="Millares 2 5 5 2 2" xfId="3724" xr:uid="{00000000-0005-0000-0000-0000D7260000}"/>
    <cellStyle name="Millares 2 5 5 2 2 2" xfId="4820" xr:uid="{00000000-0005-0000-0000-0000D8260000}"/>
    <cellStyle name="Millares 2 5 5 2 2 2 2" xfId="7009" xr:uid="{00000000-0005-0000-0000-0000D9260000}"/>
    <cellStyle name="Millares 2 5 5 2 2 2 2 2" xfId="11386" xr:uid="{00000000-0005-0000-0000-0000DA260000}"/>
    <cellStyle name="Millares 2 5 5 2 2 2 2 2 2" xfId="20139" xr:uid="{00000000-0005-0000-0000-0000DB260000}"/>
    <cellStyle name="Millares 2 5 5 2 2 2 2 3" xfId="15763" xr:uid="{00000000-0005-0000-0000-0000DC260000}"/>
    <cellStyle name="Millares 2 5 5 2 2 2 3" xfId="9198" xr:uid="{00000000-0005-0000-0000-0000DD260000}"/>
    <cellStyle name="Millares 2 5 5 2 2 2 3 2" xfId="17951" xr:uid="{00000000-0005-0000-0000-0000DE260000}"/>
    <cellStyle name="Millares 2 5 5 2 2 2 4" xfId="13575" xr:uid="{00000000-0005-0000-0000-0000DF260000}"/>
    <cellStyle name="Millares 2 5 5 2 2 3" xfId="5915" xr:uid="{00000000-0005-0000-0000-0000E0260000}"/>
    <cellStyle name="Millares 2 5 5 2 2 3 2" xfId="10292" xr:uid="{00000000-0005-0000-0000-0000E1260000}"/>
    <cellStyle name="Millares 2 5 5 2 2 3 2 2" xfId="19045" xr:uid="{00000000-0005-0000-0000-0000E2260000}"/>
    <cellStyle name="Millares 2 5 5 2 2 3 3" xfId="14669" xr:uid="{00000000-0005-0000-0000-0000E3260000}"/>
    <cellStyle name="Millares 2 5 5 2 2 4" xfId="8104" xr:uid="{00000000-0005-0000-0000-0000E4260000}"/>
    <cellStyle name="Millares 2 5 5 2 2 4 2" xfId="16857" xr:uid="{00000000-0005-0000-0000-0000E5260000}"/>
    <cellStyle name="Millares 2 5 5 2 2 5" xfId="12481" xr:uid="{00000000-0005-0000-0000-0000E6260000}"/>
    <cellStyle name="Millares 2 5 5 2 3" xfId="4272" xr:uid="{00000000-0005-0000-0000-0000E7260000}"/>
    <cellStyle name="Millares 2 5 5 2 3 2" xfId="6461" xr:uid="{00000000-0005-0000-0000-0000E8260000}"/>
    <cellStyle name="Millares 2 5 5 2 3 2 2" xfId="10838" xr:uid="{00000000-0005-0000-0000-0000E9260000}"/>
    <cellStyle name="Millares 2 5 5 2 3 2 2 2" xfId="19591" xr:uid="{00000000-0005-0000-0000-0000EA260000}"/>
    <cellStyle name="Millares 2 5 5 2 3 2 3" xfId="15215" xr:uid="{00000000-0005-0000-0000-0000EB260000}"/>
    <cellStyle name="Millares 2 5 5 2 3 3" xfId="8650" xr:uid="{00000000-0005-0000-0000-0000EC260000}"/>
    <cellStyle name="Millares 2 5 5 2 3 3 2" xfId="17403" xr:uid="{00000000-0005-0000-0000-0000ED260000}"/>
    <cellStyle name="Millares 2 5 5 2 3 4" xfId="13027" xr:uid="{00000000-0005-0000-0000-0000EE260000}"/>
    <cellStyle name="Millares 2 5 5 2 4" xfId="5367" xr:uid="{00000000-0005-0000-0000-0000EF260000}"/>
    <cellStyle name="Millares 2 5 5 2 4 2" xfId="9744" xr:uid="{00000000-0005-0000-0000-0000F0260000}"/>
    <cellStyle name="Millares 2 5 5 2 4 2 2" xfId="18497" xr:uid="{00000000-0005-0000-0000-0000F1260000}"/>
    <cellStyle name="Millares 2 5 5 2 4 3" xfId="14121" xr:uid="{00000000-0005-0000-0000-0000F2260000}"/>
    <cellStyle name="Millares 2 5 5 2 5" xfId="7556" xr:uid="{00000000-0005-0000-0000-0000F3260000}"/>
    <cellStyle name="Millares 2 5 5 2 5 2" xfId="16309" xr:uid="{00000000-0005-0000-0000-0000F4260000}"/>
    <cellStyle name="Millares 2 5 5 2 6" xfId="11933" xr:uid="{00000000-0005-0000-0000-0000F5260000}"/>
    <cellStyle name="Millares 2 5 5 3" xfId="3450" xr:uid="{00000000-0005-0000-0000-0000F6260000}"/>
    <cellStyle name="Millares 2 5 5 3 2" xfId="4546" xr:uid="{00000000-0005-0000-0000-0000F7260000}"/>
    <cellStyle name="Millares 2 5 5 3 2 2" xfId="6735" xr:uid="{00000000-0005-0000-0000-0000F8260000}"/>
    <cellStyle name="Millares 2 5 5 3 2 2 2" xfId="11112" xr:uid="{00000000-0005-0000-0000-0000F9260000}"/>
    <cellStyle name="Millares 2 5 5 3 2 2 2 2" xfId="19865" xr:uid="{00000000-0005-0000-0000-0000FA260000}"/>
    <cellStyle name="Millares 2 5 5 3 2 2 3" xfId="15489" xr:uid="{00000000-0005-0000-0000-0000FB260000}"/>
    <cellStyle name="Millares 2 5 5 3 2 3" xfId="8924" xr:uid="{00000000-0005-0000-0000-0000FC260000}"/>
    <cellStyle name="Millares 2 5 5 3 2 3 2" xfId="17677" xr:uid="{00000000-0005-0000-0000-0000FD260000}"/>
    <cellStyle name="Millares 2 5 5 3 2 4" xfId="13301" xr:uid="{00000000-0005-0000-0000-0000FE260000}"/>
    <cellStyle name="Millares 2 5 5 3 3" xfId="5641" xr:uid="{00000000-0005-0000-0000-0000FF260000}"/>
    <cellStyle name="Millares 2 5 5 3 3 2" xfId="10018" xr:uid="{00000000-0005-0000-0000-000000270000}"/>
    <cellStyle name="Millares 2 5 5 3 3 2 2" xfId="18771" xr:uid="{00000000-0005-0000-0000-000001270000}"/>
    <cellStyle name="Millares 2 5 5 3 3 3" xfId="14395" xr:uid="{00000000-0005-0000-0000-000002270000}"/>
    <cellStyle name="Millares 2 5 5 3 4" xfId="7830" xr:uid="{00000000-0005-0000-0000-000003270000}"/>
    <cellStyle name="Millares 2 5 5 3 4 2" xfId="16583" xr:uid="{00000000-0005-0000-0000-000004270000}"/>
    <cellStyle name="Millares 2 5 5 3 5" xfId="12207" xr:uid="{00000000-0005-0000-0000-000005270000}"/>
    <cellStyle name="Millares 2 5 5 4" xfId="3998" xr:uid="{00000000-0005-0000-0000-000006270000}"/>
    <cellStyle name="Millares 2 5 5 4 2" xfId="6187" xr:uid="{00000000-0005-0000-0000-000007270000}"/>
    <cellStyle name="Millares 2 5 5 4 2 2" xfId="10564" xr:uid="{00000000-0005-0000-0000-000008270000}"/>
    <cellStyle name="Millares 2 5 5 4 2 2 2" xfId="19317" xr:uid="{00000000-0005-0000-0000-000009270000}"/>
    <cellStyle name="Millares 2 5 5 4 2 3" xfId="14941" xr:uid="{00000000-0005-0000-0000-00000A270000}"/>
    <cellStyle name="Millares 2 5 5 4 3" xfId="8376" xr:uid="{00000000-0005-0000-0000-00000B270000}"/>
    <cellStyle name="Millares 2 5 5 4 3 2" xfId="17129" xr:uid="{00000000-0005-0000-0000-00000C270000}"/>
    <cellStyle name="Millares 2 5 5 4 4" xfId="12753" xr:uid="{00000000-0005-0000-0000-00000D270000}"/>
    <cellStyle name="Millares 2 5 5 5" xfId="5093" xr:uid="{00000000-0005-0000-0000-00000E270000}"/>
    <cellStyle name="Millares 2 5 5 5 2" xfId="9470" xr:uid="{00000000-0005-0000-0000-00000F270000}"/>
    <cellStyle name="Millares 2 5 5 5 2 2" xfId="18223" xr:uid="{00000000-0005-0000-0000-000010270000}"/>
    <cellStyle name="Millares 2 5 5 5 3" xfId="13847" xr:uid="{00000000-0005-0000-0000-000011270000}"/>
    <cellStyle name="Millares 2 5 5 6" xfId="7282" xr:uid="{00000000-0005-0000-0000-000012270000}"/>
    <cellStyle name="Millares 2 5 5 6 2" xfId="16035" xr:uid="{00000000-0005-0000-0000-000013270000}"/>
    <cellStyle name="Millares 2 5 5 7" xfId="11659" xr:uid="{00000000-0005-0000-0000-000014270000}"/>
    <cellStyle name="Millares 2 5 6" xfId="3121" xr:uid="{00000000-0005-0000-0000-000015270000}"/>
    <cellStyle name="Millares 2 5 6 2" xfId="3675" xr:uid="{00000000-0005-0000-0000-000016270000}"/>
    <cellStyle name="Millares 2 5 6 2 2" xfId="4771" xr:uid="{00000000-0005-0000-0000-000017270000}"/>
    <cellStyle name="Millares 2 5 6 2 2 2" xfId="6960" xr:uid="{00000000-0005-0000-0000-000018270000}"/>
    <cellStyle name="Millares 2 5 6 2 2 2 2" xfId="11337" xr:uid="{00000000-0005-0000-0000-000019270000}"/>
    <cellStyle name="Millares 2 5 6 2 2 2 2 2" xfId="20090" xr:uid="{00000000-0005-0000-0000-00001A270000}"/>
    <cellStyle name="Millares 2 5 6 2 2 2 3" xfId="15714" xr:uid="{00000000-0005-0000-0000-00001B270000}"/>
    <cellStyle name="Millares 2 5 6 2 2 3" xfId="9149" xr:uid="{00000000-0005-0000-0000-00001C270000}"/>
    <cellStyle name="Millares 2 5 6 2 2 3 2" xfId="17902" xr:uid="{00000000-0005-0000-0000-00001D270000}"/>
    <cellStyle name="Millares 2 5 6 2 2 4" xfId="13526" xr:uid="{00000000-0005-0000-0000-00001E270000}"/>
    <cellStyle name="Millares 2 5 6 2 3" xfId="5866" xr:uid="{00000000-0005-0000-0000-00001F270000}"/>
    <cellStyle name="Millares 2 5 6 2 3 2" xfId="10243" xr:uid="{00000000-0005-0000-0000-000020270000}"/>
    <cellStyle name="Millares 2 5 6 2 3 2 2" xfId="18996" xr:uid="{00000000-0005-0000-0000-000021270000}"/>
    <cellStyle name="Millares 2 5 6 2 3 3" xfId="14620" xr:uid="{00000000-0005-0000-0000-000022270000}"/>
    <cellStyle name="Millares 2 5 6 2 4" xfId="8055" xr:uid="{00000000-0005-0000-0000-000023270000}"/>
    <cellStyle name="Millares 2 5 6 2 4 2" xfId="16808" xr:uid="{00000000-0005-0000-0000-000024270000}"/>
    <cellStyle name="Millares 2 5 6 2 5" xfId="12432" xr:uid="{00000000-0005-0000-0000-000025270000}"/>
    <cellStyle name="Millares 2 5 6 3" xfId="4223" xr:uid="{00000000-0005-0000-0000-000026270000}"/>
    <cellStyle name="Millares 2 5 6 3 2" xfId="6412" xr:uid="{00000000-0005-0000-0000-000027270000}"/>
    <cellStyle name="Millares 2 5 6 3 2 2" xfId="10789" xr:uid="{00000000-0005-0000-0000-000028270000}"/>
    <cellStyle name="Millares 2 5 6 3 2 2 2" xfId="19542" xr:uid="{00000000-0005-0000-0000-000029270000}"/>
    <cellStyle name="Millares 2 5 6 3 2 3" xfId="15166" xr:uid="{00000000-0005-0000-0000-00002A270000}"/>
    <cellStyle name="Millares 2 5 6 3 3" xfId="8601" xr:uid="{00000000-0005-0000-0000-00002B270000}"/>
    <cellStyle name="Millares 2 5 6 3 3 2" xfId="17354" xr:uid="{00000000-0005-0000-0000-00002C270000}"/>
    <cellStyle name="Millares 2 5 6 3 4" xfId="12978" xr:uid="{00000000-0005-0000-0000-00002D270000}"/>
    <cellStyle name="Millares 2 5 6 4" xfId="5318" xr:uid="{00000000-0005-0000-0000-00002E270000}"/>
    <cellStyle name="Millares 2 5 6 4 2" xfId="9695" xr:uid="{00000000-0005-0000-0000-00002F270000}"/>
    <cellStyle name="Millares 2 5 6 4 2 2" xfId="18448" xr:uid="{00000000-0005-0000-0000-000030270000}"/>
    <cellStyle name="Millares 2 5 6 4 3" xfId="14072" xr:uid="{00000000-0005-0000-0000-000031270000}"/>
    <cellStyle name="Millares 2 5 6 5" xfId="7507" xr:uid="{00000000-0005-0000-0000-000032270000}"/>
    <cellStyle name="Millares 2 5 6 5 2" xfId="16260" xr:uid="{00000000-0005-0000-0000-000033270000}"/>
    <cellStyle name="Millares 2 5 6 6" xfId="11884" xr:uid="{00000000-0005-0000-0000-000034270000}"/>
    <cellStyle name="Millares 2 5 7" xfId="3400" xr:uid="{00000000-0005-0000-0000-000035270000}"/>
    <cellStyle name="Millares 2 5 7 2" xfId="4497" xr:uid="{00000000-0005-0000-0000-000036270000}"/>
    <cellStyle name="Millares 2 5 7 2 2" xfId="6686" xr:uid="{00000000-0005-0000-0000-000037270000}"/>
    <cellStyle name="Millares 2 5 7 2 2 2" xfId="11063" xr:uid="{00000000-0005-0000-0000-000038270000}"/>
    <cellStyle name="Millares 2 5 7 2 2 2 2" xfId="19816" xr:uid="{00000000-0005-0000-0000-000039270000}"/>
    <cellStyle name="Millares 2 5 7 2 2 3" xfId="15440" xr:uid="{00000000-0005-0000-0000-00003A270000}"/>
    <cellStyle name="Millares 2 5 7 2 3" xfId="8875" xr:uid="{00000000-0005-0000-0000-00003B270000}"/>
    <cellStyle name="Millares 2 5 7 2 3 2" xfId="17628" xr:uid="{00000000-0005-0000-0000-00003C270000}"/>
    <cellStyle name="Millares 2 5 7 2 4" xfId="13252" xr:uid="{00000000-0005-0000-0000-00003D270000}"/>
    <cellStyle name="Millares 2 5 7 3" xfId="5592" xr:uid="{00000000-0005-0000-0000-00003E270000}"/>
    <cellStyle name="Millares 2 5 7 3 2" xfId="9969" xr:uid="{00000000-0005-0000-0000-00003F270000}"/>
    <cellStyle name="Millares 2 5 7 3 2 2" xfId="18722" xr:uid="{00000000-0005-0000-0000-000040270000}"/>
    <cellStyle name="Millares 2 5 7 3 3" xfId="14346" xr:uid="{00000000-0005-0000-0000-000041270000}"/>
    <cellStyle name="Millares 2 5 7 4" xfId="7781" xr:uid="{00000000-0005-0000-0000-000042270000}"/>
    <cellStyle name="Millares 2 5 7 4 2" xfId="16534" xr:uid="{00000000-0005-0000-0000-000043270000}"/>
    <cellStyle name="Millares 2 5 7 5" xfId="12158" xr:uid="{00000000-0005-0000-0000-000044270000}"/>
    <cellStyle name="Millares 2 5 8" xfId="3950" xr:uid="{00000000-0005-0000-0000-000045270000}"/>
    <cellStyle name="Millares 2 5 8 2" xfId="6139" xr:uid="{00000000-0005-0000-0000-000046270000}"/>
    <cellStyle name="Millares 2 5 8 2 2" xfId="10516" xr:uid="{00000000-0005-0000-0000-000047270000}"/>
    <cellStyle name="Millares 2 5 8 2 2 2" xfId="19269" xr:uid="{00000000-0005-0000-0000-000048270000}"/>
    <cellStyle name="Millares 2 5 8 2 3" xfId="14893" xr:uid="{00000000-0005-0000-0000-000049270000}"/>
    <cellStyle name="Millares 2 5 8 3" xfId="8328" xr:uid="{00000000-0005-0000-0000-00004A270000}"/>
    <cellStyle name="Millares 2 5 8 3 2" xfId="17081" xr:uid="{00000000-0005-0000-0000-00004B270000}"/>
    <cellStyle name="Millares 2 5 8 4" xfId="12705" xr:uid="{00000000-0005-0000-0000-00004C270000}"/>
    <cellStyle name="Millares 2 5 9" xfId="5045" xr:uid="{00000000-0005-0000-0000-00004D270000}"/>
    <cellStyle name="Millares 2 5 9 2" xfId="9422" xr:uid="{00000000-0005-0000-0000-00004E270000}"/>
    <cellStyle name="Millares 2 5 9 2 2" xfId="18175" xr:uid="{00000000-0005-0000-0000-00004F270000}"/>
    <cellStyle name="Millares 2 5 9 3" xfId="13799" xr:uid="{00000000-0005-0000-0000-000050270000}"/>
    <cellStyle name="Millares 2 6" xfId="223" xr:uid="{00000000-0005-0000-0000-000051270000}"/>
    <cellStyle name="Millares 2 6 10" xfId="7236" xr:uid="{00000000-0005-0000-0000-000052270000}"/>
    <cellStyle name="Millares 2 6 10 2" xfId="15989" xr:uid="{00000000-0005-0000-0000-000053270000}"/>
    <cellStyle name="Millares 2 6 11" xfId="11613" xr:uid="{00000000-0005-0000-0000-000054270000}"/>
    <cellStyle name="Millares 2 6 2" xfId="224" xr:uid="{00000000-0005-0000-0000-000055270000}"/>
    <cellStyle name="Millares 2 6 2 10" xfId="11614" xr:uid="{00000000-0005-0000-0000-000056270000}"/>
    <cellStyle name="Millares 2 6 2 2" xfId="2953" xr:uid="{00000000-0005-0000-0000-000057270000}"/>
    <cellStyle name="Millares 2 6 2 2 2" xfId="3065" xr:uid="{00000000-0005-0000-0000-000058270000}"/>
    <cellStyle name="Millares 2 6 2 2 2 2" xfId="3341" xr:uid="{00000000-0005-0000-0000-000059270000}"/>
    <cellStyle name="Millares 2 6 2 2 2 2 2" xfId="3894" xr:uid="{00000000-0005-0000-0000-00005A270000}"/>
    <cellStyle name="Millares 2 6 2 2 2 2 2 2" xfId="4990" xr:uid="{00000000-0005-0000-0000-00005B270000}"/>
    <cellStyle name="Millares 2 6 2 2 2 2 2 2 2" xfId="7179" xr:uid="{00000000-0005-0000-0000-00005C270000}"/>
    <cellStyle name="Millares 2 6 2 2 2 2 2 2 2 2" xfId="11556" xr:uid="{00000000-0005-0000-0000-00005D270000}"/>
    <cellStyle name="Millares 2 6 2 2 2 2 2 2 2 2 2" xfId="20309" xr:uid="{00000000-0005-0000-0000-00005E270000}"/>
    <cellStyle name="Millares 2 6 2 2 2 2 2 2 2 3" xfId="15933" xr:uid="{00000000-0005-0000-0000-00005F270000}"/>
    <cellStyle name="Millares 2 6 2 2 2 2 2 2 3" xfId="9368" xr:uid="{00000000-0005-0000-0000-000060270000}"/>
    <cellStyle name="Millares 2 6 2 2 2 2 2 2 3 2" xfId="18121" xr:uid="{00000000-0005-0000-0000-000061270000}"/>
    <cellStyle name="Millares 2 6 2 2 2 2 2 2 4" xfId="13745" xr:uid="{00000000-0005-0000-0000-000062270000}"/>
    <cellStyle name="Millares 2 6 2 2 2 2 2 3" xfId="6085" xr:uid="{00000000-0005-0000-0000-000063270000}"/>
    <cellStyle name="Millares 2 6 2 2 2 2 2 3 2" xfId="10462" xr:uid="{00000000-0005-0000-0000-000064270000}"/>
    <cellStyle name="Millares 2 6 2 2 2 2 2 3 2 2" xfId="19215" xr:uid="{00000000-0005-0000-0000-000065270000}"/>
    <cellStyle name="Millares 2 6 2 2 2 2 2 3 3" xfId="14839" xr:uid="{00000000-0005-0000-0000-000066270000}"/>
    <cellStyle name="Millares 2 6 2 2 2 2 2 4" xfId="8274" xr:uid="{00000000-0005-0000-0000-000067270000}"/>
    <cellStyle name="Millares 2 6 2 2 2 2 2 4 2" xfId="17027" xr:uid="{00000000-0005-0000-0000-000068270000}"/>
    <cellStyle name="Millares 2 6 2 2 2 2 2 5" xfId="12651" xr:uid="{00000000-0005-0000-0000-000069270000}"/>
    <cellStyle name="Millares 2 6 2 2 2 2 3" xfId="4442" xr:uid="{00000000-0005-0000-0000-00006A270000}"/>
    <cellStyle name="Millares 2 6 2 2 2 2 3 2" xfId="6631" xr:uid="{00000000-0005-0000-0000-00006B270000}"/>
    <cellStyle name="Millares 2 6 2 2 2 2 3 2 2" xfId="11008" xr:uid="{00000000-0005-0000-0000-00006C270000}"/>
    <cellStyle name="Millares 2 6 2 2 2 2 3 2 2 2" xfId="19761" xr:uid="{00000000-0005-0000-0000-00006D270000}"/>
    <cellStyle name="Millares 2 6 2 2 2 2 3 2 3" xfId="15385" xr:uid="{00000000-0005-0000-0000-00006E270000}"/>
    <cellStyle name="Millares 2 6 2 2 2 2 3 3" xfId="8820" xr:uid="{00000000-0005-0000-0000-00006F270000}"/>
    <cellStyle name="Millares 2 6 2 2 2 2 3 3 2" xfId="17573" xr:uid="{00000000-0005-0000-0000-000070270000}"/>
    <cellStyle name="Millares 2 6 2 2 2 2 3 4" xfId="13197" xr:uid="{00000000-0005-0000-0000-000071270000}"/>
    <cellStyle name="Millares 2 6 2 2 2 2 4" xfId="5537" xr:uid="{00000000-0005-0000-0000-000072270000}"/>
    <cellStyle name="Millares 2 6 2 2 2 2 4 2" xfId="9914" xr:uid="{00000000-0005-0000-0000-000073270000}"/>
    <cellStyle name="Millares 2 6 2 2 2 2 4 2 2" xfId="18667" xr:uid="{00000000-0005-0000-0000-000074270000}"/>
    <cellStyle name="Millares 2 6 2 2 2 2 4 3" xfId="14291" xr:uid="{00000000-0005-0000-0000-000075270000}"/>
    <cellStyle name="Millares 2 6 2 2 2 2 5" xfId="7726" xr:uid="{00000000-0005-0000-0000-000076270000}"/>
    <cellStyle name="Millares 2 6 2 2 2 2 5 2" xfId="16479" xr:uid="{00000000-0005-0000-0000-000077270000}"/>
    <cellStyle name="Millares 2 6 2 2 2 2 6" xfId="12103" xr:uid="{00000000-0005-0000-0000-000078270000}"/>
    <cellStyle name="Millares 2 6 2 2 2 3" xfId="3620" xr:uid="{00000000-0005-0000-0000-000079270000}"/>
    <cellStyle name="Millares 2 6 2 2 2 3 2" xfId="4716" xr:uid="{00000000-0005-0000-0000-00007A270000}"/>
    <cellStyle name="Millares 2 6 2 2 2 3 2 2" xfId="6905" xr:uid="{00000000-0005-0000-0000-00007B270000}"/>
    <cellStyle name="Millares 2 6 2 2 2 3 2 2 2" xfId="11282" xr:uid="{00000000-0005-0000-0000-00007C270000}"/>
    <cellStyle name="Millares 2 6 2 2 2 3 2 2 2 2" xfId="20035" xr:uid="{00000000-0005-0000-0000-00007D270000}"/>
    <cellStyle name="Millares 2 6 2 2 2 3 2 2 3" xfId="15659" xr:uid="{00000000-0005-0000-0000-00007E270000}"/>
    <cellStyle name="Millares 2 6 2 2 2 3 2 3" xfId="9094" xr:uid="{00000000-0005-0000-0000-00007F270000}"/>
    <cellStyle name="Millares 2 6 2 2 2 3 2 3 2" xfId="17847" xr:uid="{00000000-0005-0000-0000-000080270000}"/>
    <cellStyle name="Millares 2 6 2 2 2 3 2 4" xfId="13471" xr:uid="{00000000-0005-0000-0000-000081270000}"/>
    <cellStyle name="Millares 2 6 2 2 2 3 3" xfId="5811" xr:uid="{00000000-0005-0000-0000-000082270000}"/>
    <cellStyle name="Millares 2 6 2 2 2 3 3 2" xfId="10188" xr:uid="{00000000-0005-0000-0000-000083270000}"/>
    <cellStyle name="Millares 2 6 2 2 2 3 3 2 2" xfId="18941" xr:uid="{00000000-0005-0000-0000-000084270000}"/>
    <cellStyle name="Millares 2 6 2 2 2 3 3 3" xfId="14565" xr:uid="{00000000-0005-0000-0000-000085270000}"/>
    <cellStyle name="Millares 2 6 2 2 2 3 4" xfId="8000" xr:uid="{00000000-0005-0000-0000-000086270000}"/>
    <cellStyle name="Millares 2 6 2 2 2 3 4 2" xfId="16753" xr:uid="{00000000-0005-0000-0000-000087270000}"/>
    <cellStyle name="Millares 2 6 2 2 2 3 5" xfId="12377" xr:uid="{00000000-0005-0000-0000-000088270000}"/>
    <cellStyle name="Millares 2 6 2 2 2 4" xfId="4168" xr:uid="{00000000-0005-0000-0000-000089270000}"/>
    <cellStyle name="Millares 2 6 2 2 2 4 2" xfId="6357" xr:uid="{00000000-0005-0000-0000-00008A270000}"/>
    <cellStyle name="Millares 2 6 2 2 2 4 2 2" xfId="10734" xr:uid="{00000000-0005-0000-0000-00008B270000}"/>
    <cellStyle name="Millares 2 6 2 2 2 4 2 2 2" xfId="19487" xr:uid="{00000000-0005-0000-0000-00008C270000}"/>
    <cellStyle name="Millares 2 6 2 2 2 4 2 3" xfId="15111" xr:uid="{00000000-0005-0000-0000-00008D270000}"/>
    <cellStyle name="Millares 2 6 2 2 2 4 3" xfId="8546" xr:uid="{00000000-0005-0000-0000-00008E270000}"/>
    <cellStyle name="Millares 2 6 2 2 2 4 3 2" xfId="17299" xr:uid="{00000000-0005-0000-0000-00008F270000}"/>
    <cellStyle name="Millares 2 6 2 2 2 4 4" xfId="12923" xr:uid="{00000000-0005-0000-0000-000090270000}"/>
    <cellStyle name="Millares 2 6 2 2 2 5" xfId="5263" xr:uid="{00000000-0005-0000-0000-000091270000}"/>
    <cellStyle name="Millares 2 6 2 2 2 5 2" xfId="9640" xr:uid="{00000000-0005-0000-0000-000092270000}"/>
    <cellStyle name="Millares 2 6 2 2 2 5 2 2" xfId="18393" xr:uid="{00000000-0005-0000-0000-000093270000}"/>
    <cellStyle name="Millares 2 6 2 2 2 5 3" xfId="14017" xr:uid="{00000000-0005-0000-0000-000094270000}"/>
    <cellStyle name="Millares 2 6 2 2 2 6" xfId="7452" xr:uid="{00000000-0005-0000-0000-000095270000}"/>
    <cellStyle name="Millares 2 6 2 2 2 6 2" xfId="16205" xr:uid="{00000000-0005-0000-0000-000096270000}"/>
    <cellStyle name="Millares 2 6 2 2 2 7" xfId="11829" xr:uid="{00000000-0005-0000-0000-000097270000}"/>
    <cellStyle name="Millares 2 6 2 2 3" xfId="3229" xr:uid="{00000000-0005-0000-0000-000098270000}"/>
    <cellStyle name="Millares 2 6 2 2 3 2" xfId="3782" xr:uid="{00000000-0005-0000-0000-000099270000}"/>
    <cellStyle name="Millares 2 6 2 2 3 2 2" xfId="4878" xr:uid="{00000000-0005-0000-0000-00009A270000}"/>
    <cellStyle name="Millares 2 6 2 2 3 2 2 2" xfId="7067" xr:uid="{00000000-0005-0000-0000-00009B270000}"/>
    <cellStyle name="Millares 2 6 2 2 3 2 2 2 2" xfId="11444" xr:uid="{00000000-0005-0000-0000-00009C270000}"/>
    <cellStyle name="Millares 2 6 2 2 3 2 2 2 2 2" xfId="20197" xr:uid="{00000000-0005-0000-0000-00009D270000}"/>
    <cellStyle name="Millares 2 6 2 2 3 2 2 2 3" xfId="15821" xr:uid="{00000000-0005-0000-0000-00009E270000}"/>
    <cellStyle name="Millares 2 6 2 2 3 2 2 3" xfId="9256" xr:uid="{00000000-0005-0000-0000-00009F270000}"/>
    <cellStyle name="Millares 2 6 2 2 3 2 2 3 2" xfId="18009" xr:uid="{00000000-0005-0000-0000-0000A0270000}"/>
    <cellStyle name="Millares 2 6 2 2 3 2 2 4" xfId="13633" xr:uid="{00000000-0005-0000-0000-0000A1270000}"/>
    <cellStyle name="Millares 2 6 2 2 3 2 3" xfId="5973" xr:uid="{00000000-0005-0000-0000-0000A2270000}"/>
    <cellStyle name="Millares 2 6 2 2 3 2 3 2" xfId="10350" xr:uid="{00000000-0005-0000-0000-0000A3270000}"/>
    <cellStyle name="Millares 2 6 2 2 3 2 3 2 2" xfId="19103" xr:uid="{00000000-0005-0000-0000-0000A4270000}"/>
    <cellStyle name="Millares 2 6 2 2 3 2 3 3" xfId="14727" xr:uid="{00000000-0005-0000-0000-0000A5270000}"/>
    <cellStyle name="Millares 2 6 2 2 3 2 4" xfId="8162" xr:uid="{00000000-0005-0000-0000-0000A6270000}"/>
    <cellStyle name="Millares 2 6 2 2 3 2 4 2" xfId="16915" xr:uid="{00000000-0005-0000-0000-0000A7270000}"/>
    <cellStyle name="Millares 2 6 2 2 3 2 5" xfId="12539" xr:uid="{00000000-0005-0000-0000-0000A8270000}"/>
    <cellStyle name="Millares 2 6 2 2 3 3" xfId="4330" xr:uid="{00000000-0005-0000-0000-0000A9270000}"/>
    <cellStyle name="Millares 2 6 2 2 3 3 2" xfId="6519" xr:uid="{00000000-0005-0000-0000-0000AA270000}"/>
    <cellStyle name="Millares 2 6 2 2 3 3 2 2" xfId="10896" xr:uid="{00000000-0005-0000-0000-0000AB270000}"/>
    <cellStyle name="Millares 2 6 2 2 3 3 2 2 2" xfId="19649" xr:uid="{00000000-0005-0000-0000-0000AC270000}"/>
    <cellStyle name="Millares 2 6 2 2 3 3 2 3" xfId="15273" xr:uid="{00000000-0005-0000-0000-0000AD270000}"/>
    <cellStyle name="Millares 2 6 2 2 3 3 3" xfId="8708" xr:uid="{00000000-0005-0000-0000-0000AE270000}"/>
    <cellStyle name="Millares 2 6 2 2 3 3 3 2" xfId="17461" xr:uid="{00000000-0005-0000-0000-0000AF270000}"/>
    <cellStyle name="Millares 2 6 2 2 3 3 4" xfId="13085" xr:uid="{00000000-0005-0000-0000-0000B0270000}"/>
    <cellStyle name="Millares 2 6 2 2 3 4" xfId="5425" xr:uid="{00000000-0005-0000-0000-0000B1270000}"/>
    <cellStyle name="Millares 2 6 2 2 3 4 2" xfId="9802" xr:uid="{00000000-0005-0000-0000-0000B2270000}"/>
    <cellStyle name="Millares 2 6 2 2 3 4 2 2" xfId="18555" xr:uid="{00000000-0005-0000-0000-0000B3270000}"/>
    <cellStyle name="Millares 2 6 2 2 3 4 3" xfId="14179" xr:uid="{00000000-0005-0000-0000-0000B4270000}"/>
    <cellStyle name="Millares 2 6 2 2 3 5" xfId="7614" xr:uid="{00000000-0005-0000-0000-0000B5270000}"/>
    <cellStyle name="Millares 2 6 2 2 3 5 2" xfId="16367" xr:uid="{00000000-0005-0000-0000-0000B6270000}"/>
    <cellStyle name="Millares 2 6 2 2 3 6" xfId="11991" xr:uid="{00000000-0005-0000-0000-0000B7270000}"/>
    <cellStyle name="Millares 2 6 2 2 4" xfId="3508" xr:uid="{00000000-0005-0000-0000-0000B8270000}"/>
    <cellStyle name="Millares 2 6 2 2 4 2" xfId="4604" xr:uid="{00000000-0005-0000-0000-0000B9270000}"/>
    <cellStyle name="Millares 2 6 2 2 4 2 2" xfId="6793" xr:uid="{00000000-0005-0000-0000-0000BA270000}"/>
    <cellStyle name="Millares 2 6 2 2 4 2 2 2" xfId="11170" xr:uid="{00000000-0005-0000-0000-0000BB270000}"/>
    <cellStyle name="Millares 2 6 2 2 4 2 2 2 2" xfId="19923" xr:uid="{00000000-0005-0000-0000-0000BC270000}"/>
    <cellStyle name="Millares 2 6 2 2 4 2 2 3" xfId="15547" xr:uid="{00000000-0005-0000-0000-0000BD270000}"/>
    <cellStyle name="Millares 2 6 2 2 4 2 3" xfId="8982" xr:uid="{00000000-0005-0000-0000-0000BE270000}"/>
    <cellStyle name="Millares 2 6 2 2 4 2 3 2" xfId="17735" xr:uid="{00000000-0005-0000-0000-0000BF270000}"/>
    <cellStyle name="Millares 2 6 2 2 4 2 4" xfId="13359" xr:uid="{00000000-0005-0000-0000-0000C0270000}"/>
    <cellStyle name="Millares 2 6 2 2 4 3" xfId="5699" xr:uid="{00000000-0005-0000-0000-0000C1270000}"/>
    <cellStyle name="Millares 2 6 2 2 4 3 2" xfId="10076" xr:uid="{00000000-0005-0000-0000-0000C2270000}"/>
    <cellStyle name="Millares 2 6 2 2 4 3 2 2" xfId="18829" xr:uid="{00000000-0005-0000-0000-0000C3270000}"/>
    <cellStyle name="Millares 2 6 2 2 4 3 3" xfId="14453" xr:uid="{00000000-0005-0000-0000-0000C4270000}"/>
    <cellStyle name="Millares 2 6 2 2 4 4" xfId="7888" xr:uid="{00000000-0005-0000-0000-0000C5270000}"/>
    <cellStyle name="Millares 2 6 2 2 4 4 2" xfId="16641" xr:uid="{00000000-0005-0000-0000-0000C6270000}"/>
    <cellStyle name="Millares 2 6 2 2 4 5" xfId="12265" xr:uid="{00000000-0005-0000-0000-0000C7270000}"/>
    <cellStyle name="Millares 2 6 2 2 5" xfId="4056" xr:uid="{00000000-0005-0000-0000-0000C8270000}"/>
    <cellStyle name="Millares 2 6 2 2 5 2" xfId="6245" xr:uid="{00000000-0005-0000-0000-0000C9270000}"/>
    <cellStyle name="Millares 2 6 2 2 5 2 2" xfId="10622" xr:uid="{00000000-0005-0000-0000-0000CA270000}"/>
    <cellStyle name="Millares 2 6 2 2 5 2 2 2" xfId="19375" xr:uid="{00000000-0005-0000-0000-0000CB270000}"/>
    <cellStyle name="Millares 2 6 2 2 5 2 3" xfId="14999" xr:uid="{00000000-0005-0000-0000-0000CC270000}"/>
    <cellStyle name="Millares 2 6 2 2 5 3" xfId="8434" xr:uid="{00000000-0005-0000-0000-0000CD270000}"/>
    <cellStyle name="Millares 2 6 2 2 5 3 2" xfId="17187" xr:uid="{00000000-0005-0000-0000-0000CE270000}"/>
    <cellStyle name="Millares 2 6 2 2 5 4" xfId="12811" xr:uid="{00000000-0005-0000-0000-0000CF270000}"/>
    <cellStyle name="Millares 2 6 2 2 6" xfId="5151" xr:uid="{00000000-0005-0000-0000-0000D0270000}"/>
    <cellStyle name="Millares 2 6 2 2 6 2" xfId="9528" xr:uid="{00000000-0005-0000-0000-0000D1270000}"/>
    <cellStyle name="Millares 2 6 2 2 6 2 2" xfId="18281" xr:uid="{00000000-0005-0000-0000-0000D2270000}"/>
    <cellStyle name="Millares 2 6 2 2 6 3" xfId="13905" xr:uid="{00000000-0005-0000-0000-0000D3270000}"/>
    <cellStyle name="Millares 2 6 2 2 7" xfId="7340" xr:uid="{00000000-0005-0000-0000-0000D4270000}"/>
    <cellStyle name="Millares 2 6 2 2 7 2" xfId="16093" xr:uid="{00000000-0005-0000-0000-0000D5270000}"/>
    <cellStyle name="Millares 2 6 2 2 8" xfId="11717" xr:uid="{00000000-0005-0000-0000-0000D6270000}"/>
    <cellStyle name="Millares 2 6 2 3" xfId="3008" xr:uid="{00000000-0005-0000-0000-0000D7270000}"/>
    <cellStyle name="Millares 2 6 2 3 2" xfId="3284" xr:uid="{00000000-0005-0000-0000-0000D8270000}"/>
    <cellStyle name="Millares 2 6 2 3 2 2" xfId="3837" xr:uid="{00000000-0005-0000-0000-0000D9270000}"/>
    <cellStyle name="Millares 2 6 2 3 2 2 2" xfId="4933" xr:uid="{00000000-0005-0000-0000-0000DA270000}"/>
    <cellStyle name="Millares 2 6 2 3 2 2 2 2" xfId="7122" xr:uid="{00000000-0005-0000-0000-0000DB270000}"/>
    <cellStyle name="Millares 2 6 2 3 2 2 2 2 2" xfId="11499" xr:uid="{00000000-0005-0000-0000-0000DC270000}"/>
    <cellStyle name="Millares 2 6 2 3 2 2 2 2 2 2" xfId="20252" xr:uid="{00000000-0005-0000-0000-0000DD270000}"/>
    <cellStyle name="Millares 2 6 2 3 2 2 2 2 3" xfId="15876" xr:uid="{00000000-0005-0000-0000-0000DE270000}"/>
    <cellStyle name="Millares 2 6 2 3 2 2 2 3" xfId="9311" xr:uid="{00000000-0005-0000-0000-0000DF270000}"/>
    <cellStyle name="Millares 2 6 2 3 2 2 2 3 2" xfId="18064" xr:uid="{00000000-0005-0000-0000-0000E0270000}"/>
    <cellStyle name="Millares 2 6 2 3 2 2 2 4" xfId="13688" xr:uid="{00000000-0005-0000-0000-0000E1270000}"/>
    <cellStyle name="Millares 2 6 2 3 2 2 3" xfId="6028" xr:uid="{00000000-0005-0000-0000-0000E2270000}"/>
    <cellStyle name="Millares 2 6 2 3 2 2 3 2" xfId="10405" xr:uid="{00000000-0005-0000-0000-0000E3270000}"/>
    <cellStyle name="Millares 2 6 2 3 2 2 3 2 2" xfId="19158" xr:uid="{00000000-0005-0000-0000-0000E4270000}"/>
    <cellStyle name="Millares 2 6 2 3 2 2 3 3" xfId="14782" xr:uid="{00000000-0005-0000-0000-0000E5270000}"/>
    <cellStyle name="Millares 2 6 2 3 2 2 4" xfId="8217" xr:uid="{00000000-0005-0000-0000-0000E6270000}"/>
    <cellStyle name="Millares 2 6 2 3 2 2 4 2" xfId="16970" xr:uid="{00000000-0005-0000-0000-0000E7270000}"/>
    <cellStyle name="Millares 2 6 2 3 2 2 5" xfId="12594" xr:uid="{00000000-0005-0000-0000-0000E8270000}"/>
    <cellStyle name="Millares 2 6 2 3 2 3" xfId="4385" xr:uid="{00000000-0005-0000-0000-0000E9270000}"/>
    <cellStyle name="Millares 2 6 2 3 2 3 2" xfId="6574" xr:uid="{00000000-0005-0000-0000-0000EA270000}"/>
    <cellStyle name="Millares 2 6 2 3 2 3 2 2" xfId="10951" xr:uid="{00000000-0005-0000-0000-0000EB270000}"/>
    <cellStyle name="Millares 2 6 2 3 2 3 2 2 2" xfId="19704" xr:uid="{00000000-0005-0000-0000-0000EC270000}"/>
    <cellStyle name="Millares 2 6 2 3 2 3 2 3" xfId="15328" xr:uid="{00000000-0005-0000-0000-0000ED270000}"/>
    <cellStyle name="Millares 2 6 2 3 2 3 3" xfId="8763" xr:uid="{00000000-0005-0000-0000-0000EE270000}"/>
    <cellStyle name="Millares 2 6 2 3 2 3 3 2" xfId="17516" xr:uid="{00000000-0005-0000-0000-0000EF270000}"/>
    <cellStyle name="Millares 2 6 2 3 2 3 4" xfId="13140" xr:uid="{00000000-0005-0000-0000-0000F0270000}"/>
    <cellStyle name="Millares 2 6 2 3 2 4" xfId="5480" xr:uid="{00000000-0005-0000-0000-0000F1270000}"/>
    <cellStyle name="Millares 2 6 2 3 2 4 2" xfId="9857" xr:uid="{00000000-0005-0000-0000-0000F2270000}"/>
    <cellStyle name="Millares 2 6 2 3 2 4 2 2" xfId="18610" xr:uid="{00000000-0005-0000-0000-0000F3270000}"/>
    <cellStyle name="Millares 2 6 2 3 2 4 3" xfId="14234" xr:uid="{00000000-0005-0000-0000-0000F4270000}"/>
    <cellStyle name="Millares 2 6 2 3 2 5" xfId="7669" xr:uid="{00000000-0005-0000-0000-0000F5270000}"/>
    <cellStyle name="Millares 2 6 2 3 2 5 2" xfId="16422" xr:uid="{00000000-0005-0000-0000-0000F6270000}"/>
    <cellStyle name="Millares 2 6 2 3 2 6" xfId="12046" xr:uid="{00000000-0005-0000-0000-0000F7270000}"/>
    <cellStyle name="Millares 2 6 2 3 3" xfId="3563" xr:uid="{00000000-0005-0000-0000-0000F8270000}"/>
    <cellStyle name="Millares 2 6 2 3 3 2" xfId="4659" xr:uid="{00000000-0005-0000-0000-0000F9270000}"/>
    <cellStyle name="Millares 2 6 2 3 3 2 2" xfId="6848" xr:uid="{00000000-0005-0000-0000-0000FA270000}"/>
    <cellStyle name="Millares 2 6 2 3 3 2 2 2" xfId="11225" xr:uid="{00000000-0005-0000-0000-0000FB270000}"/>
    <cellStyle name="Millares 2 6 2 3 3 2 2 2 2" xfId="19978" xr:uid="{00000000-0005-0000-0000-0000FC270000}"/>
    <cellStyle name="Millares 2 6 2 3 3 2 2 3" xfId="15602" xr:uid="{00000000-0005-0000-0000-0000FD270000}"/>
    <cellStyle name="Millares 2 6 2 3 3 2 3" xfId="9037" xr:uid="{00000000-0005-0000-0000-0000FE270000}"/>
    <cellStyle name="Millares 2 6 2 3 3 2 3 2" xfId="17790" xr:uid="{00000000-0005-0000-0000-0000FF270000}"/>
    <cellStyle name="Millares 2 6 2 3 3 2 4" xfId="13414" xr:uid="{00000000-0005-0000-0000-000000280000}"/>
    <cellStyle name="Millares 2 6 2 3 3 3" xfId="5754" xr:uid="{00000000-0005-0000-0000-000001280000}"/>
    <cellStyle name="Millares 2 6 2 3 3 3 2" xfId="10131" xr:uid="{00000000-0005-0000-0000-000002280000}"/>
    <cellStyle name="Millares 2 6 2 3 3 3 2 2" xfId="18884" xr:uid="{00000000-0005-0000-0000-000003280000}"/>
    <cellStyle name="Millares 2 6 2 3 3 3 3" xfId="14508" xr:uid="{00000000-0005-0000-0000-000004280000}"/>
    <cellStyle name="Millares 2 6 2 3 3 4" xfId="7943" xr:uid="{00000000-0005-0000-0000-000005280000}"/>
    <cellStyle name="Millares 2 6 2 3 3 4 2" xfId="16696" xr:uid="{00000000-0005-0000-0000-000006280000}"/>
    <cellStyle name="Millares 2 6 2 3 3 5" xfId="12320" xr:uid="{00000000-0005-0000-0000-000007280000}"/>
    <cellStyle name="Millares 2 6 2 3 4" xfId="4111" xr:uid="{00000000-0005-0000-0000-000008280000}"/>
    <cellStyle name="Millares 2 6 2 3 4 2" xfId="6300" xr:uid="{00000000-0005-0000-0000-000009280000}"/>
    <cellStyle name="Millares 2 6 2 3 4 2 2" xfId="10677" xr:uid="{00000000-0005-0000-0000-00000A280000}"/>
    <cellStyle name="Millares 2 6 2 3 4 2 2 2" xfId="19430" xr:uid="{00000000-0005-0000-0000-00000B280000}"/>
    <cellStyle name="Millares 2 6 2 3 4 2 3" xfId="15054" xr:uid="{00000000-0005-0000-0000-00000C280000}"/>
    <cellStyle name="Millares 2 6 2 3 4 3" xfId="8489" xr:uid="{00000000-0005-0000-0000-00000D280000}"/>
    <cellStyle name="Millares 2 6 2 3 4 3 2" xfId="17242" xr:uid="{00000000-0005-0000-0000-00000E280000}"/>
    <cellStyle name="Millares 2 6 2 3 4 4" xfId="12866" xr:uid="{00000000-0005-0000-0000-00000F280000}"/>
    <cellStyle name="Millares 2 6 2 3 5" xfId="5206" xr:uid="{00000000-0005-0000-0000-000010280000}"/>
    <cellStyle name="Millares 2 6 2 3 5 2" xfId="9583" xr:uid="{00000000-0005-0000-0000-000011280000}"/>
    <cellStyle name="Millares 2 6 2 3 5 2 2" xfId="18336" xr:uid="{00000000-0005-0000-0000-000012280000}"/>
    <cellStyle name="Millares 2 6 2 3 5 3" xfId="13960" xr:uid="{00000000-0005-0000-0000-000013280000}"/>
    <cellStyle name="Millares 2 6 2 3 6" xfId="7395" xr:uid="{00000000-0005-0000-0000-000014280000}"/>
    <cellStyle name="Millares 2 6 2 3 6 2" xfId="16148" xr:uid="{00000000-0005-0000-0000-000015280000}"/>
    <cellStyle name="Millares 2 6 2 3 7" xfId="11772" xr:uid="{00000000-0005-0000-0000-000016280000}"/>
    <cellStyle name="Millares 2 6 2 4" xfId="2895" xr:uid="{00000000-0005-0000-0000-000017280000}"/>
    <cellStyle name="Millares 2 6 2 4 2" xfId="3174" xr:uid="{00000000-0005-0000-0000-000018280000}"/>
    <cellStyle name="Millares 2 6 2 4 2 2" xfId="3727" xr:uid="{00000000-0005-0000-0000-000019280000}"/>
    <cellStyle name="Millares 2 6 2 4 2 2 2" xfId="4823" xr:uid="{00000000-0005-0000-0000-00001A280000}"/>
    <cellStyle name="Millares 2 6 2 4 2 2 2 2" xfId="7012" xr:uid="{00000000-0005-0000-0000-00001B280000}"/>
    <cellStyle name="Millares 2 6 2 4 2 2 2 2 2" xfId="11389" xr:uid="{00000000-0005-0000-0000-00001C280000}"/>
    <cellStyle name="Millares 2 6 2 4 2 2 2 2 2 2" xfId="20142" xr:uid="{00000000-0005-0000-0000-00001D280000}"/>
    <cellStyle name="Millares 2 6 2 4 2 2 2 2 3" xfId="15766" xr:uid="{00000000-0005-0000-0000-00001E280000}"/>
    <cellStyle name="Millares 2 6 2 4 2 2 2 3" xfId="9201" xr:uid="{00000000-0005-0000-0000-00001F280000}"/>
    <cellStyle name="Millares 2 6 2 4 2 2 2 3 2" xfId="17954" xr:uid="{00000000-0005-0000-0000-000020280000}"/>
    <cellStyle name="Millares 2 6 2 4 2 2 2 4" xfId="13578" xr:uid="{00000000-0005-0000-0000-000021280000}"/>
    <cellStyle name="Millares 2 6 2 4 2 2 3" xfId="5918" xr:uid="{00000000-0005-0000-0000-000022280000}"/>
    <cellStyle name="Millares 2 6 2 4 2 2 3 2" xfId="10295" xr:uid="{00000000-0005-0000-0000-000023280000}"/>
    <cellStyle name="Millares 2 6 2 4 2 2 3 2 2" xfId="19048" xr:uid="{00000000-0005-0000-0000-000024280000}"/>
    <cellStyle name="Millares 2 6 2 4 2 2 3 3" xfId="14672" xr:uid="{00000000-0005-0000-0000-000025280000}"/>
    <cellStyle name="Millares 2 6 2 4 2 2 4" xfId="8107" xr:uid="{00000000-0005-0000-0000-000026280000}"/>
    <cellStyle name="Millares 2 6 2 4 2 2 4 2" xfId="16860" xr:uid="{00000000-0005-0000-0000-000027280000}"/>
    <cellStyle name="Millares 2 6 2 4 2 2 5" xfId="12484" xr:uid="{00000000-0005-0000-0000-000028280000}"/>
    <cellStyle name="Millares 2 6 2 4 2 3" xfId="4275" xr:uid="{00000000-0005-0000-0000-000029280000}"/>
    <cellStyle name="Millares 2 6 2 4 2 3 2" xfId="6464" xr:uid="{00000000-0005-0000-0000-00002A280000}"/>
    <cellStyle name="Millares 2 6 2 4 2 3 2 2" xfId="10841" xr:uid="{00000000-0005-0000-0000-00002B280000}"/>
    <cellStyle name="Millares 2 6 2 4 2 3 2 2 2" xfId="19594" xr:uid="{00000000-0005-0000-0000-00002C280000}"/>
    <cellStyle name="Millares 2 6 2 4 2 3 2 3" xfId="15218" xr:uid="{00000000-0005-0000-0000-00002D280000}"/>
    <cellStyle name="Millares 2 6 2 4 2 3 3" xfId="8653" xr:uid="{00000000-0005-0000-0000-00002E280000}"/>
    <cellStyle name="Millares 2 6 2 4 2 3 3 2" xfId="17406" xr:uid="{00000000-0005-0000-0000-00002F280000}"/>
    <cellStyle name="Millares 2 6 2 4 2 3 4" xfId="13030" xr:uid="{00000000-0005-0000-0000-000030280000}"/>
    <cellStyle name="Millares 2 6 2 4 2 4" xfId="5370" xr:uid="{00000000-0005-0000-0000-000031280000}"/>
    <cellStyle name="Millares 2 6 2 4 2 4 2" xfId="9747" xr:uid="{00000000-0005-0000-0000-000032280000}"/>
    <cellStyle name="Millares 2 6 2 4 2 4 2 2" xfId="18500" xr:uid="{00000000-0005-0000-0000-000033280000}"/>
    <cellStyle name="Millares 2 6 2 4 2 4 3" xfId="14124" xr:uid="{00000000-0005-0000-0000-000034280000}"/>
    <cellStyle name="Millares 2 6 2 4 2 5" xfId="7559" xr:uid="{00000000-0005-0000-0000-000035280000}"/>
    <cellStyle name="Millares 2 6 2 4 2 5 2" xfId="16312" xr:uid="{00000000-0005-0000-0000-000036280000}"/>
    <cellStyle name="Millares 2 6 2 4 2 6" xfId="11936" xr:uid="{00000000-0005-0000-0000-000037280000}"/>
    <cellStyle name="Millares 2 6 2 4 3" xfId="3453" xr:uid="{00000000-0005-0000-0000-000038280000}"/>
    <cellStyle name="Millares 2 6 2 4 3 2" xfId="4549" xr:uid="{00000000-0005-0000-0000-000039280000}"/>
    <cellStyle name="Millares 2 6 2 4 3 2 2" xfId="6738" xr:uid="{00000000-0005-0000-0000-00003A280000}"/>
    <cellStyle name="Millares 2 6 2 4 3 2 2 2" xfId="11115" xr:uid="{00000000-0005-0000-0000-00003B280000}"/>
    <cellStyle name="Millares 2 6 2 4 3 2 2 2 2" xfId="19868" xr:uid="{00000000-0005-0000-0000-00003C280000}"/>
    <cellStyle name="Millares 2 6 2 4 3 2 2 3" xfId="15492" xr:uid="{00000000-0005-0000-0000-00003D280000}"/>
    <cellStyle name="Millares 2 6 2 4 3 2 3" xfId="8927" xr:uid="{00000000-0005-0000-0000-00003E280000}"/>
    <cellStyle name="Millares 2 6 2 4 3 2 3 2" xfId="17680" xr:uid="{00000000-0005-0000-0000-00003F280000}"/>
    <cellStyle name="Millares 2 6 2 4 3 2 4" xfId="13304" xr:uid="{00000000-0005-0000-0000-000040280000}"/>
    <cellStyle name="Millares 2 6 2 4 3 3" xfId="5644" xr:uid="{00000000-0005-0000-0000-000041280000}"/>
    <cellStyle name="Millares 2 6 2 4 3 3 2" xfId="10021" xr:uid="{00000000-0005-0000-0000-000042280000}"/>
    <cellStyle name="Millares 2 6 2 4 3 3 2 2" xfId="18774" xr:uid="{00000000-0005-0000-0000-000043280000}"/>
    <cellStyle name="Millares 2 6 2 4 3 3 3" xfId="14398" xr:uid="{00000000-0005-0000-0000-000044280000}"/>
    <cellStyle name="Millares 2 6 2 4 3 4" xfId="7833" xr:uid="{00000000-0005-0000-0000-000045280000}"/>
    <cellStyle name="Millares 2 6 2 4 3 4 2" xfId="16586" xr:uid="{00000000-0005-0000-0000-000046280000}"/>
    <cellStyle name="Millares 2 6 2 4 3 5" xfId="12210" xr:uid="{00000000-0005-0000-0000-000047280000}"/>
    <cellStyle name="Millares 2 6 2 4 4" xfId="4001" xr:uid="{00000000-0005-0000-0000-000048280000}"/>
    <cellStyle name="Millares 2 6 2 4 4 2" xfId="6190" xr:uid="{00000000-0005-0000-0000-000049280000}"/>
    <cellStyle name="Millares 2 6 2 4 4 2 2" xfId="10567" xr:uid="{00000000-0005-0000-0000-00004A280000}"/>
    <cellStyle name="Millares 2 6 2 4 4 2 2 2" xfId="19320" xr:uid="{00000000-0005-0000-0000-00004B280000}"/>
    <cellStyle name="Millares 2 6 2 4 4 2 3" xfId="14944" xr:uid="{00000000-0005-0000-0000-00004C280000}"/>
    <cellStyle name="Millares 2 6 2 4 4 3" xfId="8379" xr:uid="{00000000-0005-0000-0000-00004D280000}"/>
    <cellStyle name="Millares 2 6 2 4 4 3 2" xfId="17132" xr:uid="{00000000-0005-0000-0000-00004E280000}"/>
    <cellStyle name="Millares 2 6 2 4 4 4" xfId="12756" xr:uid="{00000000-0005-0000-0000-00004F280000}"/>
    <cellStyle name="Millares 2 6 2 4 5" xfId="5096" xr:uid="{00000000-0005-0000-0000-000050280000}"/>
    <cellStyle name="Millares 2 6 2 4 5 2" xfId="9473" xr:uid="{00000000-0005-0000-0000-000051280000}"/>
    <cellStyle name="Millares 2 6 2 4 5 2 2" xfId="18226" xr:uid="{00000000-0005-0000-0000-000052280000}"/>
    <cellStyle name="Millares 2 6 2 4 5 3" xfId="13850" xr:uid="{00000000-0005-0000-0000-000053280000}"/>
    <cellStyle name="Millares 2 6 2 4 6" xfId="7285" xr:uid="{00000000-0005-0000-0000-000054280000}"/>
    <cellStyle name="Millares 2 6 2 4 6 2" xfId="16038" xr:uid="{00000000-0005-0000-0000-000055280000}"/>
    <cellStyle name="Millares 2 6 2 4 7" xfId="11662" xr:uid="{00000000-0005-0000-0000-000056280000}"/>
    <cellStyle name="Millares 2 6 2 5" xfId="3124" xr:uid="{00000000-0005-0000-0000-000057280000}"/>
    <cellStyle name="Millares 2 6 2 5 2" xfId="3678" xr:uid="{00000000-0005-0000-0000-000058280000}"/>
    <cellStyle name="Millares 2 6 2 5 2 2" xfId="4774" xr:uid="{00000000-0005-0000-0000-000059280000}"/>
    <cellStyle name="Millares 2 6 2 5 2 2 2" xfId="6963" xr:uid="{00000000-0005-0000-0000-00005A280000}"/>
    <cellStyle name="Millares 2 6 2 5 2 2 2 2" xfId="11340" xr:uid="{00000000-0005-0000-0000-00005B280000}"/>
    <cellStyle name="Millares 2 6 2 5 2 2 2 2 2" xfId="20093" xr:uid="{00000000-0005-0000-0000-00005C280000}"/>
    <cellStyle name="Millares 2 6 2 5 2 2 2 3" xfId="15717" xr:uid="{00000000-0005-0000-0000-00005D280000}"/>
    <cellStyle name="Millares 2 6 2 5 2 2 3" xfId="9152" xr:uid="{00000000-0005-0000-0000-00005E280000}"/>
    <cellStyle name="Millares 2 6 2 5 2 2 3 2" xfId="17905" xr:uid="{00000000-0005-0000-0000-00005F280000}"/>
    <cellStyle name="Millares 2 6 2 5 2 2 4" xfId="13529" xr:uid="{00000000-0005-0000-0000-000060280000}"/>
    <cellStyle name="Millares 2 6 2 5 2 3" xfId="5869" xr:uid="{00000000-0005-0000-0000-000061280000}"/>
    <cellStyle name="Millares 2 6 2 5 2 3 2" xfId="10246" xr:uid="{00000000-0005-0000-0000-000062280000}"/>
    <cellStyle name="Millares 2 6 2 5 2 3 2 2" xfId="18999" xr:uid="{00000000-0005-0000-0000-000063280000}"/>
    <cellStyle name="Millares 2 6 2 5 2 3 3" xfId="14623" xr:uid="{00000000-0005-0000-0000-000064280000}"/>
    <cellStyle name="Millares 2 6 2 5 2 4" xfId="8058" xr:uid="{00000000-0005-0000-0000-000065280000}"/>
    <cellStyle name="Millares 2 6 2 5 2 4 2" xfId="16811" xr:uid="{00000000-0005-0000-0000-000066280000}"/>
    <cellStyle name="Millares 2 6 2 5 2 5" xfId="12435" xr:uid="{00000000-0005-0000-0000-000067280000}"/>
    <cellStyle name="Millares 2 6 2 5 3" xfId="4226" xr:uid="{00000000-0005-0000-0000-000068280000}"/>
    <cellStyle name="Millares 2 6 2 5 3 2" xfId="6415" xr:uid="{00000000-0005-0000-0000-000069280000}"/>
    <cellStyle name="Millares 2 6 2 5 3 2 2" xfId="10792" xr:uid="{00000000-0005-0000-0000-00006A280000}"/>
    <cellStyle name="Millares 2 6 2 5 3 2 2 2" xfId="19545" xr:uid="{00000000-0005-0000-0000-00006B280000}"/>
    <cellStyle name="Millares 2 6 2 5 3 2 3" xfId="15169" xr:uid="{00000000-0005-0000-0000-00006C280000}"/>
    <cellStyle name="Millares 2 6 2 5 3 3" xfId="8604" xr:uid="{00000000-0005-0000-0000-00006D280000}"/>
    <cellStyle name="Millares 2 6 2 5 3 3 2" xfId="17357" xr:uid="{00000000-0005-0000-0000-00006E280000}"/>
    <cellStyle name="Millares 2 6 2 5 3 4" xfId="12981" xr:uid="{00000000-0005-0000-0000-00006F280000}"/>
    <cellStyle name="Millares 2 6 2 5 4" xfId="5321" xr:uid="{00000000-0005-0000-0000-000070280000}"/>
    <cellStyle name="Millares 2 6 2 5 4 2" xfId="9698" xr:uid="{00000000-0005-0000-0000-000071280000}"/>
    <cellStyle name="Millares 2 6 2 5 4 2 2" xfId="18451" xr:uid="{00000000-0005-0000-0000-000072280000}"/>
    <cellStyle name="Millares 2 6 2 5 4 3" xfId="14075" xr:uid="{00000000-0005-0000-0000-000073280000}"/>
    <cellStyle name="Millares 2 6 2 5 5" xfId="7510" xr:uid="{00000000-0005-0000-0000-000074280000}"/>
    <cellStyle name="Millares 2 6 2 5 5 2" xfId="16263" xr:uid="{00000000-0005-0000-0000-000075280000}"/>
    <cellStyle name="Millares 2 6 2 5 6" xfId="11887" xr:uid="{00000000-0005-0000-0000-000076280000}"/>
    <cellStyle name="Millares 2 6 2 6" xfId="3403" xr:uid="{00000000-0005-0000-0000-000077280000}"/>
    <cellStyle name="Millares 2 6 2 6 2" xfId="4500" xr:uid="{00000000-0005-0000-0000-000078280000}"/>
    <cellStyle name="Millares 2 6 2 6 2 2" xfId="6689" xr:uid="{00000000-0005-0000-0000-000079280000}"/>
    <cellStyle name="Millares 2 6 2 6 2 2 2" xfId="11066" xr:uid="{00000000-0005-0000-0000-00007A280000}"/>
    <cellStyle name="Millares 2 6 2 6 2 2 2 2" xfId="19819" xr:uid="{00000000-0005-0000-0000-00007B280000}"/>
    <cellStyle name="Millares 2 6 2 6 2 2 3" xfId="15443" xr:uid="{00000000-0005-0000-0000-00007C280000}"/>
    <cellStyle name="Millares 2 6 2 6 2 3" xfId="8878" xr:uid="{00000000-0005-0000-0000-00007D280000}"/>
    <cellStyle name="Millares 2 6 2 6 2 3 2" xfId="17631" xr:uid="{00000000-0005-0000-0000-00007E280000}"/>
    <cellStyle name="Millares 2 6 2 6 2 4" xfId="13255" xr:uid="{00000000-0005-0000-0000-00007F280000}"/>
    <cellStyle name="Millares 2 6 2 6 3" xfId="5595" xr:uid="{00000000-0005-0000-0000-000080280000}"/>
    <cellStyle name="Millares 2 6 2 6 3 2" xfId="9972" xr:uid="{00000000-0005-0000-0000-000081280000}"/>
    <cellStyle name="Millares 2 6 2 6 3 2 2" xfId="18725" xr:uid="{00000000-0005-0000-0000-000082280000}"/>
    <cellStyle name="Millares 2 6 2 6 3 3" xfId="14349" xr:uid="{00000000-0005-0000-0000-000083280000}"/>
    <cellStyle name="Millares 2 6 2 6 4" xfId="7784" xr:uid="{00000000-0005-0000-0000-000084280000}"/>
    <cellStyle name="Millares 2 6 2 6 4 2" xfId="16537" xr:uid="{00000000-0005-0000-0000-000085280000}"/>
    <cellStyle name="Millares 2 6 2 6 5" xfId="12161" xr:uid="{00000000-0005-0000-0000-000086280000}"/>
    <cellStyle name="Millares 2 6 2 7" xfId="3953" xr:uid="{00000000-0005-0000-0000-000087280000}"/>
    <cellStyle name="Millares 2 6 2 7 2" xfId="6142" xr:uid="{00000000-0005-0000-0000-000088280000}"/>
    <cellStyle name="Millares 2 6 2 7 2 2" xfId="10519" xr:uid="{00000000-0005-0000-0000-000089280000}"/>
    <cellStyle name="Millares 2 6 2 7 2 2 2" xfId="19272" xr:uid="{00000000-0005-0000-0000-00008A280000}"/>
    <cellStyle name="Millares 2 6 2 7 2 3" xfId="14896" xr:uid="{00000000-0005-0000-0000-00008B280000}"/>
    <cellStyle name="Millares 2 6 2 7 3" xfId="8331" xr:uid="{00000000-0005-0000-0000-00008C280000}"/>
    <cellStyle name="Millares 2 6 2 7 3 2" xfId="17084" xr:uid="{00000000-0005-0000-0000-00008D280000}"/>
    <cellStyle name="Millares 2 6 2 7 4" xfId="12708" xr:uid="{00000000-0005-0000-0000-00008E280000}"/>
    <cellStyle name="Millares 2 6 2 8" xfId="5048" xr:uid="{00000000-0005-0000-0000-00008F280000}"/>
    <cellStyle name="Millares 2 6 2 8 2" xfId="9425" xr:uid="{00000000-0005-0000-0000-000090280000}"/>
    <cellStyle name="Millares 2 6 2 8 2 2" xfId="18178" xr:uid="{00000000-0005-0000-0000-000091280000}"/>
    <cellStyle name="Millares 2 6 2 8 3" xfId="13802" xr:uid="{00000000-0005-0000-0000-000092280000}"/>
    <cellStyle name="Millares 2 6 2 9" xfId="7237" xr:uid="{00000000-0005-0000-0000-000093280000}"/>
    <cellStyle name="Millares 2 6 2 9 2" xfId="15990" xr:uid="{00000000-0005-0000-0000-000094280000}"/>
    <cellStyle name="Millares 2 6 3" xfId="2952" xr:uid="{00000000-0005-0000-0000-000095280000}"/>
    <cellStyle name="Millares 2 6 3 2" xfId="3064" xr:uid="{00000000-0005-0000-0000-000096280000}"/>
    <cellStyle name="Millares 2 6 3 2 2" xfId="3340" xr:uid="{00000000-0005-0000-0000-000097280000}"/>
    <cellStyle name="Millares 2 6 3 2 2 2" xfId="3893" xr:uid="{00000000-0005-0000-0000-000098280000}"/>
    <cellStyle name="Millares 2 6 3 2 2 2 2" xfId="4989" xr:uid="{00000000-0005-0000-0000-000099280000}"/>
    <cellStyle name="Millares 2 6 3 2 2 2 2 2" xfId="7178" xr:uid="{00000000-0005-0000-0000-00009A280000}"/>
    <cellStyle name="Millares 2 6 3 2 2 2 2 2 2" xfId="11555" xr:uid="{00000000-0005-0000-0000-00009B280000}"/>
    <cellStyle name="Millares 2 6 3 2 2 2 2 2 2 2" xfId="20308" xr:uid="{00000000-0005-0000-0000-00009C280000}"/>
    <cellStyle name="Millares 2 6 3 2 2 2 2 2 3" xfId="15932" xr:uid="{00000000-0005-0000-0000-00009D280000}"/>
    <cellStyle name="Millares 2 6 3 2 2 2 2 3" xfId="9367" xr:uid="{00000000-0005-0000-0000-00009E280000}"/>
    <cellStyle name="Millares 2 6 3 2 2 2 2 3 2" xfId="18120" xr:uid="{00000000-0005-0000-0000-00009F280000}"/>
    <cellStyle name="Millares 2 6 3 2 2 2 2 4" xfId="13744" xr:uid="{00000000-0005-0000-0000-0000A0280000}"/>
    <cellStyle name="Millares 2 6 3 2 2 2 3" xfId="6084" xr:uid="{00000000-0005-0000-0000-0000A1280000}"/>
    <cellStyle name="Millares 2 6 3 2 2 2 3 2" xfId="10461" xr:uid="{00000000-0005-0000-0000-0000A2280000}"/>
    <cellStyle name="Millares 2 6 3 2 2 2 3 2 2" xfId="19214" xr:uid="{00000000-0005-0000-0000-0000A3280000}"/>
    <cellStyle name="Millares 2 6 3 2 2 2 3 3" xfId="14838" xr:uid="{00000000-0005-0000-0000-0000A4280000}"/>
    <cellStyle name="Millares 2 6 3 2 2 2 4" xfId="8273" xr:uid="{00000000-0005-0000-0000-0000A5280000}"/>
    <cellStyle name="Millares 2 6 3 2 2 2 4 2" xfId="17026" xr:uid="{00000000-0005-0000-0000-0000A6280000}"/>
    <cellStyle name="Millares 2 6 3 2 2 2 5" xfId="12650" xr:uid="{00000000-0005-0000-0000-0000A7280000}"/>
    <cellStyle name="Millares 2 6 3 2 2 3" xfId="4441" xr:uid="{00000000-0005-0000-0000-0000A8280000}"/>
    <cellStyle name="Millares 2 6 3 2 2 3 2" xfId="6630" xr:uid="{00000000-0005-0000-0000-0000A9280000}"/>
    <cellStyle name="Millares 2 6 3 2 2 3 2 2" xfId="11007" xr:uid="{00000000-0005-0000-0000-0000AA280000}"/>
    <cellStyle name="Millares 2 6 3 2 2 3 2 2 2" xfId="19760" xr:uid="{00000000-0005-0000-0000-0000AB280000}"/>
    <cellStyle name="Millares 2 6 3 2 2 3 2 3" xfId="15384" xr:uid="{00000000-0005-0000-0000-0000AC280000}"/>
    <cellStyle name="Millares 2 6 3 2 2 3 3" xfId="8819" xr:uid="{00000000-0005-0000-0000-0000AD280000}"/>
    <cellStyle name="Millares 2 6 3 2 2 3 3 2" xfId="17572" xr:uid="{00000000-0005-0000-0000-0000AE280000}"/>
    <cellStyle name="Millares 2 6 3 2 2 3 4" xfId="13196" xr:uid="{00000000-0005-0000-0000-0000AF280000}"/>
    <cellStyle name="Millares 2 6 3 2 2 4" xfId="5536" xr:uid="{00000000-0005-0000-0000-0000B0280000}"/>
    <cellStyle name="Millares 2 6 3 2 2 4 2" xfId="9913" xr:uid="{00000000-0005-0000-0000-0000B1280000}"/>
    <cellStyle name="Millares 2 6 3 2 2 4 2 2" xfId="18666" xr:uid="{00000000-0005-0000-0000-0000B2280000}"/>
    <cellStyle name="Millares 2 6 3 2 2 4 3" xfId="14290" xr:uid="{00000000-0005-0000-0000-0000B3280000}"/>
    <cellStyle name="Millares 2 6 3 2 2 5" xfId="7725" xr:uid="{00000000-0005-0000-0000-0000B4280000}"/>
    <cellStyle name="Millares 2 6 3 2 2 5 2" xfId="16478" xr:uid="{00000000-0005-0000-0000-0000B5280000}"/>
    <cellStyle name="Millares 2 6 3 2 2 6" xfId="12102" xr:uid="{00000000-0005-0000-0000-0000B6280000}"/>
    <cellStyle name="Millares 2 6 3 2 3" xfId="3619" xr:uid="{00000000-0005-0000-0000-0000B7280000}"/>
    <cellStyle name="Millares 2 6 3 2 3 2" xfId="4715" xr:uid="{00000000-0005-0000-0000-0000B8280000}"/>
    <cellStyle name="Millares 2 6 3 2 3 2 2" xfId="6904" xr:uid="{00000000-0005-0000-0000-0000B9280000}"/>
    <cellStyle name="Millares 2 6 3 2 3 2 2 2" xfId="11281" xr:uid="{00000000-0005-0000-0000-0000BA280000}"/>
    <cellStyle name="Millares 2 6 3 2 3 2 2 2 2" xfId="20034" xr:uid="{00000000-0005-0000-0000-0000BB280000}"/>
    <cellStyle name="Millares 2 6 3 2 3 2 2 3" xfId="15658" xr:uid="{00000000-0005-0000-0000-0000BC280000}"/>
    <cellStyle name="Millares 2 6 3 2 3 2 3" xfId="9093" xr:uid="{00000000-0005-0000-0000-0000BD280000}"/>
    <cellStyle name="Millares 2 6 3 2 3 2 3 2" xfId="17846" xr:uid="{00000000-0005-0000-0000-0000BE280000}"/>
    <cellStyle name="Millares 2 6 3 2 3 2 4" xfId="13470" xr:uid="{00000000-0005-0000-0000-0000BF280000}"/>
    <cellStyle name="Millares 2 6 3 2 3 3" xfId="5810" xr:uid="{00000000-0005-0000-0000-0000C0280000}"/>
    <cellStyle name="Millares 2 6 3 2 3 3 2" xfId="10187" xr:uid="{00000000-0005-0000-0000-0000C1280000}"/>
    <cellStyle name="Millares 2 6 3 2 3 3 2 2" xfId="18940" xr:uid="{00000000-0005-0000-0000-0000C2280000}"/>
    <cellStyle name="Millares 2 6 3 2 3 3 3" xfId="14564" xr:uid="{00000000-0005-0000-0000-0000C3280000}"/>
    <cellStyle name="Millares 2 6 3 2 3 4" xfId="7999" xr:uid="{00000000-0005-0000-0000-0000C4280000}"/>
    <cellStyle name="Millares 2 6 3 2 3 4 2" xfId="16752" xr:uid="{00000000-0005-0000-0000-0000C5280000}"/>
    <cellStyle name="Millares 2 6 3 2 3 5" xfId="12376" xr:uid="{00000000-0005-0000-0000-0000C6280000}"/>
    <cellStyle name="Millares 2 6 3 2 4" xfId="4167" xr:uid="{00000000-0005-0000-0000-0000C7280000}"/>
    <cellStyle name="Millares 2 6 3 2 4 2" xfId="6356" xr:uid="{00000000-0005-0000-0000-0000C8280000}"/>
    <cellStyle name="Millares 2 6 3 2 4 2 2" xfId="10733" xr:uid="{00000000-0005-0000-0000-0000C9280000}"/>
    <cellStyle name="Millares 2 6 3 2 4 2 2 2" xfId="19486" xr:uid="{00000000-0005-0000-0000-0000CA280000}"/>
    <cellStyle name="Millares 2 6 3 2 4 2 3" xfId="15110" xr:uid="{00000000-0005-0000-0000-0000CB280000}"/>
    <cellStyle name="Millares 2 6 3 2 4 3" xfId="8545" xr:uid="{00000000-0005-0000-0000-0000CC280000}"/>
    <cellStyle name="Millares 2 6 3 2 4 3 2" xfId="17298" xr:uid="{00000000-0005-0000-0000-0000CD280000}"/>
    <cellStyle name="Millares 2 6 3 2 4 4" xfId="12922" xr:uid="{00000000-0005-0000-0000-0000CE280000}"/>
    <cellStyle name="Millares 2 6 3 2 5" xfId="5262" xr:uid="{00000000-0005-0000-0000-0000CF280000}"/>
    <cellStyle name="Millares 2 6 3 2 5 2" xfId="9639" xr:uid="{00000000-0005-0000-0000-0000D0280000}"/>
    <cellStyle name="Millares 2 6 3 2 5 2 2" xfId="18392" xr:uid="{00000000-0005-0000-0000-0000D1280000}"/>
    <cellStyle name="Millares 2 6 3 2 5 3" xfId="14016" xr:uid="{00000000-0005-0000-0000-0000D2280000}"/>
    <cellStyle name="Millares 2 6 3 2 6" xfId="7451" xr:uid="{00000000-0005-0000-0000-0000D3280000}"/>
    <cellStyle name="Millares 2 6 3 2 6 2" xfId="16204" xr:uid="{00000000-0005-0000-0000-0000D4280000}"/>
    <cellStyle name="Millares 2 6 3 2 7" xfId="11828" xr:uid="{00000000-0005-0000-0000-0000D5280000}"/>
    <cellStyle name="Millares 2 6 3 3" xfId="3228" xr:uid="{00000000-0005-0000-0000-0000D6280000}"/>
    <cellStyle name="Millares 2 6 3 3 2" xfId="3781" xr:uid="{00000000-0005-0000-0000-0000D7280000}"/>
    <cellStyle name="Millares 2 6 3 3 2 2" xfId="4877" xr:uid="{00000000-0005-0000-0000-0000D8280000}"/>
    <cellStyle name="Millares 2 6 3 3 2 2 2" xfId="7066" xr:uid="{00000000-0005-0000-0000-0000D9280000}"/>
    <cellStyle name="Millares 2 6 3 3 2 2 2 2" xfId="11443" xr:uid="{00000000-0005-0000-0000-0000DA280000}"/>
    <cellStyle name="Millares 2 6 3 3 2 2 2 2 2" xfId="20196" xr:uid="{00000000-0005-0000-0000-0000DB280000}"/>
    <cellStyle name="Millares 2 6 3 3 2 2 2 3" xfId="15820" xr:uid="{00000000-0005-0000-0000-0000DC280000}"/>
    <cellStyle name="Millares 2 6 3 3 2 2 3" xfId="9255" xr:uid="{00000000-0005-0000-0000-0000DD280000}"/>
    <cellStyle name="Millares 2 6 3 3 2 2 3 2" xfId="18008" xr:uid="{00000000-0005-0000-0000-0000DE280000}"/>
    <cellStyle name="Millares 2 6 3 3 2 2 4" xfId="13632" xr:uid="{00000000-0005-0000-0000-0000DF280000}"/>
    <cellStyle name="Millares 2 6 3 3 2 3" xfId="5972" xr:uid="{00000000-0005-0000-0000-0000E0280000}"/>
    <cellStyle name="Millares 2 6 3 3 2 3 2" xfId="10349" xr:uid="{00000000-0005-0000-0000-0000E1280000}"/>
    <cellStyle name="Millares 2 6 3 3 2 3 2 2" xfId="19102" xr:uid="{00000000-0005-0000-0000-0000E2280000}"/>
    <cellStyle name="Millares 2 6 3 3 2 3 3" xfId="14726" xr:uid="{00000000-0005-0000-0000-0000E3280000}"/>
    <cellStyle name="Millares 2 6 3 3 2 4" xfId="8161" xr:uid="{00000000-0005-0000-0000-0000E4280000}"/>
    <cellStyle name="Millares 2 6 3 3 2 4 2" xfId="16914" xr:uid="{00000000-0005-0000-0000-0000E5280000}"/>
    <cellStyle name="Millares 2 6 3 3 2 5" xfId="12538" xr:uid="{00000000-0005-0000-0000-0000E6280000}"/>
    <cellStyle name="Millares 2 6 3 3 3" xfId="4329" xr:uid="{00000000-0005-0000-0000-0000E7280000}"/>
    <cellStyle name="Millares 2 6 3 3 3 2" xfId="6518" xr:uid="{00000000-0005-0000-0000-0000E8280000}"/>
    <cellStyle name="Millares 2 6 3 3 3 2 2" xfId="10895" xr:uid="{00000000-0005-0000-0000-0000E9280000}"/>
    <cellStyle name="Millares 2 6 3 3 3 2 2 2" xfId="19648" xr:uid="{00000000-0005-0000-0000-0000EA280000}"/>
    <cellStyle name="Millares 2 6 3 3 3 2 3" xfId="15272" xr:uid="{00000000-0005-0000-0000-0000EB280000}"/>
    <cellStyle name="Millares 2 6 3 3 3 3" xfId="8707" xr:uid="{00000000-0005-0000-0000-0000EC280000}"/>
    <cellStyle name="Millares 2 6 3 3 3 3 2" xfId="17460" xr:uid="{00000000-0005-0000-0000-0000ED280000}"/>
    <cellStyle name="Millares 2 6 3 3 3 4" xfId="13084" xr:uid="{00000000-0005-0000-0000-0000EE280000}"/>
    <cellStyle name="Millares 2 6 3 3 4" xfId="5424" xr:uid="{00000000-0005-0000-0000-0000EF280000}"/>
    <cellStyle name="Millares 2 6 3 3 4 2" xfId="9801" xr:uid="{00000000-0005-0000-0000-0000F0280000}"/>
    <cellStyle name="Millares 2 6 3 3 4 2 2" xfId="18554" xr:uid="{00000000-0005-0000-0000-0000F1280000}"/>
    <cellStyle name="Millares 2 6 3 3 4 3" xfId="14178" xr:uid="{00000000-0005-0000-0000-0000F2280000}"/>
    <cellStyle name="Millares 2 6 3 3 5" xfId="7613" xr:uid="{00000000-0005-0000-0000-0000F3280000}"/>
    <cellStyle name="Millares 2 6 3 3 5 2" xfId="16366" xr:uid="{00000000-0005-0000-0000-0000F4280000}"/>
    <cellStyle name="Millares 2 6 3 3 6" xfId="11990" xr:uid="{00000000-0005-0000-0000-0000F5280000}"/>
    <cellStyle name="Millares 2 6 3 4" xfId="3507" xr:uid="{00000000-0005-0000-0000-0000F6280000}"/>
    <cellStyle name="Millares 2 6 3 4 2" xfId="4603" xr:uid="{00000000-0005-0000-0000-0000F7280000}"/>
    <cellStyle name="Millares 2 6 3 4 2 2" xfId="6792" xr:uid="{00000000-0005-0000-0000-0000F8280000}"/>
    <cellStyle name="Millares 2 6 3 4 2 2 2" xfId="11169" xr:uid="{00000000-0005-0000-0000-0000F9280000}"/>
    <cellStyle name="Millares 2 6 3 4 2 2 2 2" xfId="19922" xr:uid="{00000000-0005-0000-0000-0000FA280000}"/>
    <cellStyle name="Millares 2 6 3 4 2 2 3" xfId="15546" xr:uid="{00000000-0005-0000-0000-0000FB280000}"/>
    <cellStyle name="Millares 2 6 3 4 2 3" xfId="8981" xr:uid="{00000000-0005-0000-0000-0000FC280000}"/>
    <cellStyle name="Millares 2 6 3 4 2 3 2" xfId="17734" xr:uid="{00000000-0005-0000-0000-0000FD280000}"/>
    <cellStyle name="Millares 2 6 3 4 2 4" xfId="13358" xr:uid="{00000000-0005-0000-0000-0000FE280000}"/>
    <cellStyle name="Millares 2 6 3 4 3" xfId="5698" xr:uid="{00000000-0005-0000-0000-0000FF280000}"/>
    <cellStyle name="Millares 2 6 3 4 3 2" xfId="10075" xr:uid="{00000000-0005-0000-0000-000000290000}"/>
    <cellStyle name="Millares 2 6 3 4 3 2 2" xfId="18828" xr:uid="{00000000-0005-0000-0000-000001290000}"/>
    <cellStyle name="Millares 2 6 3 4 3 3" xfId="14452" xr:uid="{00000000-0005-0000-0000-000002290000}"/>
    <cellStyle name="Millares 2 6 3 4 4" xfId="7887" xr:uid="{00000000-0005-0000-0000-000003290000}"/>
    <cellStyle name="Millares 2 6 3 4 4 2" xfId="16640" xr:uid="{00000000-0005-0000-0000-000004290000}"/>
    <cellStyle name="Millares 2 6 3 4 5" xfId="12264" xr:uid="{00000000-0005-0000-0000-000005290000}"/>
    <cellStyle name="Millares 2 6 3 5" xfId="4055" xr:uid="{00000000-0005-0000-0000-000006290000}"/>
    <cellStyle name="Millares 2 6 3 5 2" xfId="6244" xr:uid="{00000000-0005-0000-0000-000007290000}"/>
    <cellStyle name="Millares 2 6 3 5 2 2" xfId="10621" xr:uid="{00000000-0005-0000-0000-000008290000}"/>
    <cellStyle name="Millares 2 6 3 5 2 2 2" xfId="19374" xr:uid="{00000000-0005-0000-0000-000009290000}"/>
    <cellStyle name="Millares 2 6 3 5 2 3" xfId="14998" xr:uid="{00000000-0005-0000-0000-00000A290000}"/>
    <cellStyle name="Millares 2 6 3 5 3" xfId="8433" xr:uid="{00000000-0005-0000-0000-00000B290000}"/>
    <cellStyle name="Millares 2 6 3 5 3 2" xfId="17186" xr:uid="{00000000-0005-0000-0000-00000C290000}"/>
    <cellStyle name="Millares 2 6 3 5 4" xfId="12810" xr:uid="{00000000-0005-0000-0000-00000D290000}"/>
    <cellStyle name="Millares 2 6 3 6" xfId="5150" xr:uid="{00000000-0005-0000-0000-00000E290000}"/>
    <cellStyle name="Millares 2 6 3 6 2" xfId="9527" xr:uid="{00000000-0005-0000-0000-00000F290000}"/>
    <cellStyle name="Millares 2 6 3 6 2 2" xfId="18280" xr:uid="{00000000-0005-0000-0000-000010290000}"/>
    <cellStyle name="Millares 2 6 3 6 3" xfId="13904" xr:uid="{00000000-0005-0000-0000-000011290000}"/>
    <cellStyle name="Millares 2 6 3 7" xfId="7339" xr:uid="{00000000-0005-0000-0000-000012290000}"/>
    <cellStyle name="Millares 2 6 3 7 2" xfId="16092" xr:uid="{00000000-0005-0000-0000-000013290000}"/>
    <cellStyle name="Millares 2 6 3 8" xfId="11716" xr:uid="{00000000-0005-0000-0000-000014290000}"/>
    <cellStyle name="Millares 2 6 4" xfId="3007" xr:uid="{00000000-0005-0000-0000-000015290000}"/>
    <cellStyle name="Millares 2 6 4 2" xfId="3283" xr:uid="{00000000-0005-0000-0000-000016290000}"/>
    <cellStyle name="Millares 2 6 4 2 2" xfId="3836" xr:uid="{00000000-0005-0000-0000-000017290000}"/>
    <cellStyle name="Millares 2 6 4 2 2 2" xfId="4932" xr:uid="{00000000-0005-0000-0000-000018290000}"/>
    <cellStyle name="Millares 2 6 4 2 2 2 2" xfId="7121" xr:uid="{00000000-0005-0000-0000-000019290000}"/>
    <cellStyle name="Millares 2 6 4 2 2 2 2 2" xfId="11498" xr:uid="{00000000-0005-0000-0000-00001A290000}"/>
    <cellStyle name="Millares 2 6 4 2 2 2 2 2 2" xfId="20251" xr:uid="{00000000-0005-0000-0000-00001B290000}"/>
    <cellStyle name="Millares 2 6 4 2 2 2 2 3" xfId="15875" xr:uid="{00000000-0005-0000-0000-00001C290000}"/>
    <cellStyle name="Millares 2 6 4 2 2 2 3" xfId="9310" xr:uid="{00000000-0005-0000-0000-00001D290000}"/>
    <cellStyle name="Millares 2 6 4 2 2 2 3 2" xfId="18063" xr:uid="{00000000-0005-0000-0000-00001E290000}"/>
    <cellStyle name="Millares 2 6 4 2 2 2 4" xfId="13687" xr:uid="{00000000-0005-0000-0000-00001F290000}"/>
    <cellStyle name="Millares 2 6 4 2 2 3" xfId="6027" xr:uid="{00000000-0005-0000-0000-000020290000}"/>
    <cellStyle name="Millares 2 6 4 2 2 3 2" xfId="10404" xr:uid="{00000000-0005-0000-0000-000021290000}"/>
    <cellStyle name="Millares 2 6 4 2 2 3 2 2" xfId="19157" xr:uid="{00000000-0005-0000-0000-000022290000}"/>
    <cellStyle name="Millares 2 6 4 2 2 3 3" xfId="14781" xr:uid="{00000000-0005-0000-0000-000023290000}"/>
    <cellStyle name="Millares 2 6 4 2 2 4" xfId="8216" xr:uid="{00000000-0005-0000-0000-000024290000}"/>
    <cellStyle name="Millares 2 6 4 2 2 4 2" xfId="16969" xr:uid="{00000000-0005-0000-0000-000025290000}"/>
    <cellStyle name="Millares 2 6 4 2 2 5" xfId="12593" xr:uid="{00000000-0005-0000-0000-000026290000}"/>
    <cellStyle name="Millares 2 6 4 2 3" xfId="4384" xr:uid="{00000000-0005-0000-0000-000027290000}"/>
    <cellStyle name="Millares 2 6 4 2 3 2" xfId="6573" xr:uid="{00000000-0005-0000-0000-000028290000}"/>
    <cellStyle name="Millares 2 6 4 2 3 2 2" xfId="10950" xr:uid="{00000000-0005-0000-0000-000029290000}"/>
    <cellStyle name="Millares 2 6 4 2 3 2 2 2" xfId="19703" xr:uid="{00000000-0005-0000-0000-00002A290000}"/>
    <cellStyle name="Millares 2 6 4 2 3 2 3" xfId="15327" xr:uid="{00000000-0005-0000-0000-00002B290000}"/>
    <cellStyle name="Millares 2 6 4 2 3 3" xfId="8762" xr:uid="{00000000-0005-0000-0000-00002C290000}"/>
    <cellStyle name="Millares 2 6 4 2 3 3 2" xfId="17515" xr:uid="{00000000-0005-0000-0000-00002D290000}"/>
    <cellStyle name="Millares 2 6 4 2 3 4" xfId="13139" xr:uid="{00000000-0005-0000-0000-00002E290000}"/>
    <cellStyle name="Millares 2 6 4 2 4" xfId="5479" xr:uid="{00000000-0005-0000-0000-00002F290000}"/>
    <cellStyle name="Millares 2 6 4 2 4 2" xfId="9856" xr:uid="{00000000-0005-0000-0000-000030290000}"/>
    <cellStyle name="Millares 2 6 4 2 4 2 2" xfId="18609" xr:uid="{00000000-0005-0000-0000-000031290000}"/>
    <cellStyle name="Millares 2 6 4 2 4 3" xfId="14233" xr:uid="{00000000-0005-0000-0000-000032290000}"/>
    <cellStyle name="Millares 2 6 4 2 5" xfId="7668" xr:uid="{00000000-0005-0000-0000-000033290000}"/>
    <cellStyle name="Millares 2 6 4 2 5 2" xfId="16421" xr:uid="{00000000-0005-0000-0000-000034290000}"/>
    <cellStyle name="Millares 2 6 4 2 6" xfId="12045" xr:uid="{00000000-0005-0000-0000-000035290000}"/>
    <cellStyle name="Millares 2 6 4 3" xfId="3562" xr:uid="{00000000-0005-0000-0000-000036290000}"/>
    <cellStyle name="Millares 2 6 4 3 2" xfId="4658" xr:uid="{00000000-0005-0000-0000-000037290000}"/>
    <cellStyle name="Millares 2 6 4 3 2 2" xfId="6847" xr:uid="{00000000-0005-0000-0000-000038290000}"/>
    <cellStyle name="Millares 2 6 4 3 2 2 2" xfId="11224" xr:uid="{00000000-0005-0000-0000-000039290000}"/>
    <cellStyle name="Millares 2 6 4 3 2 2 2 2" xfId="19977" xr:uid="{00000000-0005-0000-0000-00003A290000}"/>
    <cellStyle name="Millares 2 6 4 3 2 2 3" xfId="15601" xr:uid="{00000000-0005-0000-0000-00003B290000}"/>
    <cellStyle name="Millares 2 6 4 3 2 3" xfId="9036" xr:uid="{00000000-0005-0000-0000-00003C290000}"/>
    <cellStyle name="Millares 2 6 4 3 2 3 2" xfId="17789" xr:uid="{00000000-0005-0000-0000-00003D290000}"/>
    <cellStyle name="Millares 2 6 4 3 2 4" xfId="13413" xr:uid="{00000000-0005-0000-0000-00003E290000}"/>
    <cellStyle name="Millares 2 6 4 3 3" xfId="5753" xr:uid="{00000000-0005-0000-0000-00003F290000}"/>
    <cellStyle name="Millares 2 6 4 3 3 2" xfId="10130" xr:uid="{00000000-0005-0000-0000-000040290000}"/>
    <cellStyle name="Millares 2 6 4 3 3 2 2" xfId="18883" xr:uid="{00000000-0005-0000-0000-000041290000}"/>
    <cellStyle name="Millares 2 6 4 3 3 3" xfId="14507" xr:uid="{00000000-0005-0000-0000-000042290000}"/>
    <cellStyle name="Millares 2 6 4 3 4" xfId="7942" xr:uid="{00000000-0005-0000-0000-000043290000}"/>
    <cellStyle name="Millares 2 6 4 3 4 2" xfId="16695" xr:uid="{00000000-0005-0000-0000-000044290000}"/>
    <cellStyle name="Millares 2 6 4 3 5" xfId="12319" xr:uid="{00000000-0005-0000-0000-000045290000}"/>
    <cellStyle name="Millares 2 6 4 4" xfId="4110" xr:uid="{00000000-0005-0000-0000-000046290000}"/>
    <cellStyle name="Millares 2 6 4 4 2" xfId="6299" xr:uid="{00000000-0005-0000-0000-000047290000}"/>
    <cellStyle name="Millares 2 6 4 4 2 2" xfId="10676" xr:uid="{00000000-0005-0000-0000-000048290000}"/>
    <cellStyle name="Millares 2 6 4 4 2 2 2" xfId="19429" xr:uid="{00000000-0005-0000-0000-000049290000}"/>
    <cellStyle name="Millares 2 6 4 4 2 3" xfId="15053" xr:uid="{00000000-0005-0000-0000-00004A290000}"/>
    <cellStyle name="Millares 2 6 4 4 3" xfId="8488" xr:uid="{00000000-0005-0000-0000-00004B290000}"/>
    <cellStyle name="Millares 2 6 4 4 3 2" xfId="17241" xr:uid="{00000000-0005-0000-0000-00004C290000}"/>
    <cellStyle name="Millares 2 6 4 4 4" xfId="12865" xr:uid="{00000000-0005-0000-0000-00004D290000}"/>
    <cellStyle name="Millares 2 6 4 5" xfId="5205" xr:uid="{00000000-0005-0000-0000-00004E290000}"/>
    <cellStyle name="Millares 2 6 4 5 2" xfId="9582" xr:uid="{00000000-0005-0000-0000-00004F290000}"/>
    <cellStyle name="Millares 2 6 4 5 2 2" xfId="18335" xr:uid="{00000000-0005-0000-0000-000050290000}"/>
    <cellStyle name="Millares 2 6 4 5 3" xfId="13959" xr:uid="{00000000-0005-0000-0000-000051290000}"/>
    <cellStyle name="Millares 2 6 4 6" xfId="7394" xr:uid="{00000000-0005-0000-0000-000052290000}"/>
    <cellStyle name="Millares 2 6 4 6 2" xfId="16147" xr:uid="{00000000-0005-0000-0000-000053290000}"/>
    <cellStyle name="Millares 2 6 4 7" xfId="11771" xr:uid="{00000000-0005-0000-0000-000054290000}"/>
    <cellStyle name="Millares 2 6 5" xfId="2894" xr:uid="{00000000-0005-0000-0000-000055290000}"/>
    <cellStyle name="Millares 2 6 5 2" xfId="3173" xr:uid="{00000000-0005-0000-0000-000056290000}"/>
    <cellStyle name="Millares 2 6 5 2 2" xfId="3726" xr:uid="{00000000-0005-0000-0000-000057290000}"/>
    <cellStyle name="Millares 2 6 5 2 2 2" xfId="4822" xr:uid="{00000000-0005-0000-0000-000058290000}"/>
    <cellStyle name="Millares 2 6 5 2 2 2 2" xfId="7011" xr:uid="{00000000-0005-0000-0000-000059290000}"/>
    <cellStyle name="Millares 2 6 5 2 2 2 2 2" xfId="11388" xr:uid="{00000000-0005-0000-0000-00005A290000}"/>
    <cellStyle name="Millares 2 6 5 2 2 2 2 2 2" xfId="20141" xr:uid="{00000000-0005-0000-0000-00005B290000}"/>
    <cellStyle name="Millares 2 6 5 2 2 2 2 3" xfId="15765" xr:uid="{00000000-0005-0000-0000-00005C290000}"/>
    <cellStyle name="Millares 2 6 5 2 2 2 3" xfId="9200" xr:uid="{00000000-0005-0000-0000-00005D290000}"/>
    <cellStyle name="Millares 2 6 5 2 2 2 3 2" xfId="17953" xr:uid="{00000000-0005-0000-0000-00005E290000}"/>
    <cellStyle name="Millares 2 6 5 2 2 2 4" xfId="13577" xr:uid="{00000000-0005-0000-0000-00005F290000}"/>
    <cellStyle name="Millares 2 6 5 2 2 3" xfId="5917" xr:uid="{00000000-0005-0000-0000-000060290000}"/>
    <cellStyle name="Millares 2 6 5 2 2 3 2" xfId="10294" xr:uid="{00000000-0005-0000-0000-000061290000}"/>
    <cellStyle name="Millares 2 6 5 2 2 3 2 2" xfId="19047" xr:uid="{00000000-0005-0000-0000-000062290000}"/>
    <cellStyle name="Millares 2 6 5 2 2 3 3" xfId="14671" xr:uid="{00000000-0005-0000-0000-000063290000}"/>
    <cellStyle name="Millares 2 6 5 2 2 4" xfId="8106" xr:uid="{00000000-0005-0000-0000-000064290000}"/>
    <cellStyle name="Millares 2 6 5 2 2 4 2" xfId="16859" xr:uid="{00000000-0005-0000-0000-000065290000}"/>
    <cellStyle name="Millares 2 6 5 2 2 5" xfId="12483" xr:uid="{00000000-0005-0000-0000-000066290000}"/>
    <cellStyle name="Millares 2 6 5 2 3" xfId="4274" xr:uid="{00000000-0005-0000-0000-000067290000}"/>
    <cellStyle name="Millares 2 6 5 2 3 2" xfId="6463" xr:uid="{00000000-0005-0000-0000-000068290000}"/>
    <cellStyle name="Millares 2 6 5 2 3 2 2" xfId="10840" xr:uid="{00000000-0005-0000-0000-000069290000}"/>
    <cellStyle name="Millares 2 6 5 2 3 2 2 2" xfId="19593" xr:uid="{00000000-0005-0000-0000-00006A290000}"/>
    <cellStyle name="Millares 2 6 5 2 3 2 3" xfId="15217" xr:uid="{00000000-0005-0000-0000-00006B290000}"/>
    <cellStyle name="Millares 2 6 5 2 3 3" xfId="8652" xr:uid="{00000000-0005-0000-0000-00006C290000}"/>
    <cellStyle name="Millares 2 6 5 2 3 3 2" xfId="17405" xr:uid="{00000000-0005-0000-0000-00006D290000}"/>
    <cellStyle name="Millares 2 6 5 2 3 4" xfId="13029" xr:uid="{00000000-0005-0000-0000-00006E290000}"/>
    <cellStyle name="Millares 2 6 5 2 4" xfId="5369" xr:uid="{00000000-0005-0000-0000-00006F290000}"/>
    <cellStyle name="Millares 2 6 5 2 4 2" xfId="9746" xr:uid="{00000000-0005-0000-0000-000070290000}"/>
    <cellStyle name="Millares 2 6 5 2 4 2 2" xfId="18499" xr:uid="{00000000-0005-0000-0000-000071290000}"/>
    <cellStyle name="Millares 2 6 5 2 4 3" xfId="14123" xr:uid="{00000000-0005-0000-0000-000072290000}"/>
    <cellStyle name="Millares 2 6 5 2 5" xfId="7558" xr:uid="{00000000-0005-0000-0000-000073290000}"/>
    <cellStyle name="Millares 2 6 5 2 5 2" xfId="16311" xr:uid="{00000000-0005-0000-0000-000074290000}"/>
    <cellStyle name="Millares 2 6 5 2 6" xfId="11935" xr:uid="{00000000-0005-0000-0000-000075290000}"/>
    <cellStyle name="Millares 2 6 5 3" xfId="3452" xr:uid="{00000000-0005-0000-0000-000076290000}"/>
    <cellStyle name="Millares 2 6 5 3 2" xfId="4548" xr:uid="{00000000-0005-0000-0000-000077290000}"/>
    <cellStyle name="Millares 2 6 5 3 2 2" xfId="6737" xr:uid="{00000000-0005-0000-0000-000078290000}"/>
    <cellStyle name="Millares 2 6 5 3 2 2 2" xfId="11114" xr:uid="{00000000-0005-0000-0000-000079290000}"/>
    <cellStyle name="Millares 2 6 5 3 2 2 2 2" xfId="19867" xr:uid="{00000000-0005-0000-0000-00007A290000}"/>
    <cellStyle name="Millares 2 6 5 3 2 2 3" xfId="15491" xr:uid="{00000000-0005-0000-0000-00007B290000}"/>
    <cellStyle name="Millares 2 6 5 3 2 3" xfId="8926" xr:uid="{00000000-0005-0000-0000-00007C290000}"/>
    <cellStyle name="Millares 2 6 5 3 2 3 2" xfId="17679" xr:uid="{00000000-0005-0000-0000-00007D290000}"/>
    <cellStyle name="Millares 2 6 5 3 2 4" xfId="13303" xr:uid="{00000000-0005-0000-0000-00007E290000}"/>
    <cellStyle name="Millares 2 6 5 3 3" xfId="5643" xr:uid="{00000000-0005-0000-0000-00007F290000}"/>
    <cellStyle name="Millares 2 6 5 3 3 2" xfId="10020" xr:uid="{00000000-0005-0000-0000-000080290000}"/>
    <cellStyle name="Millares 2 6 5 3 3 2 2" xfId="18773" xr:uid="{00000000-0005-0000-0000-000081290000}"/>
    <cellStyle name="Millares 2 6 5 3 3 3" xfId="14397" xr:uid="{00000000-0005-0000-0000-000082290000}"/>
    <cellStyle name="Millares 2 6 5 3 4" xfId="7832" xr:uid="{00000000-0005-0000-0000-000083290000}"/>
    <cellStyle name="Millares 2 6 5 3 4 2" xfId="16585" xr:uid="{00000000-0005-0000-0000-000084290000}"/>
    <cellStyle name="Millares 2 6 5 3 5" xfId="12209" xr:uid="{00000000-0005-0000-0000-000085290000}"/>
    <cellStyle name="Millares 2 6 5 4" xfId="4000" xr:uid="{00000000-0005-0000-0000-000086290000}"/>
    <cellStyle name="Millares 2 6 5 4 2" xfId="6189" xr:uid="{00000000-0005-0000-0000-000087290000}"/>
    <cellStyle name="Millares 2 6 5 4 2 2" xfId="10566" xr:uid="{00000000-0005-0000-0000-000088290000}"/>
    <cellStyle name="Millares 2 6 5 4 2 2 2" xfId="19319" xr:uid="{00000000-0005-0000-0000-000089290000}"/>
    <cellStyle name="Millares 2 6 5 4 2 3" xfId="14943" xr:uid="{00000000-0005-0000-0000-00008A290000}"/>
    <cellStyle name="Millares 2 6 5 4 3" xfId="8378" xr:uid="{00000000-0005-0000-0000-00008B290000}"/>
    <cellStyle name="Millares 2 6 5 4 3 2" xfId="17131" xr:uid="{00000000-0005-0000-0000-00008C290000}"/>
    <cellStyle name="Millares 2 6 5 4 4" xfId="12755" xr:uid="{00000000-0005-0000-0000-00008D290000}"/>
    <cellStyle name="Millares 2 6 5 5" xfId="5095" xr:uid="{00000000-0005-0000-0000-00008E290000}"/>
    <cellStyle name="Millares 2 6 5 5 2" xfId="9472" xr:uid="{00000000-0005-0000-0000-00008F290000}"/>
    <cellStyle name="Millares 2 6 5 5 2 2" xfId="18225" xr:uid="{00000000-0005-0000-0000-000090290000}"/>
    <cellStyle name="Millares 2 6 5 5 3" xfId="13849" xr:uid="{00000000-0005-0000-0000-000091290000}"/>
    <cellStyle name="Millares 2 6 5 6" xfId="7284" xr:uid="{00000000-0005-0000-0000-000092290000}"/>
    <cellStyle name="Millares 2 6 5 6 2" xfId="16037" xr:uid="{00000000-0005-0000-0000-000093290000}"/>
    <cellStyle name="Millares 2 6 5 7" xfId="11661" xr:uid="{00000000-0005-0000-0000-000094290000}"/>
    <cellStyle name="Millares 2 6 6" xfId="3123" xr:uid="{00000000-0005-0000-0000-000095290000}"/>
    <cellStyle name="Millares 2 6 6 2" xfId="3677" xr:uid="{00000000-0005-0000-0000-000096290000}"/>
    <cellStyle name="Millares 2 6 6 2 2" xfId="4773" xr:uid="{00000000-0005-0000-0000-000097290000}"/>
    <cellStyle name="Millares 2 6 6 2 2 2" xfId="6962" xr:uid="{00000000-0005-0000-0000-000098290000}"/>
    <cellStyle name="Millares 2 6 6 2 2 2 2" xfId="11339" xr:uid="{00000000-0005-0000-0000-000099290000}"/>
    <cellStyle name="Millares 2 6 6 2 2 2 2 2" xfId="20092" xr:uid="{00000000-0005-0000-0000-00009A290000}"/>
    <cellStyle name="Millares 2 6 6 2 2 2 3" xfId="15716" xr:uid="{00000000-0005-0000-0000-00009B290000}"/>
    <cellStyle name="Millares 2 6 6 2 2 3" xfId="9151" xr:uid="{00000000-0005-0000-0000-00009C290000}"/>
    <cellStyle name="Millares 2 6 6 2 2 3 2" xfId="17904" xr:uid="{00000000-0005-0000-0000-00009D290000}"/>
    <cellStyle name="Millares 2 6 6 2 2 4" xfId="13528" xr:uid="{00000000-0005-0000-0000-00009E290000}"/>
    <cellStyle name="Millares 2 6 6 2 3" xfId="5868" xr:uid="{00000000-0005-0000-0000-00009F290000}"/>
    <cellStyle name="Millares 2 6 6 2 3 2" xfId="10245" xr:uid="{00000000-0005-0000-0000-0000A0290000}"/>
    <cellStyle name="Millares 2 6 6 2 3 2 2" xfId="18998" xr:uid="{00000000-0005-0000-0000-0000A1290000}"/>
    <cellStyle name="Millares 2 6 6 2 3 3" xfId="14622" xr:uid="{00000000-0005-0000-0000-0000A2290000}"/>
    <cellStyle name="Millares 2 6 6 2 4" xfId="8057" xr:uid="{00000000-0005-0000-0000-0000A3290000}"/>
    <cellStyle name="Millares 2 6 6 2 4 2" xfId="16810" xr:uid="{00000000-0005-0000-0000-0000A4290000}"/>
    <cellStyle name="Millares 2 6 6 2 5" xfId="12434" xr:uid="{00000000-0005-0000-0000-0000A5290000}"/>
    <cellStyle name="Millares 2 6 6 3" xfId="4225" xr:uid="{00000000-0005-0000-0000-0000A6290000}"/>
    <cellStyle name="Millares 2 6 6 3 2" xfId="6414" xr:uid="{00000000-0005-0000-0000-0000A7290000}"/>
    <cellStyle name="Millares 2 6 6 3 2 2" xfId="10791" xr:uid="{00000000-0005-0000-0000-0000A8290000}"/>
    <cellStyle name="Millares 2 6 6 3 2 2 2" xfId="19544" xr:uid="{00000000-0005-0000-0000-0000A9290000}"/>
    <cellStyle name="Millares 2 6 6 3 2 3" xfId="15168" xr:uid="{00000000-0005-0000-0000-0000AA290000}"/>
    <cellStyle name="Millares 2 6 6 3 3" xfId="8603" xr:uid="{00000000-0005-0000-0000-0000AB290000}"/>
    <cellStyle name="Millares 2 6 6 3 3 2" xfId="17356" xr:uid="{00000000-0005-0000-0000-0000AC290000}"/>
    <cellStyle name="Millares 2 6 6 3 4" xfId="12980" xr:uid="{00000000-0005-0000-0000-0000AD290000}"/>
    <cellStyle name="Millares 2 6 6 4" xfId="5320" xr:uid="{00000000-0005-0000-0000-0000AE290000}"/>
    <cellStyle name="Millares 2 6 6 4 2" xfId="9697" xr:uid="{00000000-0005-0000-0000-0000AF290000}"/>
    <cellStyle name="Millares 2 6 6 4 2 2" xfId="18450" xr:uid="{00000000-0005-0000-0000-0000B0290000}"/>
    <cellStyle name="Millares 2 6 6 4 3" xfId="14074" xr:uid="{00000000-0005-0000-0000-0000B1290000}"/>
    <cellStyle name="Millares 2 6 6 5" xfId="7509" xr:uid="{00000000-0005-0000-0000-0000B2290000}"/>
    <cellStyle name="Millares 2 6 6 5 2" xfId="16262" xr:uid="{00000000-0005-0000-0000-0000B3290000}"/>
    <cellStyle name="Millares 2 6 6 6" xfId="11886" xr:uid="{00000000-0005-0000-0000-0000B4290000}"/>
    <cellStyle name="Millares 2 6 7" xfId="3402" xr:uid="{00000000-0005-0000-0000-0000B5290000}"/>
    <cellStyle name="Millares 2 6 7 2" xfId="4499" xr:uid="{00000000-0005-0000-0000-0000B6290000}"/>
    <cellStyle name="Millares 2 6 7 2 2" xfId="6688" xr:uid="{00000000-0005-0000-0000-0000B7290000}"/>
    <cellStyle name="Millares 2 6 7 2 2 2" xfId="11065" xr:uid="{00000000-0005-0000-0000-0000B8290000}"/>
    <cellStyle name="Millares 2 6 7 2 2 2 2" xfId="19818" xr:uid="{00000000-0005-0000-0000-0000B9290000}"/>
    <cellStyle name="Millares 2 6 7 2 2 3" xfId="15442" xr:uid="{00000000-0005-0000-0000-0000BA290000}"/>
    <cellStyle name="Millares 2 6 7 2 3" xfId="8877" xr:uid="{00000000-0005-0000-0000-0000BB290000}"/>
    <cellStyle name="Millares 2 6 7 2 3 2" xfId="17630" xr:uid="{00000000-0005-0000-0000-0000BC290000}"/>
    <cellStyle name="Millares 2 6 7 2 4" xfId="13254" xr:uid="{00000000-0005-0000-0000-0000BD290000}"/>
    <cellStyle name="Millares 2 6 7 3" xfId="5594" xr:uid="{00000000-0005-0000-0000-0000BE290000}"/>
    <cellStyle name="Millares 2 6 7 3 2" xfId="9971" xr:uid="{00000000-0005-0000-0000-0000BF290000}"/>
    <cellStyle name="Millares 2 6 7 3 2 2" xfId="18724" xr:uid="{00000000-0005-0000-0000-0000C0290000}"/>
    <cellStyle name="Millares 2 6 7 3 3" xfId="14348" xr:uid="{00000000-0005-0000-0000-0000C1290000}"/>
    <cellStyle name="Millares 2 6 7 4" xfId="7783" xr:uid="{00000000-0005-0000-0000-0000C2290000}"/>
    <cellStyle name="Millares 2 6 7 4 2" xfId="16536" xr:uid="{00000000-0005-0000-0000-0000C3290000}"/>
    <cellStyle name="Millares 2 6 7 5" xfId="12160" xr:uid="{00000000-0005-0000-0000-0000C4290000}"/>
    <cellStyle name="Millares 2 6 8" xfId="3952" xr:uid="{00000000-0005-0000-0000-0000C5290000}"/>
    <cellStyle name="Millares 2 6 8 2" xfId="6141" xr:uid="{00000000-0005-0000-0000-0000C6290000}"/>
    <cellStyle name="Millares 2 6 8 2 2" xfId="10518" xr:uid="{00000000-0005-0000-0000-0000C7290000}"/>
    <cellStyle name="Millares 2 6 8 2 2 2" xfId="19271" xr:uid="{00000000-0005-0000-0000-0000C8290000}"/>
    <cellStyle name="Millares 2 6 8 2 3" xfId="14895" xr:uid="{00000000-0005-0000-0000-0000C9290000}"/>
    <cellStyle name="Millares 2 6 8 3" xfId="8330" xr:uid="{00000000-0005-0000-0000-0000CA290000}"/>
    <cellStyle name="Millares 2 6 8 3 2" xfId="17083" xr:uid="{00000000-0005-0000-0000-0000CB290000}"/>
    <cellStyle name="Millares 2 6 8 4" xfId="12707" xr:uid="{00000000-0005-0000-0000-0000CC290000}"/>
    <cellStyle name="Millares 2 6 9" xfId="5047" xr:uid="{00000000-0005-0000-0000-0000CD290000}"/>
    <cellStyle name="Millares 2 6 9 2" xfId="9424" xr:uid="{00000000-0005-0000-0000-0000CE290000}"/>
    <cellStyle name="Millares 2 6 9 2 2" xfId="18177" xr:uid="{00000000-0005-0000-0000-0000CF290000}"/>
    <cellStyle name="Millares 2 6 9 3" xfId="13801" xr:uid="{00000000-0005-0000-0000-0000D0290000}"/>
    <cellStyle name="Millares 2 7" xfId="2917" xr:uid="{00000000-0005-0000-0000-0000D1290000}"/>
    <cellStyle name="Millares 2 7 2" xfId="3031" xr:uid="{00000000-0005-0000-0000-0000D2290000}"/>
    <cellStyle name="Millares 2 7 2 2" xfId="3307" xr:uid="{00000000-0005-0000-0000-0000D3290000}"/>
    <cellStyle name="Millares 2 7 2 2 2" xfId="3860" xr:uid="{00000000-0005-0000-0000-0000D4290000}"/>
    <cellStyle name="Millares 2 7 2 2 2 2" xfId="4956" xr:uid="{00000000-0005-0000-0000-0000D5290000}"/>
    <cellStyle name="Millares 2 7 2 2 2 2 2" xfId="7145" xr:uid="{00000000-0005-0000-0000-0000D6290000}"/>
    <cellStyle name="Millares 2 7 2 2 2 2 2 2" xfId="11522" xr:uid="{00000000-0005-0000-0000-0000D7290000}"/>
    <cellStyle name="Millares 2 7 2 2 2 2 2 2 2" xfId="20275" xr:uid="{00000000-0005-0000-0000-0000D8290000}"/>
    <cellStyle name="Millares 2 7 2 2 2 2 2 3" xfId="15899" xr:uid="{00000000-0005-0000-0000-0000D9290000}"/>
    <cellStyle name="Millares 2 7 2 2 2 2 3" xfId="9334" xr:uid="{00000000-0005-0000-0000-0000DA290000}"/>
    <cellStyle name="Millares 2 7 2 2 2 2 3 2" xfId="18087" xr:uid="{00000000-0005-0000-0000-0000DB290000}"/>
    <cellStyle name="Millares 2 7 2 2 2 2 4" xfId="13711" xr:uid="{00000000-0005-0000-0000-0000DC290000}"/>
    <cellStyle name="Millares 2 7 2 2 2 3" xfId="6051" xr:uid="{00000000-0005-0000-0000-0000DD290000}"/>
    <cellStyle name="Millares 2 7 2 2 2 3 2" xfId="10428" xr:uid="{00000000-0005-0000-0000-0000DE290000}"/>
    <cellStyle name="Millares 2 7 2 2 2 3 2 2" xfId="19181" xr:uid="{00000000-0005-0000-0000-0000DF290000}"/>
    <cellStyle name="Millares 2 7 2 2 2 3 3" xfId="14805" xr:uid="{00000000-0005-0000-0000-0000E0290000}"/>
    <cellStyle name="Millares 2 7 2 2 2 4" xfId="8240" xr:uid="{00000000-0005-0000-0000-0000E1290000}"/>
    <cellStyle name="Millares 2 7 2 2 2 4 2" xfId="16993" xr:uid="{00000000-0005-0000-0000-0000E2290000}"/>
    <cellStyle name="Millares 2 7 2 2 2 5" xfId="12617" xr:uid="{00000000-0005-0000-0000-0000E3290000}"/>
    <cellStyle name="Millares 2 7 2 2 3" xfId="4408" xr:uid="{00000000-0005-0000-0000-0000E4290000}"/>
    <cellStyle name="Millares 2 7 2 2 3 2" xfId="6597" xr:uid="{00000000-0005-0000-0000-0000E5290000}"/>
    <cellStyle name="Millares 2 7 2 2 3 2 2" xfId="10974" xr:uid="{00000000-0005-0000-0000-0000E6290000}"/>
    <cellStyle name="Millares 2 7 2 2 3 2 2 2" xfId="19727" xr:uid="{00000000-0005-0000-0000-0000E7290000}"/>
    <cellStyle name="Millares 2 7 2 2 3 2 3" xfId="15351" xr:uid="{00000000-0005-0000-0000-0000E8290000}"/>
    <cellStyle name="Millares 2 7 2 2 3 3" xfId="8786" xr:uid="{00000000-0005-0000-0000-0000E9290000}"/>
    <cellStyle name="Millares 2 7 2 2 3 3 2" xfId="17539" xr:uid="{00000000-0005-0000-0000-0000EA290000}"/>
    <cellStyle name="Millares 2 7 2 2 3 4" xfId="13163" xr:uid="{00000000-0005-0000-0000-0000EB290000}"/>
    <cellStyle name="Millares 2 7 2 2 4" xfId="5503" xr:uid="{00000000-0005-0000-0000-0000EC290000}"/>
    <cellStyle name="Millares 2 7 2 2 4 2" xfId="9880" xr:uid="{00000000-0005-0000-0000-0000ED290000}"/>
    <cellStyle name="Millares 2 7 2 2 4 2 2" xfId="18633" xr:uid="{00000000-0005-0000-0000-0000EE290000}"/>
    <cellStyle name="Millares 2 7 2 2 4 3" xfId="14257" xr:uid="{00000000-0005-0000-0000-0000EF290000}"/>
    <cellStyle name="Millares 2 7 2 2 5" xfId="7692" xr:uid="{00000000-0005-0000-0000-0000F0290000}"/>
    <cellStyle name="Millares 2 7 2 2 5 2" xfId="16445" xr:uid="{00000000-0005-0000-0000-0000F1290000}"/>
    <cellStyle name="Millares 2 7 2 2 6" xfId="12069" xr:uid="{00000000-0005-0000-0000-0000F2290000}"/>
    <cellStyle name="Millares 2 7 2 3" xfId="3586" xr:uid="{00000000-0005-0000-0000-0000F3290000}"/>
    <cellStyle name="Millares 2 7 2 3 2" xfId="4682" xr:uid="{00000000-0005-0000-0000-0000F4290000}"/>
    <cellStyle name="Millares 2 7 2 3 2 2" xfId="6871" xr:uid="{00000000-0005-0000-0000-0000F5290000}"/>
    <cellStyle name="Millares 2 7 2 3 2 2 2" xfId="11248" xr:uid="{00000000-0005-0000-0000-0000F6290000}"/>
    <cellStyle name="Millares 2 7 2 3 2 2 2 2" xfId="20001" xr:uid="{00000000-0005-0000-0000-0000F7290000}"/>
    <cellStyle name="Millares 2 7 2 3 2 2 3" xfId="15625" xr:uid="{00000000-0005-0000-0000-0000F8290000}"/>
    <cellStyle name="Millares 2 7 2 3 2 3" xfId="9060" xr:uid="{00000000-0005-0000-0000-0000F9290000}"/>
    <cellStyle name="Millares 2 7 2 3 2 3 2" xfId="17813" xr:uid="{00000000-0005-0000-0000-0000FA290000}"/>
    <cellStyle name="Millares 2 7 2 3 2 4" xfId="13437" xr:uid="{00000000-0005-0000-0000-0000FB290000}"/>
    <cellStyle name="Millares 2 7 2 3 3" xfId="5777" xr:uid="{00000000-0005-0000-0000-0000FC290000}"/>
    <cellStyle name="Millares 2 7 2 3 3 2" xfId="10154" xr:uid="{00000000-0005-0000-0000-0000FD290000}"/>
    <cellStyle name="Millares 2 7 2 3 3 2 2" xfId="18907" xr:uid="{00000000-0005-0000-0000-0000FE290000}"/>
    <cellStyle name="Millares 2 7 2 3 3 3" xfId="14531" xr:uid="{00000000-0005-0000-0000-0000FF290000}"/>
    <cellStyle name="Millares 2 7 2 3 4" xfId="7966" xr:uid="{00000000-0005-0000-0000-0000002A0000}"/>
    <cellStyle name="Millares 2 7 2 3 4 2" xfId="16719" xr:uid="{00000000-0005-0000-0000-0000012A0000}"/>
    <cellStyle name="Millares 2 7 2 3 5" xfId="12343" xr:uid="{00000000-0005-0000-0000-0000022A0000}"/>
    <cellStyle name="Millares 2 7 2 4" xfId="4134" xr:uid="{00000000-0005-0000-0000-0000032A0000}"/>
    <cellStyle name="Millares 2 7 2 4 2" xfId="6323" xr:uid="{00000000-0005-0000-0000-0000042A0000}"/>
    <cellStyle name="Millares 2 7 2 4 2 2" xfId="10700" xr:uid="{00000000-0005-0000-0000-0000052A0000}"/>
    <cellStyle name="Millares 2 7 2 4 2 2 2" xfId="19453" xr:uid="{00000000-0005-0000-0000-0000062A0000}"/>
    <cellStyle name="Millares 2 7 2 4 2 3" xfId="15077" xr:uid="{00000000-0005-0000-0000-0000072A0000}"/>
    <cellStyle name="Millares 2 7 2 4 3" xfId="8512" xr:uid="{00000000-0005-0000-0000-0000082A0000}"/>
    <cellStyle name="Millares 2 7 2 4 3 2" xfId="17265" xr:uid="{00000000-0005-0000-0000-0000092A0000}"/>
    <cellStyle name="Millares 2 7 2 4 4" xfId="12889" xr:uid="{00000000-0005-0000-0000-00000A2A0000}"/>
    <cellStyle name="Millares 2 7 2 5" xfId="5229" xr:uid="{00000000-0005-0000-0000-00000B2A0000}"/>
    <cellStyle name="Millares 2 7 2 5 2" xfId="9606" xr:uid="{00000000-0005-0000-0000-00000C2A0000}"/>
    <cellStyle name="Millares 2 7 2 5 2 2" xfId="18359" xr:uid="{00000000-0005-0000-0000-00000D2A0000}"/>
    <cellStyle name="Millares 2 7 2 5 3" xfId="13983" xr:uid="{00000000-0005-0000-0000-00000E2A0000}"/>
    <cellStyle name="Millares 2 7 2 6" xfId="7418" xr:uid="{00000000-0005-0000-0000-00000F2A0000}"/>
    <cellStyle name="Millares 2 7 2 6 2" xfId="16171" xr:uid="{00000000-0005-0000-0000-0000102A0000}"/>
    <cellStyle name="Millares 2 7 2 7" xfId="11795" xr:uid="{00000000-0005-0000-0000-0000112A0000}"/>
    <cellStyle name="Millares 2 7 3" xfId="3195" xr:uid="{00000000-0005-0000-0000-0000122A0000}"/>
    <cellStyle name="Millares 2 7 3 2" xfId="3748" xr:uid="{00000000-0005-0000-0000-0000132A0000}"/>
    <cellStyle name="Millares 2 7 3 2 2" xfId="4844" xr:uid="{00000000-0005-0000-0000-0000142A0000}"/>
    <cellStyle name="Millares 2 7 3 2 2 2" xfId="7033" xr:uid="{00000000-0005-0000-0000-0000152A0000}"/>
    <cellStyle name="Millares 2 7 3 2 2 2 2" xfId="11410" xr:uid="{00000000-0005-0000-0000-0000162A0000}"/>
    <cellStyle name="Millares 2 7 3 2 2 2 2 2" xfId="20163" xr:uid="{00000000-0005-0000-0000-0000172A0000}"/>
    <cellStyle name="Millares 2 7 3 2 2 2 3" xfId="15787" xr:uid="{00000000-0005-0000-0000-0000182A0000}"/>
    <cellStyle name="Millares 2 7 3 2 2 3" xfId="9222" xr:uid="{00000000-0005-0000-0000-0000192A0000}"/>
    <cellStyle name="Millares 2 7 3 2 2 3 2" xfId="17975" xr:uid="{00000000-0005-0000-0000-00001A2A0000}"/>
    <cellStyle name="Millares 2 7 3 2 2 4" xfId="13599" xr:uid="{00000000-0005-0000-0000-00001B2A0000}"/>
    <cellStyle name="Millares 2 7 3 2 3" xfId="5939" xr:uid="{00000000-0005-0000-0000-00001C2A0000}"/>
    <cellStyle name="Millares 2 7 3 2 3 2" xfId="10316" xr:uid="{00000000-0005-0000-0000-00001D2A0000}"/>
    <cellStyle name="Millares 2 7 3 2 3 2 2" xfId="19069" xr:uid="{00000000-0005-0000-0000-00001E2A0000}"/>
    <cellStyle name="Millares 2 7 3 2 3 3" xfId="14693" xr:uid="{00000000-0005-0000-0000-00001F2A0000}"/>
    <cellStyle name="Millares 2 7 3 2 4" xfId="8128" xr:uid="{00000000-0005-0000-0000-0000202A0000}"/>
    <cellStyle name="Millares 2 7 3 2 4 2" xfId="16881" xr:uid="{00000000-0005-0000-0000-0000212A0000}"/>
    <cellStyle name="Millares 2 7 3 2 5" xfId="12505" xr:uid="{00000000-0005-0000-0000-0000222A0000}"/>
    <cellStyle name="Millares 2 7 3 3" xfId="4296" xr:uid="{00000000-0005-0000-0000-0000232A0000}"/>
    <cellStyle name="Millares 2 7 3 3 2" xfId="6485" xr:uid="{00000000-0005-0000-0000-0000242A0000}"/>
    <cellStyle name="Millares 2 7 3 3 2 2" xfId="10862" xr:uid="{00000000-0005-0000-0000-0000252A0000}"/>
    <cellStyle name="Millares 2 7 3 3 2 2 2" xfId="19615" xr:uid="{00000000-0005-0000-0000-0000262A0000}"/>
    <cellStyle name="Millares 2 7 3 3 2 3" xfId="15239" xr:uid="{00000000-0005-0000-0000-0000272A0000}"/>
    <cellStyle name="Millares 2 7 3 3 3" xfId="8674" xr:uid="{00000000-0005-0000-0000-0000282A0000}"/>
    <cellStyle name="Millares 2 7 3 3 3 2" xfId="17427" xr:uid="{00000000-0005-0000-0000-0000292A0000}"/>
    <cellStyle name="Millares 2 7 3 3 4" xfId="13051" xr:uid="{00000000-0005-0000-0000-00002A2A0000}"/>
    <cellStyle name="Millares 2 7 3 4" xfId="5391" xr:uid="{00000000-0005-0000-0000-00002B2A0000}"/>
    <cellStyle name="Millares 2 7 3 4 2" xfId="9768" xr:uid="{00000000-0005-0000-0000-00002C2A0000}"/>
    <cellStyle name="Millares 2 7 3 4 2 2" xfId="18521" xr:uid="{00000000-0005-0000-0000-00002D2A0000}"/>
    <cellStyle name="Millares 2 7 3 4 3" xfId="14145" xr:uid="{00000000-0005-0000-0000-00002E2A0000}"/>
    <cellStyle name="Millares 2 7 3 5" xfId="7580" xr:uid="{00000000-0005-0000-0000-00002F2A0000}"/>
    <cellStyle name="Millares 2 7 3 5 2" xfId="16333" xr:uid="{00000000-0005-0000-0000-0000302A0000}"/>
    <cellStyle name="Millares 2 7 3 6" xfId="11957" xr:uid="{00000000-0005-0000-0000-0000312A0000}"/>
    <cellStyle name="Millares 2 7 4" xfId="3474" xr:uid="{00000000-0005-0000-0000-0000322A0000}"/>
    <cellStyle name="Millares 2 7 4 2" xfId="4570" xr:uid="{00000000-0005-0000-0000-0000332A0000}"/>
    <cellStyle name="Millares 2 7 4 2 2" xfId="6759" xr:uid="{00000000-0005-0000-0000-0000342A0000}"/>
    <cellStyle name="Millares 2 7 4 2 2 2" xfId="11136" xr:uid="{00000000-0005-0000-0000-0000352A0000}"/>
    <cellStyle name="Millares 2 7 4 2 2 2 2" xfId="19889" xr:uid="{00000000-0005-0000-0000-0000362A0000}"/>
    <cellStyle name="Millares 2 7 4 2 2 3" xfId="15513" xr:uid="{00000000-0005-0000-0000-0000372A0000}"/>
    <cellStyle name="Millares 2 7 4 2 3" xfId="8948" xr:uid="{00000000-0005-0000-0000-0000382A0000}"/>
    <cellStyle name="Millares 2 7 4 2 3 2" xfId="17701" xr:uid="{00000000-0005-0000-0000-0000392A0000}"/>
    <cellStyle name="Millares 2 7 4 2 4" xfId="13325" xr:uid="{00000000-0005-0000-0000-00003A2A0000}"/>
    <cellStyle name="Millares 2 7 4 3" xfId="5665" xr:uid="{00000000-0005-0000-0000-00003B2A0000}"/>
    <cellStyle name="Millares 2 7 4 3 2" xfId="10042" xr:uid="{00000000-0005-0000-0000-00003C2A0000}"/>
    <cellStyle name="Millares 2 7 4 3 2 2" xfId="18795" xr:uid="{00000000-0005-0000-0000-00003D2A0000}"/>
    <cellStyle name="Millares 2 7 4 3 3" xfId="14419" xr:uid="{00000000-0005-0000-0000-00003E2A0000}"/>
    <cellStyle name="Millares 2 7 4 4" xfId="7854" xr:uid="{00000000-0005-0000-0000-00003F2A0000}"/>
    <cellStyle name="Millares 2 7 4 4 2" xfId="16607" xr:uid="{00000000-0005-0000-0000-0000402A0000}"/>
    <cellStyle name="Millares 2 7 4 5" xfId="12231" xr:uid="{00000000-0005-0000-0000-0000412A0000}"/>
    <cellStyle name="Millares 2 7 5" xfId="4022" xr:uid="{00000000-0005-0000-0000-0000422A0000}"/>
    <cellStyle name="Millares 2 7 5 2" xfId="6211" xr:uid="{00000000-0005-0000-0000-0000432A0000}"/>
    <cellStyle name="Millares 2 7 5 2 2" xfId="10588" xr:uid="{00000000-0005-0000-0000-0000442A0000}"/>
    <cellStyle name="Millares 2 7 5 2 2 2" xfId="19341" xr:uid="{00000000-0005-0000-0000-0000452A0000}"/>
    <cellStyle name="Millares 2 7 5 2 3" xfId="14965" xr:uid="{00000000-0005-0000-0000-0000462A0000}"/>
    <cellStyle name="Millares 2 7 5 3" xfId="8400" xr:uid="{00000000-0005-0000-0000-0000472A0000}"/>
    <cellStyle name="Millares 2 7 5 3 2" xfId="17153" xr:uid="{00000000-0005-0000-0000-0000482A0000}"/>
    <cellStyle name="Millares 2 7 5 4" xfId="12777" xr:uid="{00000000-0005-0000-0000-0000492A0000}"/>
    <cellStyle name="Millares 2 7 6" xfId="5117" xr:uid="{00000000-0005-0000-0000-00004A2A0000}"/>
    <cellStyle name="Millares 2 7 6 2" xfId="9494" xr:uid="{00000000-0005-0000-0000-00004B2A0000}"/>
    <cellStyle name="Millares 2 7 6 2 2" xfId="18247" xr:uid="{00000000-0005-0000-0000-00004C2A0000}"/>
    <cellStyle name="Millares 2 7 6 3" xfId="13871" xr:uid="{00000000-0005-0000-0000-00004D2A0000}"/>
    <cellStyle name="Millares 2 7 7" xfId="7306" xr:uid="{00000000-0005-0000-0000-00004E2A0000}"/>
    <cellStyle name="Millares 2 7 7 2" xfId="16059" xr:uid="{00000000-0005-0000-0000-00004F2A0000}"/>
    <cellStyle name="Millares 2 7 8" xfId="11683" xr:uid="{00000000-0005-0000-0000-0000502A0000}"/>
    <cellStyle name="Millares 3" xfId="6" xr:uid="{00000000-0005-0000-0000-0000512A0000}"/>
    <cellStyle name="Millares 3 2" xfId="7" xr:uid="{00000000-0005-0000-0000-0000522A0000}"/>
    <cellStyle name="Millares 3 3" xfId="225" xr:uid="{00000000-0005-0000-0000-0000532A0000}"/>
    <cellStyle name="Millares 3 3 10" xfId="7238" xr:uid="{00000000-0005-0000-0000-0000542A0000}"/>
    <cellStyle name="Millares 3 3 10 2" xfId="15991" xr:uid="{00000000-0005-0000-0000-0000552A0000}"/>
    <cellStyle name="Millares 3 3 11" xfId="11615" xr:uid="{00000000-0005-0000-0000-0000562A0000}"/>
    <cellStyle name="Millares 3 3 2" xfId="226" xr:uid="{00000000-0005-0000-0000-0000572A0000}"/>
    <cellStyle name="Millares 3 3 2 10" xfId="11616" xr:uid="{00000000-0005-0000-0000-0000582A0000}"/>
    <cellStyle name="Millares 3 3 2 2" xfId="2955" xr:uid="{00000000-0005-0000-0000-0000592A0000}"/>
    <cellStyle name="Millares 3 3 2 2 2" xfId="3067" xr:uid="{00000000-0005-0000-0000-00005A2A0000}"/>
    <cellStyle name="Millares 3 3 2 2 2 2" xfId="3343" xr:uid="{00000000-0005-0000-0000-00005B2A0000}"/>
    <cellStyle name="Millares 3 3 2 2 2 2 2" xfId="3896" xr:uid="{00000000-0005-0000-0000-00005C2A0000}"/>
    <cellStyle name="Millares 3 3 2 2 2 2 2 2" xfId="4992" xr:uid="{00000000-0005-0000-0000-00005D2A0000}"/>
    <cellStyle name="Millares 3 3 2 2 2 2 2 2 2" xfId="7181" xr:uid="{00000000-0005-0000-0000-00005E2A0000}"/>
    <cellStyle name="Millares 3 3 2 2 2 2 2 2 2 2" xfId="11558" xr:uid="{00000000-0005-0000-0000-00005F2A0000}"/>
    <cellStyle name="Millares 3 3 2 2 2 2 2 2 2 2 2" xfId="20311" xr:uid="{00000000-0005-0000-0000-0000602A0000}"/>
    <cellStyle name="Millares 3 3 2 2 2 2 2 2 2 3" xfId="15935" xr:uid="{00000000-0005-0000-0000-0000612A0000}"/>
    <cellStyle name="Millares 3 3 2 2 2 2 2 2 3" xfId="9370" xr:uid="{00000000-0005-0000-0000-0000622A0000}"/>
    <cellStyle name="Millares 3 3 2 2 2 2 2 2 3 2" xfId="18123" xr:uid="{00000000-0005-0000-0000-0000632A0000}"/>
    <cellStyle name="Millares 3 3 2 2 2 2 2 2 4" xfId="13747" xr:uid="{00000000-0005-0000-0000-0000642A0000}"/>
    <cellStyle name="Millares 3 3 2 2 2 2 2 3" xfId="6087" xr:uid="{00000000-0005-0000-0000-0000652A0000}"/>
    <cellStyle name="Millares 3 3 2 2 2 2 2 3 2" xfId="10464" xr:uid="{00000000-0005-0000-0000-0000662A0000}"/>
    <cellStyle name="Millares 3 3 2 2 2 2 2 3 2 2" xfId="19217" xr:uid="{00000000-0005-0000-0000-0000672A0000}"/>
    <cellStyle name="Millares 3 3 2 2 2 2 2 3 3" xfId="14841" xr:uid="{00000000-0005-0000-0000-0000682A0000}"/>
    <cellStyle name="Millares 3 3 2 2 2 2 2 4" xfId="8276" xr:uid="{00000000-0005-0000-0000-0000692A0000}"/>
    <cellStyle name="Millares 3 3 2 2 2 2 2 4 2" xfId="17029" xr:uid="{00000000-0005-0000-0000-00006A2A0000}"/>
    <cellStyle name="Millares 3 3 2 2 2 2 2 5" xfId="12653" xr:uid="{00000000-0005-0000-0000-00006B2A0000}"/>
    <cellStyle name="Millares 3 3 2 2 2 2 3" xfId="4444" xr:uid="{00000000-0005-0000-0000-00006C2A0000}"/>
    <cellStyle name="Millares 3 3 2 2 2 2 3 2" xfId="6633" xr:uid="{00000000-0005-0000-0000-00006D2A0000}"/>
    <cellStyle name="Millares 3 3 2 2 2 2 3 2 2" xfId="11010" xr:uid="{00000000-0005-0000-0000-00006E2A0000}"/>
    <cellStyle name="Millares 3 3 2 2 2 2 3 2 2 2" xfId="19763" xr:uid="{00000000-0005-0000-0000-00006F2A0000}"/>
    <cellStyle name="Millares 3 3 2 2 2 2 3 2 3" xfId="15387" xr:uid="{00000000-0005-0000-0000-0000702A0000}"/>
    <cellStyle name="Millares 3 3 2 2 2 2 3 3" xfId="8822" xr:uid="{00000000-0005-0000-0000-0000712A0000}"/>
    <cellStyle name="Millares 3 3 2 2 2 2 3 3 2" xfId="17575" xr:uid="{00000000-0005-0000-0000-0000722A0000}"/>
    <cellStyle name="Millares 3 3 2 2 2 2 3 4" xfId="13199" xr:uid="{00000000-0005-0000-0000-0000732A0000}"/>
    <cellStyle name="Millares 3 3 2 2 2 2 4" xfId="5539" xr:uid="{00000000-0005-0000-0000-0000742A0000}"/>
    <cellStyle name="Millares 3 3 2 2 2 2 4 2" xfId="9916" xr:uid="{00000000-0005-0000-0000-0000752A0000}"/>
    <cellStyle name="Millares 3 3 2 2 2 2 4 2 2" xfId="18669" xr:uid="{00000000-0005-0000-0000-0000762A0000}"/>
    <cellStyle name="Millares 3 3 2 2 2 2 4 3" xfId="14293" xr:uid="{00000000-0005-0000-0000-0000772A0000}"/>
    <cellStyle name="Millares 3 3 2 2 2 2 5" xfId="7728" xr:uid="{00000000-0005-0000-0000-0000782A0000}"/>
    <cellStyle name="Millares 3 3 2 2 2 2 5 2" xfId="16481" xr:uid="{00000000-0005-0000-0000-0000792A0000}"/>
    <cellStyle name="Millares 3 3 2 2 2 2 6" xfId="12105" xr:uid="{00000000-0005-0000-0000-00007A2A0000}"/>
    <cellStyle name="Millares 3 3 2 2 2 3" xfId="3622" xr:uid="{00000000-0005-0000-0000-00007B2A0000}"/>
    <cellStyle name="Millares 3 3 2 2 2 3 2" xfId="4718" xr:uid="{00000000-0005-0000-0000-00007C2A0000}"/>
    <cellStyle name="Millares 3 3 2 2 2 3 2 2" xfId="6907" xr:uid="{00000000-0005-0000-0000-00007D2A0000}"/>
    <cellStyle name="Millares 3 3 2 2 2 3 2 2 2" xfId="11284" xr:uid="{00000000-0005-0000-0000-00007E2A0000}"/>
    <cellStyle name="Millares 3 3 2 2 2 3 2 2 2 2" xfId="20037" xr:uid="{00000000-0005-0000-0000-00007F2A0000}"/>
    <cellStyle name="Millares 3 3 2 2 2 3 2 2 3" xfId="15661" xr:uid="{00000000-0005-0000-0000-0000802A0000}"/>
    <cellStyle name="Millares 3 3 2 2 2 3 2 3" xfId="9096" xr:uid="{00000000-0005-0000-0000-0000812A0000}"/>
    <cellStyle name="Millares 3 3 2 2 2 3 2 3 2" xfId="17849" xr:uid="{00000000-0005-0000-0000-0000822A0000}"/>
    <cellStyle name="Millares 3 3 2 2 2 3 2 4" xfId="13473" xr:uid="{00000000-0005-0000-0000-0000832A0000}"/>
    <cellStyle name="Millares 3 3 2 2 2 3 3" xfId="5813" xr:uid="{00000000-0005-0000-0000-0000842A0000}"/>
    <cellStyle name="Millares 3 3 2 2 2 3 3 2" xfId="10190" xr:uid="{00000000-0005-0000-0000-0000852A0000}"/>
    <cellStyle name="Millares 3 3 2 2 2 3 3 2 2" xfId="18943" xr:uid="{00000000-0005-0000-0000-0000862A0000}"/>
    <cellStyle name="Millares 3 3 2 2 2 3 3 3" xfId="14567" xr:uid="{00000000-0005-0000-0000-0000872A0000}"/>
    <cellStyle name="Millares 3 3 2 2 2 3 4" xfId="8002" xr:uid="{00000000-0005-0000-0000-0000882A0000}"/>
    <cellStyle name="Millares 3 3 2 2 2 3 4 2" xfId="16755" xr:uid="{00000000-0005-0000-0000-0000892A0000}"/>
    <cellStyle name="Millares 3 3 2 2 2 3 5" xfId="12379" xr:uid="{00000000-0005-0000-0000-00008A2A0000}"/>
    <cellStyle name="Millares 3 3 2 2 2 4" xfId="4170" xr:uid="{00000000-0005-0000-0000-00008B2A0000}"/>
    <cellStyle name="Millares 3 3 2 2 2 4 2" xfId="6359" xr:uid="{00000000-0005-0000-0000-00008C2A0000}"/>
    <cellStyle name="Millares 3 3 2 2 2 4 2 2" xfId="10736" xr:uid="{00000000-0005-0000-0000-00008D2A0000}"/>
    <cellStyle name="Millares 3 3 2 2 2 4 2 2 2" xfId="19489" xr:uid="{00000000-0005-0000-0000-00008E2A0000}"/>
    <cellStyle name="Millares 3 3 2 2 2 4 2 3" xfId="15113" xr:uid="{00000000-0005-0000-0000-00008F2A0000}"/>
    <cellStyle name="Millares 3 3 2 2 2 4 3" xfId="8548" xr:uid="{00000000-0005-0000-0000-0000902A0000}"/>
    <cellStyle name="Millares 3 3 2 2 2 4 3 2" xfId="17301" xr:uid="{00000000-0005-0000-0000-0000912A0000}"/>
    <cellStyle name="Millares 3 3 2 2 2 4 4" xfId="12925" xr:uid="{00000000-0005-0000-0000-0000922A0000}"/>
    <cellStyle name="Millares 3 3 2 2 2 5" xfId="5265" xr:uid="{00000000-0005-0000-0000-0000932A0000}"/>
    <cellStyle name="Millares 3 3 2 2 2 5 2" xfId="9642" xr:uid="{00000000-0005-0000-0000-0000942A0000}"/>
    <cellStyle name="Millares 3 3 2 2 2 5 2 2" xfId="18395" xr:uid="{00000000-0005-0000-0000-0000952A0000}"/>
    <cellStyle name="Millares 3 3 2 2 2 5 3" xfId="14019" xr:uid="{00000000-0005-0000-0000-0000962A0000}"/>
    <cellStyle name="Millares 3 3 2 2 2 6" xfId="7454" xr:uid="{00000000-0005-0000-0000-0000972A0000}"/>
    <cellStyle name="Millares 3 3 2 2 2 6 2" xfId="16207" xr:uid="{00000000-0005-0000-0000-0000982A0000}"/>
    <cellStyle name="Millares 3 3 2 2 2 7" xfId="11831" xr:uid="{00000000-0005-0000-0000-0000992A0000}"/>
    <cellStyle name="Millares 3 3 2 2 3" xfId="3231" xr:uid="{00000000-0005-0000-0000-00009A2A0000}"/>
    <cellStyle name="Millares 3 3 2 2 3 2" xfId="3784" xr:uid="{00000000-0005-0000-0000-00009B2A0000}"/>
    <cellStyle name="Millares 3 3 2 2 3 2 2" xfId="4880" xr:uid="{00000000-0005-0000-0000-00009C2A0000}"/>
    <cellStyle name="Millares 3 3 2 2 3 2 2 2" xfId="7069" xr:uid="{00000000-0005-0000-0000-00009D2A0000}"/>
    <cellStyle name="Millares 3 3 2 2 3 2 2 2 2" xfId="11446" xr:uid="{00000000-0005-0000-0000-00009E2A0000}"/>
    <cellStyle name="Millares 3 3 2 2 3 2 2 2 2 2" xfId="20199" xr:uid="{00000000-0005-0000-0000-00009F2A0000}"/>
    <cellStyle name="Millares 3 3 2 2 3 2 2 2 3" xfId="15823" xr:uid="{00000000-0005-0000-0000-0000A02A0000}"/>
    <cellStyle name="Millares 3 3 2 2 3 2 2 3" xfId="9258" xr:uid="{00000000-0005-0000-0000-0000A12A0000}"/>
    <cellStyle name="Millares 3 3 2 2 3 2 2 3 2" xfId="18011" xr:uid="{00000000-0005-0000-0000-0000A22A0000}"/>
    <cellStyle name="Millares 3 3 2 2 3 2 2 4" xfId="13635" xr:uid="{00000000-0005-0000-0000-0000A32A0000}"/>
    <cellStyle name="Millares 3 3 2 2 3 2 3" xfId="5975" xr:uid="{00000000-0005-0000-0000-0000A42A0000}"/>
    <cellStyle name="Millares 3 3 2 2 3 2 3 2" xfId="10352" xr:uid="{00000000-0005-0000-0000-0000A52A0000}"/>
    <cellStyle name="Millares 3 3 2 2 3 2 3 2 2" xfId="19105" xr:uid="{00000000-0005-0000-0000-0000A62A0000}"/>
    <cellStyle name="Millares 3 3 2 2 3 2 3 3" xfId="14729" xr:uid="{00000000-0005-0000-0000-0000A72A0000}"/>
    <cellStyle name="Millares 3 3 2 2 3 2 4" xfId="8164" xr:uid="{00000000-0005-0000-0000-0000A82A0000}"/>
    <cellStyle name="Millares 3 3 2 2 3 2 4 2" xfId="16917" xr:uid="{00000000-0005-0000-0000-0000A92A0000}"/>
    <cellStyle name="Millares 3 3 2 2 3 2 5" xfId="12541" xr:uid="{00000000-0005-0000-0000-0000AA2A0000}"/>
    <cellStyle name="Millares 3 3 2 2 3 3" xfId="4332" xr:uid="{00000000-0005-0000-0000-0000AB2A0000}"/>
    <cellStyle name="Millares 3 3 2 2 3 3 2" xfId="6521" xr:uid="{00000000-0005-0000-0000-0000AC2A0000}"/>
    <cellStyle name="Millares 3 3 2 2 3 3 2 2" xfId="10898" xr:uid="{00000000-0005-0000-0000-0000AD2A0000}"/>
    <cellStyle name="Millares 3 3 2 2 3 3 2 2 2" xfId="19651" xr:uid="{00000000-0005-0000-0000-0000AE2A0000}"/>
    <cellStyle name="Millares 3 3 2 2 3 3 2 3" xfId="15275" xr:uid="{00000000-0005-0000-0000-0000AF2A0000}"/>
    <cellStyle name="Millares 3 3 2 2 3 3 3" xfId="8710" xr:uid="{00000000-0005-0000-0000-0000B02A0000}"/>
    <cellStyle name="Millares 3 3 2 2 3 3 3 2" xfId="17463" xr:uid="{00000000-0005-0000-0000-0000B12A0000}"/>
    <cellStyle name="Millares 3 3 2 2 3 3 4" xfId="13087" xr:uid="{00000000-0005-0000-0000-0000B22A0000}"/>
    <cellStyle name="Millares 3 3 2 2 3 4" xfId="5427" xr:uid="{00000000-0005-0000-0000-0000B32A0000}"/>
    <cellStyle name="Millares 3 3 2 2 3 4 2" xfId="9804" xr:uid="{00000000-0005-0000-0000-0000B42A0000}"/>
    <cellStyle name="Millares 3 3 2 2 3 4 2 2" xfId="18557" xr:uid="{00000000-0005-0000-0000-0000B52A0000}"/>
    <cellStyle name="Millares 3 3 2 2 3 4 3" xfId="14181" xr:uid="{00000000-0005-0000-0000-0000B62A0000}"/>
    <cellStyle name="Millares 3 3 2 2 3 5" xfId="7616" xr:uid="{00000000-0005-0000-0000-0000B72A0000}"/>
    <cellStyle name="Millares 3 3 2 2 3 5 2" xfId="16369" xr:uid="{00000000-0005-0000-0000-0000B82A0000}"/>
    <cellStyle name="Millares 3 3 2 2 3 6" xfId="11993" xr:uid="{00000000-0005-0000-0000-0000B92A0000}"/>
    <cellStyle name="Millares 3 3 2 2 4" xfId="3510" xr:uid="{00000000-0005-0000-0000-0000BA2A0000}"/>
    <cellStyle name="Millares 3 3 2 2 4 2" xfId="4606" xr:uid="{00000000-0005-0000-0000-0000BB2A0000}"/>
    <cellStyle name="Millares 3 3 2 2 4 2 2" xfId="6795" xr:uid="{00000000-0005-0000-0000-0000BC2A0000}"/>
    <cellStyle name="Millares 3 3 2 2 4 2 2 2" xfId="11172" xr:uid="{00000000-0005-0000-0000-0000BD2A0000}"/>
    <cellStyle name="Millares 3 3 2 2 4 2 2 2 2" xfId="19925" xr:uid="{00000000-0005-0000-0000-0000BE2A0000}"/>
    <cellStyle name="Millares 3 3 2 2 4 2 2 3" xfId="15549" xr:uid="{00000000-0005-0000-0000-0000BF2A0000}"/>
    <cellStyle name="Millares 3 3 2 2 4 2 3" xfId="8984" xr:uid="{00000000-0005-0000-0000-0000C02A0000}"/>
    <cellStyle name="Millares 3 3 2 2 4 2 3 2" xfId="17737" xr:uid="{00000000-0005-0000-0000-0000C12A0000}"/>
    <cellStyle name="Millares 3 3 2 2 4 2 4" xfId="13361" xr:uid="{00000000-0005-0000-0000-0000C22A0000}"/>
    <cellStyle name="Millares 3 3 2 2 4 3" xfId="5701" xr:uid="{00000000-0005-0000-0000-0000C32A0000}"/>
    <cellStyle name="Millares 3 3 2 2 4 3 2" xfId="10078" xr:uid="{00000000-0005-0000-0000-0000C42A0000}"/>
    <cellStyle name="Millares 3 3 2 2 4 3 2 2" xfId="18831" xr:uid="{00000000-0005-0000-0000-0000C52A0000}"/>
    <cellStyle name="Millares 3 3 2 2 4 3 3" xfId="14455" xr:uid="{00000000-0005-0000-0000-0000C62A0000}"/>
    <cellStyle name="Millares 3 3 2 2 4 4" xfId="7890" xr:uid="{00000000-0005-0000-0000-0000C72A0000}"/>
    <cellStyle name="Millares 3 3 2 2 4 4 2" xfId="16643" xr:uid="{00000000-0005-0000-0000-0000C82A0000}"/>
    <cellStyle name="Millares 3 3 2 2 4 5" xfId="12267" xr:uid="{00000000-0005-0000-0000-0000C92A0000}"/>
    <cellStyle name="Millares 3 3 2 2 5" xfId="4058" xr:uid="{00000000-0005-0000-0000-0000CA2A0000}"/>
    <cellStyle name="Millares 3 3 2 2 5 2" xfId="6247" xr:uid="{00000000-0005-0000-0000-0000CB2A0000}"/>
    <cellStyle name="Millares 3 3 2 2 5 2 2" xfId="10624" xr:uid="{00000000-0005-0000-0000-0000CC2A0000}"/>
    <cellStyle name="Millares 3 3 2 2 5 2 2 2" xfId="19377" xr:uid="{00000000-0005-0000-0000-0000CD2A0000}"/>
    <cellStyle name="Millares 3 3 2 2 5 2 3" xfId="15001" xr:uid="{00000000-0005-0000-0000-0000CE2A0000}"/>
    <cellStyle name="Millares 3 3 2 2 5 3" xfId="8436" xr:uid="{00000000-0005-0000-0000-0000CF2A0000}"/>
    <cellStyle name="Millares 3 3 2 2 5 3 2" xfId="17189" xr:uid="{00000000-0005-0000-0000-0000D02A0000}"/>
    <cellStyle name="Millares 3 3 2 2 5 4" xfId="12813" xr:uid="{00000000-0005-0000-0000-0000D12A0000}"/>
    <cellStyle name="Millares 3 3 2 2 6" xfId="5153" xr:uid="{00000000-0005-0000-0000-0000D22A0000}"/>
    <cellStyle name="Millares 3 3 2 2 6 2" xfId="9530" xr:uid="{00000000-0005-0000-0000-0000D32A0000}"/>
    <cellStyle name="Millares 3 3 2 2 6 2 2" xfId="18283" xr:uid="{00000000-0005-0000-0000-0000D42A0000}"/>
    <cellStyle name="Millares 3 3 2 2 6 3" xfId="13907" xr:uid="{00000000-0005-0000-0000-0000D52A0000}"/>
    <cellStyle name="Millares 3 3 2 2 7" xfId="7342" xr:uid="{00000000-0005-0000-0000-0000D62A0000}"/>
    <cellStyle name="Millares 3 3 2 2 7 2" xfId="16095" xr:uid="{00000000-0005-0000-0000-0000D72A0000}"/>
    <cellStyle name="Millares 3 3 2 2 8" xfId="11719" xr:uid="{00000000-0005-0000-0000-0000D82A0000}"/>
    <cellStyle name="Millares 3 3 2 3" xfId="3010" xr:uid="{00000000-0005-0000-0000-0000D92A0000}"/>
    <cellStyle name="Millares 3 3 2 3 2" xfId="3286" xr:uid="{00000000-0005-0000-0000-0000DA2A0000}"/>
    <cellStyle name="Millares 3 3 2 3 2 2" xfId="3839" xr:uid="{00000000-0005-0000-0000-0000DB2A0000}"/>
    <cellStyle name="Millares 3 3 2 3 2 2 2" xfId="4935" xr:uid="{00000000-0005-0000-0000-0000DC2A0000}"/>
    <cellStyle name="Millares 3 3 2 3 2 2 2 2" xfId="7124" xr:uid="{00000000-0005-0000-0000-0000DD2A0000}"/>
    <cellStyle name="Millares 3 3 2 3 2 2 2 2 2" xfId="11501" xr:uid="{00000000-0005-0000-0000-0000DE2A0000}"/>
    <cellStyle name="Millares 3 3 2 3 2 2 2 2 2 2" xfId="20254" xr:uid="{00000000-0005-0000-0000-0000DF2A0000}"/>
    <cellStyle name="Millares 3 3 2 3 2 2 2 2 3" xfId="15878" xr:uid="{00000000-0005-0000-0000-0000E02A0000}"/>
    <cellStyle name="Millares 3 3 2 3 2 2 2 3" xfId="9313" xr:uid="{00000000-0005-0000-0000-0000E12A0000}"/>
    <cellStyle name="Millares 3 3 2 3 2 2 2 3 2" xfId="18066" xr:uid="{00000000-0005-0000-0000-0000E22A0000}"/>
    <cellStyle name="Millares 3 3 2 3 2 2 2 4" xfId="13690" xr:uid="{00000000-0005-0000-0000-0000E32A0000}"/>
    <cellStyle name="Millares 3 3 2 3 2 2 3" xfId="6030" xr:uid="{00000000-0005-0000-0000-0000E42A0000}"/>
    <cellStyle name="Millares 3 3 2 3 2 2 3 2" xfId="10407" xr:uid="{00000000-0005-0000-0000-0000E52A0000}"/>
    <cellStyle name="Millares 3 3 2 3 2 2 3 2 2" xfId="19160" xr:uid="{00000000-0005-0000-0000-0000E62A0000}"/>
    <cellStyle name="Millares 3 3 2 3 2 2 3 3" xfId="14784" xr:uid="{00000000-0005-0000-0000-0000E72A0000}"/>
    <cellStyle name="Millares 3 3 2 3 2 2 4" xfId="8219" xr:uid="{00000000-0005-0000-0000-0000E82A0000}"/>
    <cellStyle name="Millares 3 3 2 3 2 2 4 2" xfId="16972" xr:uid="{00000000-0005-0000-0000-0000E92A0000}"/>
    <cellStyle name="Millares 3 3 2 3 2 2 5" xfId="12596" xr:uid="{00000000-0005-0000-0000-0000EA2A0000}"/>
    <cellStyle name="Millares 3 3 2 3 2 3" xfId="4387" xr:uid="{00000000-0005-0000-0000-0000EB2A0000}"/>
    <cellStyle name="Millares 3 3 2 3 2 3 2" xfId="6576" xr:uid="{00000000-0005-0000-0000-0000EC2A0000}"/>
    <cellStyle name="Millares 3 3 2 3 2 3 2 2" xfId="10953" xr:uid="{00000000-0005-0000-0000-0000ED2A0000}"/>
    <cellStyle name="Millares 3 3 2 3 2 3 2 2 2" xfId="19706" xr:uid="{00000000-0005-0000-0000-0000EE2A0000}"/>
    <cellStyle name="Millares 3 3 2 3 2 3 2 3" xfId="15330" xr:uid="{00000000-0005-0000-0000-0000EF2A0000}"/>
    <cellStyle name="Millares 3 3 2 3 2 3 3" xfId="8765" xr:uid="{00000000-0005-0000-0000-0000F02A0000}"/>
    <cellStyle name="Millares 3 3 2 3 2 3 3 2" xfId="17518" xr:uid="{00000000-0005-0000-0000-0000F12A0000}"/>
    <cellStyle name="Millares 3 3 2 3 2 3 4" xfId="13142" xr:uid="{00000000-0005-0000-0000-0000F22A0000}"/>
    <cellStyle name="Millares 3 3 2 3 2 4" xfId="5482" xr:uid="{00000000-0005-0000-0000-0000F32A0000}"/>
    <cellStyle name="Millares 3 3 2 3 2 4 2" xfId="9859" xr:uid="{00000000-0005-0000-0000-0000F42A0000}"/>
    <cellStyle name="Millares 3 3 2 3 2 4 2 2" xfId="18612" xr:uid="{00000000-0005-0000-0000-0000F52A0000}"/>
    <cellStyle name="Millares 3 3 2 3 2 4 3" xfId="14236" xr:uid="{00000000-0005-0000-0000-0000F62A0000}"/>
    <cellStyle name="Millares 3 3 2 3 2 5" xfId="7671" xr:uid="{00000000-0005-0000-0000-0000F72A0000}"/>
    <cellStyle name="Millares 3 3 2 3 2 5 2" xfId="16424" xr:uid="{00000000-0005-0000-0000-0000F82A0000}"/>
    <cellStyle name="Millares 3 3 2 3 2 6" xfId="12048" xr:uid="{00000000-0005-0000-0000-0000F92A0000}"/>
    <cellStyle name="Millares 3 3 2 3 3" xfId="3565" xr:uid="{00000000-0005-0000-0000-0000FA2A0000}"/>
    <cellStyle name="Millares 3 3 2 3 3 2" xfId="4661" xr:uid="{00000000-0005-0000-0000-0000FB2A0000}"/>
    <cellStyle name="Millares 3 3 2 3 3 2 2" xfId="6850" xr:uid="{00000000-0005-0000-0000-0000FC2A0000}"/>
    <cellStyle name="Millares 3 3 2 3 3 2 2 2" xfId="11227" xr:uid="{00000000-0005-0000-0000-0000FD2A0000}"/>
    <cellStyle name="Millares 3 3 2 3 3 2 2 2 2" xfId="19980" xr:uid="{00000000-0005-0000-0000-0000FE2A0000}"/>
    <cellStyle name="Millares 3 3 2 3 3 2 2 3" xfId="15604" xr:uid="{00000000-0005-0000-0000-0000FF2A0000}"/>
    <cellStyle name="Millares 3 3 2 3 3 2 3" xfId="9039" xr:uid="{00000000-0005-0000-0000-0000002B0000}"/>
    <cellStyle name="Millares 3 3 2 3 3 2 3 2" xfId="17792" xr:uid="{00000000-0005-0000-0000-0000012B0000}"/>
    <cellStyle name="Millares 3 3 2 3 3 2 4" xfId="13416" xr:uid="{00000000-0005-0000-0000-0000022B0000}"/>
    <cellStyle name="Millares 3 3 2 3 3 3" xfId="5756" xr:uid="{00000000-0005-0000-0000-0000032B0000}"/>
    <cellStyle name="Millares 3 3 2 3 3 3 2" xfId="10133" xr:uid="{00000000-0005-0000-0000-0000042B0000}"/>
    <cellStyle name="Millares 3 3 2 3 3 3 2 2" xfId="18886" xr:uid="{00000000-0005-0000-0000-0000052B0000}"/>
    <cellStyle name="Millares 3 3 2 3 3 3 3" xfId="14510" xr:uid="{00000000-0005-0000-0000-0000062B0000}"/>
    <cellStyle name="Millares 3 3 2 3 3 4" xfId="7945" xr:uid="{00000000-0005-0000-0000-0000072B0000}"/>
    <cellStyle name="Millares 3 3 2 3 3 4 2" xfId="16698" xr:uid="{00000000-0005-0000-0000-0000082B0000}"/>
    <cellStyle name="Millares 3 3 2 3 3 5" xfId="12322" xr:uid="{00000000-0005-0000-0000-0000092B0000}"/>
    <cellStyle name="Millares 3 3 2 3 4" xfId="4113" xr:uid="{00000000-0005-0000-0000-00000A2B0000}"/>
    <cellStyle name="Millares 3 3 2 3 4 2" xfId="6302" xr:uid="{00000000-0005-0000-0000-00000B2B0000}"/>
    <cellStyle name="Millares 3 3 2 3 4 2 2" xfId="10679" xr:uid="{00000000-0005-0000-0000-00000C2B0000}"/>
    <cellStyle name="Millares 3 3 2 3 4 2 2 2" xfId="19432" xr:uid="{00000000-0005-0000-0000-00000D2B0000}"/>
    <cellStyle name="Millares 3 3 2 3 4 2 3" xfId="15056" xr:uid="{00000000-0005-0000-0000-00000E2B0000}"/>
    <cellStyle name="Millares 3 3 2 3 4 3" xfId="8491" xr:uid="{00000000-0005-0000-0000-00000F2B0000}"/>
    <cellStyle name="Millares 3 3 2 3 4 3 2" xfId="17244" xr:uid="{00000000-0005-0000-0000-0000102B0000}"/>
    <cellStyle name="Millares 3 3 2 3 4 4" xfId="12868" xr:uid="{00000000-0005-0000-0000-0000112B0000}"/>
    <cellStyle name="Millares 3 3 2 3 5" xfId="5208" xr:uid="{00000000-0005-0000-0000-0000122B0000}"/>
    <cellStyle name="Millares 3 3 2 3 5 2" xfId="9585" xr:uid="{00000000-0005-0000-0000-0000132B0000}"/>
    <cellStyle name="Millares 3 3 2 3 5 2 2" xfId="18338" xr:uid="{00000000-0005-0000-0000-0000142B0000}"/>
    <cellStyle name="Millares 3 3 2 3 5 3" xfId="13962" xr:uid="{00000000-0005-0000-0000-0000152B0000}"/>
    <cellStyle name="Millares 3 3 2 3 6" xfId="7397" xr:uid="{00000000-0005-0000-0000-0000162B0000}"/>
    <cellStyle name="Millares 3 3 2 3 6 2" xfId="16150" xr:uid="{00000000-0005-0000-0000-0000172B0000}"/>
    <cellStyle name="Millares 3 3 2 3 7" xfId="11774" xr:uid="{00000000-0005-0000-0000-0000182B0000}"/>
    <cellStyle name="Millares 3 3 2 4" xfId="2897" xr:uid="{00000000-0005-0000-0000-0000192B0000}"/>
    <cellStyle name="Millares 3 3 2 4 2" xfId="3176" xr:uid="{00000000-0005-0000-0000-00001A2B0000}"/>
    <cellStyle name="Millares 3 3 2 4 2 2" xfId="3729" xr:uid="{00000000-0005-0000-0000-00001B2B0000}"/>
    <cellStyle name="Millares 3 3 2 4 2 2 2" xfId="4825" xr:uid="{00000000-0005-0000-0000-00001C2B0000}"/>
    <cellStyle name="Millares 3 3 2 4 2 2 2 2" xfId="7014" xr:uid="{00000000-0005-0000-0000-00001D2B0000}"/>
    <cellStyle name="Millares 3 3 2 4 2 2 2 2 2" xfId="11391" xr:uid="{00000000-0005-0000-0000-00001E2B0000}"/>
    <cellStyle name="Millares 3 3 2 4 2 2 2 2 2 2" xfId="20144" xr:uid="{00000000-0005-0000-0000-00001F2B0000}"/>
    <cellStyle name="Millares 3 3 2 4 2 2 2 2 3" xfId="15768" xr:uid="{00000000-0005-0000-0000-0000202B0000}"/>
    <cellStyle name="Millares 3 3 2 4 2 2 2 3" xfId="9203" xr:uid="{00000000-0005-0000-0000-0000212B0000}"/>
    <cellStyle name="Millares 3 3 2 4 2 2 2 3 2" xfId="17956" xr:uid="{00000000-0005-0000-0000-0000222B0000}"/>
    <cellStyle name="Millares 3 3 2 4 2 2 2 4" xfId="13580" xr:uid="{00000000-0005-0000-0000-0000232B0000}"/>
    <cellStyle name="Millares 3 3 2 4 2 2 3" xfId="5920" xr:uid="{00000000-0005-0000-0000-0000242B0000}"/>
    <cellStyle name="Millares 3 3 2 4 2 2 3 2" xfId="10297" xr:uid="{00000000-0005-0000-0000-0000252B0000}"/>
    <cellStyle name="Millares 3 3 2 4 2 2 3 2 2" xfId="19050" xr:uid="{00000000-0005-0000-0000-0000262B0000}"/>
    <cellStyle name="Millares 3 3 2 4 2 2 3 3" xfId="14674" xr:uid="{00000000-0005-0000-0000-0000272B0000}"/>
    <cellStyle name="Millares 3 3 2 4 2 2 4" xfId="8109" xr:uid="{00000000-0005-0000-0000-0000282B0000}"/>
    <cellStyle name="Millares 3 3 2 4 2 2 4 2" xfId="16862" xr:uid="{00000000-0005-0000-0000-0000292B0000}"/>
    <cellStyle name="Millares 3 3 2 4 2 2 5" xfId="12486" xr:uid="{00000000-0005-0000-0000-00002A2B0000}"/>
    <cellStyle name="Millares 3 3 2 4 2 3" xfId="4277" xr:uid="{00000000-0005-0000-0000-00002B2B0000}"/>
    <cellStyle name="Millares 3 3 2 4 2 3 2" xfId="6466" xr:uid="{00000000-0005-0000-0000-00002C2B0000}"/>
    <cellStyle name="Millares 3 3 2 4 2 3 2 2" xfId="10843" xr:uid="{00000000-0005-0000-0000-00002D2B0000}"/>
    <cellStyle name="Millares 3 3 2 4 2 3 2 2 2" xfId="19596" xr:uid="{00000000-0005-0000-0000-00002E2B0000}"/>
    <cellStyle name="Millares 3 3 2 4 2 3 2 3" xfId="15220" xr:uid="{00000000-0005-0000-0000-00002F2B0000}"/>
    <cellStyle name="Millares 3 3 2 4 2 3 3" xfId="8655" xr:uid="{00000000-0005-0000-0000-0000302B0000}"/>
    <cellStyle name="Millares 3 3 2 4 2 3 3 2" xfId="17408" xr:uid="{00000000-0005-0000-0000-0000312B0000}"/>
    <cellStyle name="Millares 3 3 2 4 2 3 4" xfId="13032" xr:uid="{00000000-0005-0000-0000-0000322B0000}"/>
    <cellStyle name="Millares 3 3 2 4 2 4" xfId="5372" xr:uid="{00000000-0005-0000-0000-0000332B0000}"/>
    <cellStyle name="Millares 3 3 2 4 2 4 2" xfId="9749" xr:uid="{00000000-0005-0000-0000-0000342B0000}"/>
    <cellStyle name="Millares 3 3 2 4 2 4 2 2" xfId="18502" xr:uid="{00000000-0005-0000-0000-0000352B0000}"/>
    <cellStyle name="Millares 3 3 2 4 2 4 3" xfId="14126" xr:uid="{00000000-0005-0000-0000-0000362B0000}"/>
    <cellStyle name="Millares 3 3 2 4 2 5" xfId="7561" xr:uid="{00000000-0005-0000-0000-0000372B0000}"/>
    <cellStyle name="Millares 3 3 2 4 2 5 2" xfId="16314" xr:uid="{00000000-0005-0000-0000-0000382B0000}"/>
    <cellStyle name="Millares 3 3 2 4 2 6" xfId="11938" xr:uid="{00000000-0005-0000-0000-0000392B0000}"/>
    <cellStyle name="Millares 3 3 2 4 3" xfId="3455" xr:uid="{00000000-0005-0000-0000-00003A2B0000}"/>
    <cellStyle name="Millares 3 3 2 4 3 2" xfId="4551" xr:uid="{00000000-0005-0000-0000-00003B2B0000}"/>
    <cellStyle name="Millares 3 3 2 4 3 2 2" xfId="6740" xr:uid="{00000000-0005-0000-0000-00003C2B0000}"/>
    <cellStyle name="Millares 3 3 2 4 3 2 2 2" xfId="11117" xr:uid="{00000000-0005-0000-0000-00003D2B0000}"/>
    <cellStyle name="Millares 3 3 2 4 3 2 2 2 2" xfId="19870" xr:uid="{00000000-0005-0000-0000-00003E2B0000}"/>
    <cellStyle name="Millares 3 3 2 4 3 2 2 3" xfId="15494" xr:uid="{00000000-0005-0000-0000-00003F2B0000}"/>
    <cellStyle name="Millares 3 3 2 4 3 2 3" xfId="8929" xr:uid="{00000000-0005-0000-0000-0000402B0000}"/>
    <cellStyle name="Millares 3 3 2 4 3 2 3 2" xfId="17682" xr:uid="{00000000-0005-0000-0000-0000412B0000}"/>
    <cellStyle name="Millares 3 3 2 4 3 2 4" xfId="13306" xr:uid="{00000000-0005-0000-0000-0000422B0000}"/>
    <cellStyle name="Millares 3 3 2 4 3 3" xfId="5646" xr:uid="{00000000-0005-0000-0000-0000432B0000}"/>
    <cellStyle name="Millares 3 3 2 4 3 3 2" xfId="10023" xr:uid="{00000000-0005-0000-0000-0000442B0000}"/>
    <cellStyle name="Millares 3 3 2 4 3 3 2 2" xfId="18776" xr:uid="{00000000-0005-0000-0000-0000452B0000}"/>
    <cellStyle name="Millares 3 3 2 4 3 3 3" xfId="14400" xr:uid="{00000000-0005-0000-0000-0000462B0000}"/>
    <cellStyle name="Millares 3 3 2 4 3 4" xfId="7835" xr:uid="{00000000-0005-0000-0000-0000472B0000}"/>
    <cellStyle name="Millares 3 3 2 4 3 4 2" xfId="16588" xr:uid="{00000000-0005-0000-0000-0000482B0000}"/>
    <cellStyle name="Millares 3 3 2 4 3 5" xfId="12212" xr:uid="{00000000-0005-0000-0000-0000492B0000}"/>
    <cellStyle name="Millares 3 3 2 4 4" xfId="4003" xr:uid="{00000000-0005-0000-0000-00004A2B0000}"/>
    <cellStyle name="Millares 3 3 2 4 4 2" xfId="6192" xr:uid="{00000000-0005-0000-0000-00004B2B0000}"/>
    <cellStyle name="Millares 3 3 2 4 4 2 2" xfId="10569" xr:uid="{00000000-0005-0000-0000-00004C2B0000}"/>
    <cellStyle name="Millares 3 3 2 4 4 2 2 2" xfId="19322" xr:uid="{00000000-0005-0000-0000-00004D2B0000}"/>
    <cellStyle name="Millares 3 3 2 4 4 2 3" xfId="14946" xr:uid="{00000000-0005-0000-0000-00004E2B0000}"/>
    <cellStyle name="Millares 3 3 2 4 4 3" xfId="8381" xr:uid="{00000000-0005-0000-0000-00004F2B0000}"/>
    <cellStyle name="Millares 3 3 2 4 4 3 2" xfId="17134" xr:uid="{00000000-0005-0000-0000-0000502B0000}"/>
    <cellStyle name="Millares 3 3 2 4 4 4" xfId="12758" xr:uid="{00000000-0005-0000-0000-0000512B0000}"/>
    <cellStyle name="Millares 3 3 2 4 5" xfId="5098" xr:uid="{00000000-0005-0000-0000-0000522B0000}"/>
    <cellStyle name="Millares 3 3 2 4 5 2" xfId="9475" xr:uid="{00000000-0005-0000-0000-0000532B0000}"/>
    <cellStyle name="Millares 3 3 2 4 5 2 2" xfId="18228" xr:uid="{00000000-0005-0000-0000-0000542B0000}"/>
    <cellStyle name="Millares 3 3 2 4 5 3" xfId="13852" xr:uid="{00000000-0005-0000-0000-0000552B0000}"/>
    <cellStyle name="Millares 3 3 2 4 6" xfId="7287" xr:uid="{00000000-0005-0000-0000-0000562B0000}"/>
    <cellStyle name="Millares 3 3 2 4 6 2" xfId="16040" xr:uid="{00000000-0005-0000-0000-0000572B0000}"/>
    <cellStyle name="Millares 3 3 2 4 7" xfId="11664" xr:uid="{00000000-0005-0000-0000-0000582B0000}"/>
    <cellStyle name="Millares 3 3 2 5" xfId="3126" xr:uid="{00000000-0005-0000-0000-0000592B0000}"/>
    <cellStyle name="Millares 3 3 2 5 2" xfId="3680" xr:uid="{00000000-0005-0000-0000-00005A2B0000}"/>
    <cellStyle name="Millares 3 3 2 5 2 2" xfId="4776" xr:uid="{00000000-0005-0000-0000-00005B2B0000}"/>
    <cellStyle name="Millares 3 3 2 5 2 2 2" xfId="6965" xr:uid="{00000000-0005-0000-0000-00005C2B0000}"/>
    <cellStyle name="Millares 3 3 2 5 2 2 2 2" xfId="11342" xr:uid="{00000000-0005-0000-0000-00005D2B0000}"/>
    <cellStyle name="Millares 3 3 2 5 2 2 2 2 2" xfId="20095" xr:uid="{00000000-0005-0000-0000-00005E2B0000}"/>
    <cellStyle name="Millares 3 3 2 5 2 2 2 3" xfId="15719" xr:uid="{00000000-0005-0000-0000-00005F2B0000}"/>
    <cellStyle name="Millares 3 3 2 5 2 2 3" xfId="9154" xr:uid="{00000000-0005-0000-0000-0000602B0000}"/>
    <cellStyle name="Millares 3 3 2 5 2 2 3 2" xfId="17907" xr:uid="{00000000-0005-0000-0000-0000612B0000}"/>
    <cellStyle name="Millares 3 3 2 5 2 2 4" xfId="13531" xr:uid="{00000000-0005-0000-0000-0000622B0000}"/>
    <cellStyle name="Millares 3 3 2 5 2 3" xfId="5871" xr:uid="{00000000-0005-0000-0000-0000632B0000}"/>
    <cellStyle name="Millares 3 3 2 5 2 3 2" xfId="10248" xr:uid="{00000000-0005-0000-0000-0000642B0000}"/>
    <cellStyle name="Millares 3 3 2 5 2 3 2 2" xfId="19001" xr:uid="{00000000-0005-0000-0000-0000652B0000}"/>
    <cellStyle name="Millares 3 3 2 5 2 3 3" xfId="14625" xr:uid="{00000000-0005-0000-0000-0000662B0000}"/>
    <cellStyle name="Millares 3 3 2 5 2 4" xfId="8060" xr:uid="{00000000-0005-0000-0000-0000672B0000}"/>
    <cellStyle name="Millares 3 3 2 5 2 4 2" xfId="16813" xr:uid="{00000000-0005-0000-0000-0000682B0000}"/>
    <cellStyle name="Millares 3 3 2 5 2 5" xfId="12437" xr:uid="{00000000-0005-0000-0000-0000692B0000}"/>
    <cellStyle name="Millares 3 3 2 5 3" xfId="4228" xr:uid="{00000000-0005-0000-0000-00006A2B0000}"/>
    <cellStyle name="Millares 3 3 2 5 3 2" xfId="6417" xr:uid="{00000000-0005-0000-0000-00006B2B0000}"/>
    <cellStyle name="Millares 3 3 2 5 3 2 2" xfId="10794" xr:uid="{00000000-0005-0000-0000-00006C2B0000}"/>
    <cellStyle name="Millares 3 3 2 5 3 2 2 2" xfId="19547" xr:uid="{00000000-0005-0000-0000-00006D2B0000}"/>
    <cellStyle name="Millares 3 3 2 5 3 2 3" xfId="15171" xr:uid="{00000000-0005-0000-0000-00006E2B0000}"/>
    <cellStyle name="Millares 3 3 2 5 3 3" xfId="8606" xr:uid="{00000000-0005-0000-0000-00006F2B0000}"/>
    <cellStyle name="Millares 3 3 2 5 3 3 2" xfId="17359" xr:uid="{00000000-0005-0000-0000-0000702B0000}"/>
    <cellStyle name="Millares 3 3 2 5 3 4" xfId="12983" xr:uid="{00000000-0005-0000-0000-0000712B0000}"/>
    <cellStyle name="Millares 3 3 2 5 4" xfId="5323" xr:uid="{00000000-0005-0000-0000-0000722B0000}"/>
    <cellStyle name="Millares 3 3 2 5 4 2" xfId="9700" xr:uid="{00000000-0005-0000-0000-0000732B0000}"/>
    <cellStyle name="Millares 3 3 2 5 4 2 2" xfId="18453" xr:uid="{00000000-0005-0000-0000-0000742B0000}"/>
    <cellStyle name="Millares 3 3 2 5 4 3" xfId="14077" xr:uid="{00000000-0005-0000-0000-0000752B0000}"/>
    <cellStyle name="Millares 3 3 2 5 5" xfId="7512" xr:uid="{00000000-0005-0000-0000-0000762B0000}"/>
    <cellStyle name="Millares 3 3 2 5 5 2" xfId="16265" xr:uid="{00000000-0005-0000-0000-0000772B0000}"/>
    <cellStyle name="Millares 3 3 2 5 6" xfId="11889" xr:uid="{00000000-0005-0000-0000-0000782B0000}"/>
    <cellStyle name="Millares 3 3 2 6" xfId="3405" xr:uid="{00000000-0005-0000-0000-0000792B0000}"/>
    <cellStyle name="Millares 3 3 2 6 2" xfId="4502" xr:uid="{00000000-0005-0000-0000-00007A2B0000}"/>
    <cellStyle name="Millares 3 3 2 6 2 2" xfId="6691" xr:uid="{00000000-0005-0000-0000-00007B2B0000}"/>
    <cellStyle name="Millares 3 3 2 6 2 2 2" xfId="11068" xr:uid="{00000000-0005-0000-0000-00007C2B0000}"/>
    <cellStyle name="Millares 3 3 2 6 2 2 2 2" xfId="19821" xr:uid="{00000000-0005-0000-0000-00007D2B0000}"/>
    <cellStyle name="Millares 3 3 2 6 2 2 3" xfId="15445" xr:uid="{00000000-0005-0000-0000-00007E2B0000}"/>
    <cellStyle name="Millares 3 3 2 6 2 3" xfId="8880" xr:uid="{00000000-0005-0000-0000-00007F2B0000}"/>
    <cellStyle name="Millares 3 3 2 6 2 3 2" xfId="17633" xr:uid="{00000000-0005-0000-0000-0000802B0000}"/>
    <cellStyle name="Millares 3 3 2 6 2 4" xfId="13257" xr:uid="{00000000-0005-0000-0000-0000812B0000}"/>
    <cellStyle name="Millares 3 3 2 6 3" xfId="5597" xr:uid="{00000000-0005-0000-0000-0000822B0000}"/>
    <cellStyle name="Millares 3 3 2 6 3 2" xfId="9974" xr:uid="{00000000-0005-0000-0000-0000832B0000}"/>
    <cellStyle name="Millares 3 3 2 6 3 2 2" xfId="18727" xr:uid="{00000000-0005-0000-0000-0000842B0000}"/>
    <cellStyle name="Millares 3 3 2 6 3 3" xfId="14351" xr:uid="{00000000-0005-0000-0000-0000852B0000}"/>
    <cellStyle name="Millares 3 3 2 6 4" xfId="7786" xr:uid="{00000000-0005-0000-0000-0000862B0000}"/>
    <cellStyle name="Millares 3 3 2 6 4 2" xfId="16539" xr:uid="{00000000-0005-0000-0000-0000872B0000}"/>
    <cellStyle name="Millares 3 3 2 6 5" xfId="12163" xr:uid="{00000000-0005-0000-0000-0000882B0000}"/>
    <cellStyle name="Millares 3 3 2 7" xfId="3955" xr:uid="{00000000-0005-0000-0000-0000892B0000}"/>
    <cellStyle name="Millares 3 3 2 7 2" xfId="6144" xr:uid="{00000000-0005-0000-0000-00008A2B0000}"/>
    <cellStyle name="Millares 3 3 2 7 2 2" xfId="10521" xr:uid="{00000000-0005-0000-0000-00008B2B0000}"/>
    <cellStyle name="Millares 3 3 2 7 2 2 2" xfId="19274" xr:uid="{00000000-0005-0000-0000-00008C2B0000}"/>
    <cellStyle name="Millares 3 3 2 7 2 3" xfId="14898" xr:uid="{00000000-0005-0000-0000-00008D2B0000}"/>
    <cellStyle name="Millares 3 3 2 7 3" xfId="8333" xr:uid="{00000000-0005-0000-0000-00008E2B0000}"/>
    <cellStyle name="Millares 3 3 2 7 3 2" xfId="17086" xr:uid="{00000000-0005-0000-0000-00008F2B0000}"/>
    <cellStyle name="Millares 3 3 2 7 4" xfId="12710" xr:uid="{00000000-0005-0000-0000-0000902B0000}"/>
    <cellStyle name="Millares 3 3 2 8" xfId="5050" xr:uid="{00000000-0005-0000-0000-0000912B0000}"/>
    <cellStyle name="Millares 3 3 2 8 2" xfId="9427" xr:uid="{00000000-0005-0000-0000-0000922B0000}"/>
    <cellStyle name="Millares 3 3 2 8 2 2" xfId="18180" xr:uid="{00000000-0005-0000-0000-0000932B0000}"/>
    <cellStyle name="Millares 3 3 2 8 3" xfId="13804" xr:uid="{00000000-0005-0000-0000-0000942B0000}"/>
    <cellStyle name="Millares 3 3 2 9" xfId="7239" xr:uid="{00000000-0005-0000-0000-0000952B0000}"/>
    <cellStyle name="Millares 3 3 2 9 2" xfId="15992" xr:uid="{00000000-0005-0000-0000-0000962B0000}"/>
    <cellStyle name="Millares 3 3 3" xfId="2954" xr:uid="{00000000-0005-0000-0000-0000972B0000}"/>
    <cellStyle name="Millares 3 3 3 2" xfId="3066" xr:uid="{00000000-0005-0000-0000-0000982B0000}"/>
    <cellStyle name="Millares 3 3 3 2 2" xfId="3342" xr:uid="{00000000-0005-0000-0000-0000992B0000}"/>
    <cellStyle name="Millares 3 3 3 2 2 2" xfId="3895" xr:uid="{00000000-0005-0000-0000-00009A2B0000}"/>
    <cellStyle name="Millares 3 3 3 2 2 2 2" xfId="4991" xr:uid="{00000000-0005-0000-0000-00009B2B0000}"/>
    <cellStyle name="Millares 3 3 3 2 2 2 2 2" xfId="7180" xr:uid="{00000000-0005-0000-0000-00009C2B0000}"/>
    <cellStyle name="Millares 3 3 3 2 2 2 2 2 2" xfId="11557" xr:uid="{00000000-0005-0000-0000-00009D2B0000}"/>
    <cellStyle name="Millares 3 3 3 2 2 2 2 2 2 2" xfId="20310" xr:uid="{00000000-0005-0000-0000-00009E2B0000}"/>
    <cellStyle name="Millares 3 3 3 2 2 2 2 2 3" xfId="15934" xr:uid="{00000000-0005-0000-0000-00009F2B0000}"/>
    <cellStyle name="Millares 3 3 3 2 2 2 2 3" xfId="9369" xr:uid="{00000000-0005-0000-0000-0000A02B0000}"/>
    <cellStyle name="Millares 3 3 3 2 2 2 2 3 2" xfId="18122" xr:uid="{00000000-0005-0000-0000-0000A12B0000}"/>
    <cellStyle name="Millares 3 3 3 2 2 2 2 4" xfId="13746" xr:uid="{00000000-0005-0000-0000-0000A22B0000}"/>
    <cellStyle name="Millares 3 3 3 2 2 2 3" xfId="6086" xr:uid="{00000000-0005-0000-0000-0000A32B0000}"/>
    <cellStyle name="Millares 3 3 3 2 2 2 3 2" xfId="10463" xr:uid="{00000000-0005-0000-0000-0000A42B0000}"/>
    <cellStyle name="Millares 3 3 3 2 2 2 3 2 2" xfId="19216" xr:uid="{00000000-0005-0000-0000-0000A52B0000}"/>
    <cellStyle name="Millares 3 3 3 2 2 2 3 3" xfId="14840" xr:uid="{00000000-0005-0000-0000-0000A62B0000}"/>
    <cellStyle name="Millares 3 3 3 2 2 2 4" xfId="8275" xr:uid="{00000000-0005-0000-0000-0000A72B0000}"/>
    <cellStyle name="Millares 3 3 3 2 2 2 4 2" xfId="17028" xr:uid="{00000000-0005-0000-0000-0000A82B0000}"/>
    <cellStyle name="Millares 3 3 3 2 2 2 5" xfId="12652" xr:uid="{00000000-0005-0000-0000-0000A92B0000}"/>
    <cellStyle name="Millares 3 3 3 2 2 3" xfId="4443" xr:uid="{00000000-0005-0000-0000-0000AA2B0000}"/>
    <cellStyle name="Millares 3 3 3 2 2 3 2" xfId="6632" xr:uid="{00000000-0005-0000-0000-0000AB2B0000}"/>
    <cellStyle name="Millares 3 3 3 2 2 3 2 2" xfId="11009" xr:uid="{00000000-0005-0000-0000-0000AC2B0000}"/>
    <cellStyle name="Millares 3 3 3 2 2 3 2 2 2" xfId="19762" xr:uid="{00000000-0005-0000-0000-0000AD2B0000}"/>
    <cellStyle name="Millares 3 3 3 2 2 3 2 3" xfId="15386" xr:uid="{00000000-0005-0000-0000-0000AE2B0000}"/>
    <cellStyle name="Millares 3 3 3 2 2 3 3" xfId="8821" xr:uid="{00000000-0005-0000-0000-0000AF2B0000}"/>
    <cellStyle name="Millares 3 3 3 2 2 3 3 2" xfId="17574" xr:uid="{00000000-0005-0000-0000-0000B02B0000}"/>
    <cellStyle name="Millares 3 3 3 2 2 3 4" xfId="13198" xr:uid="{00000000-0005-0000-0000-0000B12B0000}"/>
    <cellStyle name="Millares 3 3 3 2 2 4" xfId="5538" xr:uid="{00000000-0005-0000-0000-0000B22B0000}"/>
    <cellStyle name="Millares 3 3 3 2 2 4 2" xfId="9915" xr:uid="{00000000-0005-0000-0000-0000B32B0000}"/>
    <cellStyle name="Millares 3 3 3 2 2 4 2 2" xfId="18668" xr:uid="{00000000-0005-0000-0000-0000B42B0000}"/>
    <cellStyle name="Millares 3 3 3 2 2 4 3" xfId="14292" xr:uid="{00000000-0005-0000-0000-0000B52B0000}"/>
    <cellStyle name="Millares 3 3 3 2 2 5" xfId="7727" xr:uid="{00000000-0005-0000-0000-0000B62B0000}"/>
    <cellStyle name="Millares 3 3 3 2 2 5 2" xfId="16480" xr:uid="{00000000-0005-0000-0000-0000B72B0000}"/>
    <cellStyle name="Millares 3 3 3 2 2 6" xfId="12104" xr:uid="{00000000-0005-0000-0000-0000B82B0000}"/>
    <cellStyle name="Millares 3 3 3 2 3" xfId="3621" xr:uid="{00000000-0005-0000-0000-0000B92B0000}"/>
    <cellStyle name="Millares 3 3 3 2 3 2" xfId="4717" xr:uid="{00000000-0005-0000-0000-0000BA2B0000}"/>
    <cellStyle name="Millares 3 3 3 2 3 2 2" xfId="6906" xr:uid="{00000000-0005-0000-0000-0000BB2B0000}"/>
    <cellStyle name="Millares 3 3 3 2 3 2 2 2" xfId="11283" xr:uid="{00000000-0005-0000-0000-0000BC2B0000}"/>
    <cellStyle name="Millares 3 3 3 2 3 2 2 2 2" xfId="20036" xr:uid="{00000000-0005-0000-0000-0000BD2B0000}"/>
    <cellStyle name="Millares 3 3 3 2 3 2 2 3" xfId="15660" xr:uid="{00000000-0005-0000-0000-0000BE2B0000}"/>
    <cellStyle name="Millares 3 3 3 2 3 2 3" xfId="9095" xr:uid="{00000000-0005-0000-0000-0000BF2B0000}"/>
    <cellStyle name="Millares 3 3 3 2 3 2 3 2" xfId="17848" xr:uid="{00000000-0005-0000-0000-0000C02B0000}"/>
    <cellStyle name="Millares 3 3 3 2 3 2 4" xfId="13472" xr:uid="{00000000-0005-0000-0000-0000C12B0000}"/>
    <cellStyle name="Millares 3 3 3 2 3 3" xfId="5812" xr:uid="{00000000-0005-0000-0000-0000C22B0000}"/>
    <cellStyle name="Millares 3 3 3 2 3 3 2" xfId="10189" xr:uid="{00000000-0005-0000-0000-0000C32B0000}"/>
    <cellStyle name="Millares 3 3 3 2 3 3 2 2" xfId="18942" xr:uid="{00000000-0005-0000-0000-0000C42B0000}"/>
    <cellStyle name="Millares 3 3 3 2 3 3 3" xfId="14566" xr:uid="{00000000-0005-0000-0000-0000C52B0000}"/>
    <cellStyle name="Millares 3 3 3 2 3 4" xfId="8001" xr:uid="{00000000-0005-0000-0000-0000C62B0000}"/>
    <cellStyle name="Millares 3 3 3 2 3 4 2" xfId="16754" xr:uid="{00000000-0005-0000-0000-0000C72B0000}"/>
    <cellStyle name="Millares 3 3 3 2 3 5" xfId="12378" xr:uid="{00000000-0005-0000-0000-0000C82B0000}"/>
    <cellStyle name="Millares 3 3 3 2 4" xfId="4169" xr:uid="{00000000-0005-0000-0000-0000C92B0000}"/>
    <cellStyle name="Millares 3 3 3 2 4 2" xfId="6358" xr:uid="{00000000-0005-0000-0000-0000CA2B0000}"/>
    <cellStyle name="Millares 3 3 3 2 4 2 2" xfId="10735" xr:uid="{00000000-0005-0000-0000-0000CB2B0000}"/>
    <cellStyle name="Millares 3 3 3 2 4 2 2 2" xfId="19488" xr:uid="{00000000-0005-0000-0000-0000CC2B0000}"/>
    <cellStyle name="Millares 3 3 3 2 4 2 3" xfId="15112" xr:uid="{00000000-0005-0000-0000-0000CD2B0000}"/>
    <cellStyle name="Millares 3 3 3 2 4 3" xfId="8547" xr:uid="{00000000-0005-0000-0000-0000CE2B0000}"/>
    <cellStyle name="Millares 3 3 3 2 4 3 2" xfId="17300" xr:uid="{00000000-0005-0000-0000-0000CF2B0000}"/>
    <cellStyle name="Millares 3 3 3 2 4 4" xfId="12924" xr:uid="{00000000-0005-0000-0000-0000D02B0000}"/>
    <cellStyle name="Millares 3 3 3 2 5" xfId="5264" xr:uid="{00000000-0005-0000-0000-0000D12B0000}"/>
    <cellStyle name="Millares 3 3 3 2 5 2" xfId="9641" xr:uid="{00000000-0005-0000-0000-0000D22B0000}"/>
    <cellStyle name="Millares 3 3 3 2 5 2 2" xfId="18394" xr:uid="{00000000-0005-0000-0000-0000D32B0000}"/>
    <cellStyle name="Millares 3 3 3 2 5 3" xfId="14018" xr:uid="{00000000-0005-0000-0000-0000D42B0000}"/>
    <cellStyle name="Millares 3 3 3 2 6" xfId="7453" xr:uid="{00000000-0005-0000-0000-0000D52B0000}"/>
    <cellStyle name="Millares 3 3 3 2 6 2" xfId="16206" xr:uid="{00000000-0005-0000-0000-0000D62B0000}"/>
    <cellStyle name="Millares 3 3 3 2 7" xfId="11830" xr:uid="{00000000-0005-0000-0000-0000D72B0000}"/>
    <cellStyle name="Millares 3 3 3 3" xfId="3230" xr:uid="{00000000-0005-0000-0000-0000D82B0000}"/>
    <cellStyle name="Millares 3 3 3 3 2" xfId="3783" xr:uid="{00000000-0005-0000-0000-0000D92B0000}"/>
    <cellStyle name="Millares 3 3 3 3 2 2" xfId="4879" xr:uid="{00000000-0005-0000-0000-0000DA2B0000}"/>
    <cellStyle name="Millares 3 3 3 3 2 2 2" xfId="7068" xr:uid="{00000000-0005-0000-0000-0000DB2B0000}"/>
    <cellStyle name="Millares 3 3 3 3 2 2 2 2" xfId="11445" xr:uid="{00000000-0005-0000-0000-0000DC2B0000}"/>
    <cellStyle name="Millares 3 3 3 3 2 2 2 2 2" xfId="20198" xr:uid="{00000000-0005-0000-0000-0000DD2B0000}"/>
    <cellStyle name="Millares 3 3 3 3 2 2 2 3" xfId="15822" xr:uid="{00000000-0005-0000-0000-0000DE2B0000}"/>
    <cellStyle name="Millares 3 3 3 3 2 2 3" xfId="9257" xr:uid="{00000000-0005-0000-0000-0000DF2B0000}"/>
    <cellStyle name="Millares 3 3 3 3 2 2 3 2" xfId="18010" xr:uid="{00000000-0005-0000-0000-0000E02B0000}"/>
    <cellStyle name="Millares 3 3 3 3 2 2 4" xfId="13634" xr:uid="{00000000-0005-0000-0000-0000E12B0000}"/>
    <cellStyle name="Millares 3 3 3 3 2 3" xfId="5974" xr:uid="{00000000-0005-0000-0000-0000E22B0000}"/>
    <cellStyle name="Millares 3 3 3 3 2 3 2" xfId="10351" xr:uid="{00000000-0005-0000-0000-0000E32B0000}"/>
    <cellStyle name="Millares 3 3 3 3 2 3 2 2" xfId="19104" xr:uid="{00000000-0005-0000-0000-0000E42B0000}"/>
    <cellStyle name="Millares 3 3 3 3 2 3 3" xfId="14728" xr:uid="{00000000-0005-0000-0000-0000E52B0000}"/>
    <cellStyle name="Millares 3 3 3 3 2 4" xfId="8163" xr:uid="{00000000-0005-0000-0000-0000E62B0000}"/>
    <cellStyle name="Millares 3 3 3 3 2 4 2" xfId="16916" xr:uid="{00000000-0005-0000-0000-0000E72B0000}"/>
    <cellStyle name="Millares 3 3 3 3 2 5" xfId="12540" xr:uid="{00000000-0005-0000-0000-0000E82B0000}"/>
    <cellStyle name="Millares 3 3 3 3 3" xfId="4331" xr:uid="{00000000-0005-0000-0000-0000E92B0000}"/>
    <cellStyle name="Millares 3 3 3 3 3 2" xfId="6520" xr:uid="{00000000-0005-0000-0000-0000EA2B0000}"/>
    <cellStyle name="Millares 3 3 3 3 3 2 2" xfId="10897" xr:uid="{00000000-0005-0000-0000-0000EB2B0000}"/>
    <cellStyle name="Millares 3 3 3 3 3 2 2 2" xfId="19650" xr:uid="{00000000-0005-0000-0000-0000EC2B0000}"/>
    <cellStyle name="Millares 3 3 3 3 3 2 3" xfId="15274" xr:uid="{00000000-0005-0000-0000-0000ED2B0000}"/>
    <cellStyle name="Millares 3 3 3 3 3 3" xfId="8709" xr:uid="{00000000-0005-0000-0000-0000EE2B0000}"/>
    <cellStyle name="Millares 3 3 3 3 3 3 2" xfId="17462" xr:uid="{00000000-0005-0000-0000-0000EF2B0000}"/>
    <cellStyle name="Millares 3 3 3 3 3 4" xfId="13086" xr:uid="{00000000-0005-0000-0000-0000F02B0000}"/>
    <cellStyle name="Millares 3 3 3 3 4" xfId="5426" xr:uid="{00000000-0005-0000-0000-0000F12B0000}"/>
    <cellStyle name="Millares 3 3 3 3 4 2" xfId="9803" xr:uid="{00000000-0005-0000-0000-0000F22B0000}"/>
    <cellStyle name="Millares 3 3 3 3 4 2 2" xfId="18556" xr:uid="{00000000-0005-0000-0000-0000F32B0000}"/>
    <cellStyle name="Millares 3 3 3 3 4 3" xfId="14180" xr:uid="{00000000-0005-0000-0000-0000F42B0000}"/>
    <cellStyle name="Millares 3 3 3 3 5" xfId="7615" xr:uid="{00000000-0005-0000-0000-0000F52B0000}"/>
    <cellStyle name="Millares 3 3 3 3 5 2" xfId="16368" xr:uid="{00000000-0005-0000-0000-0000F62B0000}"/>
    <cellStyle name="Millares 3 3 3 3 6" xfId="11992" xr:uid="{00000000-0005-0000-0000-0000F72B0000}"/>
    <cellStyle name="Millares 3 3 3 4" xfId="3509" xr:uid="{00000000-0005-0000-0000-0000F82B0000}"/>
    <cellStyle name="Millares 3 3 3 4 2" xfId="4605" xr:uid="{00000000-0005-0000-0000-0000F92B0000}"/>
    <cellStyle name="Millares 3 3 3 4 2 2" xfId="6794" xr:uid="{00000000-0005-0000-0000-0000FA2B0000}"/>
    <cellStyle name="Millares 3 3 3 4 2 2 2" xfId="11171" xr:uid="{00000000-0005-0000-0000-0000FB2B0000}"/>
    <cellStyle name="Millares 3 3 3 4 2 2 2 2" xfId="19924" xr:uid="{00000000-0005-0000-0000-0000FC2B0000}"/>
    <cellStyle name="Millares 3 3 3 4 2 2 3" xfId="15548" xr:uid="{00000000-0005-0000-0000-0000FD2B0000}"/>
    <cellStyle name="Millares 3 3 3 4 2 3" xfId="8983" xr:uid="{00000000-0005-0000-0000-0000FE2B0000}"/>
    <cellStyle name="Millares 3 3 3 4 2 3 2" xfId="17736" xr:uid="{00000000-0005-0000-0000-0000FF2B0000}"/>
    <cellStyle name="Millares 3 3 3 4 2 4" xfId="13360" xr:uid="{00000000-0005-0000-0000-0000002C0000}"/>
    <cellStyle name="Millares 3 3 3 4 3" xfId="5700" xr:uid="{00000000-0005-0000-0000-0000012C0000}"/>
    <cellStyle name="Millares 3 3 3 4 3 2" xfId="10077" xr:uid="{00000000-0005-0000-0000-0000022C0000}"/>
    <cellStyle name="Millares 3 3 3 4 3 2 2" xfId="18830" xr:uid="{00000000-0005-0000-0000-0000032C0000}"/>
    <cellStyle name="Millares 3 3 3 4 3 3" xfId="14454" xr:uid="{00000000-0005-0000-0000-0000042C0000}"/>
    <cellStyle name="Millares 3 3 3 4 4" xfId="7889" xr:uid="{00000000-0005-0000-0000-0000052C0000}"/>
    <cellStyle name="Millares 3 3 3 4 4 2" xfId="16642" xr:uid="{00000000-0005-0000-0000-0000062C0000}"/>
    <cellStyle name="Millares 3 3 3 4 5" xfId="12266" xr:uid="{00000000-0005-0000-0000-0000072C0000}"/>
    <cellStyle name="Millares 3 3 3 5" xfId="4057" xr:uid="{00000000-0005-0000-0000-0000082C0000}"/>
    <cellStyle name="Millares 3 3 3 5 2" xfId="6246" xr:uid="{00000000-0005-0000-0000-0000092C0000}"/>
    <cellStyle name="Millares 3 3 3 5 2 2" xfId="10623" xr:uid="{00000000-0005-0000-0000-00000A2C0000}"/>
    <cellStyle name="Millares 3 3 3 5 2 2 2" xfId="19376" xr:uid="{00000000-0005-0000-0000-00000B2C0000}"/>
    <cellStyle name="Millares 3 3 3 5 2 3" xfId="15000" xr:uid="{00000000-0005-0000-0000-00000C2C0000}"/>
    <cellStyle name="Millares 3 3 3 5 3" xfId="8435" xr:uid="{00000000-0005-0000-0000-00000D2C0000}"/>
    <cellStyle name="Millares 3 3 3 5 3 2" xfId="17188" xr:uid="{00000000-0005-0000-0000-00000E2C0000}"/>
    <cellStyle name="Millares 3 3 3 5 4" xfId="12812" xr:uid="{00000000-0005-0000-0000-00000F2C0000}"/>
    <cellStyle name="Millares 3 3 3 6" xfId="5152" xr:uid="{00000000-0005-0000-0000-0000102C0000}"/>
    <cellStyle name="Millares 3 3 3 6 2" xfId="9529" xr:uid="{00000000-0005-0000-0000-0000112C0000}"/>
    <cellStyle name="Millares 3 3 3 6 2 2" xfId="18282" xr:uid="{00000000-0005-0000-0000-0000122C0000}"/>
    <cellStyle name="Millares 3 3 3 6 3" xfId="13906" xr:uid="{00000000-0005-0000-0000-0000132C0000}"/>
    <cellStyle name="Millares 3 3 3 7" xfId="7341" xr:uid="{00000000-0005-0000-0000-0000142C0000}"/>
    <cellStyle name="Millares 3 3 3 7 2" xfId="16094" xr:uid="{00000000-0005-0000-0000-0000152C0000}"/>
    <cellStyle name="Millares 3 3 3 8" xfId="11718" xr:uid="{00000000-0005-0000-0000-0000162C0000}"/>
    <cellStyle name="Millares 3 3 4" xfId="3009" xr:uid="{00000000-0005-0000-0000-0000172C0000}"/>
    <cellStyle name="Millares 3 3 4 2" xfId="3285" xr:uid="{00000000-0005-0000-0000-0000182C0000}"/>
    <cellStyle name="Millares 3 3 4 2 2" xfId="3838" xr:uid="{00000000-0005-0000-0000-0000192C0000}"/>
    <cellStyle name="Millares 3 3 4 2 2 2" xfId="4934" xr:uid="{00000000-0005-0000-0000-00001A2C0000}"/>
    <cellStyle name="Millares 3 3 4 2 2 2 2" xfId="7123" xr:uid="{00000000-0005-0000-0000-00001B2C0000}"/>
    <cellStyle name="Millares 3 3 4 2 2 2 2 2" xfId="11500" xr:uid="{00000000-0005-0000-0000-00001C2C0000}"/>
    <cellStyle name="Millares 3 3 4 2 2 2 2 2 2" xfId="20253" xr:uid="{00000000-0005-0000-0000-00001D2C0000}"/>
    <cellStyle name="Millares 3 3 4 2 2 2 2 3" xfId="15877" xr:uid="{00000000-0005-0000-0000-00001E2C0000}"/>
    <cellStyle name="Millares 3 3 4 2 2 2 3" xfId="9312" xr:uid="{00000000-0005-0000-0000-00001F2C0000}"/>
    <cellStyle name="Millares 3 3 4 2 2 2 3 2" xfId="18065" xr:uid="{00000000-0005-0000-0000-0000202C0000}"/>
    <cellStyle name="Millares 3 3 4 2 2 2 4" xfId="13689" xr:uid="{00000000-0005-0000-0000-0000212C0000}"/>
    <cellStyle name="Millares 3 3 4 2 2 3" xfId="6029" xr:uid="{00000000-0005-0000-0000-0000222C0000}"/>
    <cellStyle name="Millares 3 3 4 2 2 3 2" xfId="10406" xr:uid="{00000000-0005-0000-0000-0000232C0000}"/>
    <cellStyle name="Millares 3 3 4 2 2 3 2 2" xfId="19159" xr:uid="{00000000-0005-0000-0000-0000242C0000}"/>
    <cellStyle name="Millares 3 3 4 2 2 3 3" xfId="14783" xr:uid="{00000000-0005-0000-0000-0000252C0000}"/>
    <cellStyle name="Millares 3 3 4 2 2 4" xfId="8218" xr:uid="{00000000-0005-0000-0000-0000262C0000}"/>
    <cellStyle name="Millares 3 3 4 2 2 4 2" xfId="16971" xr:uid="{00000000-0005-0000-0000-0000272C0000}"/>
    <cellStyle name="Millares 3 3 4 2 2 5" xfId="12595" xr:uid="{00000000-0005-0000-0000-0000282C0000}"/>
    <cellStyle name="Millares 3 3 4 2 3" xfId="4386" xr:uid="{00000000-0005-0000-0000-0000292C0000}"/>
    <cellStyle name="Millares 3 3 4 2 3 2" xfId="6575" xr:uid="{00000000-0005-0000-0000-00002A2C0000}"/>
    <cellStyle name="Millares 3 3 4 2 3 2 2" xfId="10952" xr:uid="{00000000-0005-0000-0000-00002B2C0000}"/>
    <cellStyle name="Millares 3 3 4 2 3 2 2 2" xfId="19705" xr:uid="{00000000-0005-0000-0000-00002C2C0000}"/>
    <cellStyle name="Millares 3 3 4 2 3 2 3" xfId="15329" xr:uid="{00000000-0005-0000-0000-00002D2C0000}"/>
    <cellStyle name="Millares 3 3 4 2 3 3" xfId="8764" xr:uid="{00000000-0005-0000-0000-00002E2C0000}"/>
    <cellStyle name="Millares 3 3 4 2 3 3 2" xfId="17517" xr:uid="{00000000-0005-0000-0000-00002F2C0000}"/>
    <cellStyle name="Millares 3 3 4 2 3 4" xfId="13141" xr:uid="{00000000-0005-0000-0000-0000302C0000}"/>
    <cellStyle name="Millares 3 3 4 2 4" xfId="5481" xr:uid="{00000000-0005-0000-0000-0000312C0000}"/>
    <cellStyle name="Millares 3 3 4 2 4 2" xfId="9858" xr:uid="{00000000-0005-0000-0000-0000322C0000}"/>
    <cellStyle name="Millares 3 3 4 2 4 2 2" xfId="18611" xr:uid="{00000000-0005-0000-0000-0000332C0000}"/>
    <cellStyle name="Millares 3 3 4 2 4 3" xfId="14235" xr:uid="{00000000-0005-0000-0000-0000342C0000}"/>
    <cellStyle name="Millares 3 3 4 2 5" xfId="7670" xr:uid="{00000000-0005-0000-0000-0000352C0000}"/>
    <cellStyle name="Millares 3 3 4 2 5 2" xfId="16423" xr:uid="{00000000-0005-0000-0000-0000362C0000}"/>
    <cellStyle name="Millares 3 3 4 2 6" xfId="12047" xr:uid="{00000000-0005-0000-0000-0000372C0000}"/>
    <cellStyle name="Millares 3 3 4 3" xfId="3564" xr:uid="{00000000-0005-0000-0000-0000382C0000}"/>
    <cellStyle name="Millares 3 3 4 3 2" xfId="4660" xr:uid="{00000000-0005-0000-0000-0000392C0000}"/>
    <cellStyle name="Millares 3 3 4 3 2 2" xfId="6849" xr:uid="{00000000-0005-0000-0000-00003A2C0000}"/>
    <cellStyle name="Millares 3 3 4 3 2 2 2" xfId="11226" xr:uid="{00000000-0005-0000-0000-00003B2C0000}"/>
    <cellStyle name="Millares 3 3 4 3 2 2 2 2" xfId="19979" xr:uid="{00000000-0005-0000-0000-00003C2C0000}"/>
    <cellStyle name="Millares 3 3 4 3 2 2 3" xfId="15603" xr:uid="{00000000-0005-0000-0000-00003D2C0000}"/>
    <cellStyle name="Millares 3 3 4 3 2 3" xfId="9038" xr:uid="{00000000-0005-0000-0000-00003E2C0000}"/>
    <cellStyle name="Millares 3 3 4 3 2 3 2" xfId="17791" xr:uid="{00000000-0005-0000-0000-00003F2C0000}"/>
    <cellStyle name="Millares 3 3 4 3 2 4" xfId="13415" xr:uid="{00000000-0005-0000-0000-0000402C0000}"/>
    <cellStyle name="Millares 3 3 4 3 3" xfId="5755" xr:uid="{00000000-0005-0000-0000-0000412C0000}"/>
    <cellStyle name="Millares 3 3 4 3 3 2" xfId="10132" xr:uid="{00000000-0005-0000-0000-0000422C0000}"/>
    <cellStyle name="Millares 3 3 4 3 3 2 2" xfId="18885" xr:uid="{00000000-0005-0000-0000-0000432C0000}"/>
    <cellStyle name="Millares 3 3 4 3 3 3" xfId="14509" xr:uid="{00000000-0005-0000-0000-0000442C0000}"/>
    <cellStyle name="Millares 3 3 4 3 4" xfId="7944" xr:uid="{00000000-0005-0000-0000-0000452C0000}"/>
    <cellStyle name="Millares 3 3 4 3 4 2" xfId="16697" xr:uid="{00000000-0005-0000-0000-0000462C0000}"/>
    <cellStyle name="Millares 3 3 4 3 5" xfId="12321" xr:uid="{00000000-0005-0000-0000-0000472C0000}"/>
    <cellStyle name="Millares 3 3 4 4" xfId="4112" xr:uid="{00000000-0005-0000-0000-0000482C0000}"/>
    <cellStyle name="Millares 3 3 4 4 2" xfId="6301" xr:uid="{00000000-0005-0000-0000-0000492C0000}"/>
    <cellStyle name="Millares 3 3 4 4 2 2" xfId="10678" xr:uid="{00000000-0005-0000-0000-00004A2C0000}"/>
    <cellStyle name="Millares 3 3 4 4 2 2 2" xfId="19431" xr:uid="{00000000-0005-0000-0000-00004B2C0000}"/>
    <cellStyle name="Millares 3 3 4 4 2 3" xfId="15055" xr:uid="{00000000-0005-0000-0000-00004C2C0000}"/>
    <cellStyle name="Millares 3 3 4 4 3" xfId="8490" xr:uid="{00000000-0005-0000-0000-00004D2C0000}"/>
    <cellStyle name="Millares 3 3 4 4 3 2" xfId="17243" xr:uid="{00000000-0005-0000-0000-00004E2C0000}"/>
    <cellStyle name="Millares 3 3 4 4 4" xfId="12867" xr:uid="{00000000-0005-0000-0000-00004F2C0000}"/>
    <cellStyle name="Millares 3 3 4 5" xfId="5207" xr:uid="{00000000-0005-0000-0000-0000502C0000}"/>
    <cellStyle name="Millares 3 3 4 5 2" xfId="9584" xr:uid="{00000000-0005-0000-0000-0000512C0000}"/>
    <cellStyle name="Millares 3 3 4 5 2 2" xfId="18337" xr:uid="{00000000-0005-0000-0000-0000522C0000}"/>
    <cellStyle name="Millares 3 3 4 5 3" xfId="13961" xr:uid="{00000000-0005-0000-0000-0000532C0000}"/>
    <cellStyle name="Millares 3 3 4 6" xfId="7396" xr:uid="{00000000-0005-0000-0000-0000542C0000}"/>
    <cellStyle name="Millares 3 3 4 6 2" xfId="16149" xr:uid="{00000000-0005-0000-0000-0000552C0000}"/>
    <cellStyle name="Millares 3 3 4 7" xfId="11773" xr:uid="{00000000-0005-0000-0000-0000562C0000}"/>
    <cellStyle name="Millares 3 3 5" xfId="2896" xr:uid="{00000000-0005-0000-0000-0000572C0000}"/>
    <cellStyle name="Millares 3 3 5 2" xfId="3175" xr:uid="{00000000-0005-0000-0000-0000582C0000}"/>
    <cellStyle name="Millares 3 3 5 2 2" xfId="3728" xr:uid="{00000000-0005-0000-0000-0000592C0000}"/>
    <cellStyle name="Millares 3 3 5 2 2 2" xfId="4824" xr:uid="{00000000-0005-0000-0000-00005A2C0000}"/>
    <cellStyle name="Millares 3 3 5 2 2 2 2" xfId="7013" xr:uid="{00000000-0005-0000-0000-00005B2C0000}"/>
    <cellStyle name="Millares 3 3 5 2 2 2 2 2" xfId="11390" xr:uid="{00000000-0005-0000-0000-00005C2C0000}"/>
    <cellStyle name="Millares 3 3 5 2 2 2 2 2 2" xfId="20143" xr:uid="{00000000-0005-0000-0000-00005D2C0000}"/>
    <cellStyle name="Millares 3 3 5 2 2 2 2 3" xfId="15767" xr:uid="{00000000-0005-0000-0000-00005E2C0000}"/>
    <cellStyle name="Millares 3 3 5 2 2 2 3" xfId="9202" xr:uid="{00000000-0005-0000-0000-00005F2C0000}"/>
    <cellStyle name="Millares 3 3 5 2 2 2 3 2" xfId="17955" xr:uid="{00000000-0005-0000-0000-0000602C0000}"/>
    <cellStyle name="Millares 3 3 5 2 2 2 4" xfId="13579" xr:uid="{00000000-0005-0000-0000-0000612C0000}"/>
    <cellStyle name="Millares 3 3 5 2 2 3" xfId="5919" xr:uid="{00000000-0005-0000-0000-0000622C0000}"/>
    <cellStyle name="Millares 3 3 5 2 2 3 2" xfId="10296" xr:uid="{00000000-0005-0000-0000-0000632C0000}"/>
    <cellStyle name="Millares 3 3 5 2 2 3 2 2" xfId="19049" xr:uid="{00000000-0005-0000-0000-0000642C0000}"/>
    <cellStyle name="Millares 3 3 5 2 2 3 3" xfId="14673" xr:uid="{00000000-0005-0000-0000-0000652C0000}"/>
    <cellStyle name="Millares 3 3 5 2 2 4" xfId="8108" xr:uid="{00000000-0005-0000-0000-0000662C0000}"/>
    <cellStyle name="Millares 3 3 5 2 2 4 2" xfId="16861" xr:uid="{00000000-0005-0000-0000-0000672C0000}"/>
    <cellStyle name="Millares 3 3 5 2 2 5" xfId="12485" xr:uid="{00000000-0005-0000-0000-0000682C0000}"/>
    <cellStyle name="Millares 3 3 5 2 3" xfId="4276" xr:uid="{00000000-0005-0000-0000-0000692C0000}"/>
    <cellStyle name="Millares 3 3 5 2 3 2" xfId="6465" xr:uid="{00000000-0005-0000-0000-00006A2C0000}"/>
    <cellStyle name="Millares 3 3 5 2 3 2 2" xfId="10842" xr:uid="{00000000-0005-0000-0000-00006B2C0000}"/>
    <cellStyle name="Millares 3 3 5 2 3 2 2 2" xfId="19595" xr:uid="{00000000-0005-0000-0000-00006C2C0000}"/>
    <cellStyle name="Millares 3 3 5 2 3 2 3" xfId="15219" xr:uid="{00000000-0005-0000-0000-00006D2C0000}"/>
    <cellStyle name="Millares 3 3 5 2 3 3" xfId="8654" xr:uid="{00000000-0005-0000-0000-00006E2C0000}"/>
    <cellStyle name="Millares 3 3 5 2 3 3 2" xfId="17407" xr:uid="{00000000-0005-0000-0000-00006F2C0000}"/>
    <cellStyle name="Millares 3 3 5 2 3 4" xfId="13031" xr:uid="{00000000-0005-0000-0000-0000702C0000}"/>
    <cellStyle name="Millares 3 3 5 2 4" xfId="5371" xr:uid="{00000000-0005-0000-0000-0000712C0000}"/>
    <cellStyle name="Millares 3 3 5 2 4 2" xfId="9748" xr:uid="{00000000-0005-0000-0000-0000722C0000}"/>
    <cellStyle name="Millares 3 3 5 2 4 2 2" xfId="18501" xr:uid="{00000000-0005-0000-0000-0000732C0000}"/>
    <cellStyle name="Millares 3 3 5 2 4 3" xfId="14125" xr:uid="{00000000-0005-0000-0000-0000742C0000}"/>
    <cellStyle name="Millares 3 3 5 2 5" xfId="7560" xr:uid="{00000000-0005-0000-0000-0000752C0000}"/>
    <cellStyle name="Millares 3 3 5 2 5 2" xfId="16313" xr:uid="{00000000-0005-0000-0000-0000762C0000}"/>
    <cellStyle name="Millares 3 3 5 2 6" xfId="11937" xr:uid="{00000000-0005-0000-0000-0000772C0000}"/>
    <cellStyle name="Millares 3 3 5 3" xfId="3454" xr:uid="{00000000-0005-0000-0000-0000782C0000}"/>
    <cellStyle name="Millares 3 3 5 3 2" xfId="4550" xr:uid="{00000000-0005-0000-0000-0000792C0000}"/>
    <cellStyle name="Millares 3 3 5 3 2 2" xfId="6739" xr:uid="{00000000-0005-0000-0000-00007A2C0000}"/>
    <cellStyle name="Millares 3 3 5 3 2 2 2" xfId="11116" xr:uid="{00000000-0005-0000-0000-00007B2C0000}"/>
    <cellStyle name="Millares 3 3 5 3 2 2 2 2" xfId="19869" xr:uid="{00000000-0005-0000-0000-00007C2C0000}"/>
    <cellStyle name="Millares 3 3 5 3 2 2 3" xfId="15493" xr:uid="{00000000-0005-0000-0000-00007D2C0000}"/>
    <cellStyle name="Millares 3 3 5 3 2 3" xfId="8928" xr:uid="{00000000-0005-0000-0000-00007E2C0000}"/>
    <cellStyle name="Millares 3 3 5 3 2 3 2" xfId="17681" xr:uid="{00000000-0005-0000-0000-00007F2C0000}"/>
    <cellStyle name="Millares 3 3 5 3 2 4" xfId="13305" xr:uid="{00000000-0005-0000-0000-0000802C0000}"/>
    <cellStyle name="Millares 3 3 5 3 3" xfId="5645" xr:uid="{00000000-0005-0000-0000-0000812C0000}"/>
    <cellStyle name="Millares 3 3 5 3 3 2" xfId="10022" xr:uid="{00000000-0005-0000-0000-0000822C0000}"/>
    <cellStyle name="Millares 3 3 5 3 3 2 2" xfId="18775" xr:uid="{00000000-0005-0000-0000-0000832C0000}"/>
    <cellStyle name="Millares 3 3 5 3 3 3" xfId="14399" xr:uid="{00000000-0005-0000-0000-0000842C0000}"/>
    <cellStyle name="Millares 3 3 5 3 4" xfId="7834" xr:uid="{00000000-0005-0000-0000-0000852C0000}"/>
    <cellStyle name="Millares 3 3 5 3 4 2" xfId="16587" xr:uid="{00000000-0005-0000-0000-0000862C0000}"/>
    <cellStyle name="Millares 3 3 5 3 5" xfId="12211" xr:uid="{00000000-0005-0000-0000-0000872C0000}"/>
    <cellStyle name="Millares 3 3 5 4" xfId="4002" xr:uid="{00000000-0005-0000-0000-0000882C0000}"/>
    <cellStyle name="Millares 3 3 5 4 2" xfId="6191" xr:uid="{00000000-0005-0000-0000-0000892C0000}"/>
    <cellStyle name="Millares 3 3 5 4 2 2" xfId="10568" xr:uid="{00000000-0005-0000-0000-00008A2C0000}"/>
    <cellStyle name="Millares 3 3 5 4 2 2 2" xfId="19321" xr:uid="{00000000-0005-0000-0000-00008B2C0000}"/>
    <cellStyle name="Millares 3 3 5 4 2 3" xfId="14945" xr:uid="{00000000-0005-0000-0000-00008C2C0000}"/>
    <cellStyle name="Millares 3 3 5 4 3" xfId="8380" xr:uid="{00000000-0005-0000-0000-00008D2C0000}"/>
    <cellStyle name="Millares 3 3 5 4 3 2" xfId="17133" xr:uid="{00000000-0005-0000-0000-00008E2C0000}"/>
    <cellStyle name="Millares 3 3 5 4 4" xfId="12757" xr:uid="{00000000-0005-0000-0000-00008F2C0000}"/>
    <cellStyle name="Millares 3 3 5 5" xfId="5097" xr:uid="{00000000-0005-0000-0000-0000902C0000}"/>
    <cellStyle name="Millares 3 3 5 5 2" xfId="9474" xr:uid="{00000000-0005-0000-0000-0000912C0000}"/>
    <cellStyle name="Millares 3 3 5 5 2 2" xfId="18227" xr:uid="{00000000-0005-0000-0000-0000922C0000}"/>
    <cellStyle name="Millares 3 3 5 5 3" xfId="13851" xr:uid="{00000000-0005-0000-0000-0000932C0000}"/>
    <cellStyle name="Millares 3 3 5 6" xfId="7286" xr:uid="{00000000-0005-0000-0000-0000942C0000}"/>
    <cellStyle name="Millares 3 3 5 6 2" xfId="16039" xr:uid="{00000000-0005-0000-0000-0000952C0000}"/>
    <cellStyle name="Millares 3 3 5 7" xfId="11663" xr:uid="{00000000-0005-0000-0000-0000962C0000}"/>
    <cellStyle name="Millares 3 3 6" xfId="3125" xr:uid="{00000000-0005-0000-0000-0000972C0000}"/>
    <cellStyle name="Millares 3 3 6 2" xfId="3679" xr:uid="{00000000-0005-0000-0000-0000982C0000}"/>
    <cellStyle name="Millares 3 3 6 2 2" xfId="4775" xr:uid="{00000000-0005-0000-0000-0000992C0000}"/>
    <cellStyle name="Millares 3 3 6 2 2 2" xfId="6964" xr:uid="{00000000-0005-0000-0000-00009A2C0000}"/>
    <cellStyle name="Millares 3 3 6 2 2 2 2" xfId="11341" xr:uid="{00000000-0005-0000-0000-00009B2C0000}"/>
    <cellStyle name="Millares 3 3 6 2 2 2 2 2" xfId="20094" xr:uid="{00000000-0005-0000-0000-00009C2C0000}"/>
    <cellStyle name="Millares 3 3 6 2 2 2 3" xfId="15718" xr:uid="{00000000-0005-0000-0000-00009D2C0000}"/>
    <cellStyle name="Millares 3 3 6 2 2 3" xfId="9153" xr:uid="{00000000-0005-0000-0000-00009E2C0000}"/>
    <cellStyle name="Millares 3 3 6 2 2 3 2" xfId="17906" xr:uid="{00000000-0005-0000-0000-00009F2C0000}"/>
    <cellStyle name="Millares 3 3 6 2 2 4" xfId="13530" xr:uid="{00000000-0005-0000-0000-0000A02C0000}"/>
    <cellStyle name="Millares 3 3 6 2 3" xfId="5870" xr:uid="{00000000-0005-0000-0000-0000A12C0000}"/>
    <cellStyle name="Millares 3 3 6 2 3 2" xfId="10247" xr:uid="{00000000-0005-0000-0000-0000A22C0000}"/>
    <cellStyle name="Millares 3 3 6 2 3 2 2" xfId="19000" xr:uid="{00000000-0005-0000-0000-0000A32C0000}"/>
    <cellStyle name="Millares 3 3 6 2 3 3" xfId="14624" xr:uid="{00000000-0005-0000-0000-0000A42C0000}"/>
    <cellStyle name="Millares 3 3 6 2 4" xfId="8059" xr:uid="{00000000-0005-0000-0000-0000A52C0000}"/>
    <cellStyle name="Millares 3 3 6 2 4 2" xfId="16812" xr:uid="{00000000-0005-0000-0000-0000A62C0000}"/>
    <cellStyle name="Millares 3 3 6 2 5" xfId="12436" xr:uid="{00000000-0005-0000-0000-0000A72C0000}"/>
    <cellStyle name="Millares 3 3 6 3" xfId="4227" xr:uid="{00000000-0005-0000-0000-0000A82C0000}"/>
    <cellStyle name="Millares 3 3 6 3 2" xfId="6416" xr:uid="{00000000-0005-0000-0000-0000A92C0000}"/>
    <cellStyle name="Millares 3 3 6 3 2 2" xfId="10793" xr:uid="{00000000-0005-0000-0000-0000AA2C0000}"/>
    <cellStyle name="Millares 3 3 6 3 2 2 2" xfId="19546" xr:uid="{00000000-0005-0000-0000-0000AB2C0000}"/>
    <cellStyle name="Millares 3 3 6 3 2 3" xfId="15170" xr:uid="{00000000-0005-0000-0000-0000AC2C0000}"/>
    <cellStyle name="Millares 3 3 6 3 3" xfId="8605" xr:uid="{00000000-0005-0000-0000-0000AD2C0000}"/>
    <cellStyle name="Millares 3 3 6 3 3 2" xfId="17358" xr:uid="{00000000-0005-0000-0000-0000AE2C0000}"/>
    <cellStyle name="Millares 3 3 6 3 4" xfId="12982" xr:uid="{00000000-0005-0000-0000-0000AF2C0000}"/>
    <cellStyle name="Millares 3 3 6 4" xfId="5322" xr:uid="{00000000-0005-0000-0000-0000B02C0000}"/>
    <cellStyle name="Millares 3 3 6 4 2" xfId="9699" xr:uid="{00000000-0005-0000-0000-0000B12C0000}"/>
    <cellStyle name="Millares 3 3 6 4 2 2" xfId="18452" xr:uid="{00000000-0005-0000-0000-0000B22C0000}"/>
    <cellStyle name="Millares 3 3 6 4 3" xfId="14076" xr:uid="{00000000-0005-0000-0000-0000B32C0000}"/>
    <cellStyle name="Millares 3 3 6 5" xfId="7511" xr:uid="{00000000-0005-0000-0000-0000B42C0000}"/>
    <cellStyle name="Millares 3 3 6 5 2" xfId="16264" xr:uid="{00000000-0005-0000-0000-0000B52C0000}"/>
    <cellStyle name="Millares 3 3 6 6" xfId="11888" xr:uid="{00000000-0005-0000-0000-0000B62C0000}"/>
    <cellStyle name="Millares 3 3 7" xfId="3404" xr:uid="{00000000-0005-0000-0000-0000B72C0000}"/>
    <cellStyle name="Millares 3 3 7 2" xfId="4501" xr:uid="{00000000-0005-0000-0000-0000B82C0000}"/>
    <cellStyle name="Millares 3 3 7 2 2" xfId="6690" xr:uid="{00000000-0005-0000-0000-0000B92C0000}"/>
    <cellStyle name="Millares 3 3 7 2 2 2" xfId="11067" xr:uid="{00000000-0005-0000-0000-0000BA2C0000}"/>
    <cellStyle name="Millares 3 3 7 2 2 2 2" xfId="19820" xr:uid="{00000000-0005-0000-0000-0000BB2C0000}"/>
    <cellStyle name="Millares 3 3 7 2 2 3" xfId="15444" xr:uid="{00000000-0005-0000-0000-0000BC2C0000}"/>
    <cellStyle name="Millares 3 3 7 2 3" xfId="8879" xr:uid="{00000000-0005-0000-0000-0000BD2C0000}"/>
    <cellStyle name="Millares 3 3 7 2 3 2" xfId="17632" xr:uid="{00000000-0005-0000-0000-0000BE2C0000}"/>
    <cellStyle name="Millares 3 3 7 2 4" xfId="13256" xr:uid="{00000000-0005-0000-0000-0000BF2C0000}"/>
    <cellStyle name="Millares 3 3 7 3" xfId="5596" xr:uid="{00000000-0005-0000-0000-0000C02C0000}"/>
    <cellStyle name="Millares 3 3 7 3 2" xfId="9973" xr:uid="{00000000-0005-0000-0000-0000C12C0000}"/>
    <cellStyle name="Millares 3 3 7 3 2 2" xfId="18726" xr:uid="{00000000-0005-0000-0000-0000C22C0000}"/>
    <cellStyle name="Millares 3 3 7 3 3" xfId="14350" xr:uid="{00000000-0005-0000-0000-0000C32C0000}"/>
    <cellStyle name="Millares 3 3 7 4" xfId="7785" xr:uid="{00000000-0005-0000-0000-0000C42C0000}"/>
    <cellStyle name="Millares 3 3 7 4 2" xfId="16538" xr:uid="{00000000-0005-0000-0000-0000C52C0000}"/>
    <cellStyle name="Millares 3 3 7 5" xfId="12162" xr:uid="{00000000-0005-0000-0000-0000C62C0000}"/>
    <cellStyle name="Millares 3 3 8" xfId="3954" xr:uid="{00000000-0005-0000-0000-0000C72C0000}"/>
    <cellStyle name="Millares 3 3 8 2" xfId="6143" xr:uid="{00000000-0005-0000-0000-0000C82C0000}"/>
    <cellStyle name="Millares 3 3 8 2 2" xfId="10520" xr:uid="{00000000-0005-0000-0000-0000C92C0000}"/>
    <cellStyle name="Millares 3 3 8 2 2 2" xfId="19273" xr:uid="{00000000-0005-0000-0000-0000CA2C0000}"/>
    <cellStyle name="Millares 3 3 8 2 3" xfId="14897" xr:uid="{00000000-0005-0000-0000-0000CB2C0000}"/>
    <cellStyle name="Millares 3 3 8 3" xfId="8332" xr:uid="{00000000-0005-0000-0000-0000CC2C0000}"/>
    <cellStyle name="Millares 3 3 8 3 2" xfId="17085" xr:uid="{00000000-0005-0000-0000-0000CD2C0000}"/>
    <cellStyle name="Millares 3 3 8 4" xfId="12709" xr:uid="{00000000-0005-0000-0000-0000CE2C0000}"/>
    <cellStyle name="Millares 3 3 9" xfId="5049" xr:uid="{00000000-0005-0000-0000-0000CF2C0000}"/>
    <cellStyle name="Millares 3 3 9 2" xfId="9426" xr:uid="{00000000-0005-0000-0000-0000D02C0000}"/>
    <cellStyle name="Millares 3 3 9 2 2" xfId="18179" xr:uid="{00000000-0005-0000-0000-0000D12C0000}"/>
    <cellStyle name="Millares 3 3 9 3" xfId="13803" xr:uid="{00000000-0005-0000-0000-0000D22C0000}"/>
    <cellStyle name="Millares 3 4" xfId="227" xr:uid="{00000000-0005-0000-0000-0000D32C0000}"/>
    <cellStyle name="Millares 3 4 10" xfId="11617" xr:uid="{00000000-0005-0000-0000-0000D42C0000}"/>
    <cellStyle name="Millares 3 4 2" xfId="2956" xr:uid="{00000000-0005-0000-0000-0000D52C0000}"/>
    <cellStyle name="Millares 3 4 2 2" xfId="3068" xr:uid="{00000000-0005-0000-0000-0000D62C0000}"/>
    <cellStyle name="Millares 3 4 2 2 2" xfId="3344" xr:uid="{00000000-0005-0000-0000-0000D72C0000}"/>
    <cellStyle name="Millares 3 4 2 2 2 2" xfId="3897" xr:uid="{00000000-0005-0000-0000-0000D82C0000}"/>
    <cellStyle name="Millares 3 4 2 2 2 2 2" xfId="4993" xr:uid="{00000000-0005-0000-0000-0000D92C0000}"/>
    <cellStyle name="Millares 3 4 2 2 2 2 2 2" xfId="7182" xr:uid="{00000000-0005-0000-0000-0000DA2C0000}"/>
    <cellStyle name="Millares 3 4 2 2 2 2 2 2 2" xfId="11559" xr:uid="{00000000-0005-0000-0000-0000DB2C0000}"/>
    <cellStyle name="Millares 3 4 2 2 2 2 2 2 2 2" xfId="20312" xr:uid="{00000000-0005-0000-0000-0000DC2C0000}"/>
    <cellStyle name="Millares 3 4 2 2 2 2 2 2 3" xfId="15936" xr:uid="{00000000-0005-0000-0000-0000DD2C0000}"/>
    <cellStyle name="Millares 3 4 2 2 2 2 2 3" xfId="9371" xr:uid="{00000000-0005-0000-0000-0000DE2C0000}"/>
    <cellStyle name="Millares 3 4 2 2 2 2 2 3 2" xfId="18124" xr:uid="{00000000-0005-0000-0000-0000DF2C0000}"/>
    <cellStyle name="Millares 3 4 2 2 2 2 2 4" xfId="13748" xr:uid="{00000000-0005-0000-0000-0000E02C0000}"/>
    <cellStyle name="Millares 3 4 2 2 2 2 3" xfId="6088" xr:uid="{00000000-0005-0000-0000-0000E12C0000}"/>
    <cellStyle name="Millares 3 4 2 2 2 2 3 2" xfId="10465" xr:uid="{00000000-0005-0000-0000-0000E22C0000}"/>
    <cellStyle name="Millares 3 4 2 2 2 2 3 2 2" xfId="19218" xr:uid="{00000000-0005-0000-0000-0000E32C0000}"/>
    <cellStyle name="Millares 3 4 2 2 2 2 3 3" xfId="14842" xr:uid="{00000000-0005-0000-0000-0000E42C0000}"/>
    <cellStyle name="Millares 3 4 2 2 2 2 4" xfId="8277" xr:uid="{00000000-0005-0000-0000-0000E52C0000}"/>
    <cellStyle name="Millares 3 4 2 2 2 2 4 2" xfId="17030" xr:uid="{00000000-0005-0000-0000-0000E62C0000}"/>
    <cellStyle name="Millares 3 4 2 2 2 2 5" xfId="12654" xr:uid="{00000000-0005-0000-0000-0000E72C0000}"/>
    <cellStyle name="Millares 3 4 2 2 2 3" xfId="4445" xr:uid="{00000000-0005-0000-0000-0000E82C0000}"/>
    <cellStyle name="Millares 3 4 2 2 2 3 2" xfId="6634" xr:uid="{00000000-0005-0000-0000-0000E92C0000}"/>
    <cellStyle name="Millares 3 4 2 2 2 3 2 2" xfId="11011" xr:uid="{00000000-0005-0000-0000-0000EA2C0000}"/>
    <cellStyle name="Millares 3 4 2 2 2 3 2 2 2" xfId="19764" xr:uid="{00000000-0005-0000-0000-0000EB2C0000}"/>
    <cellStyle name="Millares 3 4 2 2 2 3 2 3" xfId="15388" xr:uid="{00000000-0005-0000-0000-0000EC2C0000}"/>
    <cellStyle name="Millares 3 4 2 2 2 3 3" xfId="8823" xr:uid="{00000000-0005-0000-0000-0000ED2C0000}"/>
    <cellStyle name="Millares 3 4 2 2 2 3 3 2" xfId="17576" xr:uid="{00000000-0005-0000-0000-0000EE2C0000}"/>
    <cellStyle name="Millares 3 4 2 2 2 3 4" xfId="13200" xr:uid="{00000000-0005-0000-0000-0000EF2C0000}"/>
    <cellStyle name="Millares 3 4 2 2 2 4" xfId="5540" xr:uid="{00000000-0005-0000-0000-0000F02C0000}"/>
    <cellStyle name="Millares 3 4 2 2 2 4 2" xfId="9917" xr:uid="{00000000-0005-0000-0000-0000F12C0000}"/>
    <cellStyle name="Millares 3 4 2 2 2 4 2 2" xfId="18670" xr:uid="{00000000-0005-0000-0000-0000F22C0000}"/>
    <cellStyle name="Millares 3 4 2 2 2 4 3" xfId="14294" xr:uid="{00000000-0005-0000-0000-0000F32C0000}"/>
    <cellStyle name="Millares 3 4 2 2 2 5" xfId="7729" xr:uid="{00000000-0005-0000-0000-0000F42C0000}"/>
    <cellStyle name="Millares 3 4 2 2 2 5 2" xfId="16482" xr:uid="{00000000-0005-0000-0000-0000F52C0000}"/>
    <cellStyle name="Millares 3 4 2 2 2 6" xfId="12106" xr:uid="{00000000-0005-0000-0000-0000F62C0000}"/>
    <cellStyle name="Millares 3 4 2 2 3" xfId="3623" xr:uid="{00000000-0005-0000-0000-0000F72C0000}"/>
    <cellStyle name="Millares 3 4 2 2 3 2" xfId="4719" xr:uid="{00000000-0005-0000-0000-0000F82C0000}"/>
    <cellStyle name="Millares 3 4 2 2 3 2 2" xfId="6908" xr:uid="{00000000-0005-0000-0000-0000F92C0000}"/>
    <cellStyle name="Millares 3 4 2 2 3 2 2 2" xfId="11285" xr:uid="{00000000-0005-0000-0000-0000FA2C0000}"/>
    <cellStyle name="Millares 3 4 2 2 3 2 2 2 2" xfId="20038" xr:uid="{00000000-0005-0000-0000-0000FB2C0000}"/>
    <cellStyle name="Millares 3 4 2 2 3 2 2 3" xfId="15662" xr:uid="{00000000-0005-0000-0000-0000FC2C0000}"/>
    <cellStyle name="Millares 3 4 2 2 3 2 3" xfId="9097" xr:uid="{00000000-0005-0000-0000-0000FD2C0000}"/>
    <cellStyle name="Millares 3 4 2 2 3 2 3 2" xfId="17850" xr:uid="{00000000-0005-0000-0000-0000FE2C0000}"/>
    <cellStyle name="Millares 3 4 2 2 3 2 4" xfId="13474" xr:uid="{00000000-0005-0000-0000-0000FF2C0000}"/>
    <cellStyle name="Millares 3 4 2 2 3 3" xfId="5814" xr:uid="{00000000-0005-0000-0000-0000002D0000}"/>
    <cellStyle name="Millares 3 4 2 2 3 3 2" xfId="10191" xr:uid="{00000000-0005-0000-0000-0000012D0000}"/>
    <cellStyle name="Millares 3 4 2 2 3 3 2 2" xfId="18944" xr:uid="{00000000-0005-0000-0000-0000022D0000}"/>
    <cellStyle name="Millares 3 4 2 2 3 3 3" xfId="14568" xr:uid="{00000000-0005-0000-0000-0000032D0000}"/>
    <cellStyle name="Millares 3 4 2 2 3 4" xfId="8003" xr:uid="{00000000-0005-0000-0000-0000042D0000}"/>
    <cellStyle name="Millares 3 4 2 2 3 4 2" xfId="16756" xr:uid="{00000000-0005-0000-0000-0000052D0000}"/>
    <cellStyle name="Millares 3 4 2 2 3 5" xfId="12380" xr:uid="{00000000-0005-0000-0000-0000062D0000}"/>
    <cellStyle name="Millares 3 4 2 2 4" xfId="4171" xr:uid="{00000000-0005-0000-0000-0000072D0000}"/>
    <cellStyle name="Millares 3 4 2 2 4 2" xfId="6360" xr:uid="{00000000-0005-0000-0000-0000082D0000}"/>
    <cellStyle name="Millares 3 4 2 2 4 2 2" xfId="10737" xr:uid="{00000000-0005-0000-0000-0000092D0000}"/>
    <cellStyle name="Millares 3 4 2 2 4 2 2 2" xfId="19490" xr:uid="{00000000-0005-0000-0000-00000A2D0000}"/>
    <cellStyle name="Millares 3 4 2 2 4 2 3" xfId="15114" xr:uid="{00000000-0005-0000-0000-00000B2D0000}"/>
    <cellStyle name="Millares 3 4 2 2 4 3" xfId="8549" xr:uid="{00000000-0005-0000-0000-00000C2D0000}"/>
    <cellStyle name="Millares 3 4 2 2 4 3 2" xfId="17302" xr:uid="{00000000-0005-0000-0000-00000D2D0000}"/>
    <cellStyle name="Millares 3 4 2 2 4 4" xfId="12926" xr:uid="{00000000-0005-0000-0000-00000E2D0000}"/>
    <cellStyle name="Millares 3 4 2 2 5" xfId="5266" xr:uid="{00000000-0005-0000-0000-00000F2D0000}"/>
    <cellStyle name="Millares 3 4 2 2 5 2" xfId="9643" xr:uid="{00000000-0005-0000-0000-0000102D0000}"/>
    <cellStyle name="Millares 3 4 2 2 5 2 2" xfId="18396" xr:uid="{00000000-0005-0000-0000-0000112D0000}"/>
    <cellStyle name="Millares 3 4 2 2 5 3" xfId="14020" xr:uid="{00000000-0005-0000-0000-0000122D0000}"/>
    <cellStyle name="Millares 3 4 2 2 6" xfId="7455" xr:uid="{00000000-0005-0000-0000-0000132D0000}"/>
    <cellStyle name="Millares 3 4 2 2 6 2" xfId="16208" xr:uid="{00000000-0005-0000-0000-0000142D0000}"/>
    <cellStyle name="Millares 3 4 2 2 7" xfId="11832" xr:uid="{00000000-0005-0000-0000-0000152D0000}"/>
    <cellStyle name="Millares 3 4 2 3" xfId="3232" xr:uid="{00000000-0005-0000-0000-0000162D0000}"/>
    <cellStyle name="Millares 3 4 2 3 2" xfId="3785" xr:uid="{00000000-0005-0000-0000-0000172D0000}"/>
    <cellStyle name="Millares 3 4 2 3 2 2" xfId="4881" xr:uid="{00000000-0005-0000-0000-0000182D0000}"/>
    <cellStyle name="Millares 3 4 2 3 2 2 2" xfId="7070" xr:uid="{00000000-0005-0000-0000-0000192D0000}"/>
    <cellStyle name="Millares 3 4 2 3 2 2 2 2" xfId="11447" xr:uid="{00000000-0005-0000-0000-00001A2D0000}"/>
    <cellStyle name="Millares 3 4 2 3 2 2 2 2 2" xfId="20200" xr:uid="{00000000-0005-0000-0000-00001B2D0000}"/>
    <cellStyle name="Millares 3 4 2 3 2 2 2 3" xfId="15824" xr:uid="{00000000-0005-0000-0000-00001C2D0000}"/>
    <cellStyle name="Millares 3 4 2 3 2 2 3" xfId="9259" xr:uid="{00000000-0005-0000-0000-00001D2D0000}"/>
    <cellStyle name="Millares 3 4 2 3 2 2 3 2" xfId="18012" xr:uid="{00000000-0005-0000-0000-00001E2D0000}"/>
    <cellStyle name="Millares 3 4 2 3 2 2 4" xfId="13636" xr:uid="{00000000-0005-0000-0000-00001F2D0000}"/>
    <cellStyle name="Millares 3 4 2 3 2 3" xfId="5976" xr:uid="{00000000-0005-0000-0000-0000202D0000}"/>
    <cellStyle name="Millares 3 4 2 3 2 3 2" xfId="10353" xr:uid="{00000000-0005-0000-0000-0000212D0000}"/>
    <cellStyle name="Millares 3 4 2 3 2 3 2 2" xfId="19106" xr:uid="{00000000-0005-0000-0000-0000222D0000}"/>
    <cellStyle name="Millares 3 4 2 3 2 3 3" xfId="14730" xr:uid="{00000000-0005-0000-0000-0000232D0000}"/>
    <cellStyle name="Millares 3 4 2 3 2 4" xfId="8165" xr:uid="{00000000-0005-0000-0000-0000242D0000}"/>
    <cellStyle name="Millares 3 4 2 3 2 4 2" xfId="16918" xr:uid="{00000000-0005-0000-0000-0000252D0000}"/>
    <cellStyle name="Millares 3 4 2 3 2 5" xfId="12542" xr:uid="{00000000-0005-0000-0000-0000262D0000}"/>
    <cellStyle name="Millares 3 4 2 3 3" xfId="4333" xr:uid="{00000000-0005-0000-0000-0000272D0000}"/>
    <cellStyle name="Millares 3 4 2 3 3 2" xfId="6522" xr:uid="{00000000-0005-0000-0000-0000282D0000}"/>
    <cellStyle name="Millares 3 4 2 3 3 2 2" xfId="10899" xr:uid="{00000000-0005-0000-0000-0000292D0000}"/>
    <cellStyle name="Millares 3 4 2 3 3 2 2 2" xfId="19652" xr:uid="{00000000-0005-0000-0000-00002A2D0000}"/>
    <cellStyle name="Millares 3 4 2 3 3 2 3" xfId="15276" xr:uid="{00000000-0005-0000-0000-00002B2D0000}"/>
    <cellStyle name="Millares 3 4 2 3 3 3" xfId="8711" xr:uid="{00000000-0005-0000-0000-00002C2D0000}"/>
    <cellStyle name="Millares 3 4 2 3 3 3 2" xfId="17464" xr:uid="{00000000-0005-0000-0000-00002D2D0000}"/>
    <cellStyle name="Millares 3 4 2 3 3 4" xfId="13088" xr:uid="{00000000-0005-0000-0000-00002E2D0000}"/>
    <cellStyle name="Millares 3 4 2 3 4" xfId="5428" xr:uid="{00000000-0005-0000-0000-00002F2D0000}"/>
    <cellStyle name="Millares 3 4 2 3 4 2" xfId="9805" xr:uid="{00000000-0005-0000-0000-0000302D0000}"/>
    <cellStyle name="Millares 3 4 2 3 4 2 2" xfId="18558" xr:uid="{00000000-0005-0000-0000-0000312D0000}"/>
    <cellStyle name="Millares 3 4 2 3 4 3" xfId="14182" xr:uid="{00000000-0005-0000-0000-0000322D0000}"/>
    <cellStyle name="Millares 3 4 2 3 5" xfId="7617" xr:uid="{00000000-0005-0000-0000-0000332D0000}"/>
    <cellStyle name="Millares 3 4 2 3 5 2" xfId="16370" xr:uid="{00000000-0005-0000-0000-0000342D0000}"/>
    <cellStyle name="Millares 3 4 2 3 6" xfId="11994" xr:uid="{00000000-0005-0000-0000-0000352D0000}"/>
    <cellStyle name="Millares 3 4 2 4" xfId="3511" xr:uid="{00000000-0005-0000-0000-0000362D0000}"/>
    <cellStyle name="Millares 3 4 2 4 2" xfId="4607" xr:uid="{00000000-0005-0000-0000-0000372D0000}"/>
    <cellStyle name="Millares 3 4 2 4 2 2" xfId="6796" xr:uid="{00000000-0005-0000-0000-0000382D0000}"/>
    <cellStyle name="Millares 3 4 2 4 2 2 2" xfId="11173" xr:uid="{00000000-0005-0000-0000-0000392D0000}"/>
    <cellStyle name="Millares 3 4 2 4 2 2 2 2" xfId="19926" xr:uid="{00000000-0005-0000-0000-00003A2D0000}"/>
    <cellStyle name="Millares 3 4 2 4 2 2 3" xfId="15550" xr:uid="{00000000-0005-0000-0000-00003B2D0000}"/>
    <cellStyle name="Millares 3 4 2 4 2 3" xfId="8985" xr:uid="{00000000-0005-0000-0000-00003C2D0000}"/>
    <cellStyle name="Millares 3 4 2 4 2 3 2" xfId="17738" xr:uid="{00000000-0005-0000-0000-00003D2D0000}"/>
    <cellStyle name="Millares 3 4 2 4 2 4" xfId="13362" xr:uid="{00000000-0005-0000-0000-00003E2D0000}"/>
    <cellStyle name="Millares 3 4 2 4 3" xfId="5702" xr:uid="{00000000-0005-0000-0000-00003F2D0000}"/>
    <cellStyle name="Millares 3 4 2 4 3 2" xfId="10079" xr:uid="{00000000-0005-0000-0000-0000402D0000}"/>
    <cellStyle name="Millares 3 4 2 4 3 2 2" xfId="18832" xr:uid="{00000000-0005-0000-0000-0000412D0000}"/>
    <cellStyle name="Millares 3 4 2 4 3 3" xfId="14456" xr:uid="{00000000-0005-0000-0000-0000422D0000}"/>
    <cellStyle name="Millares 3 4 2 4 4" xfId="7891" xr:uid="{00000000-0005-0000-0000-0000432D0000}"/>
    <cellStyle name="Millares 3 4 2 4 4 2" xfId="16644" xr:uid="{00000000-0005-0000-0000-0000442D0000}"/>
    <cellStyle name="Millares 3 4 2 4 5" xfId="12268" xr:uid="{00000000-0005-0000-0000-0000452D0000}"/>
    <cellStyle name="Millares 3 4 2 5" xfId="4059" xr:uid="{00000000-0005-0000-0000-0000462D0000}"/>
    <cellStyle name="Millares 3 4 2 5 2" xfId="6248" xr:uid="{00000000-0005-0000-0000-0000472D0000}"/>
    <cellStyle name="Millares 3 4 2 5 2 2" xfId="10625" xr:uid="{00000000-0005-0000-0000-0000482D0000}"/>
    <cellStyle name="Millares 3 4 2 5 2 2 2" xfId="19378" xr:uid="{00000000-0005-0000-0000-0000492D0000}"/>
    <cellStyle name="Millares 3 4 2 5 2 3" xfId="15002" xr:uid="{00000000-0005-0000-0000-00004A2D0000}"/>
    <cellStyle name="Millares 3 4 2 5 3" xfId="8437" xr:uid="{00000000-0005-0000-0000-00004B2D0000}"/>
    <cellStyle name="Millares 3 4 2 5 3 2" xfId="17190" xr:uid="{00000000-0005-0000-0000-00004C2D0000}"/>
    <cellStyle name="Millares 3 4 2 5 4" xfId="12814" xr:uid="{00000000-0005-0000-0000-00004D2D0000}"/>
    <cellStyle name="Millares 3 4 2 6" xfId="5154" xr:uid="{00000000-0005-0000-0000-00004E2D0000}"/>
    <cellStyle name="Millares 3 4 2 6 2" xfId="9531" xr:uid="{00000000-0005-0000-0000-00004F2D0000}"/>
    <cellStyle name="Millares 3 4 2 6 2 2" xfId="18284" xr:uid="{00000000-0005-0000-0000-0000502D0000}"/>
    <cellStyle name="Millares 3 4 2 6 3" xfId="13908" xr:uid="{00000000-0005-0000-0000-0000512D0000}"/>
    <cellStyle name="Millares 3 4 2 7" xfId="7343" xr:uid="{00000000-0005-0000-0000-0000522D0000}"/>
    <cellStyle name="Millares 3 4 2 7 2" xfId="16096" xr:uid="{00000000-0005-0000-0000-0000532D0000}"/>
    <cellStyle name="Millares 3 4 2 8" xfId="11720" xr:uid="{00000000-0005-0000-0000-0000542D0000}"/>
    <cellStyle name="Millares 3 4 3" xfId="3011" xr:uid="{00000000-0005-0000-0000-0000552D0000}"/>
    <cellStyle name="Millares 3 4 3 2" xfId="3287" xr:uid="{00000000-0005-0000-0000-0000562D0000}"/>
    <cellStyle name="Millares 3 4 3 2 2" xfId="3840" xr:uid="{00000000-0005-0000-0000-0000572D0000}"/>
    <cellStyle name="Millares 3 4 3 2 2 2" xfId="4936" xr:uid="{00000000-0005-0000-0000-0000582D0000}"/>
    <cellStyle name="Millares 3 4 3 2 2 2 2" xfId="7125" xr:uid="{00000000-0005-0000-0000-0000592D0000}"/>
    <cellStyle name="Millares 3 4 3 2 2 2 2 2" xfId="11502" xr:uid="{00000000-0005-0000-0000-00005A2D0000}"/>
    <cellStyle name="Millares 3 4 3 2 2 2 2 2 2" xfId="20255" xr:uid="{00000000-0005-0000-0000-00005B2D0000}"/>
    <cellStyle name="Millares 3 4 3 2 2 2 2 3" xfId="15879" xr:uid="{00000000-0005-0000-0000-00005C2D0000}"/>
    <cellStyle name="Millares 3 4 3 2 2 2 3" xfId="9314" xr:uid="{00000000-0005-0000-0000-00005D2D0000}"/>
    <cellStyle name="Millares 3 4 3 2 2 2 3 2" xfId="18067" xr:uid="{00000000-0005-0000-0000-00005E2D0000}"/>
    <cellStyle name="Millares 3 4 3 2 2 2 4" xfId="13691" xr:uid="{00000000-0005-0000-0000-00005F2D0000}"/>
    <cellStyle name="Millares 3 4 3 2 2 3" xfId="6031" xr:uid="{00000000-0005-0000-0000-0000602D0000}"/>
    <cellStyle name="Millares 3 4 3 2 2 3 2" xfId="10408" xr:uid="{00000000-0005-0000-0000-0000612D0000}"/>
    <cellStyle name="Millares 3 4 3 2 2 3 2 2" xfId="19161" xr:uid="{00000000-0005-0000-0000-0000622D0000}"/>
    <cellStyle name="Millares 3 4 3 2 2 3 3" xfId="14785" xr:uid="{00000000-0005-0000-0000-0000632D0000}"/>
    <cellStyle name="Millares 3 4 3 2 2 4" xfId="8220" xr:uid="{00000000-0005-0000-0000-0000642D0000}"/>
    <cellStyle name="Millares 3 4 3 2 2 4 2" xfId="16973" xr:uid="{00000000-0005-0000-0000-0000652D0000}"/>
    <cellStyle name="Millares 3 4 3 2 2 5" xfId="12597" xr:uid="{00000000-0005-0000-0000-0000662D0000}"/>
    <cellStyle name="Millares 3 4 3 2 3" xfId="4388" xr:uid="{00000000-0005-0000-0000-0000672D0000}"/>
    <cellStyle name="Millares 3 4 3 2 3 2" xfId="6577" xr:uid="{00000000-0005-0000-0000-0000682D0000}"/>
    <cellStyle name="Millares 3 4 3 2 3 2 2" xfId="10954" xr:uid="{00000000-0005-0000-0000-0000692D0000}"/>
    <cellStyle name="Millares 3 4 3 2 3 2 2 2" xfId="19707" xr:uid="{00000000-0005-0000-0000-00006A2D0000}"/>
    <cellStyle name="Millares 3 4 3 2 3 2 3" xfId="15331" xr:uid="{00000000-0005-0000-0000-00006B2D0000}"/>
    <cellStyle name="Millares 3 4 3 2 3 3" xfId="8766" xr:uid="{00000000-0005-0000-0000-00006C2D0000}"/>
    <cellStyle name="Millares 3 4 3 2 3 3 2" xfId="17519" xr:uid="{00000000-0005-0000-0000-00006D2D0000}"/>
    <cellStyle name="Millares 3 4 3 2 3 4" xfId="13143" xr:uid="{00000000-0005-0000-0000-00006E2D0000}"/>
    <cellStyle name="Millares 3 4 3 2 4" xfId="5483" xr:uid="{00000000-0005-0000-0000-00006F2D0000}"/>
    <cellStyle name="Millares 3 4 3 2 4 2" xfId="9860" xr:uid="{00000000-0005-0000-0000-0000702D0000}"/>
    <cellStyle name="Millares 3 4 3 2 4 2 2" xfId="18613" xr:uid="{00000000-0005-0000-0000-0000712D0000}"/>
    <cellStyle name="Millares 3 4 3 2 4 3" xfId="14237" xr:uid="{00000000-0005-0000-0000-0000722D0000}"/>
    <cellStyle name="Millares 3 4 3 2 5" xfId="7672" xr:uid="{00000000-0005-0000-0000-0000732D0000}"/>
    <cellStyle name="Millares 3 4 3 2 5 2" xfId="16425" xr:uid="{00000000-0005-0000-0000-0000742D0000}"/>
    <cellStyle name="Millares 3 4 3 2 6" xfId="12049" xr:uid="{00000000-0005-0000-0000-0000752D0000}"/>
    <cellStyle name="Millares 3 4 3 3" xfId="3566" xr:uid="{00000000-0005-0000-0000-0000762D0000}"/>
    <cellStyle name="Millares 3 4 3 3 2" xfId="4662" xr:uid="{00000000-0005-0000-0000-0000772D0000}"/>
    <cellStyle name="Millares 3 4 3 3 2 2" xfId="6851" xr:uid="{00000000-0005-0000-0000-0000782D0000}"/>
    <cellStyle name="Millares 3 4 3 3 2 2 2" xfId="11228" xr:uid="{00000000-0005-0000-0000-0000792D0000}"/>
    <cellStyle name="Millares 3 4 3 3 2 2 2 2" xfId="19981" xr:uid="{00000000-0005-0000-0000-00007A2D0000}"/>
    <cellStyle name="Millares 3 4 3 3 2 2 3" xfId="15605" xr:uid="{00000000-0005-0000-0000-00007B2D0000}"/>
    <cellStyle name="Millares 3 4 3 3 2 3" xfId="9040" xr:uid="{00000000-0005-0000-0000-00007C2D0000}"/>
    <cellStyle name="Millares 3 4 3 3 2 3 2" xfId="17793" xr:uid="{00000000-0005-0000-0000-00007D2D0000}"/>
    <cellStyle name="Millares 3 4 3 3 2 4" xfId="13417" xr:uid="{00000000-0005-0000-0000-00007E2D0000}"/>
    <cellStyle name="Millares 3 4 3 3 3" xfId="5757" xr:uid="{00000000-0005-0000-0000-00007F2D0000}"/>
    <cellStyle name="Millares 3 4 3 3 3 2" xfId="10134" xr:uid="{00000000-0005-0000-0000-0000802D0000}"/>
    <cellStyle name="Millares 3 4 3 3 3 2 2" xfId="18887" xr:uid="{00000000-0005-0000-0000-0000812D0000}"/>
    <cellStyle name="Millares 3 4 3 3 3 3" xfId="14511" xr:uid="{00000000-0005-0000-0000-0000822D0000}"/>
    <cellStyle name="Millares 3 4 3 3 4" xfId="7946" xr:uid="{00000000-0005-0000-0000-0000832D0000}"/>
    <cellStyle name="Millares 3 4 3 3 4 2" xfId="16699" xr:uid="{00000000-0005-0000-0000-0000842D0000}"/>
    <cellStyle name="Millares 3 4 3 3 5" xfId="12323" xr:uid="{00000000-0005-0000-0000-0000852D0000}"/>
    <cellStyle name="Millares 3 4 3 4" xfId="4114" xr:uid="{00000000-0005-0000-0000-0000862D0000}"/>
    <cellStyle name="Millares 3 4 3 4 2" xfId="6303" xr:uid="{00000000-0005-0000-0000-0000872D0000}"/>
    <cellStyle name="Millares 3 4 3 4 2 2" xfId="10680" xr:uid="{00000000-0005-0000-0000-0000882D0000}"/>
    <cellStyle name="Millares 3 4 3 4 2 2 2" xfId="19433" xr:uid="{00000000-0005-0000-0000-0000892D0000}"/>
    <cellStyle name="Millares 3 4 3 4 2 3" xfId="15057" xr:uid="{00000000-0005-0000-0000-00008A2D0000}"/>
    <cellStyle name="Millares 3 4 3 4 3" xfId="8492" xr:uid="{00000000-0005-0000-0000-00008B2D0000}"/>
    <cellStyle name="Millares 3 4 3 4 3 2" xfId="17245" xr:uid="{00000000-0005-0000-0000-00008C2D0000}"/>
    <cellStyle name="Millares 3 4 3 4 4" xfId="12869" xr:uid="{00000000-0005-0000-0000-00008D2D0000}"/>
    <cellStyle name="Millares 3 4 3 5" xfId="5209" xr:uid="{00000000-0005-0000-0000-00008E2D0000}"/>
    <cellStyle name="Millares 3 4 3 5 2" xfId="9586" xr:uid="{00000000-0005-0000-0000-00008F2D0000}"/>
    <cellStyle name="Millares 3 4 3 5 2 2" xfId="18339" xr:uid="{00000000-0005-0000-0000-0000902D0000}"/>
    <cellStyle name="Millares 3 4 3 5 3" xfId="13963" xr:uid="{00000000-0005-0000-0000-0000912D0000}"/>
    <cellStyle name="Millares 3 4 3 6" xfId="7398" xr:uid="{00000000-0005-0000-0000-0000922D0000}"/>
    <cellStyle name="Millares 3 4 3 6 2" xfId="16151" xr:uid="{00000000-0005-0000-0000-0000932D0000}"/>
    <cellStyle name="Millares 3 4 3 7" xfId="11775" xr:uid="{00000000-0005-0000-0000-0000942D0000}"/>
    <cellStyle name="Millares 3 4 4" xfId="2898" xr:uid="{00000000-0005-0000-0000-0000952D0000}"/>
    <cellStyle name="Millares 3 4 4 2" xfId="3177" xr:uid="{00000000-0005-0000-0000-0000962D0000}"/>
    <cellStyle name="Millares 3 4 4 2 2" xfId="3730" xr:uid="{00000000-0005-0000-0000-0000972D0000}"/>
    <cellStyle name="Millares 3 4 4 2 2 2" xfId="4826" xr:uid="{00000000-0005-0000-0000-0000982D0000}"/>
    <cellStyle name="Millares 3 4 4 2 2 2 2" xfId="7015" xr:uid="{00000000-0005-0000-0000-0000992D0000}"/>
    <cellStyle name="Millares 3 4 4 2 2 2 2 2" xfId="11392" xr:uid="{00000000-0005-0000-0000-00009A2D0000}"/>
    <cellStyle name="Millares 3 4 4 2 2 2 2 2 2" xfId="20145" xr:uid="{00000000-0005-0000-0000-00009B2D0000}"/>
    <cellStyle name="Millares 3 4 4 2 2 2 2 3" xfId="15769" xr:uid="{00000000-0005-0000-0000-00009C2D0000}"/>
    <cellStyle name="Millares 3 4 4 2 2 2 3" xfId="9204" xr:uid="{00000000-0005-0000-0000-00009D2D0000}"/>
    <cellStyle name="Millares 3 4 4 2 2 2 3 2" xfId="17957" xr:uid="{00000000-0005-0000-0000-00009E2D0000}"/>
    <cellStyle name="Millares 3 4 4 2 2 2 4" xfId="13581" xr:uid="{00000000-0005-0000-0000-00009F2D0000}"/>
    <cellStyle name="Millares 3 4 4 2 2 3" xfId="5921" xr:uid="{00000000-0005-0000-0000-0000A02D0000}"/>
    <cellStyle name="Millares 3 4 4 2 2 3 2" xfId="10298" xr:uid="{00000000-0005-0000-0000-0000A12D0000}"/>
    <cellStyle name="Millares 3 4 4 2 2 3 2 2" xfId="19051" xr:uid="{00000000-0005-0000-0000-0000A22D0000}"/>
    <cellStyle name="Millares 3 4 4 2 2 3 3" xfId="14675" xr:uid="{00000000-0005-0000-0000-0000A32D0000}"/>
    <cellStyle name="Millares 3 4 4 2 2 4" xfId="8110" xr:uid="{00000000-0005-0000-0000-0000A42D0000}"/>
    <cellStyle name="Millares 3 4 4 2 2 4 2" xfId="16863" xr:uid="{00000000-0005-0000-0000-0000A52D0000}"/>
    <cellStyle name="Millares 3 4 4 2 2 5" xfId="12487" xr:uid="{00000000-0005-0000-0000-0000A62D0000}"/>
    <cellStyle name="Millares 3 4 4 2 3" xfId="4278" xr:uid="{00000000-0005-0000-0000-0000A72D0000}"/>
    <cellStyle name="Millares 3 4 4 2 3 2" xfId="6467" xr:uid="{00000000-0005-0000-0000-0000A82D0000}"/>
    <cellStyle name="Millares 3 4 4 2 3 2 2" xfId="10844" xr:uid="{00000000-0005-0000-0000-0000A92D0000}"/>
    <cellStyle name="Millares 3 4 4 2 3 2 2 2" xfId="19597" xr:uid="{00000000-0005-0000-0000-0000AA2D0000}"/>
    <cellStyle name="Millares 3 4 4 2 3 2 3" xfId="15221" xr:uid="{00000000-0005-0000-0000-0000AB2D0000}"/>
    <cellStyle name="Millares 3 4 4 2 3 3" xfId="8656" xr:uid="{00000000-0005-0000-0000-0000AC2D0000}"/>
    <cellStyle name="Millares 3 4 4 2 3 3 2" xfId="17409" xr:uid="{00000000-0005-0000-0000-0000AD2D0000}"/>
    <cellStyle name="Millares 3 4 4 2 3 4" xfId="13033" xr:uid="{00000000-0005-0000-0000-0000AE2D0000}"/>
    <cellStyle name="Millares 3 4 4 2 4" xfId="5373" xr:uid="{00000000-0005-0000-0000-0000AF2D0000}"/>
    <cellStyle name="Millares 3 4 4 2 4 2" xfId="9750" xr:uid="{00000000-0005-0000-0000-0000B02D0000}"/>
    <cellStyle name="Millares 3 4 4 2 4 2 2" xfId="18503" xr:uid="{00000000-0005-0000-0000-0000B12D0000}"/>
    <cellStyle name="Millares 3 4 4 2 4 3" xfId="14127" xr:uid="{00000000-0005-0000-0000-0000B22D0000}"/>
    <cellStyle name="Millares 3 4 4 2 5" xfId="7562" xr:uid="{00000000-0005-0000-0000-0000B32D0000}"/>
    <cellStyle name="Millares 3 4 4 2 5 2" xfId="16315" xr:uid="{00000000-0005-0000-0000-0000B42D0000}"/>
    <cellStyle name="Millares 3 4 4 2 6" xfId="11939" xr:uid="{00000000-0005-0000-0000-0000B52D0000}"/>
    <cellStyle name="Millares 3 4 4 3" xfId="3456" xr:uid="{00000000-0005-0000-0000-0000B62D0000}"/>
    <cellStyle name="Millares 3 4 4 3 2" xfId="4552" xr:uid="{00000000-0005-0000-0000-0000B72D0000}"/>
    <cellStyle name="Millares 3 4 4 3 2 2" xfId="6741" xr:uid="{00000000-0005-0000-0000-0000B82D0000}"/>
    <cellStyle name="Millares 3 4 4 3 2 2 2" xfId="11118" xr:uid="{00000000-0005-0000-0000-0000B92D0000}"/>
    <cellStyle name="Millares 3 4 4 3 2 2 2 2" xfId="19871" xr:uid="{00000000-0005-0000-0000-0000BA2D0000}"/>
    <cellStyle name="Millares 3 4 4 3 2 2 3" xfId="15495" xr:uid="{00000000-0005-0000-0000-0000BB2D0000}"/>
    <cellStyle name="Millares 3 4 4 3 2 3" xfId="8930" xr:uid="{00000000-0005-0000-0000-0000BC2D0000}"/>
    <cellStyle name="Millares 3 4 4 3 2 3 2" xfId="17683" xr:uid="{00000000-0005-0000-0000-0000BD2D0000}"/>
    <cellStyle name="Millares 3 4 4 3 2 4" xfId="13307" xr:uid="{00000000-0005-0000-0000-0000BE2D0000}"/>
    <cellStyle name="Millares 3 4 4 3 3" xfId="5647" xr:uid="{00000000-0005-0000-0000-0000BF2D0000}"/>
    <cellStyle name="Millares 3 4 4 3 3 2" xfId="10024" xr:uid="{00000000-0005-0000-0000-0000C02D0000}"/>
    <cellStyle name="Millares 3 4 4 3 3 2 2" xfId="18777" xr:uid="{00000000-0005-0000-0000-0000C12D0000}"/>
    <cellStyle name="Millares 3 4 4 3 3 3" xfId="14401" xr:uid="{00000000-0005-0000-0000-0000C22D0000}"/>
    <cellStyle name="Millares 3 4 4 3 4" xfId="7836" xr:uid="{00000000-0005-0000-0000-0000C32D0000}"/>
    <cellStyle name="Millares 3 4 4 3 4 2" xfId="16589" xr:uid="{00000000-0005-0000-0000-0000C42D0000}"/>
    <cellStyle name="Millares 3 4 4 3 5" xfId="12213" xr:uid="{00000000-0005-0000-0000-0000C52D0000}"/>
    <cellStyle name="Millares 3 4 4 4" xfId="4004" xr:uid="{00000000-0005-0000-0000-0000C62D0000}"/>
    <cellStyle name="Millares 3 4 4 4 2" xfId="6193" xr:uid="{00000000-0005-0000-0000-0000C72D0000}"/>
    <cellStyle name="Millares 3 4 4 4 2 2" xfId="10570" xr:uid="{00000000-0005-0000-0000-0000C82D0000}"/>
    <cellStyle name="Millares 3 4 4 4 2 2 2" xfId="19323" xr:uid="{00000000-0005-0000-0000-0000C92D0000}"/>
    <cellStyle name="Millares 3 4 4 4 2 3" xfId="14947" xr:uid="{00000000-0005-0000-0000-0000CA2D0000}"/>
    <cellStyle name="Millares 3 4 4 4 3" xfId="8382" xr:uid="{00000000-0005-0000-0000-0000CB2D0000}"/>
    <cellStyle name="Millares 3 4 4 4 3 2" xfId="17135" xr:uid="{00000000-0005-0000-0000-0000CC2D0000}"/>
    <cellStyle name="Millares 3 4 4 4 4" xfId="12759" xr:uid="{00000000-0005-0000-0000-0000CD2D0000}"/>
    <cellStyle name="Millares 3 4 4 5" xfId="5099" xr:uid="{00000000-0005-0000-0000-0000CE2D0000}"/>
    <cellStyle name="Millares 3 4 4 5 2" xfId="9476" xr:uid="{00000000-0005-0000-0000-0000CF2D0000}"/>
    <cellStyle name="Millares 3 4 4 5 2 2" xfId="18229" xr:uid="{00000000-0005-0000-0000-0000D02D0000}"/>
    <cellStyle name="Millares 3 4 4 5 3" xfId="13853" xr:uid="{00000000-0005-0000-0000-0000D12D0000}"/>
    <cellStyle name="Millares 3 4 4 6" xfId="7288" xr:uid="{00000000-0005-0000-0000-0000D22D0000}"/>
    <cellStyle name="Millares 3 4 4 6 2" xfId="16041" xr:uid="{00000000-0005-0000-0000-0000D32D0000}"/>
    <cellStyle name="Millares 3 4 4 7" xfId="11665" xr:uid="{00000000-0005-0000-0000-0000D42D0000}"/>
    <cellStyle name="Millares 3 4 5" xfId="3127" xr:uid="{00000000-0005-0000-0000-0000D52D0000}"/>
    <cellStyle name="Millares 3 4 5 2" xfId="3681" xr:uid="{00000000-0005-0000-0000-0000D62D0000}"/>
    <cellStyle name="Millares 3 4 5 2 2" xfId="4777" xr:uid="{00000000-0005-0000-0000-0000D72D0000}"/>
    <cellStyle name="Millares 3 4 5 2 2 2" xfId="6966" xr:uid="{00000000-0005-0000-0000-0000D82D0000}"/>
    <cellStyle name="Millares 3 4 5 2 2 2 2" xfId="11343" xr:uid="{00000000-0005-0000-0000-0000D92D0000}"/>
    <cellStyle name="Millares 3 4 5 2 2 2 2 2" xfId="20096" xr:uid="{00000000-0005-0000-0000-0000DA2D0000}"/>
    <cellStyle name="Millares 3 4 5 2 2 2 3" xfId="15720" xr:uid="{00000000-0005-0000-0000-0000DB2D0000}"/>
    <cellStyle name="Millares 3 4 5 2 2 3" xfId="9155" xr:uid="{00000000-0005-0000-0000-0000DC2D0000}"/>
    <cellStyle name="Millares 3 4 5 2 2 3 2" xfId="17908" xr:uid="{00000000-0005-0000-0000-0000DD2D0000}"/>
    <cellStyle name="Millares 3 4 5 2 2 4" xfId="13532" xr:uid="{00000000-0005-0000-0000-0000DE2D0000}"/>
    <cellStyle name="Millares 3 4 5 2 3" xfId="5872" xr:uid="{00000000-0005-0000-0000-0000DF2D0000}"/>
    <cellStyle name="Millares 3 4 5 2 3 2" xfId="10249" xr:uid="{00000000-0005-0000-0000-0000E02D0000}"/>
    <cellStyle name="Millares 3 4 5 2 3 2 2" xfId="19002" xr:uid="{00000000-0005-0000-0000-0000E12D0000}"/>
    <cellStyle name="Millares 3 4 5 2 3 3" xfId="14626" xr:uid="{00000000-0005-0000-0000-0000E22D0000}"/>
    <cellStyle name="Millares 3 4 5 2 4" xfId="8061" xr:uid="{00000000-0005-0000-0000-0000E32D0000}"/>
    <cellStyle name="Millares 3 4 5 2 4 2" xfId="16814" xr:uid="{00000000-0005-0000-0000-0000E42D0000}"/>
    <cellStyle name="Millares 3 4 5 2 5" xfId="12438" xr:uid="{00000000-0005-0000-0000-0000E52D0000}"/>
    <cellStyle name="Millares 3 4 5 3" xfId="4229" xr:uid="{00000000-0005-0000-0000-0000E62D0000}"/>
    <cellStyle name="Millares 3 4 5 3 2" xfId="6418" xr:uid="{00000000-0005-0000-0000-0000E72D0000}"/>
    <cellStyle name="Millares 3 4 5 3 2 2" xfId="10795" xr:uid="{00000000-0005-0000-0000-0000E82D0000}"/>
    <cellStyle name="Millares 3 4 5 3 2 2 2" xfId="19548" xr:uid="{00000000-0005-0000-0000-0000E92D0000}"/>
    <cellStyle name="Millares 3 4 5 3 2 3" xfId="15172" xr:uid="{00000000-0005-0000-0000-0000EA2D0000}"/>
    <cellStyle name="Millares 3 4 5 3 3" xfId="8607" xr:uid="{00000000-0005-0000-0000-0000EB2D0000}"/>
    <cellStyle name="Millares 3 4 5 3 3 2" xfId="17360" xr:uid="{00000000-0005-0000-0000-0000EC2D0000}"/>
    <cellStyle name="Millares 3 4 5 3 4" xfId="12984" xr:uid="{00000000-0005-0000-0000-0000ED2D0000}"/>
    <cellStyle name="Millares 3 4 5 4" xfId="5324" xr:uid="{00000000-0005-0000-0000-0000EE2D0000}"/>
    <cellStyle name="Millares 3 4 5 4 2" xfId="9701" xr:uid="{00000000-0005-0000-0000-0000EF2D0000}"/>
    <cellStyle name="Millares 3 4 5 4 2 2" xfId="18454" xr:uid="{00000000-0005-0000-0000-0000F02D0000}"/>
    <cellStyle name="Millares 3 4 5 4 3" xfId="14078" xr:uid="{00000000-0005-0000-0000-0000F12D0000}"/>
    <cellStyle name="Millares 3 4 5 5" xfId="7513" xr:uid="{00000000-0005-0000-0000-0000F22D0000}"/>
    <cellStyle name="Millares 3 4 5 5 2" xfId="16266" xr:uid="{00000000-0005-0000-0000-0000F32D0000}"/>
    <cellStyle name="Millares 3 4 5 6" xfId="11890" xr:uid="{00000000-0005-0000-0000-0000F42D0000}"/>
    <cellStyle name="Millares 3 4 6" xfId="3406" xr:uid="{00000000-0005-0000-0000-0000F52D0000}"/>
    <cellStyle name="Millares 3 4 6 2" xfId="4503" xr:uid="{00000000-0005-0000-0000-0000F62D0000}"/>
    <cellStyle name="Millares 3 4 6 2 2" xfId="6692" xr:uid="{00000000-0005-0000-0000-0000F72D0000}"/>
    <cellStyle name="Millares 3 4 6 2 2 2" xfId="11069" xr:uid="{00000000-0005-0000-0000-0000F82D0000}"/>
    <cellStyle name="Millares 3 4 6 2 2 2 2" xfId="19822" xr:uid="{00000000-0005-0000-0000-0000F92D0000}"/>
    <cellStyle name="Millares 3 4 6 2 2 3" xfId="15446" xr:uid="{00000000-0005-0000-0000-0000FA2D0000}"/>
    <cellStyle name="Millares 3 4 6 2 3" xfId="8881" xr:uid="{00000000-0005-0000-0000-0000FB2D0000}"/>
    <cellStyle name="Millares 3 4 6 2 3 2" xfId="17634" xr:uid="{00000000-0005-0000-0000-0000FC2D0000}"/>
    <cellStyle name="Millares 3 4 6 2 4" xfId="13258" xr:uid="{00000000-0005-0000-0000-0000FD2D0000}"/>
    <cellStyle name="Millares 3 4 6 3" xfId="5598" xr:uid="{00000000-0005-0000-0000-0000FE2D0000}"/>
    <cellStyle name="Millares 3 4 6 3 2" xfId="9975" xr:uid="{00000000-0005-0000-0000-0000FF2D0000}"/>
    <cellStyle name="Millares 3 4 6 3 2 2" xfId="18728" xr:uid="{00000000-0005-0000-0000-0000002E0000}"/>
    <cellStyle name="Millares 3 4 6 3 3" xfId="14352" xr:uid="{00000000-0005-0000-0000-0000012E0000}"/>
    <cellStyle name="Millares 3 4 6 4" xfId="7787" xr:uid="{00000000-0005-0000-0000-0000022E0000}"/>
    <cellStyle name="Millares 3 4 6 4 2" xfId="16540" xr:uid="{00000000-0005-0000-0000-0000032E0000}"/>
    <cellStyle name="Millares 3 4 6 5" xfId="12164" xr:uid="{00000000-0005-0000-0000-0000042E0000}"/>
    <cellStyle name="Millares 3 4 7" xfId="3956" xr:uid="{00000000-0005-0000-0000-0000052E0000}"/>
    <cellStyle name="Millares 3 4 7 2" xfId="6145" xr:uid="{00000000-0005-0000-0000-0000062E0000}"/>
    <cellStyle name="Millares 3 4 7 2 2" xfId="10522" xr:uid="{00000000-0005-0000-0000-0000072E0000}"/>
    <cellStyle name="Millares 3 4 7 2 2 2" xfId="19275" xr:uid="{00000000-0005-0000-0000-0000082E0000}"/>
    <cellStyle name="Millares 3 4 7 2 3" xfId="14899" xr:uid="{00000000-0005-0000-0000-0000092E0000}"/>
    <cellStyle name="Millares 3 4 7 3" xfId="8334" xr:uid="{00000000-0005-0000-0000-00000A2E0000}"/>
    <cellStyle name="Millares 3 4 7 3 2" xfId="17087" xr:uid="{00000000-0005-0000-0000-00000B2E0000}"/>
    <cellStyle name="Millares 3 4 7 4" xfId="12711" xr:uid="{00000000-0005-0000-0000-00000C2E0000}"/>
    <cellStyle name="Millares 3 4 8" xfId="5051" xr:uid="{00000000-0005-0000-0000-00000D2E0000}"/>
    <cellStyle name="Millares 3 4 8 2" xfId="9428" xr:uid="{00000000-0005-0000-0000-00000E2E0000}"/>
    <cellStyle name="Millares 3 4 8 2 2" xfId="18181" xr:uid="{00000000-0005-0000-0000-00000F2E0000}"/>
    <cellStyle name="Millares 3 4 8 3" xfId="13805" xr:uid="{00000000-0005-0000-0000-0000102E0000}"/>
    <cellStyle name="Millares 3 4 9" xfId="7240" xr:uid="{00000000-0005-0000-0000-0000112E0000}"/>
    <cellStyle name="Millares 3 4 9 2" xfId="15993" xr:uid="{00000000-0005-0000-0000-0000122E0000}"/>
    <cellStyle name="Millares 3 5" xfId="2918" xr:uid="{00000000-0005-0000-0000-0000132E0000}"/>
    <cellStyle name="Millares 3 5 2" xfId="3032" xr:uid="{00000000-0005-0000-0000-0000142E0000}"/>
    <cellStyle name="Millares 3 5 2 2" xfId="3308" xr:uid="{00000000-0005-0000-0000-0000152E0000}"/>
    <cellStyle name="Millares 3 5 2 2 2" xfId="3861" xr:uid="{00000000-0005-0000-0000-0000162E0000}"/>
    <cellStyle name="Millares 3 5 2 2 2 2" xfId="4957" xr:uid="{00000000-0005-0000-0000-0000172E0000}"/>
    <cellStyle name="Millares 3 5 2 2 2 2 2" xfId="7146" xr:uid="{00000000-0005-0000-0000-0000182E0000}"/>
    <cellStyle name="Millares 3 5 2 2 2 2 2 2" xfId="11523" xr:uid="{00000000-0005-0000-0000-0000192E0000}"/>
    <cellStyle name="Millares 3 5 2 2 2 2 2 2 2" xfId="20276" xr:uid="{00000000-0005-0000-0000-00001A2E0000}"/>
    <cellStyle name="Millares 3 5 2 2 2 2 2 3" xfId="15900" xr:uid="{00000000-0005-0000-0000-00001B2E0000}"/>
    <cellStyle name="Millares 3 5 2 2 2 2 3" xfId="9335" xr:uid="{00000000-0005-0000-0000-00001C2E0000}"/>
    <cellStyle name="Millares 3 5 2 2 2 2 3 2" xfId="18088" xr:uid="{00000000-0005-0000-0000-00001D2E0000}"/>
    <cellStyle name="Millares 3 5 2 2 2 2 4" xfId="13712" xr:uid="{00000000-0005-0000-0000-00001E2E0000}"/>
    <cellStyle name="Millares 3 5 2 2 2 3" xfId="6052" xr:uid="{00000000-0005-0000-0000-00001F2E0000}"/>
    <cellStyle name="Millares 3 5 2 2 2 3 2" xfId="10429" xr:uid="{00000000-0005-0000-0000-0000202E0000}"/>
    <cellStyle name="Millares 3 5 2 2 2 3 2 2" xfId="19182" xr:uid="{00000000-0005-0000-0000-0000212E0000}"/>
    <cellStyle name="Millares 3 5 2 2 2 3 3" xfId="14806" xr:uid="{00000000-0005-0000-0000-0000222E0000}"/>
    <cellStyle name="Millares 3 5 2 2 2 4" xfId="8241" xr:uid="{00000000-0005-0000-0000-0000232E0000}"/>
    <cellStyle name="Millares 3 5 2 2 2 4 2" xfId="16994" xr:uid="{00000000-0005-0000-0000-0000242E0000}"/>
    <cellStyle name="Millares 3 5 2 2 2 5" xfId="12618" xr:uid="{00000000-0005-0000-0000-0000252E0000}"/>
    <cellStyle name="Millares 3 5 2 2 3" xfId="4409" xr:uid="{00000000-0005-0000-0000-0000262E0000}"/>
    <cellStyle name="Millares 3 5 2 2 3 2" xfId="6598" xr:uid="{00000000-0005-0000-0000-0000272E0000}"/>
    <cellStyle name="Millares 3 5 2 2 3 2 2" xfId="10975" xr:uid="{00000000-0005-0000-0000-0000282E0000}"/>
    <cellStyle name="Millares 3 5 2 2 3 2 2 2" xfId="19728" xr:uid="{00000000-0005-0000-0000-0000292E0000}"/>
    <cellStyle name="Millares 3 5 2 2 3 2 3" xfId="15352" xr:uid="{00000000-0005-0000-0000-00002A2E0000}"/>
    <cellStyle name="Millares 3 5 2 2 3 3" xfId="8787" xr:uid="{00000000-0005-0000-0000-00002B2E0000}"/>
    <cellStyle name="Millares 3 5 2 2 3 3 2" xfId="17540" xr:uid="{00000000-0005-0000-0000-00002C2E0000}"/>
    <cellStyle name="Millares 3 5 2 2 3 4" xfId="13164" xr:uid="{00000000-0005-0000-0000-00002D2E0000}"/>
    <cellStyle name="Millares 3 5 2 2 4" xfId="5504" xr:uid="{00000000-0005-0000-0000-00002E2E0000}"/>
    <cellStyle name="Millares 3 5 2 2 4 2" xfId="9881" xr:uid="{00000000-0005-0000-0000-00002F2E0000}"/>
    <cellStyle name="Millares 3 5 2 2 4 2 2" xfId="18634" xr:uid="{00000000-0005-0000-0000-0000302E0000}"/>
    <cellStyle name="Millares 3 5 2 2 4 3" xfId="14258" xr:uid="{00000000-0005-0000-0000-0000312E0000}"/>
    <cellStyle name="Millares 3 5 2 2 5" xfId="7693" xr:uid="{00000000-0005-0000-0000-0000322E0000}"/>
    <cellStyle name="Millares 3 5 2 2 5 2" xfId="16446" xr:uid="{00000000-0005-0000-0000-0000332E0000}"/>
    <cellStyle name="Millares 3 5 2 2 6" xfId="12070" xr:uid="{00000000-0005-0000-0000-0000342E0000}"/>
    <cellStyle name="Millares 3 5 2 3" xfId="3587" xr:uid="{00000000-0005-0000-0000-0000352E0000}"/>
    <cellStyle name="Millares 3 5 2 3 2" xfId="4683" xr:uid="{00000000-0005-0000-0000-0000362E0000}"/>
    <cellStyle name="Millares 3 5 2 3 2 2" xfId="6872" xr:uid="{00000000-0005-0000-0000-0000372E0000}"/>
    <cellStyle name="Millares 3 5 2 3 2 2 2" xfId="11249" xr:uid="{00000000-0005-0000-0000-0000382E0000}"/>
    <cellStyle name="Millares 3 5 2 3 2 2 2 2" xfId="20002" xr:uid="{00000000-0005-0000-0000-0000392E0000}"/>
    <cellStyle name="Millares 3 5 2 3 2 2 3" xfId="15626" xr:uid="{00000000-0005-0000-0000-00003A2E0000}"/>
    <cellStyle name="Millares 3 5 2 3 2 3" xfId="9061" xr:uid="{00000000-0005-0000-0000-00003B2E0000}"/>
    <cellStyle name="Millares 3 5 2 3 2 3 2" xfId="17814" xr:uid="{00000000-0005-0000-0000-00003C2E0000}"/>
    <cellStyle name="Millares 3 5 2 3 2 4" xfId="13438" xr:uid="{00000000-0005-0000-0000-00003D2E0000}"/>
    <cellStyle name="Millares 3 5 2 3 3" xfId="5778" xr:uid="{00000000-0005-0000-0000-00003E2E0000}"/>
    <cellStyle name="Millares 3 5 2 3 3 2" xfId="10155" xr:uid="{00000000-0005-0000-0000-00003F2E0000}"/>
    <cellStyle name="Millares 3 5 2 3 3 2 2" xfId="18908" xr:uid="{00000000-0005-0000-0000-0000402E0000}"/>
    <cellStyle name="Millares 3 5 2 3 3 3" xfId="14532" xr:uid="{00000000-0005-0000-0000-0000412E0000}"/>
    <cellStyle name="Millares 3 5 2 3 4" xfId="7967" xr:uid="{00000000-0005-0000-0000-0000422E0000}"/>
    <cellStyle name="Millares 3 5 2 3 4 2" xfId="16720" xr:uid="{00000000-0005-0000-0000-0000432E0000}"/>
    <cellStyle name="Millares 3 5 2 3 5" xfId="12344" xr:uid="{00000000-0005-0000-0000-0000442E0000}"/>
    <cellStyle name="Millares 3 5 2 4" xfId="4135" xr:uid="{00000000-0005-0000-0000-0000452E0000}"/>
    <cellStyle name="Millares 3 5 2 4 2" xfId="6324" xr:uid="{00000000-0005-0000-0000-0000462E0000}"/>
    <cellStyle name="Millares 3 5 2 4 2 2" xfId="10701" xr:uid="{00000000-0005-0000-0000-0000472E0000}"/>
    <cellStyle name="Millares 3 5 2 4 2 2 2" xfId="19454" xr:uid="{00000000-0005-0000-0000-0000482E0000}"/>
    <cellStyle name="Millares 3 5 2 4 2 3" xfId="15078" xr:uid="{00000000-0005-0000-0000-0000492E0000}"/>
    <cellStyle name="Millares 3 5 2 4 3" xfId="8513" xr:uid="{00000000-0005-0000-0000-00004A2E0000}"/>
    <cellStyle name="Millares 3 5 2 4 3 2" xfId="17266" xr:uid="{00000000-0005-0000-0000-00004B2E0000}"/>
    <cellStyle name="Millares 3 5 2 4 4" xfId="12890" xr:uid="{00000000-0005-0000-0000-00004C2E0000}"/>
    <cellStyle name="Millares 3 5 2 5" xfId="5230" xr:uid="{00000000-0005-0000-0000-00004D2E0000}"/>
    <cellStyle name="Millares 3 5 2 5 2" xfId="9607" xr:uid="{00000000-0005-0000-0000-00004E2E0000}"/>
    <cellStyle name="Millares 3 5 2 5 2 2" xfId="18360" xr:uid="{00000000-0005-0000-0000-00004F2E0000}"/>
    <cellStyle name="Millares 3 5 2 5 3" xfId="13984" xr:uid="{00000000-0005-0000-0000-0000502E0000}"/>
    <cellStyle name="Millares 3 5 2 6" xfId="7419" xr:uid="{00000000-0005-0000-0000-0000512E0000}"/>
    <cellStyle name="Millares 3 5 2 6 2" xfId="16172" xr:uid="{00000000-0005-0000-0000-0000522E0000}"/>
    <cellStyle name="Millares 3 5 2 7" xfId="11796" xr:uid="{00000000-0005-0000-0000-0000532E0000}"/>
    <cellStyle name="Millares 3 5 3" xfId="3196" xr:uid="{00000000-0005-0000-0000-0000542E0000}"/>
    <cellStyle name="Millares 3 5 3 2" xfId="3749" xr:uid="{00000000-0005-0000-0000-0000552E0000}"/>
    <cellStyle name="Millares 3 5 3 2 2" xfId="4845" xr:uid="{00000000-0005-0000-0000-0000562E0000}"/>
    <cellStyle name="Millares 3 5 3 2 2 2" xfId="7034" xr:uid="{00000000-0005-0000-0000-0000572E0000}"/>
    <cellStyle name="Millares 3 5 3 2 2 2 2" xfId="11411" xr:uid="{00000000-0005-0000-0000-0000582E0000}"/>
    <cellStyle name="Millares 3 5 3 2 2 2 2 2" xfId="20164" xr:uid="{00000000-0005-0000-0000-0000592E0000}"/>
    <cellStyle name="Millares 3 5 3 2 2 2 3" xfId="15788" xr:uid="{00000000-0005-0000-0000-00005A2E0000}"/>
    <cellStyle name="Millares 3 5 3 2 2 3" xfId="9223" xr:uid="{00000000-0005-0000-0000-00005B2E0000}"/>
    <cellStyle name="Millares 3 5 3 2 2 3 2" xfId="17976" xr:uid="{00000000-0005-0000-0000-00005C2E0000}"/>
    <cellStyle name="Millares 3 5 3 2 2 4" xfId="13600" xr:uid="{00000000-0005-0000-0000-00005D2E0000}"/>
    <cellStyle name="Millares 3 5 3 2 3" xfId="5940" xr:uid="{00000000-0005-0000-0000-00005E2E0000}"/>
    <cellStyle name="Millares 3 5 3 2 3 2" xfId="10317" xr:uid="{00000000-0005-0000-0000-00005F2E0000}"/>
    <cellStyle name="Millares 3 5 3 2 3 2 2" xfId="19070" xr:uid="{00000000-0005-0000-0000-0000602E0000}"/>
    <cellStyle name="Millares 3 5 3 2 3 3" xfId="14694" xr:uid="{00000000-0005-0000-0000-0000612E0000}"/>
    <cellStyle name="Millares 3 5 3 2 4" xfId="8129" xr:uid="{00000000-0005-0000-0000-0000622E0000}"/>
    <cellStyle name="Millares 3 5 3 2 4 2" xfId="16882" xr:uid="{00000000-0005-0000-0000-0000632E0000}"/>
    <cellStyle name="Millares 3 5 3 2 5" xfId="12506" xr:uid="{00000000-0005-0000-0000-0000642E0000}"/>
    <cellStyle name="Millares 3 5 3 3" xfId="4297" xr:uid="{00000000-0005-0000-0000-0000652E0000}"/>
    <cellStyle name="Millares 3 5 3 3 2" xfId="6486" xr:uid="{00000000-0005-0000-0000-0000662E0000}"/>
    <cellStyle name="Millares 3 5 3 3 2 2" xfId="10863" xr:uid="{00000000-0005-0000-0000-0000672E0000}"/>
    <cellStyle name="Millares 3 5 3 3 2 2 2" xfId="19616" xr:uid="{00000000-0005-0000-0000-0000682E0000}"/>
    <cellStyle name="Millares 3 5 3 3 2 3" xfId="15240" xr:uid="{00000000-0005-0000-0000-0000692E0000}"/>
    <cellStyle name="Millares 3 5 3 3 3" xfId="8675" xr:uid="{00000000-0005-0000-0000-00006A2E0000}"/>
    <cellStyle name="Millares 3 5 3 3 3 2" xfId="17428" xr:uid="{00000000-0005-0000-0000-00006B2E0000}"/>
    <cellStyle name="Millares 3 5 3 3 4" xfId="13052" xr:uid="{00000000-0005-0000-0000-00006C2E0000}"/>
    <cellStyle name="Millares 3 5 3 4" xfId="5392" xr:uid="{00000000-0005-0000-0000-00006D2E0000}"/>
    <cellStyle name="Millares 3 5 3 4 2" xfId="9769" xr:uid="{00000000-0005-0000-0000-00006E2E0000}"/>
    <cellStyle name="Millares 3 5 3 4 2 2" xfId="18522" xr:uid="{00000000-0005-0000-0000-00006F2E0000}"/>
    <cellStyle name="Millares 3 5 3 4 3" xfId="14146" xr:uid="{00000000-0005-0000-0000-0000702E0000}"/>
    <cellStyle name="Millares 3 5 3 5" xfId="7581" xr:uid="{00000000-0005-0000-0000-0000712E0000}"/>
    <cellStyle name="Millares 3 5 3 5 2" xfId="16334" xr:uid="{00000000-0005-0000-0000-0000722E0000}"/>
    <cellStyle name="Millares 3 5 3 6" xfId="11958" xr:uid="{00000000-0005-0000-0000-0000732E0000}"/>
    <cellStyle name="Millares 3 5 4" xfId="3475" xr:uid="{00000000-0005-0000-0000-0000742E0000}"/>
    <cellStyle name="Millares 3 5 4 2" xfId="4571" xr:uid="{00000000-0005-0000-0000-0000752E0000}"/>
    <cellStyle name="Millares 3 5 4 2 2" xfId="6760" xr:uid="{00000000-0005-0000-0000-0000762E0000}"/>
    <cellStyle name="Millares 3 5 4 2 2 2" xfId="11137" xr:uid="{00000000-0005-0000-0000-0000772E0000}"/>
    <cellStyle name="Millares 3 5 4 2 2 2 2" xfId="19890" xr:uid="{00000000-0005-0000-0000-0000782E0000}"/>
    <cellStyle name="Millares 3 5 4 2 2 3" xfId="15514" xr:uid="{00000000-0005-0000-0000-0000792E0000}"/>
    <cellStyle name="Millares 3 5 4 2 3" xfId="8949" xr:uid="{00000000-0005-0000-0000-00007A2E0000}"/>
    <cellStyle name="Millares 3 5 4 2 3 2" xfId="17702" xr:uid="{00000000-0005-0000-0000-00007B2E0000}"/>
    <cellStyle name="Millares 3 5 4 2 4" xfId="13326" xr:uid="{00000000-0005-0000-0000-00007C2E0000}"/>
    <cellStyle name="Millares 3 5 4 3" xfId="5666" xr:uid="{00000000-0005-0000-0000-00007D2E0000}"/>
    <cellStyle name="Millares 3 5 4 3 2" xfId="10043" xr:uid="{00000000-0005-0000-0000-00007E2E0000}"/>
    <cellStyle name="Millares 3 5 4 3 2 2" xfId="18796" xr:uid="{00000000-0005-0000-0000-00007F2E0000}"/>
    <cellStyle name="Millares 3 5 4 3 3" xfId="14420" xr:uid="{00000000-0005-0000-0000-0000802E0000}"/>
    <cellStyle name="Millares 3 5 4 4" xfId="7855" xr:uid="{00000000-0005-0000-0000-0000812E0000}"/>
    <cellStyle name="Millares 3 5 4 4 2" xfId="16608" xr:uid="{00000000-0005-0000-0000-0000822E0000}"/>
    <cellStyle name="Millares 3 5 4 5" xfId="12232" xr:uid="{00000000-0005-0000-0000-0000832E0000}"/>
    <cellStyle name="Millares 3 5 5" xfId="4023" xr:uid="{00000000-0005-0000-0000-0000842E0000}"/>
    <cellStyle name="Millares 3 5 5 2" xfId="6212" xr:uid="{00000000-0005-0000-0000-0000852E0000}"/>
    <cellStyle name="Millares 3 5 5 2 2" xfId="10589" xr:uid="{00000000-0005-0000-0000-0000862E0000}"/>
    <cellStyle name="Millares 3 5 5 2 2 2" xfId="19342" xr:uid="{00000000-0005-0000-0000-0000872E0000}"/>
    <cellStyle name="Millares 3 5 5 2 3" xfId="14966" xr:uid="{00000000-0005-0000-0000-0000882E0000}"/>
    <cellStyle name="Millares 3 5 5 3" xfId="8401" xr:uid="{00000000-0005-0000-0000-0000892E0000}"/>
    <cellStyle name="Millares 3 5 5 3 2" xfId="17154" xr:uid="{00000000-0005-0000-0000-00008A2E0000}"/>
    <cellStyle name="Millares 3 5 5 4" xfId="12778" xr:uid="{00000000-0005-0000-0000-00008B2E0000}"/>
    <cellStyle name="Millares 3 5 6" xfId="5118" xr:uid="{00000000-0005-0000-0000-00008C2E0000}"/>
    <cellStyle name="Millares 3 5 6 2" xfId="9495" xr:uid="{00000000-0005-0000-0000-00008D2E0000}"/>
    <cellStyle name="Millares 3 5 6 2 2" xfId="18248" xr:uid="{00000000-0005-0000-0000-00008E2E0000}"/>
    <cellStyle name="Millares 3 5 6 3" xfId="13872" xr:uid="{00000000-0005-0000-0000-00008F2E0000}"/>
    <cellStyle name="Millares 3 5 7" xfId="7307" xr:uid="{00000000-0005-0000-0000-0000902E0000}"/>
    <cellStyle name="Millares 3 5 7 2" xfId="16060" xr:uid="{00000000-0005-0000-0000-0000912E0000}"/>
    <cellStyle name="Millares 3 5 8" xfId="11684" xr:uid="{00000000-0005-0000-0000-0000922E0000}"/>
    <cellStyle name="Millares 4" xfId="8" xr:uid="{00000000-0005-0000-0000-0000932E0000}"/>
    <cellStyle name="Millares 4 2" xfId="228" xr:uid="{00000000-0005-0000-0000-0000942E0000}"/>
    <cellStyle name="Millares 5" xfId="229" xr:uid="{00000000-0005-0000-0000-0000952E0000}"/>
    <cellStyle name="Millares 5 2" xfId="230" xr:uid="{00000000-0005-0000-0000-0000962E0000}"/>
    <cellStyle name="Millares 5 3" xfId="231" xr:uid="{00000000-0005-0000-0000-0000972E0000}"/>
    <cellStyle name="Millares 5 4" xfId="232" xr:uid="{00000000-0005-0000-0000-0000982E0000}"/>
    <cellStyle name="Millares 5 4 10" xfId="11618" xr:uid="{00000000-0005-0000-0000-0000992E0000}"/>
    <cellStyle name="Millares 5 4 2" xfId="2957" xr:uid="{00000000-0005-0000-0000-00009A2E0000}"/>
    <cellStyle name="Millares 5 4 2 2" xfId="3069" xr:uid="{00000000-0005-0000-0000-00009B2E0000}"/>
    <cellStyle name="Millares 5 4 2 2 2" xfId="3345" xr:uid="{00000000-0005-0000-0000-00009C2E0000}"/>
    <cellStyle name="Millares 5 4 2 2 2 2" xfId="3898" xr:uid="{00000000-0005-0000-0000-00009D2E0000}"/>
    <cellStyle name="Millares 5 4 2 2 2 2 2" xfId="4994" xr:uid="{00000000-0005-0000-0000-00009E2E0000}"/>
    <cellStyle name="Millares 5 4 2 2 2 2 2 2" xfId="7183" xr:uid="{00000000-0005-0000-0000-00009F2E0000}"/>
    <cellStyle name="Millares 5 4 2 2 2 2 2 2 2" xfId="11560" xr:uid="{00000000-0005-0000-0000-0000A02E0000}"/>
    <cellStyle name="Millares 5 4 2 2 2 2 2 2 2 2" xfId="20313" xr:uid="{00000000-0005-0000-0000-0000A12E0000}"/>
    <cellStyle name="Millares 5 4 2 2 2 2 2 2 3" xfId="15937" xr:uid="{00000000-0005-0000-0000-0000A22E0000}"/>
    <cellStyle name="Millares 5 4 2 2 2 2 2 3" xfId="9372" xr:uid="{00000000-0005-0000-0000-0000A32E0000}"/>
    <cellStyle name="Millares 5 4 2 2 2 2 2 3 2" xfId="18125" xr:uid="{00000000-0005-0000-0000-0000A42E0000}"/>
    <cellStyle name="Millares 5 4 2 2 2 2 2 4" xfId="13749" xr:uid="{00000000-0005-0000-0000-0000A52E0000}"/>
    <cellStyle name="Millares 5 4 2 2 2 2 3" xfId="6089" xr:uid="{00000000-0005-0000-0000-0000A62E0000}"/>
    <cellStyle name="Millares 5 4 2 2 2 2 3 2" xfId="10466" xr:uid="{00000000-0005-0000-0000-0000A72E0000}"/>
    <cellStyle name="Millares 5 4 2 2 2 2 3 2 2" xfId="19219" xr:uid="{00000000-0005-0000-0000-0000A82E0000}"/>
    <cellStyle name="Millares 5 4 2 2 2 2 3 3" xfId="14843" xr:uid="{00000000-0005-0000-0000-0000A92E0000}"/>
    <cellStyle name="Millares 5 4 2 2 2 2 4" xfId="8278" xr:uid="{00000000-0005-0000-0000-0000AA2E0000}"/>
    <cellStyle name="Millares 5 4 2 2 2 2 4 2" xfId="17031" xr:uid="{00000000-0005-0000-0000-0000AB2E0000}"/>
    <cellStyle name="Millares 5 4 2 2 2 2 5" xfId="12655" xr:uid="{00000000-0005-0000-0000-0000AC2E0000}"/>
    <cellStyle name="Millares 5 4 2 2 2 3" xfId="4446" xr:uid="{00000000-0005-0000-0000-0000AD2E0000}"/>
    <cellStyle name="Millares 5 4 2 2 2 3 2" xfId="6635" xr:uid="{00000000-0005-0000-0000-0000AE2E0000}"/>
    <cellStyle name="Millares 5 4 2 2 2 3 2 2" xfId="11012" xr:uid="{00000000-0005-0000-0000-0000AF2E0000}"/>
    <cellStyle name="Millares 5 4 2 2 2 3 2 2 2" xfId="19765" xr:uid="{00000000-0005-0000-0000-0000B02E0000}"/>
    <cellStyle name="Millares 5 4 2 2 2 3 2 3" xfId="15389" xr:uid="{00000000-0005-0000-0000-0000B12E0000}"/>
    <cellStyle name="Millares 5 4 2 2 2 3 3" xfId="8824" xr:uid="{00000000-0005-0000-0000-0000B22E0000}"/>
    <cellStyle name="Millares 5 4 2 2 2 3 3 2" xfId="17577" xr:uid="{00000000-0005-0000-0000-0000B32E0000}"/>
    <cellStyle name="Millares 5 4 2 2 2 3 4" xfId="13201" xr:uid="{00000000-0005-0000-0000-0000B42E0000}"/>
    <cellStyle name="Millares 5 4 2 2 2 4" xfId="5541" xr:uid="{00000000-0005-0000-0000-0000B52E0000}"/>
    <cellStyle name="Millares 5 4 2 2 2 4 2" xfId="9918" xr:uid="{00000000-0005-0000-0000-0000B62E0000}"/>
    <cellStyle name="Millares 5 4 2 2 2 4 2 2" xfId="18671" xr:uid="{00000000-0005-0000-0000-0000B72E0000}"/>
    <cellStyle name="Millares 5 4 2 2 2 4 3" xfId="14295" xr:uid="{00000000-0005-0000-0000-0000B82E0000}"/>
    <cellStyle name="Millares 5 4 2 2 2 5" xfId="7730" xr:uid="{00000000-0005-0000-0000-0000B92E0000}"/>
    <cellStyle name="Millares 5 4 2 2 2 5 2" xfId="16483" xr:uid="{00000000-0005-0000-0000-0000BA2E0000}"/>
    <cellStyle name="Millares 5 4 2 2 2 6" xfId="12107" xr:uid="{00000000-0005-0000-0000-0000BB2E0000}"/>
    <cellStyle name="Millares 5 4 2 2 3" xfId="3624" xr:uid="{00000000-0005-0000-0000-0000BC2E0000}"/>
    <cellStyle name="Millares 5 4 2 2 3 2" xfId="4720" xr:uid="{00000000-0005-0000-0000-0000BD2E0000}"/>
    <cellStyle name="Millares 5 4 2 2 3 2 2" xfId="6909" xr:uid="{00000000-0005-0000-0000-0000BE2E0000}"/>
    <cellStyle name="Millares 5 4 2 2 3 2 2 2" xfId="11286" xr:uid="{00000000-0005-0000-0000-0000BF2E0000}"/>
    <cellStyle name="Millares 5 4 2 2 3 2 2 2 2" xfId="20039" xr:uid="{00000000-0005-0000-0000-0000C02E0000}"/>
    <cellStyle name="Millares 5 4 2 2 3 2 2 3" xfId="15663" xr:uid="{00000000-0005-0000-0000-0000C12E0000}"/>
    <cellStyle name="Millares 5 4 2 2 3 2 3" xfId="9098" xr:uid="{00000000-0005-0000-0000-0000C22E0000}"/>
    <cellStyle name="Millares 5 4 2 2 3 2 3 2" xfId="17851" xr:uid="{00000000-0005-0000-0000-0000C32E0000}"/>
    <cellStyle name="Millares 5 4 2 2 3 2 4" xfId="13475" xr:uid="{00000000-0005-0000-0000-0000C42E0000}"/>
    <cellStyle name="Millares 5 4 2 2 3 3" xfId="5815" xr:uid="{00000000-0005-0000-0000-0000C52E0000}"/>
    <cellStyle name="Millares 5 4 2 2 3 3 2" xfId="10192" xr:uid="{00000000-0005-0000-0000-0000C62E0000}"/>
    <cellStyle name="Millares 5 4 2 2 3 3 2 2" xfId="18945" xr:uid="{00000000-0005-0000-0000-0000C72E0000}"/>
    <cellStyle name="Millares 5 4 2 2 3 3 3" xfId="14569" xr:uid="{00000000-0005-0000-0000-0000C82E0000}"/>
    <cellStyle name="Millares 5 4 2 2 3 4" xfId="8004" xr:uid="{00000000-0005-0000-0000-0000C92E0000}"/>
    <cellStyle name="Millares 5 4 2 2 3 4 2" xfId="16757" xr:uid="{00000000-0005-0000-0000-0000CA2E0000}"/>
    <cellStyle name="Millares 5 4 2 2 3 5" xfId="12381" xr:uid="{00000000-0005-0000-0000-0000CB2E0000}"/>
    <cellStyle name="Millares 5 4 2 2 4" xfId="4172" xr:uid="{00000000-0005-0000-0000-0000CC2E0000}"/>
    <cellStyle name="Millares 5 4 2 2 4 2" xfId="6361" xr:uid="{00000000-0005-0000-0000-0000CD2E0000}"/>
    <cellStyle name="Millares 5 4 2 2 4 2 2" xfId="10738" xr:uid="{00000000-0005-0000-0000-0000CE2E0000}"/>
    <cellStyle name="Millares 5 4 2 2 4 2 2 2" xfId="19491" xr:uid="{00000000-0005-0000-0000-0000CF2E0000}"/>
    <cellStyle name="Millares 5 4 2 2 4 2 3" xfId="15115" xr:uid="{00000000-0005-0000-0000-0000D02E0000}"/>
    <cellStyle name="Millares 5 4 2 2 4 3" xfId="8550" xr:uid="{00000000-0005-0000-0000-0000D12E0000}"/>
    <cellStyle name="Millares 5 4 2 2 4 3 2" xfId="17303" xr:uid="{00000000-0005-0000-0000-0000D22E0000}"/>
    <cellStyle name="Millares 5 4 2 2 4 4" xfId="12927" xr:uid="{00000000-0005-0000-0000-0000D32E0000}"/>
    <cellStyle name="Millares 5 4 2 2 5" xfId="5267" xr:uid="{00000000-0005-0000-0000-0000D42E0000}"/>
    <cellStyle name="Millares 5 4 2 2 5 2" xfId="9644" xr:uid="{00000000-0005-0000-0000-0000D52E0000}"/>
    <cellStyle name="Millares 5 4 2 2 5 2 2" xfId="18397" xr:uid="{00000000-0005-0000-0000-0000D62E0000}"/>
    <cellStyle name="Millares 5 4 2 2 5 3" xfId="14021" xr:uid="{00000000-0005-0000-0000-0000D72E0000}"/>
    <cellStyle name="Millares 5 4 2 2 6" xfId="7456" xr:uid="{00000000-0005-0000-0000-0000D82E0000}"/>
    <cellStyle name="Millares 5 4 2 2 6 2" xfId="16209" xr:uid="{00000000-0005-0000-0000-0000D92E0000}"/>
    <cellStyle name="Millares 5 4 2 2 7" xfId="11833" xr:uid="{00000000-0005-0000-0000-0000DA2E0000}"/>
    <cellStyle name="Millares 5 4 2 3" xfId="3233" xr:uid="{00000000-0005-0000-0000-0000DB2E0000}"/>
    <cellStyle name="Millares 5 4 2 3 2" xfId="3786" xr:uid="{00000000-0005-0000-0000-0000DC2E0000}"/>
    <cellStyle name="Millares 5 4 2 3 2 2" xfId="4882" xr:uid="{00000000-0005-0000-0000-0000DD2E0000}"/>
    <cellStyle name="Millares 5 4 2 3 2 2 2" xfId="7071" xr:uid="{00000000-0005-0000-0000-0000DE2E0000}"/>
    <cellStyle name="Millares 5 4 2 3 2 2 2 2" xfId="11448" xr:uid="{00000000-0005-0000-0000-0000DF2E0000}"/>
    <cellStyle name="Millares 5 4 2 3 2 2 2 2 2" xfId="20201" xr:uid="{00000000-0005-0000-0000-0000E02E0000}"/>
    <cellStyle name="Millares 5 4 2 3 2 2 2 3" xfId="15825" xr:uid="{00000000-0005-0000-0000-0000E12E0000}"/>
    <cellStyle name="Millares 5 4 2 3 2 2 3" xfId="9260" xr:uid="{00000000-0005-0000-0000-0000E22E0000}"/>
    <cellStyle name="Millares 5 4 2 3 2 2 3 2" xfId="18013" xr:uid="{00000000-0005-0000-0000-0000E32E0000}"/>
    <cellStyle name="Millares 5 4 2 3 2 2 4" xfId="13637" xr:uid="{00000000-0005-0000-0000-0000E42E0000}"/>
    <cellStyle name="Millares 5 4 2 3 2 3" xfId="5977" xr:uid="{00000000-0005-0000-0000-0000E52E0000}"/>
    <cellStyle name="Millares 5 4 2 3 2 3 2" xfId="10354" xr:uid="{00000000-0005-0000-0000-0000E62E0000}"/>
    <cellStyle name="Millares 5 4 2 3 2 3 2 2" xfId="19107" xr:uid="{00000000-0005-0000-0000-0000E72E0000}"/>
    <cellStyle name="Millares 5 4 2 3 2 3 3" xfId="14731" xr:uid="{00000000-0005-0000-0000-0000E82E0000}"/>
    <cellStyle name="Millares 5 4 2 3 2 4" xfId="8166" xr:uid="{00000000-0005-0000-0000-0000E92E0000}"/>
    <cellStyle name="Millares 5 4 2 3 2 4 2" xfId="16919" xr:uid="{00000000-0005-0000-0000-0000EA2E0000}"/>
    <cellStyle name="Millares 5 4 2 3 2 5" xfId="12543" xr:uid="{00000000-0005-0000-0000-0000EB2E0000}"/>
    <cellStyle name="Millares 5 4 2 3 3" xfId="4334" xr:uid="{00000000-0005-0000-0000-0000EC2E0000}"/>
    <cellStyle name="Millares 5 4 2 3 3 2" xfId="6523" xr:uid="{00000000-0005-0000-0000-0000ED2E0000}"/>
    <cellStyle name="Millares 5 4 2 3 3 2 2" xfId="10900" xr:uid="{00000000-0005-0000-0000-0000EE2E0000}"/>
    <cellStyle name="Millares 5 4 2 3 3 2 2 2" xfId="19653" xr:uid="{00000000-0005-0000-0000-0000EF2E0000}"/>
    <cellStyle name="Millares 5 4 2 3 3 2 3" xfId="15277" xr:uid="{00000000-0005-0000-0000-0000F02E0000}"/>
    <cellStyle name="Millares 5 4 2 3 3 3" xfId="8712" xr:uid="{00000000-0005-0000-0000-0000F12E0000}"/>
    <cellStyle name="Millares 5 4 2 3 3 3 2" xfId="17465" xr:uid="{00000000-0005-0000-0000-0000F22E0000}"/>
    <cellStyle name="Millares 5 4 2 3 3 4" xfId="13089" xr:uid="{00000000-0005-0000-0000-0000F32E0000}"/>
    <cellStyle name="Millares 5 4 2 3 4" xfId="5429" xr:uid="{00000000-0005-0000-0000-0000F42E0000}"/>
    <cellStyle name="Millares 5 4 2 3 4 2" xfId="9806" xr:uid="{00000000-0005-0000-0000-0000F52E0000}"/>
    <cellStyle name="Millares 5 4 2 3 4 2 2" xfId="18559" xr:uid="{00000000-0005-0000-0000-0000F62E0000}"/>
    <cellStyle name="Millares 5 4 2 3 4 3" xfId="14183" xr:uid="{00000000-0005-0000-0000-0000F72E0000}"/>
    <cellStyle name="Millares 5 4 2 3 5" xfId="7618" xr:uid="{00000000-0005-0000-0000-0000F82E0000}"/>
    <cellStyle name="Millares 5 4 2 3 5 2" xfId="16371" xr:uid="{00000000-0005-0000-0000-0000F92E0000}"/>
    <cellStyle name="Millares 5 4 2 3 6" xfId="11995" xr:uid="{00000000-0005-0000-0000-0000FA2E0000}"/>
    <cellStyle name="Millares 5 4 2 4" xfId="3512" xr:uid="{00000000-0005-0000-0000-0000FB2E0000}"/>
    <cellStyle name="Millares 5 4 2 4 2" xfId="4608" xr:uid="{00000000-0005-0000-0000-0000FC2E0000}"/>
    <cellStyle name="Millares 5 4 2 4 2 2" xfId="6797" xr:uid="{00000000-0005-0000-0000-0000FD2E0000}"/>
    <cellStyle name="Millares 5 4 2 4 2 2 2" xfId="11174" xr:uid="{00000000-0005-0000-0000-0000FE2E0000}"/>
    <cellStyle name="Millares 5 4 2 4 2 2 2 2" xfId="19927" xr:uid="{00000000-0005-0000-0000-0000FF2E0000}"/>
    <cellStyle name="Millares 5 4 2 4 2 2 3" xfId="15551" xr:uid="{00000000-0005-0000-0000-0000002F0000}"/>
    <cellStyle name="Millares 5 4 2 4 2 3" xfId="8986" xr:uid="{00000000-0005-0000-0000-0000012F0000}"/>
    <cellStyle name="Millares 5 4 2 4 2 3 2" xfId="17739" xr:uid="{00000000-0005-0000-0000-0000022F0000}"/>
    <cellStyle name="Millares 5 4 2 4 2 4" xfId="13363" xr:uid="{00000000-0005-0000-0000-0000032F0000}"/>
    <cellStyle name="Millares 5 4 2 4 3" xfId="5703" xr:uid="{00000000-0005-0000-0000-0000042F0000}"/>
    <cellStyle name="Millares 5 4 2 4 3 2" xfId="10080" xr:uid="{00000000-0005-0000-0000-0000052F0000}"/>
    <cellStyle name="Millares 5 4 2 4 3 2 2" xfId="18833" xr:uid="{00000000-0005-0000-0000-0000062F0000}"/>
    <cellStyle name="Millares 5 4 2 4 3 3" xfId="14457" xr:uid="{00000000-0005-0000-0000-0000072F0000}"/>
    <cellStyle name="Millares 5 4 2 4 4" xfId="7892" xr:uid="{00000000-0005-0000-0000-0000082F0000}"/>
    <cellStyle name="Millares 5 4 2 4 4 2" xfId="16645" xr:uid="{00000000-0005-0000-0000-0000092F0000}"/>
    <cellStyle name="Millares 5 4 2 4 5" xfId="12269" xr:uid="{00000000-0005-0000-0000-00000A2F0000}"/>
    <cellStyle name="Millares 5 4 2 5" xfId="4060" xr:uid="{00000000-0005-0000-0000-00000B2F0000}"/>
    <cellStyle name="Millares 5 4 2 5 2" xfId="6249" xr:uid="{00000000-0005-0000-0000-00000C2F0000}"/>
    <cellStyle name="Millares 5 4 2 5 2 2" xfId="10626" xr:uid="{00000000-0005-0000-0000-00000D2F0000}"/>
    <cellStyle name="Millares 5 4 2 5 2 2 2" xfId="19379" xr:uid="{00000000-0005-0000-0000-00000E2F0000}"/>
    <cellStyle name="Millares 5 4 2 5 2 3" xfId="15003" xr:uid="{00000000-0005-0000-0000-00000F2F0000}"/>
    <cellStyle name="Millares 5 4 2 5 3" xfId="8438" xr:uid="{00000000-0005-0000-0000-0000102F0000}"/>
    <cellStyle name="Millares 5 4 2 5 3 2" xfId="17191" xr:uid="{00000000-0005-0000-0000-0000112F0000}"/>
    <cellStyle name="Millares 5 4 2 5 4" xfId="12815" xr:uid="{00000000-0005-0000-0000-0000122F0000}"/>
    <cellStyle name="Millares 5 4 2 6" xfId="5155" xr:uid="{00000000-0005-0000-0000-0000132F0000}"/>
    <cellStyle name="Millares 5 4 2 6 2" xfId="9532" xr:uid="{00000000-0005-0000-0000-0000142F0000}"/>
    <cellStyle name="Millares 5 4 2 6 2 2" xfId="18285" xr:uid="{00000000-0005-0000-0000-0000152F0000}"/>
    <cellStyle name="Millares 5 4 2 6 3" xfId="13909" xr:uid="{00000000-0005-0000-0000-0000162F0000}"/>
    <cellStyle name="Millares 5 4 2 7" xfId="7344" xr:uid="{00000000-0005-0000-0000-0000172F0000}"/>
    <cellStyle name="Millares 5 4 2 7 2" xfId="16097" xr:uid="{00000000-0005-0000-0000-0000182F0000}"/>
    <cellStyle name="Millares 5 4 2 8" xfId="11721" xr:uid="{00000000-0005-0000-0000-0000192F0000}"/>
    <cellStyle name="Millares 5 4 3" xfId="3012" xr:uid="{00000000-0005-0000-0000-00001A2F0000}"/>
    <cellStyle name="Millares 5 4 3 2" xfId="3288" xr:uid="{00000000-0005-0000-0000-00001B2F0000}"/>
    <cellStyle name="Millares 5 4 3 2 2" xfId="3841" xr:uid="{00000000-0005-0000-0000-00001C2F0000}"/>
    <cellStyle name="Millares 5 4 3 2 2 2" xfId="4937" xr:uid="{00000000-0005-0000-0000-00001D2F0000}"/>
    <cellStyle name="Millares 5 4 3 2 2 2 2" xfId="7126" xr:uid="{00000000-0005-0000-0000-00001E2F0000}"/>
    <cellStyle name="Millares 5 4 3 2 2 2 2 2" xfId="11503" xr:uid="{00000000-0005-0000-0000-00001F2F0000}"/>
    <cellStyle name="Millares 5 4 3 2 2 2 2 2 2" xfId="20256" xr:uid="{00000000-0005-0000-0000-0000202F0000}"/>
    <cellStyle name="Millares 5 4 3 2 2 2 2 3" xfId="15880" xr:uid="{00000000-0005-0000-0000-0000212F0000}"/>
    <cellStyle name="Millares 5 4 3 2 2 2 3" xfId="9315" xr:uid="{00000000-0005-0000-0000-0000222F0000}"/>
    <cellStyle name="Millares 5 4 3 2 2 2 3 2" xfId="18068" xr:uid="{00000000-0005-0000-0000-0000232F0000}"/>
    <cellStyle name="Millares 5 4 3 2 2 2 4" xfId="13692" xr:uid="{00000000-0005-0000-0000-0000242F0000}"/>
    <cellStyle name="Millares 5 4 3 2 2 3" xfId="6032" xr:uid="{00000000-0005-0000-0000-0000252F0000}"/>
    <cellStyle name="Millares 5 4 3 2 2 3 2" xfId="10409" xr:uid="{00000000-0005-0000-0000-0000262F0000}"/>
    <cellStyle name="Millares 5 4 3 2 2 3 2 2" xfId="19162" xr:uid="{00000000-0005-0000-0000-0000272F0000}"/>
    <cellStyle name="Millares 5 4 3 2 2 3 3" xfId="14786" xr:uid="{00000000-0005-0000-0000-0000282F0000}"/>
    <cellStyle name="Millares 5 4 3 2 2 4" xfId="8221" xr:uid="{00000000-0005-0000-0000-0000292F0000}"/>
    <cellStyle name="Millares 5 4 3 2 2 4 2" xfId="16974" xr:uid="{00000000-0005-0000-0000-00002A2F0000}"/>
    <cellStyle name="Millares 5 4 3 2 2 5" xfId="12598" xr:uid="{00000000-0005-0000-0000-00002B2F0000}"/>
    <cellStyle name="Millares 5 4 3 2 3" xfId="4389" xr:uid="{00000000-0005-0000-0000-00002C2F0000}"/>
    <cellStyle name="Millares 5 4 3 2 3 2" xfId="6578" xr:uid="{00000000-0005-0000-0000-00002D2F0000}"/>
    <cellStyle name="Millares 5 4 3 2 3 2 2" xfId="10955" xr:uid="{00000000-0005-0000-0000-00002E2F0000}"/>
    <cellStyle name="Millares 5 4 3 2 3 2 2 2" xfId="19708" xr:uid="{00000000-0005-0000-0000-00002F2F0000}"/>
    <cellStyle name="Millares 5 4 3 2 3 2 3" xfId="15332" xr:uid="{00000000-0005-0000-0000-0000302F0000}"/>
    <cellStyle name="Millares 5 4 3 2 3 3" xfId="8767" xr:uid="{00000000-0005-0000-0000-0000312F0000}"/>
    <cellStyle name="Millares 5 4 3 2 3 3 2" xfId="17520" xr:uid="{00000000-0005-0000-0000-0000322F0000}"/>
    <cellStyle name="Millares 5 4 3 2 3 4" xfId="13144" xr:uid="{00000000-0005-0000-0000-0000332F0000}"/>
    <cellStyle name="Millares 5 4 3 2 4" xfId="5484" xr:uid="{00000000-0005-0000-0000-0000342F0000}"/>
    <cellStyle name="Millares 5 4 3 2 4 2" xfId="9861" xr:uid="{00000000-0005-0000-0000-0000352F0000}"/>
    <cellStyle name="Millares 5 4 3 2 4 2 2" xfId="18614" xr:uid="{00000000-0005-0000-0000-0000362F0000}"/>
    <cellStyle name="Millares 5 4 3 2 4 3" xfId="14238" xr:uid="{00000000-0005-0000-0000-0000372F0000}"/>
    <cellStyle name="Millares 5 4 3 2 5" xfId="7673" xr:uid="{00000000-0005-0000-0000-0000382F0000}"/>
    <cellStyle name="Millares 5 4 3 2 5 2" xfId="16426" xr:uid="{00000000-0005-0000-0000-0000392F0000}"/>
    <cellStyle name="Millares 5 4 3 2 6" xfId="12050" xr:uid="{00000000-0005-0000-0000-00003A2F0000}"/>
    <cellStyle name="Millares 5 4 3 3" xfId="3567" xr:uid="{00000000-0005-0000-0000-00003B2F0000}"/>
    <cellStyle name="Millares 5 4 3 3 2" xfId="4663" xr:uid="{00000000-0005-0000-0000-00003C2F0000}"/>
    <cellStyle name="Millares 5 4 3 3 2 2" xfId="6852" xr:uid="{00000000-0005-0000-0000-00003D2F0000}"/>
    <cellStyle name="Millares 5 4 3 3 2 2 2" xfId="11229" xr:uid="{00000000-0005-0000-0000-00003E2F0000}"/>
    <cellStyle name="Millares 5 4 3 3 2 2 2 2" xfId="19982" xr:uid="{00000000-0005-0000-0000-00003F2F0000}"/>
    <cellStyle name="Millares 5 4 3 3 2 2 3" xfId="15606" xr:uid="{00000000-0005-0000-0000-0000402F0000}"/>
    <cellStyle name="Millares 5 4 3 3 2 3" xfId="9041" xr:uid="{00000000-0005-0000-0000-0000412F0000}"/>
    <cellStyle name="Millares 5 4 3 3 2 3 2" xfId="17794" xr:uid="{00000000-0005-0000-0000-0000422F0000}"/>
    <cellStyle name="Millares 5 4 3 3 2 4" xfId="13418" xr:uid="{00000000-0005-0000-0000-0000432F0000}"/>
    <cellStyle name="Millares 5 4 3 3 3" xfId="5758" xr:uid="{00000000-0005-0000-0000-0000442F0000}"/>
    <cellStyle name="Millares 5 4 3 3 3 2" xfId="10135" xr:uid="{00000000-0005-0000-0000-0000452F0000}"/>
    <cellStyle name="Millares 5 4 3 3 3 2 2" xfId="18888" xr:uid="{00000000-0005-0000-0000-0000462F0000}"/>
    <cellStyle name="Millares 5 4 3 3 3 3" xfId="14512" xr:uid="{00000000-0005-0000-0000-0000472F0000}"/>
    <cellStyle name="Millares 5 4 3 3 4" xfId="7947" xr:uid="{00000000-0005-0000-0000-0000482F0000}"/>
    <cellStyle name="Millares 5 4 3 3 4 2" xfId="16700" xr:uid="{00000000-0005-0000-0000-0000492F0000}"/>
    <cellStyle name="Millares 5 4 3 3 5" xfId="12324" xr:uid="{00000000-0005-0000-0000-00004A2F0000}"/>
    <cellStyle name="Millares 5 4 3 4" xfId="4115" xr:uid="{00000000-0005-0000-0000-00004B2F0000}"/>
    <cellStyle name="Millares 5 4 3 4 2" xfId="6304" xr:uid="{00000000-0005-0000-0000-00004C2F0000}"/>
    <cellStyle name="Millares 5 4 3 4 2 2" xfId="10681" xr:uid="{00000000-0005-0000-0000-00004D2F0000}"/>
    <cellStyle name="Millares 5 4 3 4 2 2 2" xfId="19434" xr:uid="{00000000-0005-0000-0000-00004E2F0000}"/>
    <cellStyle name="Millares 5 4 3 4 2 3" xfId="15058" xr:uid="{00000000-0005-0000-0000-00004F2F0000}"/>
    <cellStyle name="Millares 5 4 3 4 3" xfId="8493" xr:uid="{00000000-0005-0000-0000-0000502F0000}"/>
    <cellStyle name="Millares 5 4 3 4 3 2" xfId="17246" xr:uid="{00000000-0005-0000-0000-0000512F0000}"/>
    <cellStyle name="Millares 5 4 3 4 4" xfId="12870" xr:uid="{00000000-0005-0000-0000-0000522F0000}"/>
    <cellStyle name="Millares 5 4 3 5" xfId="5210" xr:uid="{00000000-0005-0000-0000-0000532F0000}"/>
    <cellStyle name="Millares 5 4 3 5 2" xfId="9587" xr:uid="{00000000-0005-0000-0000-0000542F0000}"/>
    <cellStyle name="Millares 5 4 3 5 2 2" xfId="18340" xr:uid="{00000000-0005-0000-0000-0000552F0000}"/>
    <cellStyle name="Millares 5 4 3 5 3" xfId="13964" xr:uid="{00000000-0005-0000-0000-0000562F0000}"/>
    <cellStyle name="Millares 5 4 3 6" xfId="7399" xr:uid="{00000000-0005-0000-0000-0000572F0000}"/>
    <cellStyle name="Millares 5 4 3 6 2" xfId="16152" xr:uid="{00000000-0005-0000-0000-0000582F0000}"/>
    <cellStyle name="Millares 5 4 3 7" xfId="11776" xr:uid="{00000000-0005-0000-0000-0000592F0000}"/>
    <cellStyle name="Millares 5 4 4" xfId="2899" xr:uid="{00000000-0005-0000-0000-00005A2F0000}"/>
    <cellStyle name="Millares 5 4 4 2" xfId="3178" xr:uid="{00000000-0005-0000-0000-00005B2F0000}"/>
    <cellStyle name="Millares 5 4 4 2 2" xfId="3731" xr:uid="{00000000-0005-0000-0000-00005C2F0000}"/>
    <cellStyle name="Millares 5 4 4 2 2 2" xfId="4827" xr:uid="{00000000-0005-0000-0000-00005D2F0000}"/>
    <cellStyle name="Millares 5 4 4 2 2 2 2" xfId="7016" xr:uid="{00000000-0005-0000-0000-00005E2F0000}"/>
    <cellStyle name="Millares 5 4 4 2 2 2 2 2" xfId="11393" xr:uid="{00000000-0005-0000-0000-00005F2F0000}"/>
    <cellStyle name="Millares 5 4 4 2 2 2 2 2 2" xfId="20146" xr:uid="{00000000-0005-0000-0000-0000602F0000}"/>
    <cellStyle name="Millares 5 4 4 2 2 2 2 3" xfId="15770" xr:uid="{00000000-0005-0000-0000-0000612F0000}"/>
    <cellStyle name="Millares 5 4 4 2 2 2 3" xfId="9205" xr:uid="{00000000-0005-0000-0000-0000622F0000}"/>
    <cellStyle name="Millares 5 4 4 2 2 2 3 2" xfId="17958" xr:uid="{00000000-0005-0000-0000-0000632F0000}"/>
    <cellStyle name="Millares 5 4 4 2 2 2 4" xfId="13582" xr:uid="{00000000-0005-0000-0000-0000642F0000}"/>
    <cellStyle name="Millares 5 4 4 2 2 3" xfId="5922" xr:uid="{00000000-0005-0000-0000-0000652F0000}"/>
    <cellStyle name="Millares 5 4 4 2 2 3 2" xfId="10299" xr:uid="{00000000-0005-0000-0000-0000662F0000}"/>
    <cellStyle name="Millares 5 4 4 2 2 3 2 2" xfId="19052" xr:uid="{00000000-0005-0000-0000-0000672F0000}"/>
    <cellStyle name="Millares 5 4 4 2 2 3 3" xfId="14676" xr:uid="{00000000-0005-0000-0000-0000682F0000}"/>
    <cellStyle name="Millares 5 4 4 2 2 4" xfId="8111" xr:uid="{00000000-0005-0000-0000-0000692F0000}"/>
    <cellStyle name="Millares 5 4 4 2 2 4 2" xfId="16864" xr:uid="{00000000-0005-0000-0000-00006A2F0000}"/>
    <cellStyle name="Millares 5 4 4 2 2 5" xfId="12488" xr:uid="{00000000-0005-0000-0000-00006B2F0000}"/>
    <cellStyle name="Millares 5 4 4 2 3" xfId="4279" xr:uid="{00000000-0005-0000-0000-00006C2F0000}"/>
    <cellStyle name="Millares 5 4 4 2 3 2" xfId="6468" xr:uid="{00000000-0005-0000-0000-00006D2F0000}"/>
    <cellStyle name="Millares 5 4 4 2 3 2 2" xfId="10845" xr:uid="{00000000-0005-0000-0000-00006E2F0000}"/>
    <cellStyle name="Millares 5 4 4 2 3 2 2 2" xfId="19598" xr:uid="{00000000-0005-0000-0000-00006F2F0000}"/>
    <cellStyle name="Millares 5 4 4 2 3 2 3" xfId="15222" xr:uid="{00000000-0005-0000-0000-0000702F0000}"/>
    <cellStyle name="Millares 5 4 4 2 3 3" xfId="8657" xr:uid="{00000000-0005-0000-0000-0000712F0000}"/>
    <cellStyle name="Millares 5 4 4 2 3 3 2" xfId="17410" xr:uid="{00000000-0005-0000-0000-0000722F0000}"/>
    <cellStyle name="Millares 5 4 4 2 3 4" xfId="13034" xr:uid="{00000000-0005-0000-0000-0000732F0000}"/>
    <cellStyle name="Millares 5 4 4 2 4" xfId="5374" xr:uid="{00000000-0005-0000-0000-0000742F0000}"/>
    <cellStyle name="Millares 5 4 4 2 4 2" xfId="9751" xr:uid="{00000000-0005-0000-0000-0000752F0000}"/>
    <cellStyle name="Millares 5 4 4 2 4 2 2" xfId="18504" xr:uid="{00000000-0005-0000-0000-0000762F0000}"/>
    <cellStyle name="Millares 5 4 4 2 4 3" xfId="14128" xr:uid="{00000000-0005-0000-0000-0000772F0000}"/>
    <cellStyle name="Millares 5 4 4 2 5" xfId="7563" xr:uid="{00000000-0005-0000-0000-0000782F0000}"/>
    <cellStyle name="Millares 5 4 4 2 5 2" xfId="16316" xr:uid="{00000000-0005-0000-0000-0000792F0000}"/>
    <cellStyle name="Millares 5 4 4 2 6" xfId="11940" xr:uid="{00000000-0005-0000-0000-00007A2F0000}"/>
    <cellStyle name="Millares 5 4 4 3" xfId="3457" xr:uid="{00000000-0005-0000-0000-00007B2F0000}"/>
    <cellStyle name="Millares 5 4 4 3 2" xfId="4553" xr:uid="{00000000-0005-0000-0000-00007C2F0000}"/>
    <cellStyle name="Millares 5 4 4 3 2 2" xfId="6742" xr:uid="{00000000-0005-0000-0000-00007D2F0000}"/>
    <cellStyle name="Millares 5 4 4 3 2 2 2" xfId="11119" xr:uid="{00000000-0005-0000-0000-00007E2F0000}"/>
    <cellStyle name="Millares 5 4 4 3 2 2 2 2" xfId="19872" xr:uid="{00000000-0005-0000-0000-00007F2F0000}"/>
    <cellStyle name="Millares 5 4 4 3 2 2 3" xfId="15496" xr:uid="{00000000-0005-0000-0000-0000802F0000}"/>
    <cellStyle name="Millares 5 4 4 3 2 3" xfId="8931" xr:uid="{00000000-0005-0000-0000-0000812F0000}"/>
    <cellStyle name="Millares 5 4 4 3 2 3 2" xfId="17684" xr:uid="{00000000-0005-0000-0000-0000822F0000}"/>
    <cellStyle name="Millares 5 4 4 3 2 4" xfId="13308" xr:uid="{00000000-0005-0000-0000-0000832F0000}"/>
    <cellStyle name="Millares 5 4 4 3 3" xfId="5648" xr:uid="{00000000-0005-0000-0000-0000842F0000}"/>
    <cellStyle name="Millares 5 4 4 3 3 2" xfId="10025" xr:uid="{00000000-0005-0000-0000-0000852F0000}"/>
    <cellStyle name="Millares 5 4 4 3 3 2 2" xfId="18778" xr:uid="{00000000-0005-0000-0000-0000862F0000}"/>
    <cellStyle name="Millares 5 4 4 3 3 3" xfId="14402" xr:uid="{00000000-0005-0000-0000-0000872F0000}"/>
    <cellStyle name="Millares 5 4 4 3 4" xfId="7837" xr:uid="{00000000-0005-0000-0000-0000882F0000}"/>
    <cellStyle name="Millares 5 4 4 3 4 2" xfId="16590" xr:uid="{00000000-0005-0000-0000-0000892F0000}"/>
    <cellStyle name="Millares 5 4 4 3 5" xfId="12214" xr:uid="{00000000-0005-0000-0000-00008A2F0000}"/>
    <cellStyle name="Millares 5 4 4 4" xfId="4005" xr:uid="{00000000-0005-0000-0000-00008B2F0000}"/>
    <cellStyle name="Millares 5 4 4 4 2" xfId="6194" xr:uid="{00000000-0005-0000-0000-00008C2F0000}"/>
    <cellStyle name="Millares 5 4 4 4 2 2" xfId="10571" xr:uid="{00000000-0005-0000-0000-00008D2F0000}"/>
    <cellStyle name="Millares 5 4 4 4 2 2 2" xfId="19324" xr:uid="{00000000-0005-0000-0000-00008E2F0000}"/>
    <cellStyle name="Millares 5 4 4 4 2 3" xfId="14948" xr:uid="{00000000-0005-0000-0000-00008F2F0000}"/>
    <cellStyle name="Millares 5 4 4 4 3" xfId="8383" xr:uid="{00000000-0005-0000-0000-0000902F0000}"/>
    <cellStyle name="Millares 5 4 4 4 3 2" xfId="17136" xr:uid="{00000000-0005-0000-0000-0000912F0000}"/>
    <cellStyle name="Millares 5 4 4 4 4" xfId="12760" xr:uid="{00000000-0005-0000-0000-0000922F0000}"/>
    <cellStyle name="Millares 5 4 4 5" xfId="5100" xr:uid="{00000000-0005-0000-0000-0000932F0000}"/>
    <cellStyle name="Millares 5 4 4 5 2" xfId="9477" xr:uid="{00000000-0005-0000-0000-0000942F0000}"/>
    <cellStyle name="Millares 5 4 4 5 2 2" xfId="18230" xr:uid="{00000000-0005-0000-0000-0000952F0000}"/>
    <cellStyle name="Millares 5 4 4 5 3" xfId="13854" xr:uid="{00000000-0005-0000-0000-0000962F0000}"/>
    <cellStyle name="Millares 5 4 4 6" xfId="7289" xr:uid="{00000000-0005-0000-0000-0000972F0000}"/>
    <cellStyle name="Millares 5 4 4 6 2" xfId="16042" xr:uid="{00000000-0005-0000-0000-0000982F0000}"/>
    <cellStyle name="Millares 5 4 4 7" xfId="11666" xr:uid="{00000000-0005-0000-0000-0000992F0000}"/>
    <cellStyle name="Millares 5 4 5" xfId="3128" xr:uid="{00000000-0005-0000-0000-00009A2F0000}"/>
    <cellStyle name="Millares 5 4 5 2" xfId="3682" xr:uid="{00000000-0005-0000-0000-00009B2F0000}"/>
    <cellStyle name="Millares 5 4 5 2 2" xfId="4778" xr:uid="{00000000-0005-0000-0000-00009C2F0000}"/>
    <cellStyle name="Millares 5 4 5 2 2 2" xfId="6967" xr:uid="{00000000-0005-0000-0000-00009D2F0000}"/>
    <cellStyle name="Millares 5 4 5 2 2 2 2" xfId="11344" xr:uid="{00000000-0005-0000-0000-00009E2F0000}"/>
    <cellStyle name="Millares 5 4 5 2 2 2 2 2" xfId="20097" xr:uid="{00000000-0005-0000-0000-00009F2F0000}"/>
    <cellStyle name="Millares 5 4 5 2 2 2 3" xfId="15721" xr:uid="{00000000-0005-0000-0000-0000A02F0000}"/>
    <cellStyle name="Millares 5 4 5 2 2 3" xfId="9156" xr:uid="{00000000-0005-0000-0000-0000A12F0000}"/>
    <cellStyle name="Millares 5 4 5 2 2 3 2" xfId="17909" xr:uid="{00000000-0005-0000-0000-0000A22F0000}"/>
    <cellStyle name="Millares 5 4 5 2 2 4" xfId="13533" xr:uid="{00000000-0005-0000-0000-0000A32F0000}"/>
    <cellStyle name="Millares 5 4 5 2 3" xfId="5873" xr:uid="{00000000-0005-0000-0000-0000A42F0000}"/>
    <cellStyle name="Millares 5 4 5 2 3 2" xfId="10250" xr:uid="{00000000-0005-0000-0000-0000A52F0000}"/>
    <cellStyle name="Millares 5 4 5 2 3 2 2" xfId="19003" xr:uid="{00000000-0005-0000-0000-0000A62F0000}"/>
    <cellStyle name="Millares 5 4 5 2 3 3" xfId="14627" xr:uid="{00000000-0005-0000-0000-0000A72F0000}"/>
    <cellStyle name="Millares 5 4 5 2 4" xfId="8062" xr:uid="{00000000-0005-0000-0000-0000A82F0000}"/>
    <cellStyle name="Millares 5 4 5 2 4 2" xfId="16815" xr:uid="{00000000-0005-0000-0000-0000A92F0000}"/>
    <cellStyle name="Millares 5 4 5 2 5" xfId="12439" xr:uid="{00000000-0005-0000-0000-0000AA2F0000}"/>
    <cellStyle name="Millares 5 4 5 3" xfId="4230" xr:uid="{00000000-0005-0000-0000-0000AB2F0000}"/>
    <cellStyle name="Millares 5 4 5 3 2" xfId="6419" xr:uid="{00000000-0005-0000-0000-0000AC2F0000}"/>
    <cellStyle name="Millares 5 4 5 3 2 2" xfId="10796" xr:uid="{00000000-0005-0000-0000-0000AD2F0000}"/>
    <cellStyle name="Millares 5 4 5 3 2 2 2" xfId="19549" xr:uid="{00000000-0005-0000-0000-0000AE2F0000}"/>
    <cellStyle name="Millares 5 4 5 3 2 3" xfId="15173" xr:uid="{00000000-0005-0000-0000-0000AF2F0000}"/>
    <cellStyle name="Millares 5 4 5 3 3" xfId="8608" xr:uid="{00000000-0005-0000-0000-0000B02F0000}"/>
    <cellStyle name="Millares 5 4 5 3 3 2" xfId="17361" xr:uid="{00000000-0005-0000-0000-0000B12F0000}"/>
    <cellStyle name="Millares 5 4 5 3 4" xfId="12985" xr:uid="{00000000-0005-0000-0000-0000B22F0000}"/>
    <cellStyle name="Millares 5 4 5 4" xfId="5325" xr:uid="{00000000-0005-0000-0000-0000B32F0000}"/>
    <cellStyle name="Millares 5 4 5 4 2" xfId="9702" xr:uid="{00000000-0005-0000-0000-0000B42F0000}"/>
    <cellStyle name="Millares 5 4 5 4 2 2" xfId="18455" xr:uid="{00000000-0005-0000-0000-0000B52F0000}"/>
    <cellStyle name="Millares 5 4 5 4 3" xfId="14079" xr:uid="{00000000-0005-0000-0000-0000B62F0000}"/>
    <cellStyle name="Millares 5 4 5 5" xfId="7514" xr:uid="{00000000-0005-0000-0000-0000B72F0000}"/>
    <cellStyle name="Millares 5 4 5 5 2" xfId="16267" xr:uid="{00000000-0005-0000-0000-0000B82F0000}"/>
    <cellStyle name="Millares 5 4 5 6" xfId="11891" xr:uid="{00000000-0005-0000-0000-0000B92F0000}"/>
    <cellStyle name="Millares 5 4 6" xfId="3407" xr:uid="{00000000-0005-0000-0000-0000BA2F0000}"/>
    <cellStyle name="Millares 5 4 6 2" xfId="4504" xr:uid="{00000000-0005-0000-0000-0000BB2F0000}"/>
    <cellStyle name="Millares 5 4 6 2 2" xfId="6693" xr:uid="{00000000-0005-0000-0000-0000BC2F0000}"/>
    <cellStyle name="Millares 5 4 6 2 2 2" xfId="11070" xr:uid="{00000000-0005-0000-0000-0000BD2F0000}"/>
    <cellStyle name="Millares 5 4 6 2 2 2 2" xfId="19823" xr:uid="{00000000-0005-0000-0000-0000BE2F0000}"/>
    <cellStyle name="Millares 5 4 6 2 2 3" xfId="15447" xr:uid="{00000000-0005-0000-0000-0000BF2F0000}"/>
    <cellStyle name="Millares 5 4 6 2 3" xfId="8882" xr:uid="{00000000-0005-0000-0000-0000C02F0000}"/>
    <cellStyle name="Millares 5 4 6 2 3 2" xfId="17635" xr:uid="{00000000-0005-0000-0000-0000C12F0000}"/>
    <cellStyle name="Millares 5 4 6 2 4" xfId="13259" xr:uid="{00000000-0005-0000-0000-0000C22F0000}"/>
    <cellStyle name="Millares 5 4 6 3" xfId="5599" xr:uid="{00000000-0005-0000-0000-0000C32F0000}"/>
    <cellStyle name="Millares 5 4 6 3 2" xfId="9976" xr:uid="{00000000-0005-0000-0000-0000C42F0000}"/>
    <cellStyle name="Millares 5 4 6 3 2 2" xfId="18729" xr:uid="{00000000-0005-0000-0000-0000C52F0000}"/>
    <cellStyle name="Millares 5 4 6 3 3" xfId="14353" xr:uid="{00000000-0005-0000-0000-0000C62F0000}"/>
    <cellStyle name="Millares 5 4 6 4" xfId="7788" xr:uid="{00000000-0005-0000-0000-0000C72F0000}"/>
    <cellStyle name="Millares 5 4 6 4 2" xfId="16541" xr:uid="{00000000-0005-0000-0000-0000C82F0000}"/>
    <cellStyle name="Millares 5 4 6 5" xfId="12165" xr:uid="{00000000-0005-0000-0000-0000C92F0000}"/>
    <cellStyle name="Millares 5 4 7" xfId="3957" xr:uid="{00000000-0005-0000-0000-0000CA2F0000}"/>
    <cellStyle name="Millares 5 4 7 2" xfId="6146" xr:uid="{00000000-0005-0000-0000-0000CB2F0000}"/>
    <cellStyle name="Millares 5 4 7 2 2" xfId="10523" xr:uid="{00000000-0005-0000-0000-0000CC2F0000}"/>
    <cellStyle name="Millares 5 4 7 2 2 2" xfId="19276" xr:uid="{00000000-0005-0000-0000-0000CD2F0000}"/>
    <cellStyle name="Millares 5 4 7 2 3" xfId="14900" xr:uid="{00000000-0005-0000-0000-0000CE2F0000}"/>
    <cellStyle name="Millares 5 4 7 3" xfId="8335" xr:uid="{00000000-0005-0000-0000-0000CF2F0000}"/>
    <cellStyle name="Millares 5 4 7 3 2" xfId="17088" xr:uid="{00000000-0005-0000-0000-0000D02F0000}"/>
    <cellStyle name="Millares 5 4 7 4" xfId="12712" xr:uid="{00000000-0005-0000-0000-0000D12F0000}"/>
    <cellStyle name="Millares 5 4 8" xfId="5052" xr:uid="{00000000-0005-0000-0000-0000D22F0000}"/>
    <cellStyle name="Millares 5 4 8 2" xfId="9429" xr:uid="{00000000-0005-0000-0000-0000D32F0000}"/>
    <cellStyle name="Millares 5 4 8 2 2" xfId="18182" xr:uid="{00000000-0005-0000-0000-0000D42F0000}"/>
    <cellStyle name="Millares 5 4 8 3" xfId="13806" xr:uid="{00000000-0005-0000-0000-0000D52F0000}"/>
    <cellStyle name="Millares 5 4 9" xfId="7241" xr:uid="{00000000-0005-0000-0000-0000D62F0000}"/>
    <cellStyle name="Millares 5 4 9 2" xfId="15994" xr:uid="{00000000-0005-0000-0000-0000D72F0000}"/>
    <cellStyle name="Millares 5 5" xfId="233" xr:uid="{00000000-0005-0000-0000-0000D82F0000}"/>
    <cellStyle name="Millares 5 5 10" xfId="11619" xr:uid="{00000000-0005-0000-0000-0000D92F0000}"/>
    <cellStyle name="Millares 5 5 2" xfId="2958" xr:uid="{00000000-0005-0000-0000-0000DA2F0000}"/>
    <cellStyle name="Millares 5 5 2 2" xfId="3070" xr:uid="{00000000-0005-0000-0000-0000DB2F0000}"/>
    <cellStyle name="Millares 5 5 2 2 2" xfId="3346" xr:uid="{00000000-0005-0000-0000-0000DC2F0000}"/>
    <cellStyle name="Millares 5 5 2 2 2 2" xfId="3899" xr:uid="{00000000-0005-0000-0000-0000DD2F0000}"/>
    <cellStyle name="Millares 5 5 2 2 2 2 2" xfId="4995" xr:uid="{00000000-0005-0000-0000-0000DE2F0000}"/>
    <cellStyle name="Millares 5 5 2 2 2 2 2 2" xfId="7184" xr:uid="{00000000-0005-0000-0000-0000DF2F0000}"/>
    <cellStyle name="Millares 5 5 2 2 2 2 2 2 2" xfId="11561" xr:uid="{00000000-0005-0000-0000-0000E02F0000}"/>
    <cellStyle name="Millares 5 5 2 2 2 2 2 2 2 2" xfId="20314" xr:uid="{00000000-0005-0000-0000-0000E12F0000}"/>
    <cellStyle name="Millares 5 5 2 2 2 2 2 2 3" xfId="15938" xr:uid="{00000000-0005-0000-0000-0000E22F0000}"/>
    <cellStyle name="Millares 5 5 2 2 2 2 2 3" xfId="9373" xr:uid="{00000000-0005-0000-0000-0000E32F0000}"/>
    <cellStyle name="Millares 5 5 2 2 2 2 2 3 2" xfId="18126" xr:uid="{00000000-0005-0000-0000-0000E42F0000}"/>
    <cellStyle name="Millares 5 5 2 2 2 2 2 4" xfId="13750" xr:uid="{00000000-0005-0000-0000-0000E52F0000}"/>
    <cellStyle name="Millares 5 5 2 2 2 2 3" xfId="6090" xr:uid="{00000000-0005-0000-0000-0000E62F0000}"/>
    <cellStyle name="Millares 5 5 2 2 2 2 3 2" xfId="10467" xr:uid="{00000000-0005-0000-0000-0000E72F0000}"/>
    <cellStyle name="Millares 5 5 2 2 2 2 3 2 2" xfId="19220" xr:uid="{00000000-0005-0000-0000-0000E82F0000}"/>
    <cellStyle name="Millares 5 5 2 2 2 2 3 3" xfId="14844" xr:uid="{00000000-0005-0000-0000-0000E92F0000}"/>
    <cellStyle name="Millares 5 5 2 2 2 2 4" xfId="8279" xr:uid="{00000000-0005-0000-0000-0000EA2F0000}"/>
    <cellStyle name="Millares 5 5 2 2 2 2 4 2" xfId="17032" xr:uid="{00000000-0005-0000-0000-0000EB2F0000}"/>
    <cellStyle name="Millares 5 5 2 2 2 2 5" xfId="12656" xr:uid="{00000000-0005-0000-0000-0000EC2F0000}"/>
    <cellStyle name="Millares 5 5 2 2 2 3" xfId="4447" xr:uid="{00000000-0005-0000-0000-0000ED2F0000}"/>
    <cellStyle name="Millares 5 5 2 2 2 3 2" xfId="6636" xr:uid="{00000000-0005-0000-0000-0000EE2F0000}"/>
    <cellStyle name="Millares 5 5 2 2 2 3 2 2" xfId="11013" xr:uid="{00000000-0005-0000-0000-0000EF2F0000}"/>
    <cellStyle name="Millares 5 5 2 2 2 3 2 2 2" xfId="19766" xr:uid="{00000000-0005-0000-0000-0000F02F0000}"/>
    <cellStyle name="Millares 5 5 2 2 2 3 2 3" xfId="15390" xr:uid="{00000000-0005-0000-0000-0000F12F0000}"/>
    <cellStyle name="Millares 5 5 2 2 2 3 3" xfId="8825" xr:uid="{00000000-0005-0000-0000-0000F22F0000}"/>
    <cellStyle name="Millares 5 5 2 2 2 3 3 2" xfId="17578" xr:uid="{00000000-0005-0000-0000-0000F32F0000}"/>
    <cellStyle name="Millares 5 5 2 2 2 3 4" xfId="13202" xr:uid="{00000000-0005-0000-0000-0000F42F0000}"/>
    <cellStyle name="Millares 5 5 2 2 2 4" xfId="5542" xr:uid="{00000000-0005-0000-0000-0000F52F0000}"/>
    <cellStyle name="Millares 5 5 2 2 2 4 2" xfId="9919" xr:uid="{00000000-0005-0000-0000-0000F62F0000}"/>
    <cellStyle name="Millares 5 5 2 2 2 4 2 2" xfId="18672" xr:uid="{00000000-0005-0000-0000-0000F72F0000}"/>
    <cellStyle name="Millares 5 5 2 2 2 4 3" xfId="14296" xr:uid="{00000000-0005-0000-0000-0000F82F0000}"/>
    <cellStyle name="Millares 5 5 2 2 2 5" xfId="7731" xr:uid="{00000000-0005-0000-0000-0000F92F0000}"/>
    <cellStyle name="Millares 5 5 2 2 2 5 2" xfId="16484" xr:uid="{00000000-0005-0000-0000-0000FA2F0000}"/>
    <cellStyle name="Millares 5 5 2 2 2 6" xfId="12108" xr:uid="{00000000-0005-0000-0000-0000FB2F0000}"/>
    <cellStyle name="Millares 5 5 2 2 3" xfId="3625" xr:uid="{00000000-0005-0000-0000-0000FC2F0000}"/>
    <cellStyle name="Millares 5 5 2 2 3 2" xfId="4721" xr:uid="{00000000-0005-0000-0000-0000FD2F0000}"/>
    <cellStyle name="Millares 5 5 2 2 3 2 2" xfId="6910" xr:uid="{00000000-0005-0000-0000-0000FE2F0000}"/>
    <cellStyle name="Millares 5 5 2 2 3 2 2 2" xfId="11287" xr:uid="{00000000-0005-0000-0000-0000FF2F0000}"/>
    <cellStyle name="Millares 5 5 2 2 3 2 2 2 2" xfId="20040" xr:uid="{00000000-0005-0000-0000-000000300000}"/>
    <cellStyle name="Millares 5 5 2 2 3 2 2 3" xfId="15664" xr:uid="{00000000-0005-0000-0000-000001300000}"/>
    <cellStyle name="Millares 5 5 2 2 3 2 3" xfId="9099" xr:uid="{00000000-0005-0000-0000-000002300000}"/>
    <cellStyle name="Millares 5 5 2 2 3 2 3 2" xfId="17852" xr:uid="{00000000-0005-0000-0000-000003300000}"/>
    <cellStyle name="Millares 5 5 2 2 3 2 4" xfId="13476" xr:uid="{00000000-0005-0000-0000-000004300000}"/>
    <cellStyle name="Millares 5 5 2 2 3 3" xfId="5816" xr:uid="{00000000-0005-0000-0000-000005300000}"/>
    <cellStyle name="Millares 5 5 2 2 3 3 2" xfId="10193" xr:uid="{00000000-0005-0000-0000-000006300000}"/>
    <cellStyle name="Millares 5 5 2 2 3 3 2 2" xfId="18946" xr:uid="{00000000-0005-0000-0000-000007300000}"/>
    <cellStyle name="Millares 5 5 2 2 3 3 3" xfId="14570" xr:uid="{00000000-0005-0000-0000-000008300000}"/>
    <cellStyle name="Millares 5 5 2 2 3 4" xfId="8005" xr:uid="{00000000-0005-0000-0000-000009300000}"/>
    <cellStyle name="Millares 5 5 2 2 3 4 2" xfId="16758" xr:uid="{00000000-0005-0000-0000-00000A300000}"/>
    <cellStyle name="Millares 5 5 2 2 3 5" xfId="12382" xr:uid="{00000000-0005-0000-0000-00000B300000}"/>
    <cellStyle name="Millares 5 5 2 2 4" xfId="4173" xr:uid="{00000000-0005-0000-0000-00000C300000}"/>
    <cellStyle name="Millares 5 5 2 2 4 2" xfId="6362" xr:uid="{00000000-0005-0000-0000-00000D300000}"/>
    <cellStyle name="Millares 5 5 2 2 4 2 2" xfId="10739" xr:uid="{00000000-0005-0000-0000-00000E300000}"/>
    <cellStyle name="Millares 5 5 2 2 4 2 2 2" xfId="19492" xr:uid="{00000000-0005-0000-0000-00000F300000}"/>
    <cellStyle name="Millares 5 5 2 2 4 2 3" xfId="15116" xr:uid="{00000000-0005-0000-0000-000010300000}"/>
    <cellStyle name="Millares 5 5 2 2 4 3" xfId="8551" xr:uid="{00000000-0005-0000-0000-000011300000}"/>
    <cellStyle name="Millares 5 5 2 2 4 3 2" xfId="17304" xr:uid="{00000000-0005-0000-0000-000012300000}"/>
    <cellStyle name="Millares 5 5 2 2 4 4" xfId="12928" xr:uid="{00000000-0005-0000-0000-000013300000}"/>
    <cellStyle name="Millares 5 5 2 2 5" xfId="5268" xr:uid="{00000000-0005-0000-0000-000014300000}"/>
    <cellStyle name="Millares 5 5 2 2 5 2" xfId="9645" xr:uid="{00000000-0005-0000-0000-000015300000}"/>
    <cellStyle name="Millares 5 5 2 2 5 2 2" xfId="18398" xr:uid="{00000000-0005-0000-0000-000016300000}"/>
    <cellStyle name="Millares 5 5 2 2 5 3" xfId="14022" xr:uid="{00000000-0005-0000-0000-000017300000}"/>
    <cellStyle name="Millares 5 5 2 2 6" xfId="7457" xr:uid="{00000000-0005-0000-0000-000018300000}"/>
    <cellStyle name="Millares 5 5 2 2 6 2" xfId="16210" xr:uid="{00000000-0005-0000-0000-000019300000}"/>
    <cellStyle name="Millares 5 5 2 2 7" xfId="11834" xr:uid="{00000000-0005-0000-0000-00001A300000}"/>
    <cellStyle name="Millares 5 5 2 3" xfId="3234" xr:uid="{00000000-0005-0000-0000-00001B300000}"/>
    <cellStyle name="Millares 5 5 2 3 2" xfId="3787" xr:uid="{00000000-0005-0000-0000-00001C300000}"/>
    <cellStyle name="Millares 5 5 2 3 2 2" xfId="4883" xr:uid="{00000000-0005-0000-0000-00001D300000}"/>
    <cellStyle name="Millares 5 5 2 3 2 2 2" xfId="7072" xr:uid="{00000000-0005-0000-0000-00001E300000}"/>
    <cellStyle name="Millares 5 5 2 3 2 2 2 2" xfId="11449" xr:uid="{00000000-0005-0000-0000-00001F300000}"/>
    <cellStyle name="Millares 5 5 2 3 2 2 2 2 2" xfId="20202" xr:uid="{00000000-0005-0000-0000-000020300000}"/>
    <cellStyle name="Millares 5 5 2 3 2 2 2 3" xfId="15826" xr:uid="{00000000-0005-0000-0000-000021300000}"/>
    <cellStyle name="Millares 5 5 2 3 2 2 3" xfId="9261" xr:uid="{00000000-0005-0000-0000-000022300000}"/>
    <cellStyle name="Millares 5 5 2 3 2 2 3 2" xfId="18014" xr:uid="{00000000-0005-0000-0000-000023300000}"/>
    <cellStyle name="Millares 5 5 2 3 2 2 4" xfId="13638" xr:uid="{00000000-0005-0000-0000-000024300000}"/>
    <cellStyle name="Millares 5 5 2 3 2 3" xfId="5978" xr:uid="{00000000-0005-0000-0000-000025300000}"/>
    <cellStyle name="Millares 5 5 2 3 2 3 2" xfId="10355" xr:uid="{00000000-0005-0000-0000-000026300000}"/>
    <cellStyle name="Millares 5 5 2 3 2 3 2 2" xfId="19108" xr:uid="{00000000-0005-0000-0000-000027300000}"/>
    <cellStyle name="Millares 5 5 2 3 2 3 3" xfId="14732" xr:uid="{00000000-0005-0000-0000-000028300000}"/>
    <cellStyle name="Millares 5 5 2 3 2 4" xfId="8167" xr:uid="{00000000-0005-0000-0000-000029300000}"/>
    <cellStyle name="Millares 5 5 2 3 2 4 2" xfId="16920" xr:uid="{00000000-0005-0000-0000-00002A300000}"/>
    <cellStyle name="Millares 5 5 2 3 2 5" xfId="12544" xr:uid="{00000000-0005-0000-0000-00002B300000}"/>
    <cellStyle name="Millares 5 5 2 3 3" xfId="4335" xr:uid="{00000000-0005-0000-0000-00002C300000}"/>
    <cellStyle name="Millares 5 5 2 3 3 2" xfId="6524" xr:uid="{00000000-0005-0000-0000-00002D300000}"/>
    <cellStyle name="Millares 5 5 2 3 3 2 2" xfId="10901" xr:uid="{00000000-0005-0000-0000-00002E300000}"/>
    <cellStyle name="Millares 5 5 2 3 3 2 2 2" xfId="19654" xr:uid="{00000000-0005-0000-0000-00002F300000}"/>
    <cellStyle name="Millares 5 5 2 3 3 2 3" xfId="15278" xr:uid="{00000000-0005-0000-0000-000030300000}"/>
    <cellStyle name="Millares 5 5 2 3 3 3" xfId="8713" xr:uid="{00000000-0005-0000-0000-000031300000}"/>
    <cellStyle name="Millares 5 5 2 3 3 3 2" xfId="17466" xr:uid="{00000000-0005-0000-0000-000032300000}"/>
    <cellStyle name="Millares 5 5 2 3 3 4" xfId="13090" xr:uid="{00000000-0005-0000-0000-000033300000}"/>
    <cellStyle name="Millares 5 5 2 3 4" xfId="5430" xr:uid="{00000000-0005-0000-0000-000034300000}"/>
    <cellStyle name="Millares 5 5 2 3 4 2" xfId="9807" xr:uid="{00000000-0005-0000-0000-000035300000}"/>
    <cellStyle name="Millares 5 5 2 3 4 2 2" xfId="18560" xr:uid="{00000000-0005-0000-0000-000036300000}"/>
    <cellStyle name="Millares 5 5 2 3 4 3" xfId="14184" xr:uid="{00000000-0005-0000-0000-000037300000}"/>
    <cellStyle name="Millares 5 5 2 3 5" xfId="7619" xr:uid="{00000000-0005-0000-0000-000038300000}"/>
    <cellStyle name="Millares 5 5 2 3 5 2" xfId="16372" xr:uid="{00000000-0005-0000-0000-000039300000}"/>
    <cellStyle name="Millares 5 5 2 3 6" xfId="11996" xr:uid="{00000000-0005-0000-0000-00003A300000}"/>
    <cellStyle name="Millares 5 5 2 4" xfId="3513" xr:uid="{00000000-0005-0000-0000-00003B300000}"/>
    <cellStyle name="Millares 5 5 2 4 2" xfId="4609" xr:uid="{00000000-0005-0000-0000-00003C300000}"/>
    <cellStyle name="Millares 5 5 2 4 2 2" xfId="6798" xr:uid="{00000000-0005-0000-0000-00003D300000}"/>
    <cellStyle name="Millares 5 5 2 4 2 2 2" xfId="11175" xr:uid="{00000000-0005-0000-0000-00003E300000}"/>
    <cellStyle name="Millares 5 5 2 4 2 2 2 2" xfId="19928" xr:uid="{00000000-0005-0000-0000-00003F300000}"/>
    <cellStyle name="Millares 5 5 2 4 2 2 3" xfId="15552" xr:uid="{00000000-0005-0000-0000-000040300000}"/>
    <cellStyle name="Millares 5 5 2 4 2 3" xfId="8987" xr:uid="{00000000-0005-0000-0000-000041300000}"/>
    <cellStyle name="Millares 5 5 2 4 2 3 2" xfId="17740" xr:uid="{00000000-0005-0000-0000-000042300000}"/>
    <cellStyle name="Millares 5 5 2 4 2 4" xfId="13364" xr:uid="{00000000-0005-0000-0000-000043300000}"/>
    <cellStyle name="Millares 5 5 2 4 3" xfId="5704" xr:uid="{00000000-0005-0000-0000-000044300000}"/>
    <cellStyle name="Millares 5 5 2 4 3 2" xfId="10081" xr:uid="{00000000-0005-0000-0000-000045300000}"/>
    <cellStyle name="Millares 5 5 2 4 3 2 2" xfId="18834" xr:uid="{00000000-0005-0000-0000-000046300000}"/>
    <cellStyle name="Millares 5 5 2 4 3 3" xfId="14458" xr:uid="{00000000-0005-0000-0000-000047300000}"/>
    <cellStyle name="Millares 5 5 2 4 4" xfId="7893" xr:uid="{00000000-0005-0000-0000-000048300000}"/>
    <cellStyle name="Millares 5 5 2 4 4 2" xfId="16646" xr:uid="{00000000-0005-0000-0000-000049300000}"/>
    <cellStyle name="Millares 5 5 2 4 5" xfId="12270" xr:uid="{00000000-0005-0000-0000-00004A300000}"/>
    <cellStyle name="Millares 5 5 2 5" xfId="4061" xr:uid="{00000000-0005-0000-0000-00004B300000}"/>
    <cellStyle name="Millares 5 5 2 5 2" xfId="6250" xr:uid="{00000000-0005-0000-0000-00004C300000}"/>
    <cellStyle name="Millares 5 5 2 5 2 2" xfId="10627" xr:uid="{00000000-0005-0000-0000-00004D300000}"/>
    <cellStyle name="Millares 5 5 2 5 2 2 2" xfId="19380" xr:uid="{00000000-0005-0000-0000-00004E300000}"/>
    <cellStyle name="Millares 5 5 2 5 2 3" xfId="15004" xr:uid="{00000000-0005-0000-0000-00004F300000}"/>
    <cellStyle name="Millares 5 5 2 5 3" xfId="8439" xr:uid="{00000000-0005-0000-0000-000050300000}"/>
    <cellStyle name="Millares 5 5 2 5 3 2" xfId="17192" xr:uid="{00000000-0005-0000-0000-000051300000}"/>
    <cellStyle name="Millares 5 5 2 5 4" xfId="12816" xr:uid="{00000000-0005-0000-0000-000052300000}"/>
    <cellStyle name="Millares 5 5 2 6" xfId="5156" xr:uid="{00000000-0005-0000-0000-000053300000}"/>
    <cellStyle name="Millares 5 5 2 6 2" xfId="9533" xr:uid="{00000000-0005-0000-0000-000054300000}"/>
    <cellStyle name="Millares 5 5 2 6 2 2" xfId="18286" xr:uid="{00000000-0005-0000-0000-000055300000}"/>
    <cellStyle name="Millares 5 5 2 6 3" xfId="13910" xr:uid="{00000000-0005-0000-0000-000056300000}"/>
    <cellStyle name="Millares 5 5 2 7" xfId="7345" xr:uid="{00000000-0005-0000-0000-000057300000}"/>
    <cellStyle name="Millares 5 5 2 7 2" xfId="16098" xr:uid="{00000000-0005-0000-0000-000058300000}"/>
    <cellStyle name="Millares 5 5 2 8" xfId="11722" xr:uid="{00000000-0005-0000-0000-000059300000}"/>
    <cellStyle name="Millares 5 5 3" xfId="3013" xr:uid="{00000000-0005-0000-0000-00005A300000}"/>
    <cellStyle name="Millares 5 5 3 2" xfId="3289" xr:uid="{00000000-0005-0000-0000-00005B300000}"/>
    <cellStyle name="Millares 5 5 3 2 2" xfId="3842" xr:uid="{00000000-0005-0000-0000-00005C300000}"/>
    <cellStyle name="Millares 5 5 3 2 2 2" xfId="4938" xr:uid="{00000000-0005-0000-0000-00005D300000}"/>
    <cellStyle name="Millares 5 5 3 2 2 2 2" xfId="7127" xr:uid="{00000000-0005-0000-0000-00005E300000}"/>
    <cellStyle name="Millares 5 5 3 2 2 2 2 2" xfId="11504" xr:uid="{00000000-0005-0000-0000-00005F300000}"/>
    <cellStyle name="Millares 5 5 3 2 2 2 2 2 2" xfId="20257" xr:uid="{00000000-0005-0000-0000-000060300000}"/>
    <cellStyle name="Millares 5 5 3 2 2 2 2 3" xfId="15881" xr:uid="{00000000-0005-0000-0000-000061300000}"/>
    <cellStyle name="Millares 5 5 3 2 2 2 3" xfId="9316" xr:uid="{00000000-0005-0000-0000-000062300000}"/>
    <cellStyle name="Millares 5 5 3 2 2 2 3 2" xfId="18069" xr:uid="{00000000-0005-0000-0000-000063300000}"/>
    <cellStyle name="Millares 5 5 3 2 2 2 4" xfId="13693" xr:uid="{00000000-0005-0000-0000-000064300000}"/>
    <cellStyle name="Millares 5 5 3 2 2 3" xfId="6033" xr:uid="{00000000-0005-0000-0000-000065300000}"/>
    <cellStyle name="Millares 5 5 3 2 2 3 2" xfId="10410" xr:uid="{00000000-0005-0000-0000-000066300000}"/>
    <cellStyle name="Millares 5 5 3 2 2 3 2 2" xfId="19163" xr:uid="{00000000-0005-0000-0000-000067300000}"/>
    <cellStyle name="Millares 5 5 3 2 2 3 3" xfId="14787" xr:uid="{00000000-0005-0000-0000-000068300000}"/>
    <cellStyle name="Millares 5 5 3 2 2 4" xfId="8222" xr:uid="{00000000-0005-0000-0000-000069300000}"/>
    <cellStyle name="Millares 5 5 3 2 2 4 2" xfId="16975" xr:uid="{00000000-0005-0000-0000-00006A300000}"/>
    <cellStyle name="Millares 5 5 3 2 2 5" xfId="12599" xr:uid="{00000000-0005-0000-0000-00006B300000}"/>
    <cellStyle name="Millares 5 5 3 2 3" xfId="4390" xr:uid="{00000000-0005-0000-0000-00006C300000}"/>
    <cellStyle name="Millares 5 5 3 2 3 2" xfId="6579" xr:uid="{00000000-0005-0000-0000-00006D300000}"/>
    <cellStyle name="Millares 5 5 3 2 3 2 2" xfId="10956" xr:uid="{00000000-0005-0000-0000-00006E300000}"/>
    <cellStyle name="Millares 5 5 3 2 3 2 2 2" xfId="19709" xr:uid="{00000000-0005-0000-0000-00006F300000}"/>
    <cellStyle name="Millares 5 5 3 2 3 2 3" xfId="15333" xr:uid="{00000000-0005-0000-0000-000070300000}"/>
    <cellStyle name="Millares 5 5 3 2 3 3" xfId="8768" xr:uid="{00000000-0005-0000-0000-000071300000}"/>
    <cellStyle name="Millares 5 5 3 2 3 3 2" xfId="17521" xr:uid="{00000000-0005-0000-0000-000072300000}"/>
    <cellStyle name="Millares 5 5 3 2 3 4" xfId="13145" xr:uid="{00000000-0005-0000-0000-000073300000}"/>
    <cellStyle name="Millares 5 5 3 2 4" xfId="5485" xr:uid="{00000000-0005-0000-0000-000074300000}"/>
    <cellStyle name="Millares 5 5 3 2 4 2" xfId="9862" xr:uid="{00000000-0005-0000-0000-000075300000}"/>
    <cellStyle name="Millares 5 5 3 2 4 2 2" xfId="18615" xr:uid="{00000000-0005-0000-0000-000076300000}"/>
    <cellStyle name="Millares 5 5 3 2 4 3" xfId="14239" xr:uid="{00000000-0005-0000-0000-000077300000}"/>
    <cellStyle name="Millares 5 5 3 2 5" xfId="7674" xr:uid="{00000000-0005-0000-0000-000078300000}"/>
    <cellStyle name="Millares 5 5 3 2 5 2" xfId="16427" xr:uid="{00000000-0005-0000-0000-000079300000}"/>
    <cellStyle name="Millares 5 5 3 2 6" xfId="12051" xr:uid="{00000000-0005-0000-0000-00007A300000}"/>
    <cellStyle name="Millares 5 5 3 3" xfId="3568" xr:uid="{00000000-0005-0000-0000-00007B300000}"/>
    <cellStyle name="Millares 5 5 3 3 2" xfId="4664" xr:uid="{00000000-0005-0000-0000-00007C300000}"/>
    <cellStyle name="Millares 5 5 3 3 2 2" xfId="6853" xr:uid="{00000000-0005-0000-0000-00007D300000}"/>
    <cellStyle name="Millares 5 5 3 3 2 2 2" xfId="11230" xr:uid="{00000000-0005-0000-0000-00007E300000}"/>
    <cellStyle name="Millares 5 5 3 3 2 2 2 2" xfId="19983" xr:uid="{00000000-0005-0000-0000-00007F300000}"/>
    <cellStyle name="Millares 5 5 3 3 2 2 3" xfId="15607" xr:uid="{00000000-0005-0000-0000-000080300000}"/>
    <cellStyle name="Millares 5 5 3 3 2 3" xfId="9042" xr:uid="{00000000-0005-0000-0000-000081300000}"/>
    <cellStyle name="Millares 5 5 3 3 2 3 2" xfId="17795" xr:uid="{00000000-0005-0000-0000-000082300000}"/>
    <cellStyle name="Millares 5 5 3 3 2 4" xfId="13419" xr:uid="{00000000-0005-0000-0000-000083300000}"/>
    <cellStyle name="Millares 5 5 3 3 3" xfId="5759" xr:uid="{00000000-0005-0000-0000-000084300000}"/>
    <cellStyle name="Millares 5 5 3 3 3 2" xfId="10136" xr:uid="{00000000-0005-0000-0000-000085300000}"/>
    <cellStyle name="Millares 5 5 3 3 3 2 2" xfId="18889" xr:uid="{00000000-0005-0000-0000-000086300000}"/>
    <cellStyle name="Millares 5 5 3 3 3 3" xfId="14513" xr:uid="{00000000-0005-0000-0000-000087300000}"/>
    <cellStyle name="Millares 5 5 3 3 4" xfId="7948" xr:uid="{00000000-0005-0000-0000-000088300000}"/>
    <cellStyle name="Millares 5 5 3 3 4 2" xfId="16701" xr:uid="{00000000-0005-0000-0000-000089300000}"/>
    <cellStyle name="Millares 5 5 3 3 5" xfId="12325" xr:uid="{00000000-0005-0000-0000-00008A300000}"/>
    <cellStyle name="Millares 5 5 3 4" xfId="4116" xr:uid="{00000000-0005-0000-0000-00008B300000}"/>
    <cellStyle name="Millares 5 5 3 4 2" xfId="6305" xr:uid="{00000000-0005-0000-0000-00008C300000}"/>
    <cellStyle name="Millares 5 5 3 4 2 2" xfId="10682" xr:uid="{00000000-0005-0000-0000-00008D300000}"/>
    <cellStyle name="Millares 5 5 3 4 2 2 2" xfId="19435" xr:uid="{00000000-0005-0000-0000-00008E300000}"/>
    <cellStyle name="Millares 5 5 3 4 2 3" xfId="15059" xr:uid="{00000000-0005-0000-0000-00008F300000}"/>
    <cellStyle name="Millares 5 5 3 4 3" xfId="8494" xr:uid="{00000000-0005-0000-0000-000090300000}"/>
    <cellStyle name="Millares 5 5 3 4 3 2" xfId="17247" xr:uid="{00000000-0005-0000-0000-000091300000}"/>
    <cellStyle name="Millares 5 5 3 4 4" xfId="12871" xr:uid="{00000000-0005-0000-0000-000092300000}"/>
    <cellStyle name="Millares 5 5 3 5" xfId="5211" xr:uid="{00000000-0005-0000-0000-000093300000}"/>
    <cellStyle name="Millares 5 5 3 5 2" xfId="9588" xr:uid="{00000000-0005-0000-0000-000094300000}"/>
    <cellStyle name="Millares 5 5 3 5 2 2" xfId="18341" xr:uid="{00000000-0005-0000-0000-000095300000}"/>
    <cellStyle name="Millares 5 5 3 5 3" xfId="13965" xr:uid="{00000000-0005-0000-0000-000096300000}"/>
    <cellStyle name="Millares 5 5 3 6" xfId="7400" xr:uid="{00000000-0005-0000-0000-000097300000}"/>
    <cellStyle name="Millares 5 5 3 6 2" xfId="16153" xr:uid="{00000000-0005-0000-0000-000098300000}"/>
    <cellStyle name="Millares 5 5 3 7" xfId="11777" xr:uid="{00000000-0005-0000-0000-000099300000}"/>
    <cellStyle name="Millares 5 5 4" xfId="2900" xr:uid="{00000000-0005-0000-0000-00009A300000}"/>
    <cellStyle name="Millares 5 5 4 2" xfId="3179" xr:uid="{00000000-0005-0000-0000-00009B300000}"/>
    <cellStyle name="Millares 5 5 4 2 2" xfId="3732" xr:uid="{00000000-0005-0000-0000-00009C300000}"/>
    <cellStyle name="Millares 5 5 4 2 2 2" xfId="4828" xr:uid="{00000000-0005-0000-0000-00009D300000}"/>
    <cellStyle name="Millares 5 5 4 2 2 2 2" xfId="7017" xr:uid="{00000000-0005-0000-0000-00009E300000}"/>
    <cellStyle name="Millares 5 5 4 2 2 2 2 2" xfId="11394" xr:uid="{00000000-0005-0000-0000-00009F300000}"/>
    <cellStyle name="Millares 5 5 4 2 2 2 2 2 2" xfId="20147" xr:uid="{00000000-0005-0000-0000-0000A0300000}"/>
    <cellStyle name="Millares 5 5 4 2 2 2 2 3" xfId="15771" xr:uid="{00000000-0005-0000-0000-0000A1300000}"/>
    <cellStyle name="Millares 5 5 4 2 2 2 3" xfId="9206" xr:uid="{00000000-0005-0000-0000-0000A2300000}"/>
    <cellStyle name="Millares 5 5 4 2 2 2 3 2" xfId="17959" xr:uid="{00000000-0005-0000-0000-0000A3300000}"/>
    <cellStyle name="Millares 5 5 4 2 2 2 4" xfId="13583" xr:uid="{00000000-0005-0000-0000-0000A4300000}"/>
    <cellStyle name="Millares 5 5 4 2 2 3" xfId="5923" xr:uid="{00000000-0005-0000-0000-0000A5300000}"/>
    <cellStyle name="Millares 5 5 4 2 2 3 2" xfId="10300" xr:uid="{00000000-0005-0000-0000-0000A6300000}"/>
    <cellStyle name="Millares 5 5 4 2 2 3 2 2" xfId="19053" xr:uid="{00000000-0005-0000-0000-0000A7300000}"/>
    <cellStyle name="Millares 5 5 4 2 2 3 3" xfId="14677" xr:uid="{00000000-0005-0000-0000-0000A8300000}"/>
    <cellStyle name="Millares 5 5 4 2 2 4" xfId="8112" xr:uid="{00000000-0005-0000-0000-0000A9300000}"/>
    <cellStyle name="Millares 5 5 4 2 2 4 2" xfId="16865" xr:uid="{00000000-0005-0000-0000-0000AA300000}"/>
    <cellStyle name="Millares 5 5 4 2 2 5" xfId="12489" xr:uid="{00000000-0005-0000-0000-0000AB300000}"/>
    <cellStyle name="Millares 5 5 4 2 3" xfId="4280" xr:uid="{00000000-0005-0000-0000-0000AC300000}"/>
    <cellStyle name="Millares 5 5 4 2 3 2" xfId="6469" xr:uid="{00000000-0005-0000-0000-0000AD300000}"/>
    <cellStyle name="Millares 5 5 4 2 3 2 2" xfId="10846" xr:uid="{00000000-0005-0000-0000-0000AE300000}"/>
    <cellStyle name="Millares 5 5 4 2 3 2 2 2" xfId="19599" xr:uid="{00000000-0005-0000-0000-0000AF300000}"/>
    <cellStyle name="Millares 5 5 4 2 3 2 3" xfId="15223" xr:uid="{00000000-0005-0000-0000-0000B0300000}"/>
    <cellStyle name="Millares 5 5 4 2 3 3" xfId="8658" xr:uid="{00000000-0005-0000-0000-0000B1300000}"/>
    <cellStyle name="Millares 5 5 4 2 3 3 2" xfId="17411" xr:uid="{00000000-0005-0000-0000-0000B2300000}"/>
    <cellStyle name="Millares 5 5 4 2 3 4" xfId="13035" xr:uid="{00000000-0005-0000-0000-0000B3300000}"/>
    <cellStyle name="Millares 5 5 4 2 4" xfId="5375" xr:uid="{00000000-0005-0000-0000-0000B4300000}"/>
    <cellStyle name="Millares 5 5 4 2 4 2" xfId="9752" xr:uid="{00000000-0005-0000-0000-0000B5300000}"/>
    <cellStyle name="Millares 5 5 4 2 4 2 2" xfId="18505" xr:uid="{00000000-0005-0000-0000-0000B6300000}"/>
    <cellStyle name="Millares 5 5 4 2 4 3" xfId="14129" xr:uid="{00000000-0005-0000-0000-0000B7300000}"/>
    <cellStyle name="Millares 5 5 4 2 5" xfId="7564" xr:uid="{00000000-0005-0000-0000-0000B8300000}"/>
    <cellStyle name="Millares 5 5 4 2 5 2" xfId="16317" xr:uid="{00000000-0005-0000-0000-0000B9300000}"/>
    <cellStyle name="Millares 5 5 4 2 6" xfId="11941" xr:uid="{00000000-0005-0000-0000-0000BA300000}"/>
    <cellStyle name="Millares 5 5 4 3" xfId="3458" xr:uid="{00000000-0005-0000-0000-0000BB300000}"/>
    <cellStyle name="Millares 5 5 4 3 2" xfId="4554" xr:uid="{00000000-0005-0000-0000-0000BC300000}"/>
    <cellStyle name="Millares 5 5 4 3 2 2" xfId="6743" xr:uid="{00000000-0005-0000-0000-0000BD300000}"/>
    <cellStyle name="Millares 5 5 4 3 2 2 2" xfId="11120" xr:uid="{00000000-0005-0000-0000-0000BE300000}"/>
    <cellStyle name="Millares 5 5 4 3 2 2 2 2" xfId="19873" xr:uid="{00000000-0005-0000-0000-0000BF300000}"/>
    <cellStyle name="Millares 5 5 4 3 2 2 3" xfId="15497" xr:uid="{00000000-0005-0000-0000-0000C0300000}"/>
    <cellStyle name="Millares 5 5 4 3 2 3" xfId="8932" xr:uid="{00000000-0005-0000-0000-0000C1300000}"/>
    <cellStyle name="Millares 5 5 4 3 2 3 2" xfId="17685" xr:uid="{00000000-0005-0000-0000-0000C2300000}"/>
    <cellStyle name="Millares 5 5 4 3 2 4" xfId="13309" xr:uid="{00000000-0005-0000-0000-0000C3300000}"/>
    <cellStyle name="Millares 5 5 4 3 3" xfId="5649" xr:uid="{00000000-0005-0000-0000-0000C4300000}"/>
    <cellStyle name="Millares 5 5 4 3 3 2" xfId="10026" xr:uid="{00000000-0005-0000-0000-0000C5300000}"/>
    <cellStyle name="Millares 5 5 4 3 3 2 2" xfId="18779" xr:uid="{00000000-0005-0000-0000-0000C6300000}"/>
    <cellStyle name="Millares 5 5 4 3 3 3" xfId="14403" xr:uid="{00000000-0005-0000-0000-0000C7300000}"/>
    <cellStyle name="Millares 5 5 4 3 4" xfId="7838" xr:uid="{00000000-0005-0000-0000-0000C8300000}"/>
    <cellStyle name="Millares 5 5 4 3 4 2" xfId="16591" xr:uid="{00000000-0005-0000-0000-0000C9300000}"/>
    <cellStyle name="Millares 5 5 4 3 5" xfId="12215" xr:uid="{00000000-0005-0000-0000-0000CA300000}"/>
    <cellStyle name="Millares 5 5 4 4" xfId="4006" xr:uid="{00000000-0005-0000-0000-0000CB300000}"/>
    <cellStyle name="Millares 5 5 4 4 2" xfId="6195" xr:uid="{00000000-0005-0000-0000-0000CC300000}"/>
    <cellStyle name="Millares 5 5 4 4 2 2" xfId="10572" xr:uid="{00000000-0005-0000-0000-0000CD300000}"/>
    <cellStyle name="Millares 5 5 4 4 2 2 2" xfId="19325" xr:uid="{00000000-0005-0000-0000-0000CE300000}"/>
    <cellStyle name="Millares 5 5 4 4 2 3" xfId="14949" xr:uid="{00000000-0005-0000-0000-0000CF300000}"/>
    <cellStyle name="Millares 5 5 4 4 3" xfId="8384" xr:uid="{00000000-0005-0000-0000-0000D0300000}"/>
    <cellStyle name="Millares 5 5 4 4 3 2" xfId="17137" xr:uid="{00000000-0005-0000-0000-0000D1300000}"/>
    <cellStyle name="Millares 5 5 4 4 4" xfId="12761" xr:uid="{00000000-0005-0000-0000-0000D2300000}"/>
    <cellStyle name="Millares 5 5 4 5" xfId="5101" xr:uid="{00000000-0005-0000-0000-0000D3300000}"/>
    <cellStyle name="Millares 5 5 4 5 2" xfId="9478" xr:uid="{00000000-0005-0000-0000-0000D4300000}"/>
    <cellStyle name="Millares 5 5 4 5 2 2" xfId="18231" xr:uid="{00000000-0005-0000-0000-0000D5300000}"/>
    <cellStyle name="Millares 5 5 4 5 3" xfId="13855" xr:uid="{00000000-0005-0000-0000-0000D6300000}"/>
    <cellStyle name="Millares 5 5 4 6" xfId="7290" xr:uid="{00000000-0005-0000-0000-0000D7300000}"/>
    <cellStyle name="Millares 5 5 4 6 2" xfId="16043" xr:uid="{00000000-0005-0000-0000-0000D8300000}"/>
    <cellStyle name="Millares 5 5 4 7" xfId="11667" xr:uid="{00000000-0005-0000-0000-0000D9300000}"/>
    <cellStyle name="Millares 5 5 5" xfId="3129" xr:uid="{00000000-0005-0000-0000-0000DA300000}"/>
    <cellStyle name="Millares 5 5 5 2" xfId="3683" xr:uid="{00000000-0005-0000-0000-0000DB300000}"/>
    <cellStyle name="Millares 5 5 5 2 2" xfId="4779" xr:uid="{00000000-0005-0000-0000-0000DC300000}"/>
    <cellStyle name="Millares 5 5 5 2 2 2" xfId="6968" xr:uid="{00000000-0005-0000-0000-0000DD300000}"/>
    <cellStyle name="Millares 5 5 5 2 2 2 2" xfId="11345" xr:uid="{00000000-0005-0000-0000-0000DE300000}"/>
    <cellStyle name="Millares 5 5 5 2 2 2 2 2" xfId="20098" xr:uid="{00000000-0005-0000-0000-0000DF300000}"/>
    <cellStyle name="Millares 5 5 5 2 2 2 3" xfId="15722" xr:uid="{00000000-0005-0000-0000-0000E0300000}"/>
    <cellStyle name="Millares 5 5 5 2 2 3" xfId="9157" xr:uid="{00000000-0005-0000-0000-0000E1300000}"/>
    <cellStyle name="Millares 5 5 5 2 2 3 2" xfId="17910" xr:uid="{00000000-0005-0000-0000-0000E2300000}"/>
    <cellStyle name="Millares 5 5 5 2 2 4" xfId="13534" xr:uid="{00000000-0005-0000-0000-0000E3300000}"/>
    <cellStyle name="Millares 5 5 5 2 3" xfId="5874" xr:uid="{00000000-0005-0000-0000-0000E4300000}"/>
    <cellStyle name="Millares 5 5 5 2 3 2" xfId="10251" xr:uid="{00000000-0005-0000-0000-0000E5300000}"/>
    <cellStyle name="Millares 5 5 5 2 3 2 2" xfId="19004" xr:uid="{00000000-0005-0000-0000-0000E6300000}"/>
    <cellStyle name="Millares 5 5 5 2 3 3" xfId="14628" xr:uid="{00000000-0005-0000-0000-0000E7300000}"/>
    <cellStyle name="Millares 5 5 5 2 4" xfId="8063" xr:uid="{00000000-0005-0000-0000-0000E8300000}"/>
    <cellStyle name="Millares 5 5 5 2 4 2" xfId="16816" xr:uid="{00000000-0005-0000-0000-0000E9300000}"/>
    <cellStyle name="Millares 5 5 5 2 5" xfId="12440" xr:uid="{00000000-0005-0000-0000-0000EA300000}"/>
    <cellStyle name="Millares 5 5 5 3" xfId="4231" xr:uid="{00000000-0005-0000-0000-0000EB300000}"/>
    <cellStyle name="Millares 5 5 5 3 2" xfId="6420" xr:uid="{00000000-0005-0000-0000-0000EC300000}"/>
    <cellStyle name="Millares 5 5 5 3 2 2" xfId="10797" xr:uid="{00000000-0005-0000-0000-0000ED300000}"/>
    <cellStyle name="Millares 5 5 5 3 2 2 2" xfId="19550" xr:uid="{00000000-0005-0000-0000-0000EE300000}"/>
    <cellStyle name="Millares 5 5 5 3 2 3" xfId="15174" xr:uid="{00000000-0005-0000-0000-0000EF300000}"/>
    <cellStyle name="Millares 5 5 5 3 3" xfId="8609" xr:uid="{00000000-0005-0000-0000-0000F0300000}"/>
    <cellStyle name="Millares 5 5 5 3 3 2" xfId="17362" xr:uid="{00000000-0005-0000-0000-0000F1300000}"/>
    <cellStyle name="Millares 5 5 5 3 4" xfId="12986" xr:uid="{00000000-0005-0000-0000-0000F2300000}"/>
    <cellStyle name="Millares 5 5 5 4" xfId="5326" xr:uid="{00000000-0005-0000-0000-0000F3300000}"/>
    <cellStyle name="Millares 5 5 5 4 2" xfId="9703" xr:uid="{00000000-0005-0000-0000-0000F4300000}"/>
    <cellStyle name="Millares 5 5 5 4 2 2" xfId="18456" xr:uid="{00000000-0005-0000-0000-0000F5300000}"/>
    <cellStyle name="Millares 5 5 5 4 3" xfId="14080" xr:uid="{00000000-0005-0000-0000-0000F6300000}"/>
    <cellStyle name="Millares 5 5 5 5" xfId="7515" xr:uid="{00000000-0005-0000-0000-0000F7300000}"/>
    <cellStyle name="Millares 5 5 5 5 2" xfId="16268" xr:uid="{00000000-0005-0000-0000-0000F8300000}"/>
    <cellStyle name="Millares 5 5 5 6" xfId="11892" xr:uid="{00000000-0005-0000-0000-0000F9300000}"/>
    <cellStyle name="Millares 5 5 6" xfId="3408" xr:uid="{00000000-0005-0000-0000-0000FA300000}"/>
    <cellStyle name="Millares 5 5 6 2" xfId="4505" xr:uid="{00000000-0005-0000-0000-0000FB300000}"/>
    <cellStyle name="Millares 5 5 6 2 2" xfId="6694" xr:uid="{00000000-0005-0000-0000-0000FC300000}"/>
    <cellStyle name="Millares 5 5 6 2 2 2" xfId="11071" xr:uid="{00000000-0005-0000-0000-0000FD300000}"/>
    <cellStyle name="Millares 5 5 6 2 2 2 2" xfId="19824" xr:uid="{00000000-0005-0000-0000-0000FE300000}"/>
    <cellStyle name="Millares 5 5 6 2 2 3" xfId="15448" xr:uid="{00000000-0005-0000-0000-0000FF300000}"/>
    <cellStyle name="Millares 5 5 6 2 3" xfId="8883" xr:uid="{00000000-0005-0000-0000-000000310000}"/>
    <cellStyle name="Millares 5 5 6 2 3 2" xfId="17636" xr:uid="{00000000-0005-0000-0000-000001310000}"/>
    <cellStyle name="Millares 5 5 6 2 4" xfId="13260" xr:uid="{00000000-0005-0000-0000-000002310000}"/>
    <cellStyle name="Millares 5 5 6 3" xfId="5600" xr:uid="{00000000-0005-0000-0000-000003310000}"/>
    <cellStyle name="Millares 5 5 6 3 2" xfId="9977" xr:uid="{00000000-0005-0000-0000-000004310000}"/>
    <cellStyle name="Millares 5 5 6 3 2 2" xfId="18730" xr:uid="{00000000-0005-0000-0000-000005310000}"/>
    <cellStyle name="Millares 5 5 6 3 3" xfId="14354" xr:uid="{00000000-0005-0000-0000-000006310000}"/>
    <cellStyle name="Millares 5 5 6 4" xfId="7789" xr:uid="{00000000-0005-0000-0000-000007310000}"/>
    <cellStyle name="Millares 5 5 6 4 2" xfId="16542" xr:uid="{00000000-0005-0000-0000-000008310000}"/>
    <cellStyle name="Millares 5 5 6 5" xfId="12166" xr:uid="{00000000-0005-0000-0000-000009310000}"/>
    <cellStyle name="Millares 5 5 7" xfId="3958" xr:uid="{00000000-0005-0000-0000-00000A310000}"/>
    <cellStyle name="Millares 5 5 7 2" xfId="6147" xr:uid="{00000000-0005-0000-0000-00000B310000}"/>
    <cellStyle name="Millares 5 5 7 2 2" xfId="10524" xr:uid="{00000000-0005-0000-0000-00000C310000}"/>
    <cellStyle name="Millares 5 5 7 2 2 2" xfId="19277" xr:uid="{00000000-0005-0000-0000-00000D310000}"/>
    <cellStyle name="Millares 5 5 7 2 3" xfId="14901" xr:uid="{00000000-0005-0000-0000-00000E310000}"/>
    <cellStyle name="Millares 5 5 7 3" xfId="8336" xr:uid="{00000000-0005-0000-0000-00000F310000}"/>
    <cellStyle name="Millares 5 5 7 3 2" xfId="17089" xr:uid="{00000000-0005-0000-0000-000010310000}"/>
    <cellStyle name="Millares 5 5 7 4" xfId="12713" xr:uid="{00000000-0005-0000-0000-000011310000}"/>
    <cellStyle name="Millares 5 5 8" xfId="5053" xr:uid="{00000000-0005-0000-0000-000012310000}"/>
    <cellStyle name="Millares 5 5 8 2" xfId="9430" xr:uid="{00000000-0005-0000-0000-000013310000}"/>
    <cellStyle name="Millares 5 5 8 2 2" xfId="18183" xr:uid="{00000000-0005-0000-0000-000014310000}"/>
    <cellStyle name="Millares 5 5 8 3" xfId="13807" xr:uid="{00000000-0005-0000-0000-000015310000}"/>
    <cellStyle name="Millares 5 5 9" xfId="7242" xr:uid="{00000000-0005-0000-0000-000016310000}"/>
    <cellStyle name="Millares 5 5 9 2" xfId="15995" xr:uid="{00000000-0005-0000-0000-000017310000}"/>
    <cellStyle name="Millares 6" xfId="234" xr:uid="{00000000-0005-0000-0000-000018310000}"/>
    <cellStyle name="Millares 6 10" xfId="3959" xr:uid="{00000000-0005-0000-0000-000019310000}"/>
    <cellStyle name="Millares 6 10 2" xfId="6148" xr:uid="{00000000-0005-0000-0000-00001A310000}"/>
    <cellStyle name="Millares 6 10 2 2" xfId="10525" xr:uid="{00000000-0005-0000-0000-00001B310000}"/>
    <cellStyle name="Millares 6 10 2 2 2" xfId="19278" xr:uid="{00000000-0005-0000-0000-00001C310000}"/>
    <cellStyle name="Millares 6 10 2 3" xfId="14902" xr:uid="{00000000-0005-0000-0000-00001D310000}"/>
    <cellStyle name="Millares 6 10 3" xfId="8337" xr:uid="{00000000-0005-0000-0000-00001E310000}"/>
    <cellStyle name="Millares 6 10 3 2" xfId="17090" xr:uid="{00000000-0005-0000-0000-00001F310000}"/>
    <cellStyle name="Millares 6 10 4" xfId="12714" xr:uid="{00000000-0005-0000-0000-000020310000}"/>
    <cellStyle name="Millares 6 11" xfId="5054" xr:uid="{00000000-0005-0000-0000-000021310000}"/>
    <cellStyle name="Millares 6 11 2" xfId="9431" xr:uid="{00000000-0005-0000-0000-000022310000}"/>
    <cellStyle name="Millares 6 11 2 2" xfId="18184" xr:uid="{00000000-0005-0000-0000-000023310000}"/>
    <cellStyle name="Millares 6 11 3" xfId="13808" xr:uid="{00000000-0005-0000-0000-000024310000}"/>
    <cellStyle name="Millares 6 12" xfId="7243" xr:uid="{00000000-0005-0000-0000-000025310000}"/>
    <cellStyle name="Millares 6 12 2" xfId="15996" xr:uid="{00000000-0005-0000-0000-000026310000}"/>
    <cellStyle name="Millares 6 13" xfId="11620" xr:uid="{00000000-0005-0000-0000-000027310000}"/>
    <cellStyle name="Millares 6 2" xfId="235" xr:uid="{00000000-0005-0000-0000-000028310000}"/>
    <cellStyle name="Millares 6 2 10" xfId="7244" xr:uid="{00000000-0005-0000-0000-000029310000}"/>
    <cellStyle name="Millares 6 2 10 2" xfId="15997" xr:uid="{00000000-0005-0000-0000-00002A310000}"/>
    <cellStyle name="Millares 6 2 11" xfId="11621" xr:uid="{00000000-0005-0000-0000-00002B310000}"/>
    <cellStyle name="Millares 6 2 2" xfId="236" xr:uid="{00000000-0005-0000-0000-00002C310000}"/>
    <cellStyle name="Millares 6 2 2 10" xfId="11622" xr:uid="{00000000-0005-0000-0000-00002D310000}"/>
    <cellStyle name="Millares 6 2 2 2" xfId="2961" xr:uid="{00000000-0005-0000-0000-00002E310000}"/>
    <cellStyle name="Millares 6 2 2 2 2" xfId="3073" xr:uid="{00000000-0005-0000-0000-00002F310000}"/>
    <cellStyle name="Millares 6 2 2 2 2 2" xfId="3349" xr:uid="{00000000-0005-0000-0000-000030310000}"/>
    <cellStyle name="Millares 6 2 2 2 2 2 2" xfId="3902" xr:uid="{00000000-0005-0000-0000-000031310000}"/>
    <cellStyle name="Millares 6 2 2 2 2 2 2 2" xfId="4998" xr:uid="{00000000-0005-0000-0000-000032310000}"/>
    <cellStyle name="Millares 6 2 2 2 2 2 2 2 2" xfId="7187" xr:uid="{00000000-0005-0000-0000-000033310000}"/>
    <cellStyle name="Millares 6 2 2 2 2 2 2 2 2 2" xfId="11564" xr:uid="{00000000-0005-0000-0000-000034310000}"/>
    <cellStyle name="Millares 6 2 2 2 2 2 2 2 2 2 2" xfId="20317" xr:uid="{00000000-0005-0000-0000-000035310000}"/>
    <cellStyle name="Millares 6 2 2 2 2 2 2 2 2 3" xfId="15941" xr:uid="{00000000-0005-0000-0000-000036310000}"/>
    <cellStyle name="Millares 6 2 2 2 2 2 2 2 3" xfId="9376" xr:uid="{00000000-0005-0000-0000-000037310000}"/>
    <cellStyle name="Millares 6 2 2 2 2 2 2 2 3 2" xfId="18129" xr:uid="{00000000-0005-0000-0000-000038310000}"/>
    <cellStyle name="Millares 6 2 2 2 2 2 2 2 4" xfId="13753" xr:uid="{00000000-0005-0000-0000-000039310000}"/>
    <cellStyle name="Millares 6 2 2 2 2 2 2 3" xfId="6093" xr:uid="{00000000-0005-0000-0000-00003A310000}"/>
    <cellStyle name="Millares 6 2 2 2 2 2 2 3 2" xfId="10470" xr:uid="{00000000-0005-0000-0000-00003B310000}"/>
    <cellStyle name="Millares 6 2 2 2 2 2 2 3 2 2" xfId="19223" xr:uid="{00000000-0005-0000-0000-00003C310000}"/>
    <cellStyle name="Millares 6 2 2 2 2 2 2 3 3" xfId="14847" xr:uid="{00000000-0005-0000-0000-00003D310000}"/>
    <cellStyle name="Millares 6 2 2 2 2 2 2 4" xfId="8282" xr:uid="{00000000-0005-0000-0000-00003E310000}"/>
    <cellStyle name="Millares 6 2 2 2 2 2 2 4 2" xfId="17035" xr:uid="{00000000-0005-0000-0000-00003F310000}"/>
    <cellStyle name="Millares 6 2 2 2 2 2 2 5" xfId="12659" xr:uid="{00000000-0005-0000-0000-000040310000}"/>
    <cellStyle name="Millares 6 2 2 2 2 2 3" xfId="4450" xr:uid="{00000000-0005-0000-0000-000041310000}"/>
    <cellStyle name="Millares 6 2 2 2 2 2 3 2" xfId="6639" xr:uid="{00000000-0005-0000-0000-000042310000}"/>
    <cellStyle name="Millares 6 2 2 2 2 2 3 2 2" xfId="11016" xr:uid="{00000000-0005-0000-0000-000043310000}"/>
    <cellStyle name="Millares 6 2 2 2 2 2 3 2 2 2" xfId="19769" xr:uid="{00000000-0005-0000-0000-000044310000}"/>
    <cellStyle name="Millares 6 2 2 2 2 2 3 2 3" xfId="15393" xr:uid="{00000000-0005-0000-0000-000045310000}"/>
    <cellStyle name="Millares 6 2 2 2 2 2 3 3" xfId="8828" xr:uid="{00000000-0005-0000-0000-000046310000}"/>
    <cellStyle name="Millares 6 2 2 2 2 2 3 3 2" xfId="17581" xr:uid="{00000000-0005-0000-0000-000047310000}"/>
    <cellStyle name="Millares 6 2 2 2 2 2 3 4" xfId="13205" xr:uid="{00000000-0005-0000-0000-000048310000}"/>
    <cellStyle name="Millares 6 2 2 2 2 2 4" xfId="5545" xr:uid="{00000000-0005-0000-0000-000049310000}"/>
    <cellStyle name="Millares 6 2 2 2 2 2 4 2" xfId="9922" xr:uid="{00000000-0005-0000-0000-00004A310000}"/>
    <cellStyle name="Millares 6 2 2 2 2 2 4 2 2" xfId="18675" xr:uid="{00000000-0005-0000-0000-00004B310000}"/>
    <cellStyle name="Millares 6 2 2 2 2 2 4 3" xfId="14299" xr:uid="{00000000-0005-0000-0000-00004C310000}"/>
    <cellStyle name="Millares 6 2 2 2 2 2 5" xfId="7734" xr:uid="{00000000-0005-0000-0000-00004D310000}"/>
    <cellStyle name="Millares 6 2 2 2 2 2 5 2" xfId="16487" xr:uid="{00000000-0005-0000-0000-00004E310000}"/>
    <cellStyle name="Millares 6 2 2 2 2 2 6" xfId="12111" xr:uid="{00000000-0005-0000-0000-00004F310000}"/>
    <cellStyle name="Millares 6 2 2 2 2 3" xfId="3628" xr:uid="{00000000-0005-0000-0000-000050310000}"/>
    <cellStyle name="Millares 6 2 2 2 2 3 2" xfId="4724" xr:uid="{00000000-0005-0000-0000-000051310000}"/>
    <cellStyle name="Millares 6 2 2 2 2 3 2 2" xfId="6913" xr:uid="{00000000-0005-0000-0000-000052310000}"/>
    <cellStyle name="Millares 6 2 2 2 2 3 2 2 2" xfId="11290" xr:uid="{00000000-0005-0000-0000-000053310000}"/>
    <cellStyle name="Millares 6 2 2 2 2 3 2 2 2 2" xfId="20043" xr:uid="{00000000-0005-0000-0000-000054310000}"/>
    <cellStyle name="Millares 6 2 2 2 2 3 2 2 3" xfId="15667" xr:uid="{00000000-0005-0000-0000-000055310000}"/>
    <cellStyle name="Millares 6 2 2 2 2 3 2 3" xfId="9102" xr:uid="{00000000-0005-0000-0000-000056310000}"/>
    <cellStyle name="Millares 6 2 2 2 2 3 2 3 2" xfId="17855" xr:uid="{00000000-0005-0000-0000-000057310000}"/>
    <cellStyle name="Millares 6 2 2 2 2 3 2 4" xfId="13479" xr:uid="{00000000-0005-0000-0000-000058310000}"/>
    <cellStyle name="Millares 6 2 2 2 2 3 3" xfId="5819" xr:uid="{00000000-0005-0000-0000-000059310000}"/>
    <cellStyle name="Millares 6 2 2 2 2 3 3 2" xfId="10196" xr:uid="{00000000-0005-0000-0000-00005A310000}"/>
    <cellStyle name="Millares 6 2 2 2 2 3 3 2 2" xfId="18949" xr:uid="{00000000-0005-0000-0000-00005B310000}"/>
    <cellStyle name="Millares 6 2 2 2 2 3 3 3" xfId="14573" xr:uid="{00000000-0005-0000-0000-00005C310000}"/>
    <cellStyle name="Millares 6 2 2 2 2 3 4" xfId="8008" xr:uid="{00000000-0005-0000-0000-00005D310000}"/>
    <cellStyle name="Millares 6 2 2 2 2 3 4 2" xfId="16761" xr:uid="{00000000-0005-0000-0000-00005E310000}"/>
    <cellStyle name="Millares 6 2 2 2 2 3 5" xfId="12385" xr:uid="{00000000-0005-0000-0000-00005F310000}"/>
    <cellStyle name="Millares 6 2 2 2 2 4" xfId="4176" xr:uid="{00000000-0005-0000-0000-000060310000}"/>
    <cellStyle name="Millares 6 2 2 2 2 4 2" xfId="6365" xr:uid="{00000000-0005-0000-0000-000061310000}"/>
    <cellStyle name="Millares 6 2 2 2 2 4 2 2" xfId="10742" xr:uid="{00000000-0005-0000-0000-000062310000}"/>
    <cellStyle name="Millares 6 2 2 2 2 4 2 2 2" xfId="19495" xr:uid="{00000000-0005-0000-0000-000063310000}"/>
    <cellStyle name="Millares 6 2 2 2 2 4 2 3" xfId="15119" xr:uid="{00000000-0005-0000-0000-000064310000}"/>
    <cellStyle name="Millares 6 2 2 2 2 4 3" xfId="8554" xr:uid="{00000000-0005-0000-0000-000065310000}"/>
    <cellStyle name="Millares 6 2 2 2 2 4 3 2" xfId="17307" xr:uid="{00000000-0005-0000-0000-000066310000}"/>
    <cellStyle name="Millares 6 2 2 2 2 4 4" xfId="12931" xr:uid="{00000000-0005-0000-0000-000067310000}"/>
    <cellStyle name="Millares 6 2 2 2 2 5" xfId="5271" xr:uid="{00000000-0005-0000-0000-000068310000}"/>
    <cellStyle name="Millares 6 2 2 2 2 5 2" xfId="9648" xr:uid="{00000000-0005-0000-0000-000069310000}"/>
    <cellStyle name="Millares 6 2 2 2 2 5 2 2" xfId="18401" xr:uid="{00000000-0005-0000-0000-00006A310000}"/>
    <cellStyle name="Millares 6 2 2 2 2 5 3" xfId="14025" xr:uid="{00000000-0005-0000-0000-00006B310000}"/>
    <cellStyle name="Millares 6 2 2 2 2 6" xfId="7460" xr:uid="{00000000-0005-0000-0000-00006C310000}"/>
    <cellStyle name="Millares 6 2 2 2 2 6 2" xfId="16213" xr:uid="{00000000-0005-0000-0000-00006D310000}"/>
    <cellStyle name="Millares 6 2 2 2 2 7" xfId="11837" xr:uid="{00000000-0005-0000-0000-00006E310000}"/>
    <cellStyle name="Millares 6 2 2 2 3" xfId="3237" xr:uid="{00000000-0005-0000-0000-00006F310000}"/>
    <cellStyle name="Millares 6 2 2 2 3 2" xfId="3790" xr:uid="{00000000-0005-0000-0000-000070310000}"/>
    <cellStyle name="Millares 6 2 2 2 3 2 2" xfId="4886" xr:uid="{00000000-0005-0000-0000-000071310000}"/>
    <cellStyle name="Millares 6 2 2 2 3 2 2 2" xfId="7075" xr:uid="{00000000-0005-0000-0000-000072310000}"/>
    <cellStyle name="Millares 6 2 2 2 3 2 2 2 2" xfId="11452" xr:uid="{00000000-0005-0000-0000-000073310000}"/>
    <cellStyle name="Millares 6 2 2 2 3 2 2 2 2 2" xfId="20205" xr:uid="{00000000-0005-0000-0000-000074310000}"/>
    <cellStyle name="Millares 6 2 2 2 3 2 2 2 3" xfId="15829" xr:uid="{00000000-0005-0000-0000-000075310000}"/>
    <cellStyle name="Millares 6 2 2 2 3 2 2 3" xfId="9264" xr:uid="{00000000-0005-0000-0000-000076310000}"/>
    <cellStyle name="Millares 6 2 2 2 3 2 2 3 2" xfId="18017" xr:uid="{00000000-0005-0000-0000-000077310000}"/>
    <cellStyle name="Millares 6 2 2 2 3 2 2 4" xfId="13641" xr:uid="{00000000-0005-0000-0000-000078310000}"/>
    <cellStyle name="Millares 6 2 2 2 3 2 3" xfId="5981" xr:uid="{00000000-0005-0000-0000-000079310000}"/>
    <cellStyle name="Millares 6 2 2 2 3 2 3 2" xfId="10358" xr:uid="{00000000-0005-0000-0000-00007A310000}"/>
    <cellStyle name="Millares 6 2 2 2 3 2 3 2 2" xfId="19111" xr:uid="{00000000-0005-0000-0000-00007B310000}"/>
    <cellStyle name="Millares 6 2 2 2 3 2 3 3" xfId="14735" xr:uid="{00000000-0005-0000-0000-00007C310000}"/>
    <cellStyle name="Millares 6 2 2 2 3 2 4" xfId="8170" xr:uid="{00000000-0005-0000-0000-00007D310000}"/>
    <cellStyle name="Millares 6 2 2 2 3 2 4 2" xfId="16923" xr:uid="{00000000-0005-0000-0000-00007E310000}"/>
    <cellStyle name="Millares 6 2 2 2 3 2 5" xfId="12547" xr:uid="{00000000-0005-0000-0000-00007F310000}"/>
    <cellStyle name="Millares 6 2 2 2 3 3" xfId="4338" xr:uid="{00000000-0005-0000-0000-000080310000}"/>
    <cellStyle name="Millares 6 2 2 2 3 3 2" xfId="6527" xr:uid="{00000000-0005-0000-0000-000081310000}"/>
    <cellStyle name="Millares 6 2 2 2 3 3 2 2" xfId="10904" xr:uid="{00000000-0005-0000-0000-000082310000}"/>
    <cellStyle name="Millares 6 2 2 2 3 3 2 2 2" xfId="19657" xr:uid="{00000000-0005-0000-0000-000083310000}"/>
    <cellStyle name="Millares 6 2 2 2 3 3 2 3" xfId="15281" xr:uid="{00000000-0005-0000-0000-000084310000}"/>
    <cellStyle name="Millares 6 2 2 2 3 3 3" xfId="8716" xr:uid="{00000000-0005-0000-0000-000085310000}"/>
    <cellStyle name="Millares 6 2 2 2 3 3 3 2" xfId="17469" xr:uid="{00000000-0005-0000-0000-000086310000}"/>
    <cellStyle name="Millares 6 2 2 2 3 3 4" xfId="13093" xr:uid="{00000000-0005-0000-0000-000087310000}"/>
    <cellStyle name="Millares 6 2 2 2 3 4" xfId="5433" xr:uid="{00000000-0005-0000-0000-000088310000}"/>
    <cellStyle name="Millares 6 2 2 2 3 4 2" xfId="9810" xr:uid="{00000000-0005-0000-0000-000089310000}"/>
    <cellStyle name="Millares 6 2 2 2 3 4 2 2" xfId="18563" xr:uid="{00000000-0005-0000-0000-00008A310000}"/>
    <cellStyle name="Millares 6 2 2 2 3 4 3" xfId="14187" xr:uid="{00000000-0005-0000-0000-00008B310000}"/>
    <cellStyle name="Millares 6 2 2 2 3 5" xfId="7622" xr:uid="{00000000-0005-0000-0000-00008C310000}"/>
    <cellStyle name="Millares 6 2 2 2 3 5 2" xfId="16375" xr:uid="{00000000-0005-0000-0000-00008D310000}"/>
    <cellStyle name="Millares 6 2 2 2 3 6" xfId="11999" xr:uid="{00000000-0005-0000-0000-00008E310000}"/>
    <cellStyle name="Millares 6 2 2 2 4" xfId="3516" xr:uid="{00000000-0005-0000-0000-00008F310000}"/>
    <cellStyle name="Millares 6 2 2 2 4 2" xfId="4612" xr:uid="{00000000-0005-0000-0000-000090310000}"/>
    <cellStyle name="Millares 6 2 2 2 4 2 2" xfId="6801" xr:uid="{00000000-0005-0000-0000-000091310000}"/>
    <cellStyle name="Millares 6 2 2 2 4 2 2 2" xfId="11178" xr:uid="{00000000-0005-0000-0000-000092310000}"/>
    <cellStyle name="Millares 6 2 2 2 4 2 2 2 2" xfId="19931" xr:uid="{00000000-0005-0000-0000-000093310000}"/>
    <cellStyle name="Millares 6 2 2 2 4 2 2 3" xfId="15555" xr:uid="{00000000-0005-0000-0000-000094310000}"/>
    <cellStyle name="Millares 6 2 2 2 4 2 3" xfId="8990" xr:uid="{00000000-0005-0000-0000-000095310000}"/>
    <cellStyle name="Millares 6 2 2 2 4 2 3 2" xfId="17743" xr:uid="{00000000-0005-0000-0000-000096310000}"/>
    <cellStyle name="Millares 6 2 2 2 4 2 4" xfId="13367" xr:uid="{00000000-0005-0000-0000-000097310000}"/>
    <cellStyle name="Millares 6 2 2 2 4 3" xfId="5707" xr:uid="{00000000-0005-0000-0000-000098310000}"/>
    <cellStyle name="Millares 6 2 2 2 4 3 2" xfId="10084" xr:uid="{00000000-0005-0000-0000-000099310000}"/>
    <cellStyle name="Millares 6 2 2 2 4 3 2 2" xfId="18837" xr:uid="{00000000-0005-0000-0000-00009A310000}"/>
    <cellStyle name="Millares 6 2 2 2 4 3 3" xfId="14461" xr:uid="{00000000-0005-0000-0000-00009B310000}"/>
    <cellStyle name="Millares 6 2 2 2 4 4" xfId="7896" xr:uid="{00000000-0005-0000-0000-00009C310000}"/>
    <cellStyle name="Millares 6 2 2 2 4 4 2" xfId="16649" xr:uid="{00000000-0005-0000-0000-00009D310000}"/>
    <cellStyle name="Millares 6 2 2 2 4 5" xfId="12273" xr:uid="{00000000-0005-0000-0000-00009E310000}"/>
    <cellStyle name="Millares 6 2 2 2 5" xfId="4064" xr:uid="{00000000-0005-0000-0000-00009F310000}"/>
    <cellStyle name="Millares 6 2 2 2 5 2" xfId="6253" xr:uid="{00000000-0005-0000-0000-0000A0310000}"/>
    <cellStyle name="Millares 6 2 2 2 5 2 2" xfId="10630" xr:uid="{00000000-0005-0000-0000-0000A1310000}"/>
    <cellStyle name="Millares 6 2 2 2 5 2 2 2" xfId="19383" xr:uid="{00000000-0005-0000-0000-0000A2310000}"/>
    <cellStyle name="Millares 6 2 2 2 5 2 3" xfId="15007" xr:uid="{00000000-0005-0000-0000-0000A3310000}"/>
    <cellStyle name="Millares 6 2 2 2 5 3" xfId="8442" xr:uid="{00000000-0005-0000-0000-0000A4310000}"/>
    <cellStyle name="Millares 6 2 2 2 5 3 2" xfId="17195" xr:uid="{00000000-0005-0000-0000-0000A5310000}"/>
    <cellStyle name="Millares 6 2 2 2 5 4" xfId="12819" xr:uid="{00000000-0005-0000-0000-0000A6310000}"/>
    <cellStyle name="Millares 6 2 2 2 6" xfId="5159" xr:uid="{00000000-0005-0000-0000-0000A7310000}"/>
    <cellStyle name="Millares 6 2 2 2 6 2" xfId="9536" xr:uid="{00000000-0005-0000-0000-0000A8310000}"/>
    <cellStyle name="Millares 6 2 2 2 6 2 2" xfId="18289" xr:uid="{00000000-0005-0000-0000-0000A9310000}"/>
    <cellStyle name="Millares 6 2 2 2 6 3" xfId="13913" xr:uid="{00000000-0005-0000-0000-0000AA310000}"/>
    <cellStyle name="Millares 6 2 2 2 7" xfId="7348" xr:uid="{00000000-0005-0000-0000-0000AB310000}"/>
    <cellStyle name="Millares 6 2 2 2 7 2" xfId="16101" xr:uid="{00000000-0005-0000-0000-0000AC310000}"/>
    <cellStyle name="Millares 6 2 2 2 8" xfId="11725" xr:uid="{00000000-0005-0000-0000-0000AD310000}"/>
    <cellStyle name="Millares 6 2 2 3" xfId="3016" xr:uid="{00000000-0005-0000-0000-0000AE310000}"/>
    <cellStyle name="Millares 6 2 2 3 2" xfId="3292" xr:uid="{00000000-0005-0000-0000-0000AF310000}"/>
    <cellStyle name="Millares 6 2 2 3 2 2" xfId="3845" xr:uid="{00000000-0005-0000-0000-0000B0310000}"/>
    <cellStyle name="Millares 6 2 2 3 2 2 2" xfId="4941" xr:uid="{00000000-0005-0000-0000-0000B1310000}"/>
    <cellStyle name="Millares 6 2 2 3 2 2 2 2" xfId="7130" xr:uid="{00000000-0005-0000-0000-0000B2310000}"/>
    <cellStyle name="Millares 6 2 2 3 2 2 2 2 2" xfId="11507" xr:uid="{00000000-0005-0000-0000-0000B3310000}"/>
    <cellStyle name="Millares 6 2 2 3 2 2 2 2 2 2" xfId="20260" xr:uid="{00000000-0005-0000-0000-0000B4310000}"/>
    <cellStyle name="Millares 6 2 2 3 2 2 2 2 3" xfId="15884" xr:uid="{00000000-0005-0000-0000-0000B5310000}"/>
    <cellStyle name="Millares 6 2 2 3 2 2 2 3" xfId="9319" xr:uid="{00000000-0005-0000-0000-0000B6310000}"/>
    <cellStyle name="Millares 6 2 2 3 2 2 2 3 2" xfId="18072" xr:uid="{00000000-0005-0000-0000-0000B7310000}"/>
    <cellStyle name="Millares 6 2 2 3 2 2 2 4" xfId="13696" xr:uid="{00000000-0005-0000-0000-0000B8310000}"/>
    <cellStyle name="Millares 6 2 2 3 2 2 3" xfId="6036" xr:uid="{00000000-0005-0000-0000-0000B9310000}"/>
    <cellStyle name="Millares 6 2 2 3 2 2 3 2" xfId="10413" xr:uid="{00000000-0005-0000-0000-0000BA310000}"/>
    <cellStyle name="Millares 6 2 2 3 2 2 3 2 2" xfId="19166" xr:uid="{00000000-0005-0000-0000-0000BB310000}"/>
    <cellStyle name="Millares 6 2 2 3 2 2 3 3" xfId="14790" xr:uid="{00000000-0005-0000-0000-0000BC310000}"/>
    <cellStyle name="Millares 6 2 2 3 2 2 4" xfId="8225" xr:uid="{00000000-0005-0000-0000-0000BD310000}"/>
    <cellStyle name="Millares 6 2 2 3 2 2 4 2" xfId="16978" xr:uid="{00000000-0005-0000-0000-0000BE310000}"/>
    <cellStyle name="Millares 6 2 2 3 2 2 5" xfId="12602" xr:uid="{00000000-0005-0000-0000-0000BF310000}"/>
    <cellStyle name="Millares 6 2 2 3 2 3" xfId="4393" xr:uid="{00000000-0005-0000-0000-0000C0310000}"/>
    <cellStyle name="Millares 6 2 2 3 2 3 2" xfId="6582" xr:uid="{00000000-0005-0000-0000-0000C1310000}"/>
    <cellStyle name="Millares 6 2 2 3 2 3 2 2" xfId="10959" xr:uid="{00000000-0005-0000-0000-0000C2310000}"/>
    <cellStyle name="Millares 6 2 2 3 2 3 2 2 2" xfId="19712" xr:uid="{00000000-0005-0000-0000-0000C3310000}"/>
    <cellStyle name="Millares 6 2 2 3 2 3 2 3" xfId="15336" xr:uid="{00000000-0005-0000-0000-0000C4310000}"/>
    <cellStyle name="Millares 6 2 2 3 2 3 3" xfId="8771" xr:uid="{00000000-0005-0000-0000-0000C5310000}"/>
    <cellStyle name="Millares 6 2 2 3 2 3 3 2" xfId="17524" xr:uid="{00000000-0005-0000-0000-0000C6310000}"/>
    <cellStyle name="Millares 6 2 2 3 2 3 4" xfId="13148" xr:uid="{00000000-0005-0000-0000-0000C7310000}"/>
    <cellStyle name="Millares 6 2 2 3 2 4" xfId="5488" xr:uid="{00000000-0005-0000-0000-0000C8310000}"/>
    <cellStyle name="Millares 6 2 2 3 2 4 2" xfId="9865" xr:uid="{00000000-0005-0000-0000-0000C9310000}"/>
    <cellStyle name="Millares 6 2 2 3 2 4 2 2" xfId="18618" xr:uid="{00000000-0005-0000-0000-0000CA310000}"/>
    <cellStyle name="Millares 6 2 2 3 2 4 3" xfId="14242" xr:uid="{00000000-0005-0000-0000-0000CB310000}"/>
    <cellStyle name="Millares 6 2 2 3 2 5" xfId="7677" xr:uid="{00000000-0005-0000-0000-0000CC310000}"/>
    <cellStyle name="Millares 6 2 2 3 2 5 2" xfId="16430" xr:uid="{00000000-0005-0000-0000-0000CD310000}"/>
    <cellStyle name="Millares 6 2 2 3 2 6" xfId="12054" xr:uid="{00000000-0005-0000-0000-0000CE310000}"/>
    <cellStyle name="Millares 6 2 2 3 3" xfId="3571" xr:uid="{00000000-0005-0000-0000-0000CF310000}"/>
    <cellStyle name="Millares 6 2 2 3 3 2" xfId="4667" xr:uid="{00000000-0005-0000-0000-0000D0310000}"/>
    <cellStyle name="Millares 6 2 2 3 3 2 2" xfId="6856" xr:uid="{00000000-0005-0000-0000-0000D1310000}"/>
    <cellStyle name="Millares 6 2 2 3 3 2 2 2" xfId="11233" xr:uid="{00000000-0005-0000-0000-0000D2310000}"/>
    <cellStyle name="Millares 6 2 2 3 3 2 2 2 2" xfId="19986" xr:uid="{00000000-0005-0000-0000-0000D3310000}"/>
    <cellStyle name="Millares 6 2 2 3 3 2 2 3" xfId="15610" xr:uid="{00000000-0005-0000-0000-0000D4310000}"/>
    <cellStyle name="Millares 6 2 2 3 3 2 3" xfId="9045" xr:uid="{00000000-0005-0000-0000-0000D5310000}"/>
    <cellStyle name="Millares 6 2 2 3 3 2 3 2" xfId="17798" xr:uid="{00000000-0005-0000-0000-0000D6310000}"/>
    <cellStyle name="Millares 6 2 2 3 3 2 4" xfId="13422" xr:uid="{00000000-0005-0000-0000-0000D7310000}"/>
    <cellStyle name="Millares 6 2 2 3 3 3" xfId="5762" xr:uid="{00000000-0005-0000-0000-0000D8310000}"/>
    <cellStyle name="Millares 6 2 2 3 3 3 2" xfId="10139" xr:uid="{00000000-0005-0000-0000-0000D9310000}"/>
    <cellStyle name="Millares 6 2 2 3 3 3 2 2" xfId="18892" xr:uid="{00000000-0005-0000-0000-0000DA310000}"/>
    <cellStyle name="Millares 6 2 2 3 3 3 3" xfId="14516" xr:uid="{00000000-0005-0000-0000-0000DB310000}"/>
    <cellStyle name="Millares 6 2 2 3 3 4" xfId="7951" xr:uid="{00000000-0005-0000-0000-0000DC310000}"/>
    <cellStyle name="Millares 6 2 2 3 3 4 2" xfId="16704" xr:uid="{00000000-0005-0000-0000-0000DD310000}"/>
    <cellStyle name="Millares 6 2 2 3 3 5" xfId="12328" xr:uid="{00000000-0005-0000-0000-0000DE310000}"/>
    <cellStyle name="Millares 6 2 2 3 4" xfId="4119" xr:uid="{00000000-0005-0000-0000-0000DF310000}"/>
    <cellStyle name="Millares 6 2 2 3 4 2" xfId="6308" xr:uid="{00000000-0005-0000-0000-0000E0310000}"/>
    <cellStyle name="Millares 6 2 2 3 4 2 2" xfId="10685" xr:uid="{00000000-0005-0000-0000-0000E1310000}"/>
    <cellStyle name="Millares 6 2 2 3 4 2 2 2" xfId="19438" xr:uid="{00000000-0005-0000-0000-0000E2310000}"/>
    <cellStyle name="Millares 6 2 2 3 4 2 3" xfId="15062" xr:uid="{00000000-0005-0000-0000-0000E3310000}"/>
    <cellStyle name="Millares 6 2 2 3 4 3" xfId="8497" xr:uid="{00000000-0005-0000-0000-0000E4310000}"/>
    <cellStyle name="Millares 6 2 2 3 4 3 2" xfId="17250" xr:uid="{00000000-0005-0000-0000-0000E5310000}"/>
    <cellStyle name="Millares 6 2 2 3 4 4" xfId="12874" xr:uid="{00000000-0005-0000-0000-0000E6310000}"/>
    <cellStyle name="Millares 6 2 2 3 5" xfId="5214" xr:uid="{00000000-0005-0000-0000-0000E7310000}"/>
    <cellStyle name="Millares 6 2 2 3 5 2" xfId="9591" xr:uid="{00000000-0005-0000-0000-0000E8310000}"/>
    <cellStyle name="Millares 6 2 2 3 5 2 2" xfId="18344" xr:uid="{00000000-0005-0000-0000-0000E9310000}"/>
    <cellStyle name="Millares 6 2 2 3 5 3" xfId="13968" xr:uid="{00000000-0005-0000-0000-0000EA310000}"/>
    <cellStyle name="Millares 6 2 2 3 6" xfId="7403" xr:uid="{00000000-0005-0000-0000-0000EB310000}"/>
    <cellStyle name="Millares 6 2 2 3 6 2" xfId="16156" xr:uid="{00000000-0005-0000-0000-0000EC310000}"/>
    <cellStyle name="Millares 6 2 2 3 7" xfId="11780" xr:uid="{00000000-0005-0000-0000-0000ED310000}"/>
    <cellStyle name="Millares 6 2 2 4" xfId="2903" xr:uid="{00000000-0005-0000-0000-0000EE310000}"/>
    <cellStyle name="Millares 6 2 2 4 2" xfId="3182" xr:uid="{00000000-0005-0000-0000-0000EF310000}"/>
    <cellStyle name="Millares 6 2 2 4 2 2" xfId="3735" xr:uid="{00000000-0005-0000-0000-0000F0310000}"/>
    <cellStyle name="Millares 6 2 2 4 2 2 2" xfId="4831" xr:uid="{00000000-0005-0000-0000-0000F1310000}"/>
    <cellStyle name="Millares 6 2 2 4 2 2 2 2" xfId="7020" xr:uid="{00000000-0005-0000-0000-0000F2310000}"/>
    <cellStyle name="Millares 6 2 2 4 2 2 2 2 2" xfId="11397" xr:uid="{00000000-0005-0000-0000-0000F3310000}"/>
    <cellStyle name="Millares 6 2 2 4 2 2 2 2 2 2" xfId="20150" xr:uid="{00000000-0005-0000-0000-0000F4310000}"/>
    <cellStyle name="Millares 6 2 2 4 2 2 2 2 3" xfId="15774" xr:uid="{00000000-0005-0000-0000-0000F5310000}"/>
    <cellStyle name="Millares 6 2 2 4 2 2 2 3" xfId="9209" xr:uid="{00000000-0005-0000-0000-0000F6310000}"/>
    <cellStyle name="Millares 6 2 2 4 2 2 2 3 2" xfId="17962" xr:uid="{00000000-0005-0000-0000-0000F7310000}"/>
    <cellStyle name="Millares 6 2 2 4 2 2 2 4" xfId="13586" xr:uid="{00000000-0005-0000-0000-0000F8310000}"/>
    <cellStyle name="Millares 6 2 2 4 2 2 3" xfId="5926" xr:uid="{00000000-0005-0000-0000-0000F9310000}"/>
    <cellStyle name="Millares 6 2 2 4 2 2 3 2" xfId="10303" xr:uid="{00000000-0005-0000-0000-0000FA310000}"/>
    <cellStyle name="Millares 6 2 2 4 2 2 3 2 2" xfId="19056" xr:uid="{00000000-0005-0000-0000-0000FB310000}"/>
    <cellStyle name="Millares 6 2 2 4 2 2 3 3" xfId="14680" xr:uid="{00000000-0005-0000-0000-0000FC310000}"/>
    <cellStyle name="Millares 6 2 2 4 2 2 4" xfId="8115" xr:uid="{00000000-0005-0000-0000-0000FD310000}"/>
    <cellStyle name="Millares 6 2 2 4 2 2 4 2" xfId="16868" xr:uid="{00000000-0005-0000-0000-0000FE310000}"/>
    <cellStyle name="Millares 6 2 2 4 2 2 5" xfId="12492" xr:uid="{00000000-0005-0000-0000-0000FF310000}"/>
    <cellStyle name="Millares 6 2 2 4 2 3" xfId="4283" xr:uid="{00000000-0005-0000-0000-000000320000}"/>
    <cellStyle name="Millares 6 2 2 4 2 3 2" xfId="6472" xr:uid="{00000000-0005-0000-0000-000001320000}"/>
    <cellStyle name="Millares 6 2 2 4 2 3 2 2" xfId="10849" xr:uid="{00000000-0005-0000-0000-000002320000}"/>
    <cellStyle name="Millares 6 2 2 4 2 3 2 2 2" xfId="19602" xr:uid="{00000000-0005-0000-0000-000003320000}"/>
    <cellStyle name="Millares 6 2 2 4 2 3 2 3" xfId="15226" xr:uid="{00000000-0005-0000-0000-000004320000}"/>
    <cellStyle name="Millares 6 2 2 4 2 3 3" xfId="8661" xr:uid="{00000000-0005-0000-0000-000005320000}"/>
    <cellStyle name="Millares 6 2 2 4 2 3 3 2" xfId="17414" xr:uid="{00000000-0005-0000-0000-000006320000}"/>
    <cellStyle name="Millares 6 2 2 4 2 3 4" xfId="13038" xr:uid="{00000000-0005-0000-0000-000007320000}"/>
    <cellStyle name="Millares 6 2 2 4 2 4" xfId="5378" xr:uid="{00000000-0005-0000-0000-000008320000}"/>
    <cellStyle name="Millares 6 2 2 4 2 4 2" xfId="9755" xr:uid="{00000000-0005-0000-0000-000009320000}"/>
    <cellStyle name="Millares 6 2 2 4 2 4 2 2" xfId="18508" xr:uid="{00000000-0005-0000-0000-00000A320000}"/>
    <cellStyle name="Millares 6 2 2 4 2 4 3" xfId="14132" xr:uid="{00000000-0005-0000-0000-00000B320000}"/>
    <cellStyle name="Millares 6 2 2 4 2 5" xfId="7567" xr:uid="{00000000-0005-0000-0000-00000C320000}"/>
    <cellStyle name="Millares 6 2 2 4 2 5 2" xfId="16320" xr:uid="{00000000-0005-0000-0000-00000D320000}"/>
    <cellStyle name="Millares 6 2 2 4 2 6" xfId="11944" xr:uid="{00000000-0005-0000-0000-00000E320000}"/>
    <cellStyle name="Millares 6 2 2 4 3" xfId="3461" xr:uid="{00000000-0005-0000-0000-00000F320000}"/>
    <cellStyle name="Millares 6 2 2 4 3 2" xfId="4557" xr:uid="{00000000-0005-0000-0000-000010320000}"/>
    <cellStyle name="Millares 6 2 2 4 3 2 2" xfId="6746" xr:uid="{00000000-0005-0000-0000-000011320000}"/>
    <cellStyle name="Millares 6 2 2 4 3 2 2 2" xfId="11123" xr:uid="{00000000-0005-0000-0000-000012320000}"/>
    <cellStyle name="Millares 6 2 2 4 3 2 2 2 2" xfId="19876" xr:uid="{00000000-0005-0000-0000-000013320000}"/>
    <cellStyle name="Millares 6 2 2 4 3 2 2 3" xfId="15500" xr:uid="{00000000-0005-0000-0000-000014320000}"/>
    <cellStyle name="Millares 6 2 2 4 3 2 3" xfId="8935" xr:uid="{00000000-0005-0000-0000-000015320000}"/>
    <cellStyle name="Millares 6 2 2 4 3 2 3 2" xfId="17688" xr:uid="{00000000-0005-0000-0000-000016320000}"/>
    <cellStyle name="Millares 6 2 2 4 3 2 4" xfId="13312" xr:uid="{00000000-0005-0000-0000-000017320000}"/>
    <cellStyle name="Millares 6 2 2 4 3 3" xfId="5652" xr:uid="{00000000-0005-0000-0000-000018320000}"/>
    <cellStyle name="Millares 6 2 2 4 3 3 2" xfId="10029" xr:uid="{00000000-0005-0000-0000-000019320000}"/>
    <cellStyle name="Millares 6 2 2 4 3 3 2 2" xfId="18782" xr:uid="{00000000-0005-0000-0000-00001A320000}"/>
    <cellStyle name="Millares 6 2 2 4 3 3 3" xfId="14406" xr:uid="{00000000-0005-0000-0000-00001B320000}"/>
    <cellStyle name="Millares 6 2 2 4 3 4" xfId="7841" xr:uid="{00000000-0005-0000-0000-00001C320000}"/>
    <cellStyle name="Millares 6 2 2 4 3 4 2" xfId="16594" xr:uid="{00000000-0005-0000-0000-00001D320000}"/>
    <cellStyle name="Millares 6 2 2 4 3 5" xfId="12218" xr:uid="{00000000-0005-0000-0000-00001E320000}"/>
    <cellStyle name="Millares 6 2 2 4 4" xfId="4009" xr:uid="{00000000-0005-0000-0000-00001F320000}"/>
    <cellStyle name="Millares 6 2 2 4 4 2" xfId="6198" xr:uid="{00000000-0005-0000-0000-000020320000}"/>
    <cellStyle name="Millares 6 2 2 4 4 2 2" xfId="10575" xr:uid="{00000000-0005-0000-0000-000021320000}"/>
    <cellStyle name="Millares 6 2 2 4 4 2 2 2" xfId="19328" xr:uid="{00000000-0005-0000-0000-000022320000}"/>
    <cellStyle name="Millares 6 2 2 4 4 2 3" xfId="14952" xr:uid="{00000000-0005-0000-0000-000023320000}"/>
    <cellStyle name="Millares 6 2 2 4 4 3" xfId="8387" xr:uid="{00000000-0005-0000-0000-000024320000}"/>
    <cellStyle name="Millares 6 2 2 4 4 3 2" xfId="17140" xr:uid="{00000000-0005-0000-0000-000025320000}"/>
    <cellStyle name="Millares 6 2 2 4 4 4" xfId="12764" xr:uid="{00000000-0005-0000-0000-000026320000}"/>
    <cellStyle name="Millares 6 2 2 4 5" xfId="5104" xr:uid="{00000000-0005-0000-0000-000027320000}"/>
    <cellStyle name="Millares 6 2 2 4 5 2" xfId="9481" xr:uid="{00000000-0005-0000-0000-000028320000}"/>
    <cellStyle name="Millares 6 2 2 4 5 2 2" xfId="18234" xr:uid="{00000000-0005-0000-0000-000029320000}"/>
    <cellStyle name="Millares 6 2 2 4 5 3" xfId="13858" xr:uid="{00000000-0005-0000-0000-00002A320000}"/>
    <cellStyle name="Millares 6 2 2 4 6" xfId="7293" xr:uid="{00000000-0005-0000-0000-00002B320000}"/>
    <cellStyle name="Millares 6 2 2 4 6 2" xfId="16046" xr:uid="{00000000-0005-0000-0000-00002C320000}"/>
    <cellStyle name="Millares 6 2 2 4 7" xfId="11670" xr:uid="{00000000-0005-0000-0000-00002D320000}"/>
    <cellStyle name="Millares 6 2 2 5" xfId="3132" xr:uid="{00000000-0005-0000-0000-00002E320000}"/>
    <cellStyle name="Millares 6 2 2 5 2" xfId="3686" xr:uid="{00000000-0005-0000-0000-00002F320000}"/>
    <cellStyle name="Millares 6 2 2 5 2 2" xfId="4782" xr:uid="{00000000-0005-0000-0000-000030320000}"/>
    <cellStyle name="Millares 6 2 2 5 2 2 2" xfId="6971" xr:uid="{00000000-0005-0000-0000-000031320000}"/>
    <cellStyle name="Millares 6 2 2 5 2 2 2 2" xfId="11348" xr:uid="{00000000-0005-0000-0000-000032320000}"/>
    <cellStyle name="Millares 6 2 2 5 2 2 2 2 2" xfId="20101" xr:uid="{00000000-0005-0000-0000-000033320000}"/>
    <cellStyle name="Millares 6 2 2 5 2 2 2 3" xfId="15725" xr:uid="{00000000-0005-0000-0000-000034320000}"/>
    <cellStyle name="Millares 6 2 2 5 2 2 3" xfId="9160" xr:uid="{00000000-0005-0000-0000-000035320000}"/>
    <cellStyle name="Millares 6 2 2 5 2 2 3 2" xfId="17913" xr:uid="{00000000-0005-0000-0000-000036320000}"/>
    <cellStyle name="Millares 6 2 2 5 2 2 4" xfId="13537" xr:uid="{00000000-0005-0000-0000-000037320000}"/>
    <cellStyle name="Millares 6 2 2 5 2 3" xfId="5877" xr:uid="{00000000-0005-0000-0000-000038320000}"/>
    <cellStyle name="Millares 6 2 2 5 2 3 2" xfId="10254" xr:uid="{00000000-0005-0000-0000-000039320000}"/>
    <cellStyle name="Millares 6 2 2 5 2 3 2 2" xfId="19007" xr:uid="{00000000-0005-0000-0000-00003A320000}"/>
    <cellStyle name="Millares 6 2 2 5 2 3 3" xfId="14631" xr:uid="{00000000-0005-0000-0000-00003B320000}"/>
    <cellStyle name="Millares 6 2 2 5 2 4" xfId="8066" xr:uid="{00000000-0005-0000-0000-00003C320000}"/>
    <cellStyle name="Millares 6 2 2 5 2 4 2" xfId="16819" xr:uid="{00000000-0005-0000-0000-00003D320000}"/>
    <cellStyle name="Millares 6 2 2 5 2 5" xfId="12443" xr:uid="{00000000-0005-0000-0000-00003E320000}"/>
    <cellStyle name="Millares 6 2 2 5 3" xfId="4234" xr:uid="{00000000-0005-0000-0000-00003F320000}"/>
    <cellStyle name="Millares 6 2 2 5 3 2" xfId="6423" xr:uid="{00000000-0005-0000-0000-000040320000}"/>
    <cellStyle name="Millares 6 2 2 5 3 2 2" xfId="10800" xr:uid="{00000000-0005-0000-0000-000041320000}"/>
    <cellStyle name="Millares 6 2 2 5 3 2 2 2" xfId="19553" xr:uid="{00000000-0005-0000-0000-000042320000}"/>
    <cellStyle name="Millares 6 2 2 5 3 2 3" xfId="15177" xr:uid="{00000000-0005-0000-0000-000043320000}"/>
    <cellStyle name="Millares 6 2 2 5 3 3" xfId="8612" xr:uid="{00000000-0005-0000-0000-000044320000}"/>
    <cellStyle name="Millares 6 2 2 5 3 3 2" xfId="17365" xr:uid="{00000000-0005-0000-0000-000045320000}"/>
    <cellStyle name="Millares 6 2 2 5 3 4" xfId="12989" xr:uid="{00000000-0005-0000-0000-000046320000}"/>
    <cellStyle name="Millares 6 2 2 5 4" xfId="5329" xr:uid="{00000000-0005-0000-0000-000047320000}"/>
    <cellStyle name="Millares 6 2 2 5 4 2" xfId="9706" xr:uid="{00000000-0005-0000-0000-000048320000}"/>
    <cellStyle name="Millares 6 2 2 5 4 2 2" xfId="18459" xr:uid="{00000000-0005-0000-0000-000049320000}"/>
    <cellStyle name="Millares 6 2 2 5 4 3" xfId="14083" xr:uid="{00000000-0005-0000-0000-00004A320000}"/>
    <cellStyle name="Millares 6 2 2 5 5" xfId="7518" xr:uid="{00000000-0005-0000-0000-00004B320000}"/>
    <cellStyle name="Millares 6 2 2 5 5 2" xfId="16271" xr:uid="{00000000-0005-0000-0000-00004C320000}"/>
    <cellStyle name="Millares 6 2 2 5 6" xfId="11895" xr:uid="{00000000-0005-0000-0000-00004D320000}"/>
    <cellStyle name="Millares 6 2 2 6" xfId="3411" xr:uid="{00000000-0005-0000-0000-00004E320000}"/>
    <cellStyle name="Millares 6 2 2 6 2" xfId="4508" xr:uid="{00000000-0005-0000-0000-00004F320000}"/>
    <cellStyle name="Millares 6 2 2 6 2 2" xfId="6697" xr:uid="{00000000-0005-0000-0000-000050320000}"/>
    <cellStyle name="Millares 6 2 2 6 2 2 2" xfId="11074" xr:uid="{00000000-0005-0000-0000-000051320000}"/>
    <cellStyle name="Millares 6 2 2 6 2 2 2 2" xfId="19827" xr:uid="{00000000-0005-0000-0000-000052320000}"/>
    <cellStyle name="Millares 6 2 2 6 2 2 3" xfId="15451" xr:uid="{00000000-0005-0000-0000-000053320000}"/>
    <cellStyle name="Millares 6 2 2 6 2 3" xfId="8886" xr:uid="{00000000-0005-0000-0000-000054320000}"/>
    <cellStyle name="Millares 6 2 2 6 2 3 2" xfId="17639" xr:uid="{00000000-0005-0000-0000-000055320000}"/>
    <cellStyle name="Millares 6 2 2 6 2 4" xfId="13263" xr:uid="{00000000-0005-0000-0000-000056320000}"/>
    <cellStyle name="Millares 6 2 2 6 3" xfId="5603" xr:uid="{00000000-0005-0000-0000-000057320000}"/>
    <cellStyle name="Millares 6 2 2 6 3 2" xfId="9980" xr:uid="{00000000-0005-0000-0000-000058320000}"/>
    <cellStyle name="Millares 6 2 2 6 3 2 2" xfId="18733" xr:uid="{00000000-0005-0000-0000-000059320000}"/>
    <cellStyle name="Millares 6 2 2 6 3 3" xfId="14357" xr:uid="{00000000-0005-0000-0000-00005A320000}"/>
    <cellStyle name="Millares 6 2 2 6 4" xfId="7792" xr:uid="{00000000-0005-0000-0000-00005B320000}"/>
    <cellStyle name="Millares 6 2 2 6 4 2" xfId="16545" xr:uid="{00000000-0005-0000-0000-00005C320000}"/>
    <cellStyle name="Millares 6 2 2 6 5" xfId="12169" xr:uid="{00000000-0005-0000-0000-00005D320000}"/>
    <cellStyle name="Millares 6 2 2 7" xfId="3961" xr:uid="{00000000-0005-0000-0000-00005E320000}"/>
    <cellStyle name="Millares 6 2 2 7 2" xfId="6150" xr:uid="{00000000-0005-0000-0000-00005F320000}"/>
    <cellStyle name="Millares 6 2 2 7 2 2" xfId="10527" xr:uid="{00000000-0005-0000-0000-000060320000}"/>
    <cellStyle name="Millares 6 2 2 7 2 2 2" xfId="19280" xr:uid="{00000000-0005-0000-0000-000061320000}"/>
    <cellStyle name="Millares 6 2 2 7 2 3" xfId="14904" xr:uid="{00000000-0005-0000-0000-000062320000}"/>
    <cellStyle name="Millares 6 2 2 7 3" xfId="8339" xr:uid="{00000000-0005-0000-0000-000063320000}"/>
    <cellStyle name="Millares 6 2 2 7 3 2" xfId="17092" xr:uid="{00000000-0005-0000-0000-000064320000}"/>
    <cellStyle name="Millares 6 2 2 7 4" xfId="12716" xr:uid="{00000000-0005-0000-0000-000065320000}"/>
    <cellStyle name="Millares 6 2 2 8" xfId="5056" xr:uid="{00000000-0005-0000-0000-000066320000}"/>
    <cellStyle name="Millares 6 2 2 8 2" xfId="9433" xr:uid="{00000000-0005-0000-0000-000067320000}"/>
    <cellStyle name="Millares 6 2 2 8 2 2" xfId="18186" xr:uid="{00000000-0005-0000-0000-000068320000}"/>
    <cellStyle name="Millares 6 2 2 8 3" xfId="13810" xr:uid="{00000000-0005-0000-0000-000069320000}"/>
    <cellStyle name="Millares 6 2 2 9" xfId="7245" xr:uid="{00000000-0005-0000-0000-00006A320000}"/>
    <cellStyle name="Millares 6 2 2 9 2" xfId="15998" xr:uid="{00000000-0005-0000-0000-00006B320000}"/>
    <cellStyle name="Millares 6 2 3" xfId="2960" xr:uid="{00000000-0005-0000-0000-00006C320000}"/>
    <cellStyle name="Millares 6 2 3 2" xfId="3072" xr:uid="{00000000-0005-0000-0000-00006D320000}"/>
    <cellStyle name="Millares 6 2 3 2 2" xfId="3348" xr:uid="{00000000-0005-0000-0000-00006E320000}"/>
    <cellStyle name="Millares 6 2 3 2 2 2" xfId="3901" xr:uid="{00000000-0005-0000-0000-00006F320000}"/>
    <cellStyle name="Millares 6 2 3 2 2 2 2" xfId="4997" xr:uid="{00000000-0005-0000-0000-000070320000}"/>
    <cellStyle name="Millares 6 2 3 2 2 2 2 2" xfId="7186" xr:uid="{00000000-0005-0000-0000-000071320000}"/>
    <cellStyle name="Millares 6 2 3 2 2 2 2 2 2" xfId="11563" xr:uid="{00000000-0005-0000-0000-000072320000}"/>
    <cellStyle name="Millares 6 2 3 2 2 2 2 2 2 2" xfId="20316" xr:uid="{00000000-0005-0000-0000-000073320000}"/>
    <cellStyle name="Millares 6 2 3 2 2 2 2 2 3" xfId="15940" xr:uid="{00000000-0005-0000-0000-000074320000}"/>
    <cellStyle name="Millares 6 2 3 2 2 2 2 3" xfId="9375" xr:uid="{00000000-0005-0000-0000-000075320000}"/>
    <cellStyle name="Millares 6 2 3 2 2 2 2 3 2" xfId="18128" xr:uid="{00000000-0005-0000-0000-000076320000}"/>
    <cellStyle name="Millares 6 2 3 2 2 2 2 4" xfId="13752" xr:uid="{00000000-0005-0000-0000-000077320000}"/>
    <cellStyle name="Millares 6 2 3 2 2 2 3" xfId="6092" xr:uid="{00000000-0005-0000-0000-000078320000}"/>
    <cellStyle name="Millares 6 2 3 2 2 2 3 2" xfId="10469" xr:uid="{00000000-0005-0000-0000-000079320000}"/>
    <cellStyle name="Millares 6 2 3 2 2 2 3 2 2" xfId="19222" xr:uid="{00000000-0005-0000-0000-00007A320000}"/>
    <cellStyle name="Millares 6 2 3 2 2 2 3 3" xfId="14846" xr:uid="{00000000-0005-0000-0000-00007B320000}"/>
    <cellStyle name="Millares 6 2 3 2 2 2 4" xfId="8281" xr:uid="{00000000-0005-0000-0000-00007C320000}"/>
    <cellStyle name="Millares 6 2 3 2 2 2 4 2" xfId="17034" xr:uid="{00000000-0005-0000-0000-00007D320000}"/>
    <cellStyle name="Millares 6 2 3 2 2 2 5" xfId="12658" xr:uid="{00000000-0005-0000-0000-00007E320000}"/>
    <cellStyle name="Millares 6 2 3 2 2 3" xfId="4449" xr:uid="{00000000-0005-0000-0000-00007F320000}"/>
    <cellStyle name="Millares 6 2 3 2 2 3 2" xfId="6638" xr:uid="{00000000-0005-0000-0000-000080320000}"/>
    <cellStyle name="Millares 6 2 3 2 2 3 2 2" xfId="11015" xr:uid="{00000000-0005-0000-0000-000081320000}"/>
    <cellStyle name="Millares 6 2 3 2 2 3 2 2 2" xfId="19768" xr:uid="{00000000-0005-0000-0000-000082320000}"/>
    <cellStyle name="Millares 6 2 3 2 2 3 2 3" xfId="15392" xr:uid="{00000000-0005-0000-0000-000083320000}"/>
    <cellStyle name="Millares 6 2 3 2 2 3 3" xfId="8827" xr:uid="{00000000-0005-0000-0000-000084320000}"/>
    <cellStyle name="Millares 6 2 3 2 2 3 3 2" xfId="17580" xr:uid="{00000000-0005-0000-0000-000085320000}"/>
    <cellStyle name="Millares 6 2 3 2 2 3 4" xfId="13204" xr:uid="{00000000-0005-0000-0000-000086320000}"/>
    <cellStyle name="Millares 6 2 3 2 2 4" xfId="5544" xr:uid="{00000000-0005-0000-0000-000087320000}"/>
    <cellStyle name="Millares 6 2 3 2 2 4 2" xfId="9921" xr:uid="{00000000-0005-0000-0000-000088320000}"/>
    <cellStyle name="Millares 6 2 3 2 2 4 2 2" xfId="18674" xr:uid="{00000000-0005-0000-0000-000089320000}"/>
    <cellStyle name="Millares 6 2 3 2 2 4 3" xfId="14298" xr:uid="{00000000-0005-0000-0000-00008A320000}"/>
    <cellStyle name="Millares 6 2 3 2 2 5" xfId="7733" xr:uid="{00000000-0005-0000-0000-00008B320000}"/>
    <cellStyle name="Millares 6 2 3 2 2 5 2" xfId="16486" xr:uid="{00000000-0005-0000-0000-00008C320000}"/>
    <cellStyle name="Millares 6 2 3 2 2 6" xfId="12110" xr:uid="{00000000-0005-0000-0000-00008D320000}"/>
    <cellStyle name="Millares 6 2 3 2 3" xfId="3627" xr:uid="{00000000-0005-0000-0000-00008E320000}"/>
    <cellStyle name="Millares 6 2 3 2 3 2" xfId="4723" xr:uid="{00000000-0005-0000-0000-00008F320000}"/>
    <cellStyle name="Millares 6 2 3 2 3 2 2" xfId="6912" xr:uid="{00000000-0005-0000-0000-000090320000}"/>
    <cellStyle name="Millares 6 2 3 2 3 2 2 2" xfId="11289" xr:uid="{00000000-0005-0000-0000-000091320000}"/>
    <cellStyle name="Millares 6 2 3 2 3 2 2 2 2" xfId="20042" xr:uid="{00000000-0005-0000-0000-000092320000}"/>
    <cellStyle name="Millares 6 2 3 2 3 2 2 3" xfId="15666" xr:uid="{00000000-0005-0000-0000-000093320000}"/>
    <cellStyle name="Millares 6 2 3 2 3 2 3" xfId="9101" xr:uid="{00000000-0005-0000-0000-000094320000}"/>
    <cellStyle name="Millares 6 2 3 2 3 2 3 2" xfId="17854" xr:uid="{00000000-0005-0000-0000-000095320000}"/>
    <cellStyle name="Millares 6 2 3 2 3 2 4" xfId="13478" xr:uid="{00000000-0005-0000-0000-000096320000}"/>
    <cellStyle name="Millares 6 2 3 2 3 3" xfId="5818" xr:uid="{00000000-0005-0000-0000-000097320000}"/>
    <cellStyle name="Millares 6 2 3 2 3 3 2" xfId="10195" xr:uid="{00000000-0005-0000-0000-000098320000}"/>
    <cellStyle name="Millares 6 2 3 2 3 3 2 2" xfId="18948" xr:uid="{00000000-0005-0000-0000-000099320000}"/>
    <cellStyle name="Millares 6 2 3 2 3 3 3" xfId="14572" xr:uid="{00000000-0005-0000-0000-00009A320000}"/>
    <cellStyle name="Millares 6 2 3 2 3 4" xfId="8007" xr:uid="{00000000-0005-0000-0000-00009B320000}"/>
    <cellStyle name="Millares 6 2 3 2 3 4 2" xfId="16760" xr:uid="{00000000-0005-0000-0000-00009C320000}"/>
    <cellStyle name="Millares 6 2 3 2 3 5" xfId="12384" xr:uid="{00000000-0005-0000-0000-00009D320000}"/>
    <cellStyle name="Millares 6 2 3 2 4" xfId="4175" xr:uid="{00000000-0005-0000-0000-00009E320000}"/>
    <cellStyle name="Millares 6 2 3 2 4 2" xfId="6364" xr:uid="{00000000-0005-0000-0000-00009F320000}"/>
    <cellStyle name="Millares 6 2 3 2 4 2 2" xfId="10741" xr:uid="{00000000-0005-0000-0000-0000A0320000}"/>
    <cellStyle name="Millares 6 2 3 2 4 2 2 2" xfId="19494" xr:uid="{00000000-0005-0000-0000-0000A1320000}"/>
    <cellStyle name="Millares 6 2 3 2 4 2 3" xfId="15118" xr:uid="{00000000-0005-0000-0000-0000A2320000}"/>
    <cellStyle name="Millares 6 2 3 2 4 3" xfId="8553" xr:uid="{00000000-0005-0000-0000-0000A3320000}"/>
    <cellStyle name="Millares 6 2 3 2 4 3 2" xfId="17306" xr:uid="{00000000-0005-0000-0000-0000A4320000}"/>
    <cellStyle name="Millares 6 2 3 2 4 4" xfId="12930" xr:uid="{00000000-0005-0000-0000-0000A5320000}"/>
    <cellStyle name="Millares 6 2 3 2 5" xfId="5270" xr:uid="{00000000-0005-0000-0000-0000A6320000}"/>
    <cellStyle name="Millares 6 2 3 2 5 2" xfId="9647" xr:uid="{00000000-0005-0000-0000-0000A7320000}"/>
    <cellStyle name="Millares 6 2 3 2 5 2 2" xfId="18400" xr:uid="{00000000-0005-0000-0000-0000A8320000}"/>
    <cellStyle name="Millares 6 2 3 2 5 3" xfId="14024" xr:uid="{00000000-0005-0000-0000-0000A9320000}"/>
    <cellStyle name="Millares 6 2 3 2 6" xfId="7459" xr:uid="{00000000-0005-0000-0000-0000AA320000}"/>
    <cellStyle name="Millares 6 2 3 2 6 2" xfId="16212" xr:uid="{00000000-0005-0000-0000-0000AB320000}"/>
    <cellStyle name="Millares 6 2 3 2 7" xfId="11836" xr:uid="{00000000-0005-0000-0000-0000AC320000}"/>
    <cellStyle name="Millares 6 2 3 3" xfId="3236" xr:uid="{00000000-0005-0000-0000-0000AD320000}"/>
    <cellStyle name="Millares 6 2 3 3 2" xfId="3789" xr:uid="{00000000-0005-0000-0000-0000AE320000}"/>
    <cellStyle name="Millares 6 2 3 3 2 2" xfId="4885" xr:uid="{00000000-0005-0000-0000-0000AF320000}"/>
    <cellStyle name="Millares 6 2 3 3 2 2 2" xfId="7074" xr:uid="{00000000-0005-0000-0000-0000B0320000}"/>
    <cellStyle name="Millares 6 2 3 3 2 2 2 2" xfId="11451" xr:uid="{00000000-0005-0000-0000-0000B1320000}"/>
    <cellStyle name="Millares 6 2 3 3 2 2 2 2 2" xfId="20204" xr:uid="{00000000-0005-0000-0000-0000B2320000}"/>
    <cellStyle name="Millares 6 2 3 3 2 2 2 3" xfId="15828" xr:uid="{00000000-0005-0000-0000-0000B3320000}"/>
    <cellStyle name="Millares 6 2 3 3 2 2 3" xfId="9263" xr:uid="{00000000-0005-0000-0000-0000B4320000}"/>
    <cellStyle name="Millares 6 2 3 3 2 2 3 2" xfId="18016" xr:uid="{00000000-0005-0000-0000-0000B5320000}"/>
    <cellStyle name="Millares 6 2 3 3 2 2 4" xfId="13640" xr:uid="{00000000-0005-0000-0000-0000B6320000}"/>
    <cellStyle name="Millares 6 2 3 3 2 3" xfId="5980" xr:uid="{00000000-0005-0000-0000-0000B7320000}"/>
    <cellStyle name="Millares 6 2 3 3 2 3 2" xfId="10357" xr:uid="{00000000-0005-0000-0000-0000B8320000}"/>
    <cellStyle name="Millares 6 2 3 3 2 3 2 2" xfId="19110" xr:uid="{00000000-0005-0000-0000-0000B9320000}"/>
    <cellStyle name="Millares 6 2 3 3 2 3 3" xfId="14734" xr:uid="{00000000-0005-0000-0000-0000BA320000}"/>
    <cellStyle name="Millares 6 2 3 3 2 4" xfId="8169" xr:uid="{00000000-0005-0000-0000-0000BB320000}"/>
    <cellStyle name="Millares 6 2 3 3 2 4 2" xfId="16922" xr:uid="{00000000-0005-0000-0000-0000BC320000}"/>
    <cellStyle name="Millares 6 2 3 3 2 5" xfId="12546" xr:uid="{00000000-0005-0000-0000-0000BD320000}"/>
    <cellStyle name="Millares 6 2 3 3 3" xfId="4337" xr:uid="{00000000-0005-0000-0000-0000BE320000}"/>
    <cellStyle name="Millares 6 2 3 3 3 2" xfId="6526" xr:uid="{00000000-0005-0000-0000-0000BF320000}"/>
    <cellStyle name="Millares 6 2 3 3 3 2 2" xfId="10903" xr:uid="{00000000-0005-0000-0000-0000C0320000}"/>
    <cellStyle name="Millares 6 2 3 3 3 2 2 2" xfId="19656" xr:uid="{00000000-0005-0000-0000-0000C1320000}"/>
    <cellStyle name="Millares 6 2 3 3 3 2 3" xfId="15280" xr:uid="{00000000-0005-0000-0000-0000C2320000}"/>
    <cellStyle name="Millares 6 2 3 3 3 3" xfId="8715" xr:uid="{00000000-0005-0000-0000-0000C3320000}"/>
    <cellStyle name="Millares 6 2 3 3 3 3 2" xfId="17468" xr:uid="{00000000-0005-0000-0000-0000C4320000}"/>
    <cellStyle name="Millares 6 2 3 3 3 4" xfId="13092" xr:uid="{00000000-0005-0000-0000-0000C5320000}"/>
    <cellStyle name="Millares 6 2 3 3 4" xfId="5432" xr:uid="{00000000-0005-0000-0000-0000C6320000}"/>
    <cellStyle name="Millares 6 2 3 3 4 2" xfId="9809" xr:uid="{00000000-0005-0000-0000-0000C7320000}"/>
    <cellStyle name="Millares 6 2 3 3 4 2 2" xfId="18562" xr:uid="{00000000-0005-0000-0000-0000C8320000}"/>
    <cellStyle name="Millares 6 2 3 3 4 3" xfId="14186" xr:uid="{00000000-0005-0000-0000-0000C9320000}"/>
    <cellStyle name="Millares 6 2 3 3 5" xfId="7621" xr:uid="{00000000-0005-0000-0000-0000CA320000}"/>
    <cellStyle name="Millares 6 2 3 3 5 2" xfId="16374" xr:uid="{00000000-0005-0000-0000-0000CB320000}"/>
    <cellStyle name="Millares 6 2 3 3 6" xfId="11998" xr:uid="{00000000-0005-0000-0000-0000CC320000}"/>
    <cellStyle name="Millares 6 2 3 4" xfId="3515" xr:uid="{00000000-0005-0000-0000-0000CD320000}"/>
    <cellStyle name="Millares 6 2 3 4 2" xfId="4611" xr:uid="{00000000-0005-0000-0000-0000CE320000}"/>
    <cellStyle name="Millares 6 2 3 4 2 2" xfId="6800" xr:uid="{00000000-0005-0000-0000-0000CF320000}"/>
    <cellStyle name="Millares 6 2 3 4 2 2 2" xfId="11177" xr:uid="{00000000-0005-0000-0000-0000D0320000}"/>
    <cellStyle name="Millares 6 2 3 4 2 2 2 2" xfId="19930" xr:uid="{00000000-0005-0000-0000-0000D1320000}"/>
    <cellStyle name="Millares 6 2 3 4 2 2 3" xfId="15554" xr:uid="{00000000-0005-0000-0000-0000D2320000}"/>
    <cellStyle name="Millares 6 2 3 4 2 3" xfId="8989" xr:uid="{00000000-0005-0000-0000-0000D3320000}"/>
    <cellStyle name="Millares 6 2 3 4 2 3 2" xfId="17742" xr:uid="{00000000-0005-0000-0000-0000D4320000}"/>
    <cellStyle name="Millares 6 2 3 4 2 4" xfId="13366" xr:uid="{00000000-0005-0000-0000-0000D5320000}"/>
    <cellStyle name="Millares 6 2 3 4 3" xfId="5706" xr:uid="{00000000-0005-0000-0000-0000D6320000}"/>
    <cellStyle name="Millares 6 2 3 4 3 2" xfId="10083" xr:uid="{00000000-0005-0000-0000-0000D7320000}"/>
    <cellStyle name="Millares 6 2 3 4 3 2 2" xfId="18836" xr:uid="{00000000-0005-0000-0000-0000D8320000}"/>
    <cellStyle name="Millares 6 2 3 4 3 3" xfId="14460" xr:uid="{00000000-0005-0000-0000-0000D9320000}"/>
    <cellStyle name="Millares 6 2 3 4 4" xfId="7895" xr:uid="{00000000-0005-0000-0000-0000DA320000}"/>
    <cellStyle name="Millares 6 2 3 4 4 2" xfId="16648" xr:uid="{00000000-0005-0000-0000-0000DB320000}"/>
    <cellStyle name="Millares 6 2 3 4 5" xfId="12272" xr:uid="{00000000-0005-0000-0000-0000DC320000}"/>
    <cellStyle name="Millares 6 2 3 5" xfId="4063" xr:uid="{00000000-0005-0000-0000-0000DD320000}"/>
    <cellStyle name="Millares 6 2 3 5 2" xfId="6252" xr:uid="{00000000-0005-0000-0000-0000DE320000}"/>
    <cellStyle name="Millares 6 2 3 5 2 2" xfId="10629" xr:uid="{00000000-0005-0000-0000-0000DF320000}"/>
    <cellStyle name="Millares 6 2 3 5 2 2 2" xfId="19382" xr:uid="{00000000-0005-0000-0000-0000E0320000}"/>
    <cellStyle name="Millares 6 2 3 5 2 3" xfId="15006" xr:uid="{00000000-0005-0000-0000-0000E1320000}"/>
    <cellStyle name="Millares 6 2 3 5 3" xfId="8441" xr:uid="{00000000-0005-0000-0000-0000E2320000}"/>
    <cellStyle name="Millares 6 2 3 5 3 2" xfId="17194" xr:uid="{00000000-0005-0000-0000-0000E3320000}"/>
    <cellStyle name="Millares 6 2 3 5 4" xfId="12818" xr:uid="{00000000-0005-0000-0000-0000E4320000}"/>
    <cellStyle name="Millares 6 2 3 6" xfId="5158" xr:uid="{00000000-0005-0000-0000-0000E5320000}"/>
    <cellStyle name="Millares 6 2 3 6 2" xfId="9535" xr:uid="{00000000-0005-0000-0000-0000E6320000}"/>
    <cellStyle name="Millares 6 2 3 6 2 2" xfId="18288" xr:uid="{00000000-0005-0000-0000-0000E7320000}"/>
    <cellStyle name="Millares 6 2 3 6 3" xfId="13912" xr:uid="{00000000-0005-0000-0000-0000E8320000}"/>
    <cellStyle name="Millares 6 2 3 7" xfId="7347" xr:uid="{00000000-0005-0000-0000-0000E9320000}"/>
    <cellStyle name="Millares 6 2 3 7 2" xfId="16100" xr:uid="{00000000-0005-0000-0000-0000EA320000}"/>
    <cellStyle name="Millares 6 2 3 8" xfId="11724" xr:uid="{00000000-0005-0000-0000-0000EB320000}"/>
    <cellStyle name="Millares 6 2 4" xfId="3015" xr:uid="{00000000-0005-0000-0000-0000EC320000}"/>
    <cellStyle name="Millares 6 2 4 2" xfId="3291" xr:uid="{00000000-0005-0000-0000-0000ED320000}"/>
    <cellStyle name="Millares 6 2 4 2 2" xfId="3844" xr:uid="{00000000-0005-0000-0000-0000EE320000}"/>
    <cellStyle name="Millares 6 2 4 2 2 2" xfId="4940" xr:uid="{00000000-0005-0000-0000-0000EF320000}"/>
    <cellStyle name="Millares 6 2 4 2 2 2 2" xfId="7129" xr:uid="{00000000-0005-0000-0000-0000F0320000}"/>
    <cellStyle name="Millares 6 2 4 2 2 2 2 2" xfId="11506" xr:uid="{00000000-0005-0000-0000-0000F1320000}"/>
    <cellStyle name="Millares 6 2 4 2 2 2 2 2 2" xfId="20259" xr:uid="{00000000-0005-0000-0000-0000F2320000}"/>
    <cellStyle name="Millares 6 2 4 2 2 2 2 3" xfId="15883" xr:uid="{00000000-0005-0000-0000-0000F3320000}"/>
    <cellStyle name="Millares 6 2 4 2 2 2 3" xfId="9318" xr:uid="{00000000-0005-0000-0000-0000F4320000}"/>
    <cellStyle name="Millares 6 2 4 2 2 2 3 2" xfId="18071" xr:uid="{00000000-0005-0000-0000-0000F5320000}"/>
    <cellStyle name="Millares 6 2 4 2 2 2 4" xfId="13695" xr:uid="{00000000-0005-0000-0000-0000F6320000}"/>
    <cellStyle name="Millares 6 2 4 2 2 3" xfId="6035" xr:uid="{00000000-0005-0000-0000-0000F7320000}"/>
    <cellStyle name="Millares 6 2 4 2 2 3 2" xfId="10412" xr:uid="{00000000-0005-0000-0000-0000F8320000}"/>
    <cellStyle name="Millares 6 2 4 2 2 3 2 2" xfId="19165" xr:uid="{00000000-0005-0000-0000-0000F9320000}"/>
    <cellStyle name="Millares 6 2 4 2 2 3 3" xfId="14789" xr:uid="{00000000-0005-0000-0000-0000FA320000}"/>
    <cellStyle name="Millares 6 2 4 2 2 4" xfId="8224" xr:uid="{00000000-0005-0000-0000-0000FB320000}"/>
    <cellStyle name="Millares 6 2 4 2 2 4 2" xfId="16977" xr:uid="{00000000-0005-0000-0000-0000FC320000}"/>
    <cellStyle name="Millares 6 2 4 2 2 5" xfId="12601" xr:uid="{00000000-0005-0000-0000-0000FD320000}"/>
    <cellStyle name="Millares 6 2 4 2 3" xfId="4392" xr:uid="{00000000-0005-0000-0000-0000FE320000}"/>
    <cellStyle name="Millares 6 2 4 2 3 2" xfId="6581" xr:uid="{00000000-0005-0000-0000-0000FF320000}"/>
    <cellStyle name="Millares 6 2 4 2 3 2 2" xfId="10958" xr:uid="{00000000-0005-0000-0000-000000330000}"/>
    <cellStyle name="Millares 6 2 4 2 3 2 2 2" xfId="19711" xr:uid="{00000000-0005-0000-0000-000001330000}"/>
    <cellStyle name="Millares 6 2 4 2 3 2 3" xfId="15335" xr:uid="{00000000-0005-0000-0000-000002330000}"/>
    <cellStyle name="Millares 6 2 4 2 3 3" xfId="8770" xr:uid="{00000000-0005-0000-0000-000003330000}"/>
    <cellStyle name="Millares 6 2 4 2 3 3 2" xfId="17523" xr:uid="{00000000-0005-0000-0000-000004330000}"/>
    <cellStyle name="Millares 6 2 4 2 3 4" xfId="13147" xr:uid="{00000000-0005-0000-0000-000005330000}"/>
    <cellStyle name="Millares 6 2 4 2 4" xfId="5487" xr:uid="{00000000-0005-0000-0000-000006330000}"/>
    <cellStyle name="Millares 6 2 4 2 4 2" xfId="9864" xr:uid="{00000000-0005-0000-0000-000007330000}"/>
    <cellStyle name="Millares 6 2 4 2 4 2 2" xfId="18617" xr:uid="{00000000-0005-0000-0000-000008330000}"/>
    <cellStyle name="Millares 6 2 4 2 4 3" xfId="14241" xr:uid="{00000000-0005-0000-0000-000009330000}"/>
    <cellStyle name="Millares 6 2 4 2 5" xfId="7676" xr:uid="{00000000-0005-0000-0000-00000A330000}"/>
    <cellStyle name="Millares 6 2 4 2 5 2" xfId="16429" xr:uid="{00000000-0005-0000-0000-00000B330000}"/>
    <cellStyle name="Millares 6 2 4 2 6" xfId="12053" xr:uid="{00000000-0005-0000-0000-00000C330000}"/>
    <cellStyle name="Millares 6 2 4 3" xfId="3570" xr:uid="{00000000-0005-0000-0000-00000D330000}"/>
    <cellStyle name="Millares 6 2 4 3 2" xfId="4666" xr:uid="{00000000-0005-0000-0000-00000E330000}"/>
    <cellStyle name="Millares 6 2 4 3 2 2" xfId="6855" xr:uid="{00000000-0005-0000-0000-00000F330000}"/>
    <cellStyle name="Millares 6 2 4 3 2 2 2" xfId="11232" xr:uid="{00000000-0005-0000-0000-000010330000}"/>
    <cellStyle name="Millares 6 2 4 3 2 2 2 2" xfId="19985" xr:uid="{00000000-0005-0000-0000-000011330000}"/>
    <cellStyle name="Millares 6 2 4 3 2 2 3" xfId="15609" xr:uid="{00000000-0005-0000-0000-000012330000}"/>
    <cellStyle name="Millares 6 2 4 3 2 3" xfId="9044" xr:uid="{00000000-0005-0000-0000-000013330000}"/>
    <cellStyle name="Millares 6 2 4 3 2 3 2" xfId="17797" xr:uid="{00000000-0005-0000-0000-000014330000}"/>
    <cellStyle name="Millares 6 2 4 3 2 4" xfId="13421" xr:uid="{00000000-0005-0000-0000-000015330000}"/>
    <cellStyle name="Millares 6 2 4 3 3" xfId="5761" xr:uid="{00000000-0005-0000-0000-000016330000}"/>
    <cellStyle name="Millares 6 2 4 3 3 2" xfId="10138" xr:uid="{00000000-0005-0000-0000-000017330000}"/>
    <cellStyle name="Millares 6 2 4 3 3 2 2" xfId="18891" xr:uid="{00000000-0005-0000-0000-000018330000}"/>
    <cellStyle name="Millares 6 2 4 3 3 3" xfId="14515" xr:uid="{00000000-0005-0000-0000-000019330000}"/>
    <cellStyle name="Millares 6 2 4 3 4" xfId="7950" xr:uid="{00000000-0005-0000-0000-00001A330000}"/>
    <cellStyle name="Millares 6 2 4 3 4 2" xfId="16703" xr:uid="{00000000-0005-0000-0000-00001B330000}"/>
    <cellStyle name="Millares 6 2 4 3 5" xfId="12327" xr:uid="{00000000-0005-0000-0000-00001C330000}"/>
    <cellStyle name="Millares 6 2 4 4" xfId="4118" xr:uid="{00000000-0005-0000-0000-00001D330000}"/>
    <cellStyle name="Millares 6 2 4 4 2" xfId="6307" xr:uid="{00000000-0005-0000-0000-00001E330000}"/>
    <cellStyle name="Millares 6 2 4 4 2 2" xfId="10684" xr:uid="{00000000-0005-0000-0000-00001F330000}"/>
    <cellStyle name="Millares 6 2 4 4 2 2 2" xfId="19437" xr:uid="{00000000-0005-0000-0000-000020330000}"/>
    <cellStyle name="Millares 6 2 4 4 2 3" xfId="15061" xr:uid="{00000000-0005-0000-0000-000021330000}"/>
    <cellStyle name="Millares 6 2 4 4 3" xfId="8496" xr:uid="{00000000-0005-0000-0000-000022330000}"/>
    <cellStyle name="Millares 6 2 4 4 3 2" xfId="17249" xr:uid="{00000000-0005-0000-0000-000023330000}"/>
    <cellStyle name="Millares 6 2 4 4 4" xfId="12873" xr:uid="{00000000-0005-0000-0000-000024330000}"/>
    <cellStyle name="Millares 6 2 4 5" xfId="5213" xr:uid="{00000000-0005-0000-0000-000025330000}"/>
    <cellStyle name="Millares 6 2 4 5 2" xfId="9590" xr:uid="{00000000-0005-0000-0000-000026330000}"/>
    <cellStyle name="Millares 6 2 4 5 2 2" xfId="18343" xr:uid="{00000000-0005-0000-0000-000027330000}"/>
    <cellStyle name="Millares 6 2 4 5 3" xfId="13967" xr:uid="{00000000-0005-0000-0000-000028330000}"/>
    <cellStyle name="Millares 6 2 4 6" xfId="7402" xr:uid="{00000000-0005-0000-0000-000029330000}"/>
    <cellStyle name="Millares 6 2 4 6 2" xfId="16155" xr:uid="{00000000-0005-0000-0000-00002A330000}"/>
    <cellStyle name="Millares 6 2 4 7" xfId="11779" xr:uid="{00000000-0005-0000-0000-00002B330000}"/>
    <cellStyle name="Millares 6 2 5" xfId="2902" xr:uid="{00000000-0005-0000-0000-00002C330000}"/>
    <cellStyle name="Millares 6 2 5 2" xfId="3181" xr:uid="{00000000-0005-0000-0000-00002D330000}"/>
    <cellStyle name="Millares 6 2 5 2 2" xfId="3734" xr:uid="{00000000-0005-0000-0000-00002E330000}"/>
    <cellStyle name="Millares 6 2 5 2 2 2" xfId="4830" xr:uid="{00000000-0005-0000-0000-00002F330000}"/>
    <cellStyle name="Millares 6 2 5 2 2 2 2" xfId="7019" xr:uid="{00000000-0005-0000-0000-000030330000}"/>
    <cellStyle name="Millares 6 2 5 2 2 2 2 2" xfId="11396" xr:uid="{00000000-0005-0000-0000-000031330000}"/>
    <cellStyle name="Millares 6 2 5 2 2 2 2 2 2" xfId="20149" xr:uid="{00000000-0005-0000-0000-000032330000}"/>
    <cellStyle name="Millares 6 2 5 2 2 2 2 3" xfId="15773" xr:uid="{00000000-0005-0000-0000-000033330000}"/>
    <cellStyle name="Millares 6 2 5 2 2 2 3" xfId="9208" xr:uid="{00000000-0005-0000-0000-000034330000}"/>
    <cellStyle name="Millares 6 2 5 2 2 2 3 2" xfId="17961" xr:uid="{00000000-0005-0000-0000-000035330000}"/>
    <cellStyle name="Millares 6 2 5 2 2 2 4" xfId="13585" xr:uid="{00000000-0005-0000-0000-000036330000}"/>
    <cellStyle name="Millares 6 2 5 2 2 3" xfId="5925" xr:uid="{00000000-0005-0000-0000-000037330000}"/>
    <cellStyle name="Millares 6 2 5 2 2 3 2" xfId="10302" xr:uid="{00000000-0005-0000-0000-000038330000}"/>
    <cellStyle name="Millares 6 2 5 2 2 3 2 2" xfId="19055" xr:uid="{00000000-0005-0000-0000-000039330000}"/>
    <cellStyle name="Millares 6 2 5 2 2 3 3" xfId="14679" xr:uid="{00000000-0005-0000-0000-00003A330000}"/>
    <cellStyle name="Millares 6 2 5 2 2 4" xfId="8114" xr:uid="{00000000-0005-0000-0000-00003B330000}"/>
    <cellStyle name="Millares 6 2 5 2 2 4 2" xfId="16867" xr:uid="{00000000-0005-0000-0000-00003C330000}"/>
    <cellStyle name="Millares 6 2 5 2 2 5" xfId="12491" xr:uid="{00000000-0005-0000-0000-00003D330000}"/>
    <cellStyle name="Millares 6 2 5 2 3" xfId="4282" xr:uid="{00000000-0005-0000-0000-00003E330000}"/>
    <cellStyle name="Millares 6 2 5 2 3 2" xfId="6471" xr:uid="{00000000-0005-0000-0000-00003F330000}"/>
    <cellStyle name="Millares 6 2 5 2 3 2 2" xfId="10848" xr:uid="{00000000-0005-0000-0000-000040330000}"/>
    <cellStyle name="Millares 6 2 5 2 3 2 2 2" xfId="19601" xr:uid="{00000000-0005-0000-0000-000041330000}"/>
    <cellStyle name="Millares 6 2 5 2 3 2 3" xfId="15225" xr:uid="{00000000-0005-0000-0000-000042330000}"/>
    <cellStyle name="Millares 6 2 5 2 3 3" xfId="8660" xr:uid="{00000000-0005-0000-0000-000043330000}"/>
    <cellStyle name="Millares 6 2 5 2 3 3 2" xfId="17413" xr:uid="{00000000-0005-0000-0000-000044330000}"/>
    <cellStyle name="Millares 6 2 5 2 3 4" xfId="13037" xr:uid="{00000000-0005-0000-0000-000045330000}"/>
    <cellStyle name="Millares 6 2 5 2 4" xfId="5377" xr:uid="{00000000-0005-0000-0000-000046330000}"/>
    <cellStyle name="Millares 6 2 5 2 4 2" xfId="9754" xr:uid="{00000000-0005-0000-0000-000047330000}"/>
    <cellStyle name="Millares 6 2 5 2 4 2 2" xfId="18507" xr:uid="{00000000-0005-0000-0000-000048330000}"/>
    <cellStyle name="Millares 6 2 5 2 4 3" xfId="14131" xr:uid="{00000000-0005-0000-0000-000049330000}"/>
    <cellStyle name="Millares 6 2 5 2 5" xfId="7566" xr:uid="{00000000-0005-0000-0000-00004A330000}"/>
    <cellStyle name="Millares 6 2 5 2 5 2" xfId="16319" xr:uid="{00000000-0005-0000-0000-00004B330000}"/>
    <cellStyle name="Millares 6 2 5 2 6" xfId="11943" xr:uid="{00000000-0005-0000-0000-00004C330000}"/>
    <cellStyle name="Millares 6 2 5 3" xfId="3460" xr:uid="{00000000-0005-0000-0000-00004D330000}"/>
    <cellStyle name="Millares 6 2 5 3 2" xfId="4556" xr:uid="{00000000-0005-0000-0000-00004E330000}"/>
    <cellStyle name="Millares 6 2 5 3 2 2" xfId="6745" xr:uid="{00000000-0005-0000-0000-00004F330000}"/>
    <cellStyle name="Millares 6 2 5 3 2 2 2" xfId="11122" xr:uid="{00000000-0005-0000-0000-000050330000}"/>
    <cellStyle name="Millares 6 2 5 3 2 2 2 2" xfId="19875" xr:uid="{00000000-0005-0000-0000-000051330000}"/>
    <cellStyle name="Millares 6 2 5 3 2 2 3" xfId="15499" xr:uid="{00000000-0005-0000-0000-000052330000}"/>
    <cellStyle name="Millares 6 2 5 3 2 3" xfId="8934" xr:uid="{00000000-0005-0000-0000-000053330000}"/>
    <cellStyle name="Millares 6 2 5 3 2 3 2" xfId="17687" xr:uid="{00000000-0005-0000-0000-000054330000}"/>
    <cellStyle name="Millares 6 2 5 3 2 4" xfId="13311" xr:uid="{00000000-0005-0000-0000-000055330000}"/>
    <cellStyle name="Millares 6 2 5 3 3" xfId="5651" xr:uid="{00000000-0005-0000-0000-000056330000}"/>
    <cellStyle name="Millares 6 2 5 3 3 2" xfId="10028" xr:uid="{00000000-0005-0000-0000-000057330000}"/>
    <cellStyle name="Millares 6 2 5 3 3 2 2" xfId="18781" xr:uid="{00000000-0005-0000-0000-000058330000}"/>
    <cellStyle name="Millares 6 2 5 3 3 3" xfId="14405" xr:uid="{00000000-0005-0000-0000-000059330000}"/>
    <cellStyle name="Millares 6 2 5 3 4" xfId="7840" xr:uid="{00000000-0005-0000-0000-00005A330000}"/>
    <cellStyle name="Millares 6 2 5 3 4 2" xfId="16593" xr:uid="{00000000-0005-0000-0000-00005B330000}"/>
    <cellStyle name="Millares 6 2 5 3 5" xfId="12217" xr:uid="{00000000-0005-0000-0000-00005C330000}"/>
    <cellStyle name="Millares 6 2 5 4" xfId="4008" xr:uid="{00000000-0005-0000-0000-00005D330000}"/>
    <cellStyle name="Millares 6 2 5 4 2" xfId="6197" xr:uid="{00000000-0005-0000-0000-00005E330000}"/>
    <cellStyle name="Millares 6 2 5 4 2 2" xfId="10574" xr:uid="{00000000-0005-0000-0000-00005F330000}"/>
    <cellStyle name="Millares 6 2 5 4 2 2 2" xfId="19327" xr:uid="{00000000-0005-0000-0000-000060330000}"/>
    <cellStyle name="Millares 6 2 5 4 2 3" xfId="14951" xr:uid="{00000000-0005-0000-0000-000061330000}"/>
    <cellStyle name="Millares 6 2 5 4 3" xfId="8386" xr:uid="{00000000-0005-0000-0000-000062330000}"/>
    <cellStyle name="Millares 6 2 5 4 3 2" xfId="17139" xr:uid="{00000000-0005-0000-0000-000063330000}"/>
    <cellStyle name="Millares 6 2 5 4 4" xfId="12763" xr:uid="{00000000-0005-0000-0000-000064330000}"/>
    <cellStyle name="Millares 6 2 5 5" xfId="5103" xr:uid="{00000000-0005-0000-0000-000065330000}"/>
    <cellStyle name="Millares 6 2 5 5 2" xfId="9480" xr:uid="{00000000-0005-0000-0000-000066330000}"/>
    <cellStyle name="Millares 6 2 5 5 2 2" xfId="18233" xr:uid="{00000000-0005-0000-0000-000067330000}"/>
    <cellStyle name="Millares 6 2 5 5 3" xfId="13857" xr:uid="{00000000-0005-0000-0000-000068330000}"/>
    <cellStyle name="Millares 6 2 5 6" xfId="7292" xr:uid="{00000000-0005-0000-0000-000069330000}"/>
    <cellStyle name="Millares 6 2 5 6 2" xfId="16045" xr:uid="{00000000-0005-0000-0000-00006A330000}"/>
    <cellStyle name="Millares 6 2 5 7" xfId="11669" xr:uid="{00000000-0005-0000-0000-00006B330000}"/>
    <cellStyle name="Millares 6 2 6" xfId="3131" xr:uid="{00000000-0005-0000-0000-00006C330000}"/>
    <cellStyle name="Millares 6 2 6 2" xfId="3685" xr:uid="{00000000-0005-0000-0000-00006D330000}"/>
    <cellStyle name="Millares 6 2 6 2 2" xfId="4781" xr:uid="{00000000-0005-0000-0000-00006E330000}"/>
    <cellStyle name="Millares 6 2 6 2 2 2" xfId="6970" xr:uid="{00000000-0005-0000-0000-00006F330000}"/>
    <cellStyle name="Millares 6 2 6 2 2 2 2" xfId="11347" xr:uid="{00000000-0005-0000-0000-000070330000}"/>
    <cellStyle name="Millares 6 2 6 2 2 2 2 2" xfId="20100" xr:uid="{00000000-0005-0000-0000-000071330000}"/>
    <cellStyle name="Millares 6 2 6 2 2 2 3" xfId="15724" xr:uid="{00000000-0005-0000-0000-000072330000}"/>
    <cellStyle name="Millares 6 2 6 2 2 3" xfId="9159" xr:uid="{00000000-0005-0000-0000-000073330000}"/>
    <cellStyle name="Millares 6 2 6 2 2 3 2" xfId="17912" xr:uid="{00000000-0005-0000-0000-000074330000}"/>
    <cellStyle name="Millares 6 2 6 2 2 4" xfId="13536" xr:uid="{00000000-0005-0000-0000-000075330000}"/>
    <cellStyle name="Millares 6 2 6 2 3" xfId="5876" xr:uid="{00000000-0005-0000-0000-000076330000}"/>
    <cellStyle name="Millares 6 2 6 2 3 2" xfId="10253" xr:uid="{00000000-0005-0000-0000-000077330000}"/>
    <cellStyle name="Millares 6 2 6 2 3 2 2" xfId="19006" xr:uid="{00000000-0005-0000-0000-000078330000}"/>
    <cellStyle name="Millares 6 2 6 2 3 3" xfId="14630" xr:uid="{00000000-0005-0000-0000-000079330000}"/>
    <cellStyle name="Millares 6 2 6 2 4" xfId="8065" xr:uid="{00000000-0005-0000-0000-00007A330000}"/>
    <cellStyle name="Millares 6 2 6 2 4 2" xfId="16818" xr:uid="{00000000-0005-0000-0000-00007B330000}"/>
    <cellStyle name="Millares 6 2 6 2 5" xfId="12442" xr:uid="{00000000-0005-0000-0000-00007C330000}"/>
    <cellStyle name="Millares 6 2 6 3" xfId="4233" xr:uid="{00000000-0005-0000-0000-00007D330000}"/>
    <cellStyle name="Millares 6 2 6 3 2" xfId="6422" xr:uid="{00000000-0005-0000-0000-00007E330000}"/>
    <cellStyle name="Millares 6 2 6 3 2 2" xfId="10799" xr:uid="{00000000-0005-0000-0000-00007F330000}"/>
    <cellStyle name="Millares 6 2 6 3 2 2 2" xfId="19552" xr:uid="{00000000-0005-0000-0000-000080330000}"/>
    <cellStyle name="Millares 6 2 6 3 2 3" xfId="15176" xr:uid="{00000000-0005-0000-0000-000081330000}"/>
    <cellStyle name="Millares 6 2 6 3 3" xfId="8611" xr:uid="{00000000-0005-0000-0000-000082330000}"/>
    <cellStyle name="Millares 6 2 6 3 3 2" xfId="17364" xr:uid="{00000000-0005-0000-0000-000083330000}"/>
    <cellStyle name="Millares 6 2 6 3 4" xfId="12988" xr:uid="{00000000-0005-0000-0000-000084330000}"/>
    <cellStyle name="Millares 6 2 6 4" xfId="5328" xr:uid="{00000000-0005-0000-0000-000085330000}"/>
    <cellStyle name="Millares 6 2 6 4 2" xfId="9705" xr:uid="{00000000-0005-0000-0000-000086330000}"/>
    <cellStyle name="Millares 6 2 6 4 2 2" xfId="18458" xr:uid="{00000000-0005-0000-0000-000087330000}"/>
    <cellStyle name="Millares 6 2 6 4 3" xfId="14082" xr:uid="{00000000-0005-0000-0000-000088330000}"/>
    <cellStyle name="Millares 6 2 6 5" xfId="7517" xr:uid="{00000000-0005-0000-0000-000089330000}"/>
    <cellStyle name="Millares 6 2 6 5 2" xfId="16270" xr:uid="{00000000-0005-0000-0000-00008A330000}"/>
    <cellStyle name="Millares 6 2 6 6" xfId="11894" xr:uid="{00000000-0005-0000-0000-00008B330000}"/>
    <cellStyle name="Millares 6 2 7" xfId="3410" xr:uid="{00000000-0005-0000-0000-00008C330000}"/>
    <cellStyle name="Millares 6 2 7 2" xfId="4507" xr:uid="{00000000-0005-0000-0000-00008D330000}"/>
    <cellStyle name="Millares 6 2 7 2 2" xfId="6696" xr:uid="{00000000-0005-0000-0000-00008E330000}"/>
    <cellStyle name="Millares 6 2 7 2 2 2" xfId="11073" xr:uid="{00000000-0005-0000-0000-00008F330000}"/>
    <cellStyle name="Millares 6 2 7 2 2 2 2" xfId="19826" xr:uid="{00000000-0005-0000-0000-000090330000}"/>
    <cellStyle name="Millares 6 2 7 2 2 3" xfId="15450" xr:uid="{00000000-0005-0000-0000-000091330000}"/>
    <cellStyle name="Millares 6 2 7 2 3" xfId="8885" xr:uid="{00000000-0005-0000-0000-000092330000}"/>
    <cellStyle name="Millares 6 2 7 2 3 2" xfId="17638" xr:uid="{00000000-0005-0000-0000-000093330000}"/>
    <cellStyle name="Millares 6 2 7 2 4" xfId="13262" xr:uid="{00000000-0005-0000-0000-000094330000}"/>
    <cellStyle name="Millares 6 2 7 3" xfId="5602" xr:uid="{00000000-0005-0000-0000-000095330000}"/>
    <cellStyle name="Millares 6 2 7 3 2" xfId="9979" xr:uid="{00000000-0005-0000-0000-000096330000}"/>
    <cellStyle name="Millares 6 2 7 3 2 2" xfId="18732" xr:uid="{00000000-0005-0000-0000-000097330000}"/>
    <cellStyle name="Millares 6 2 7 3 3" xfId="14356" xr:uid="{00000000-0005-0000-0000-000098330000}"/>
    <cellStyle name="Millares 6 2 7 4" xfId="7791" xr:uid="{00000000-0005-0000-0000-000099330000}"/>
    <cellStyle name="Millares 6 2 7 4 2" xfId="16544" xr:uid="{00000000-0005-0000-0000-00009A330000}"/>
    <cellStyle name="Millares 6 2 7 5" xfId="12168" xr:uid="{00000000-0005-0000-0000-00009B330000}"/>
    <cellStyle name="Millares 6 2 8" xfId="3960" xr:uid="{00000000-0005-0000-0000-00009C330000}"/>
    <cellStyle name="Millares 6 2 8 2" xfId="6149" xr:uid="{00000000-0005-0000-0000-00009D330000}"/>
    <cellStyle name="Millares 6 2 8 2 2" xfId="10526" xr:uid="{00000000-0005-0000-0000-00009E330000}"/>
    <cellStyle name="Millares 6 2 8 2 2 2" xfId="19279" xr:uid="{00000000-0005-0000-0000-00009F330000}"/>
    <cellStyle name="Millares 6 2 8 2 3" xfId="14903" xr:uid="{00000000-0005-0000-0000-0000A0330000}"/>
    <cellStyle name="Millares 6 2 8 3" xfId="8338" xr:uid="{00000000-0005-0000-0000-0000A1330000}"/>
    <cellStyle name="Millares 6 2 8 3 2" xfId="17091" xr:uid="{00000000-0005-0000-0000-0000A2330000}"/>
    <cellStyle name="Millares 6 2 8 4" xfId="12715" xr:uid="{00000000-0005-0000-0000-0000A3330000}"/>
    <cellStyle name="Millares 6 2 9" xfId="5055" xr:uid="{00000000-0005-0000-0000-0000A4330000}"/>
    <cellStyle name="Millares 6 2 9 2" xfId="9432" xr:uid="{00000000-0005-0000-0000-0000A5330000}"/>
    <cellStyle name="Millares 6 2 9 2 2" xfId="18185" xr:uid="{00000000-0005-0000-0000-0000A6330000}"/>
    <cellStyle name="Millares 6 2 9 3" xfId="13809" xr:uid="{00000000-0005-0000-0000-0000A7330000}"/>
    <cellStyle name="Millares 6 3" xfId="237" xr:uid="{00000000-0005-0000-0000-0000A8330000}"/>
    <cellStyle name="Millares 6 3 10" xfId="7246" xr:uid="{00000000-0005-0000-0000-0000A9330000}"/>
    <cellStyle name="Millares 6 3 10 2" xfId="15999" xr:uid="{00000000-0005-0000-0000-0000AA330000}"/>
    <cellStyle name="Millares 6 3 11" xfId="11623" xr:uid="{00000000-0005-0000-0000-0000AB330000}"/>
    <cellStyle name="Millares 6 3 2" xfId="238" xr:uid="{00000000-0005-0000-0000-0000AC330000}"/>
    <cellStyle name="Millares 6 3 2 10" xfId="11624" xr:uid="{00000000-0005-0000-0000-0000AD330000}"/>
    <cellStyle name="Millares 6 3 2 2" xfId="2963" xr:uid="{00000000-0005-0000-0000-0000AE330000}"/>
    <cellStyle name="Millares 6 3 2 2 2" xfId="3075" xr:uid="{00000000-0005-0000-0000-0000AF330000}"/>
    <cellStyle name="Millares 6 3 2 2 2 2" xfId="3351" xr:uid="{00000000-0005-0000-0000-0000B0330000}"/>
    <cellStyle name="Millares 6 3 2 2 2 2 2" xfId="3904" xr:uid="{00000000-0005-0000-0000-0000B1330000}"/>
    <cellStyle name="Millares 6 3 2 2 2 2 2 2" xfId="5000" xr:uid="{00000000-0005-0000-0000-0000B2330000}"/>
    <cellStyle name="Millares 6 3 2 2 2 2 2 2 2" xfId="7189" xr:uid="{00000000-0005-0000-0000-0000B3330000}"/>
    <cellStyle name="Millares 6 3 2 2 2 2 2 2 2 2" xfId="11566" xr:uid="{00000000-0005-0000-0000-0000B4330000}"/>
    <cellStyle name="Millares 6 3 2 2 2 2 2 2 2 2 2" xfId="20319" xr:uid="{00000000-0005-0000-0000-0000B5330000}"/>
    <cellStyle name="Millares 6 3 2 2 2 2 2 2 2 3" xfId="15943" xr:uid="{00000000-0005-0000-0000-0000B6330000}"/>
    <cellStyle name="Millares 6 3 2 2 2 2 2 2 3" xfId="9378" xr:uid="{00000000-0005-0000-0000-0000B7330000}"/>
    <cellStyle name="Millares 6 3 2 2 2 2 2 2 3 2" xfId="18131" xr:uid="{00000000-0005-0000-0000-0000B8330000}"/>
    <cellStyle name="Millares 6 3 2 2 2 2 2 2 4" xfId="13755" xr:uid="{00000000-0005-0000-0000-0000B9330000}"/>
    <cellStyle name="Millares 6 3 2 2 2 2 2 3" xfId="6095" xr:uid="{00000000-0005-0000-0000-0000BA330000}"/>
    <cellStyle name="Millares 6 3 2 2 2 2 2 3 2" xfId="10472" xr:uid="{00000000-0005-0000-0000-0000BB330000}"/>
    <cellStyle name="Millares 6 3 2 2 2 2 2 3 2 2" xfId="19225" xr:uid="{00000000-0005-0000-0000-0000BC330000}"/>
    <cellStyle name="Millares 6 3 2 2 2 2 2 3 3" xfId="14849" xr:uid="{00000000-0005-0000-0000-0000BD330000}"/>
    <cellStyle name="Millares 6 3 2 2 2 2 2 4" xfId="8284" xr:uid="{00000000-0005-0000-0000-0000BE330000}"/>
    <cellStyle name="Millares 6 3 2 2 2 2 2 4 2" xfId="17037" xr:uid="{00000000-0005-0000-0000-0000BF330000}"/>
    <cellStyle name="Millares 6 3 2 2 2 2 2 5" xfId="12661" xr:uid="{00000000-0005-0000-0000-0000C0330000}"/>
    <cellStyle name="Millares 6 3 2 2 2 2 3" xfId="4452" xr:uid="{00000000-0005-0000-0000-0000C1330000}"/>
    <cellStyle name="Millares 6 3 2 2 2 2 3 2" xfId="6641" xr:uid="{00000000-0005-0000-0000-0000C2330000}"/>
    <cellStyle name="Millares 6 3 2 2 2 2 3 2 2" xfId="11018" xr:uid="{00000000-0005-0000-0000-0000C3330000}"/>
    <cellStyle name="Millares 6 3 2 2 2 2 3 2 2 2" xfId="19771" xr:uid="{00000000-0005-0000-0000-0000C4330000}"/>
    <cellStyle name="Millares 6 3 2 2 2 2 3 2 3" xfId="15395" xr:uid="{00000000-0005-0000-0000-0000C5330000}"/>
    <cellStyle name="Millares 6 3 2 2 2 2 3 3" xfId="8830" xr:uid="{00000000-0005-0000-0000-0000C6330000}"/>
    <cellStyle name="Millares 6 3 2 2 2 2 3 3 2" xfId="17583" xr:uid="{00000000-0005-0000-0000-0000C7330000}"/>
    <cellStyle name="Millares 6 3 2 2 2 2 3 4" xfId="13207" xr:uid="{00000000-0005-0000-0000-0000C8330000}"/>
    <cellStyle name="Millares 6 3 2 2 2 2 4" xfId="5547" xr:uid="{00000000-0005-0000-0000-0000C9330000}"/>
    <cellStyle name="Millares 6 3 2 2 2 2 4 2" xfId="9924" xr:uid="{00000000-0005-0000-0000-0000CA330000}"/>
    <cellStyle name="Millares 6 3 2 2 2 2 4 2 2" xfId="18677" xr:uid="{00000000-0005-0000-0000-0000CB330000}"/>
    <cellStyle name="Millares 6 3 2 2 2 2 4 3" xfId="14301" xr:uid="{00000000-0005-0000-0000-0000CC330000}"/>
    <cellStyle name="Millares 6 3 2 2 2 2 5" xfId="7736" xr:uid="{00000000-0005-0000-0000-0000CD330000}"/>
    <cellStyle name="Millares 6 3 2 2 2 2 5 2" xfId="16489" xr:uid="{00000000-0005-0000-0000-0000CE330000}"/>
    <cellStyle name="Millares 6 3 2 2 2 2 6" xfId="12113" xr:uid="{00000000-0005-0000-0000-0000CF330000}"/>
    <cellStyle name="Millares 6 3 2 2 2 3" xfId="3630" xr:uid="{00000000-0005-0000-0000-0000D0330000}"/>
    <cellStyle name="Millares 6 3 2 2 2 3 2" xfId="4726" xr:uid="{00000000-0005-0000-0000-0000D1330000}"/>
    <cellStyle name="Millares 6 3 2 2 2 3 2 2" xfId="6915" xr:uid="{00000000-0005-0000-0000-0000D2330000}"/>
    <cellStyle name="Millares 6 3 2 2 2 3 2 2 2" xfId="11292" xr:uid="{00000000-0005-0000-0000-0000D3330000}"/>
    <cellStyle name="Millares 6 3 2 2 2 3 2 2 2 2" xfId="20045" xr:uid="{00000000-0005-0000-0000-0000D4330000}"/>
    <cellStyle name="Millares 6 3 2 2 2 3 2 2 3" xfId="15669" xr:uid="{00000000-0005-0000-0000-0000D5330000}"/>
    <cellStyle name="Millares 6 3 2 2 2 3 2 3" xfId="9104" xr:uid="{00000000-0005-0000-0000-0000D6330000}"/>
    <cellStyle name="Millares 6 3 2 2 2 3 2 3 2" xfId="17857" xr:uid="{00000000-0005-0000-0000-0000D7330000}"/>
    <cellStyle name="Millares 6 3 2 2 2 3 2 4" xfId="13481" xr:uid="{00000000-0005-0000-0000-0000D8330000}"/>
    <cellStyle name="Millares 6 3 2 2 2 3 3" xfId="5821" xr:uid="{00000000-0005-0000-0000-0000D9330000}"/>
    <cellStyle name="Millares 6 3 2 2 2 3 3 2" xfId="10198" xr:uid="{00000000-0005-0000-0000-0000DA330000}"/>
    <cellStyle name="Millares 6 3 2 2 2 3 3 2 2" xfId="18951" xr:uid="{00000000-0005-0000-0000-0000DB330000}"/>
    <cellStyle name="Millares 6 3 2 2 2 3 3 3" xfId="14575" xr:uid="{00000000-0005-0000-0000-0000DC330000}"/>
    <cellStyle name="Millares 6 3 2 2 2 3 4" xfId="8010" xr:uid="{00000000-0005-0000-0000-0000DD330000}"/>
    <cellStyle name="Millares 6 3 2 2 2 3 4 2" xfId="16763" xr:uid="{00000000-0005-0000-0000-0000DE330000}"/>
    <cellStyle name="Millares 6 3 2 2 2 3 5" xfId="12387" xr:uid="{00000000-0005-0000-0000-0000DF330000}"/>
    <cellStyle name="Millares 6 3 2 2 2 4" xfId="4178" xr:uid="{00000000-0005-0000-0000-0000E0330000}"/>
    <cellStyle name="Millares 6 3 2 2 2 4 2" xfId="6367" xr:uid="{00000000-0005-0000-0000-0000E1330000}"/>
    <cellStyle name="Millares 6 3 2 2 2 4 2 2" xfId="10744" xr:uid="{00000000-0005-0000-0000-0000E2330000}"/>
    <cellStyle name="Millares 6 3 2 2 2 4 2 2 2" xfId="19497" xr:uid="{00000000-0005-0000-0000-0000E3330000}"/>
    <cellStyle name="Millares 6 3 2 2 2 4 2 3" xfId="15121" xr:uid="{00000000-0005-0000-0000-0000E4330000}"/>
    <cellStyle name="Millares 6 3 2 2 2 4 3" xfId="8556" xr:uid="{00000000-0005-0000-0000-0000E5330000}"/>
    <cellStyle name="Millares 6 3 2 2 2 4 3 2" xfId="17309" xr:uid="{00000000-0005-0000-0000-0000E6330000}"/>
    <cellStyle name="Millares 6 3 2 2 2 4 4" xfId="12933" xr:uid="{00000000-0005-0000-0000-0000E7330000}"/>
    <cellStyle name="Millares 6 3 2 2 2 5" xfId="5273" xr:uid="{00000000-0005-0000-0000-0000E8330000}"/>
    <cellStyle name="Millares 6 3 2 2 2 5 2" xfId="9650" xr:uid="{00000000-0005-0000-0000-0000E9330000}"/>
    <cellStyle name="Millares 6 3 2 2 2 5 2 2" xfId="18403" xr:uid="{00000000-0005-0000-0000-0000EA330000}"/>
    <cellStyle name="Millares 6 3 2 2 2 5 3" xfId="14027" xr:uid="{00000000-0005-0000-0000-0000EB330000}"/>
    <cellStyle name="Millares 6 3 2 2 2 6" xfId="7462" xr:uid="{00000000-0005-0000-0000-0000EC330000}"/>
    <cellStyle name="Millares 6 3 2 2 2 6 2" xfId="16215" xr:uid="{00000000-0005-0000-0000-0000ED330000}"/>
    <cellStyle name="Millares 6 3 2 2 2 7" xfId="11839" xr:uid="{00000000-0005-0000-0000-0000EE330000}"/>
    <cellStyle name="Millares 6 3 2 2 3" xfId="3239" xr:uid="{00000000-0005-0000-0000-0000EF330000}"/>
    <cellStyle name="Millares 6 3 2 2 3 2" xfId="3792" xr:uid="{00000000-0005-0000-0000-0000F0330000}"/>
    <cellStyle name="Millares 6 3 2 2 3 2 2" xfId="4888" xr:uid="{00000000-0005-0000-0000-0000F1330000}"/>
    <cellStyle name="Millares 6 3 2 2 3 2 2 2" xfId="7077" xr:uid="{00000000-0005-0000-0000-0000F2330000}"/>
    <cellStyle name="Millares 6 3 2 2 3 2 2 2 2" xfId="11454" xr:uid="{00000000-0005-0000-0000-0000F3330000}"/>
    <cellStyle name="Millares 6 3 2 2 3 2 2 2 2 2" xfId="20207" xr:uid="{00000000-0005-0000-0000-0000F4330000}"/>
    <cellStyle name="Millares 6 3 2 2 3 2 2 2 3" xfId="15831" xr:uid="{00000000-0005-0000-0000-0000F5330000}"/>
    <cellStyle name="Millares 6 3 2 2 3 2 2 3" xfId="9266" xr:uid="{00000000-0005-0000-0000-0000F6330000}"/>
    <cellStyle name="Millares 6 3 2 2 3 2 2 3 2" xfId="18019" xr:uid="{00000000-0005-0000-0000-0000F7330000}"/>
    <cellStyle name="Millares 6 3 2 2 3 2 2 4" xfId="13643" xr:uid="{00000000-0005-0000-0000-0000F8330000}"/>
    <cellStyle name="Millares 6 3 2 2 3 2 3" xfId="5983" xr:uid="{00000000-0005-0000-0000-0000F9330000}"/>
    <cellStyle name="Millares 6 3 2 2 3 2 3 2" xfId="10360" xr:uid="{00000000-0005-0000-0000-0000FA330000}"/>
    <cellStyle name="Millares 6 3 2 2 3 2 3 2 2" xfId="19113" xr:uid="{00000000-0005-0000-0000-0000FB330000}"/>
    <cellStyle name="Millares 6 3 2 2 3 2 3 3" xfId="14737" xr:uid="{00000000-0005-0000-0000-0000FC330000}"/>
    <cellStyle name="Millares 6 3 2 2 3 2 4" xfId="8172" xr:uid="{00000000-0005-0000-0000-0000FD330000}"/>
    <cellStyle name="Millares 6 3 2 2 3 2 4 2" xfId="16925" xr:uid="{00000000-0005-0000-0000-0000FE330000}"/>
    <cellStyle name="Millares 6 3 2 2 3 2 5" xfId="12549" xr:uid="{00000000-0005-0000-0000-0000FF330000}"/>
    <cellStyle name="Millares 6 3 2 2 3 3" xfId="4340" xr:uid="{00000000-0005-0000-0000-000000340000}"/>
    <cellStyle name="Millares 6 3 2 2 3 3 2" xfId="6529" xr:uid="{00000000-0005-0000-0000-000001340000}"/>
    <cellStyle name="Millares 6 3 2 2 3 3 2 2" xfId="10906" xr:uid="{00000000-0005-0000-0000-000002340000}"/>
    <cellStyle name="Millares 6 3 2 2 3 3 2 2 2" xfId="19659" xr:uid="{00000000-0005-0000-0000-000003340000}"/>
    <cellStyle name="Millares 6 3 2 2 3 3 2 3" xfId="15283" xr:uid="{00000000-0005-0000-0000-000004340000}"/>
    <cellStyle name="Millares 6 3 2 2 3 3 3" xfId="8718" xr:uid="{00000000-0005-0000-0000-000005340000}"/>
    <cellStyle name="Millares 6 3 2 2 3 3 3 2" xfId="17471" xr:uid="{00000000-0005-0000-0000-000006340000}"/>
    <cellStyle name="Millares 6 3 2 2 3 3 4" xfId="13095" xr:uid="{00000000-0005-0000-0000-000007340000}"/>
    <cellStyle name="Millares 6 3 2 2 3 4" xfId="5435" xr:uid="{00000000-0005-0000-0000-000008340000}"/>
    <cellStyle name="Millares 6 3 2 2 3 4 2" xfId="9812" xr:uid="{00000000-0005-0000-0000-000009340000}"/>
    <cellStyle name="Millares 6 3 2 2 3 4 2 2" xfId="18565" xr:uid="{00000000-0005-0000-0000-00000A340000}"/>
    <cellStyle name="Millares 6 3 2 2 3 4 3" xfId="14189" xr:uid="{00000000-0005-0000-0000-00000B340000}"/>
    <cellStyle name="Millares 6 3 2 2 3 5" xfId="7624" xr:uid="{00000000-0005-0000-0000-00000C340000}"/>
    <cellStyle name="Millares 6 3 2 2 3 5 2" xfId="16377" xr:uid="{00000000-0005-0000-0000-00000D340000}"/>
    <cellStyle name="Millares 6 3 2 2 3 6" xfId="12001" xr:uid="{00000000-0005-0000-0000-00000E340000}"/>
    <cellStyle name="Millares 6 3 2 2 4" xfId="3518" xr:uid="{00000000-0005-0000-0000-00000F340000}"/>
    <cellStyle name="Millares 6 3 2 2 4 2" xfId="4614" xr:uid="{00000000-0005-0000-0000-000010340000}"/>
    <cellStyle name="Millares 6 3 2 2 4 2 2" xfId="6803" xr:uid="{00000000-0005-0000-0000-000011340000}"/>
    <cellStyle name="Millares 6 3 2 2 4 2 2 2" xfId="11180" xr:uid="{00000000-0005-0000-0000-000012340000}"/>
    <cellStyle name="Millares 6 3 2 2 4 2 2 2 2" xfId="19933" xr:uid="{00000000-0005-0000-0000-000013340000}"/>
    <cellStyle name="Millares 6 3 2 2 4 2 2 3" xfId="15557" xr:uid="{00000000-0005-0000-0000-000014340000}"/>
    <cellStyle name="Millares 6 3 2 2 4 2 3" xfId="8992" xr:uid="{00000000-0005-0000-0000-000015340000}"/>
    <cellStyle name="Millares 6 3 2 2 4 2 3 2" xfId="17745" xr:uid="{00000000-0005-0000-0000-000016340000}"/>
    <cellStyle name="Millares 6 3 2 2 4 2 4" xfId="13369" xr:uid="{00000000-0005-0000-0000-000017340000}"/>
    <cellStyle name="Millares 6 3 2 2 4 3" xfId="5709" xr:uid="{00000000-0005-0000-0000-000018340000}"/>
    <cellStyle name="Millares 6 3 2 2 4 3 2" xfId="10086" xr:uid="{00000000-0005-0000-0000-000019340000}"/>
    <cellStyle name="Millares 6 3 2 2 4 3 2 2" xfId="18839" xr:uid="{00000000-0005-0000-0000-00001A340000}"/>
    <cellStyle name="Millares 6 3 2 2 4 3 3" xfId="14463" xr:uid="{00000000-0005-0000-0000-00001B340000}"/>
    <cellStyle name="Millares 6 3 2 2 4 4" xfId="7898" xr:uid="{00000000-0005-0000-0000-00001C340000}"/>
    <cellStyle name="Millares 6 3 2 2 4 4 2" xfId="16651" xr:uid="{00000000-0005-0000-0000-00001D340000}"/>
    <cellStyle name="Millares 6 3 2 2 4 5" xfId="12275" xr:uid="{00000000-0005-0000-0000-00001E340000}"/>
    <cellStyle name="Millares 6 3 2 2 5" xfId="4066" xr:uid="{00000000-0005-0000-0000-00001F340000}"/>
    <cellStyle name="Millares 6 3 2 2 5 2" xfId="6255" xr:uid="{00000000-0005-0000-0000-000020340000}"/>
    <cellStyle name="Millares 6 3 2 2 5 2 2" xfId="10632" xr:uid="{00000000-0005-0000-0000-000021340000}"/>
    <cellStyle name="Millares 6 3 2 2 5 2 2 2" xfId="19385" xr:uid="{00000000-0005-0000-0000-000022340000}"/>
    <cellStyle name="Millares 6 3 2 2 5 2 3" xfId="15009" xr:uid="{00000000-0005-0000-0000-000023340000}"/>
    <cellStyle name="Millares 6 3 2 2 5 3" xfId="8444" xr:uid="{00000000-0005-0000-0000-000024340000}"/>
    <cellStyle name="Millares 6 3 2 2 5 3 2" xfId="17197" xr:uid="{00000000-0005-0000-0000-000025340000}"/>
    <cellStyle name="Millares 6 3 2 2 5 4" xfId="12821" xr:uid="{00000000-0005-0000-0000-000026340000}"/>
    <cellStyle name="Millares 6 3 2 2 6" xfId="5161" xr:uid="{00000000-0005-0000-0000-000027340000}"/>
    <cellStyle name="Millares 6 3 2 2 6 2" xfId="9538" xr:uid="{00000000-0005-0000-0000-000028340000}"/>
    <cellStyle name="Millares 6 3 2 2 6 2 2" xfId="18291" xr:uid="{00000000-0005-0000-0000-000029340000}"/>
    <cellStyle name="Millares 6 3 2 2 6 3" xfId="13915" xr:uid="{00000000-0005-0000-0000-00002A340000}"/>
    <cellStyle name="Millares 6 3 2 2 7" xfId="7350" xr:uid="{00000000-0005-0000-0000-00002B340000}"/>
    <cellStyle name="Millares 6 3 2 2 7 2" xfId="16103" xr:uid="{00000000-0005-0000-0000-00002C340000}"/>
    <cellStyle name="Millares 6 3 2 2 8" xfId="11727" xr:uid="{00000000-0005-0000-0000-00002D340000}"/>
    <cellStyle name="Millares 6 3 2 3" xfId="3018" xr:uid="{00000000-0005-0000-0000-00002E340000}"/>
    <cellStyle name="Millares 6 3 2 3 2" xfId="3294" xr:uid="{00000000-0005-0000-0000-00002F340000}"/>
    <cellStyle name="Millares 6 3 2 3 2 2" xfId="3847" xr:uid="{00000000-0005-0000-0000-000030340000}"/>
    <cellStyle name="Millares 6 3 2 3 2 2 2" xfId="4943" xr:uid="{00000000-0005-0000-0000-000031340000}"/>
    <cellStyle name="Millares 6 3 2 3 2 2 2 2" xfId="7132" xr:uid="{00000000-0005-0000-0000-000032340000}"/>
    <cellStyle name="Millares 6 3 2 3 2 2 2 2 2" xfId="11509" xr:uid="{00000000-0005-0000-0000-000033340000}"/>
    <cellStyle name="Millares 6 3 2 3 2 2 2 2 2 2" xfId="20262" xr:uid="{00000000-0005-0000-0000-000034340000}"/>
    <cellStyle name="Millares 6 3 2 3 2 2 2 2 3" xfId="15886" xr:uid="{00000000-0005-0000-0000-000035340000}"/>
    <cellStyle name="Millares 6 3 2 3 2 2 2 3" xfId="9321" xr:uid="{00000000-0005-0000-0000-000036340000}"/>
    <cellStyle name="Millares 6 3 2 3 2 2 2 3 2" xfId="18074" xr:uid="{00000000-0005-0000-0000-000037340000}"/>
    <cellStyle name="Millares 6 3 2 3 2 2 2 4" xfId="13698" xr:uid="{00000000-0005-0000-0000-000038340000}"/>
    <cellStyle name="Millares 6 3 2 3 2 2 3" xfId="6038" xr:uid="{00000000-0005-0000-0000-000039340000}"/>
    <cellStyle name="Millares 6 3 2 3 2 2 3 2" xfId="10415" xr:uid="{00000000-0005-0000-0000-00003A340000}"/>
    <cellStyle name="Millares 6 3 2 3 2 2 3 2 2" xfId="19168" xr:uid="{00000000-0005-0000-0000-00003B340000}"/>
    <cellStyle name="Millares 6 3 2 3 2 2 3 3" xfId="14792" xr:uid="{00000000-0005-0000-0000-00003C340000}"/>
    <cellStyle name="Millares 6 3 2 3 2 2 4" xfId="8227" xr:uid="{00000000-0005-0000-0000-00003D340000}"/>
    <cellStyle name="Millares 6 3 2 3 2 2 4 2" xfId="16980" xr:uid="{00000000-0005-0000-0000-00003E340000}"/>
    <cellStyle name="Millares 6 3 2 3 2 2 5" xfId="12604" xr:uid="{00000000-0005-0000-0000-00003F340000}"/>
    <cellStyle name="Millares 6 3 2 3 2 3" xfId="4395" xr:uid="{00000000-0005-0000-0000-000040340000}"/>
    <cellStyle name="Millares 6 3 2 3 2 3 2" xfId="6584" xr:uid="{00000000-0005-0000-0000-000041340000}"/>
    <cellStyle name="Millares 6 3 2 3 2 3 2 2" xfId="10961" xr:uid="{00000000-0005-0000-0000-000042340000}"/>
    <cellStyle name="Millares 6 3 2 3 2 3 2 2 2" xfId="19714" xr:uid="{00000000-0005-0000-0000-000043340000}"/>
    <cellStyle name="Millares 6 3 2 3 2 3 2 3" xfId="15338" xr:uid="{00000000-0005-0000-0000-000044340000}"/>
    <cellStyle name="Millares 6 3 2 3 2 3 3" xfId="8773" xr:uid="{00000000-0005-0000-0000-000045340000}"/>
    <cellStyle name="Millares 6 3 2 3 2 3 3 2" xfId="17526" xr:uid="{00000000-0005-0000-0000-000046340000}"/>
    <cellStyle name="Millares 6 3 2 3 2 3 4" xfId="13150" xr:uid="{00000000-0005-0000-0000-000047340000}"/>
    <cellStyle name="Millares 6 3 2 3 2 4" xfId="5490" xr:uid="{00000000-0005-0000-0000-000048340000}"/>
    <cellStyle name="Millares 6 3 2 3 2 4 2" xfId="9867" xr:uid="{00000000-0005-0000-0000-000049340000}"/>
    <cellStyle name="Millares 6 3 2 3 2 4 2 2" xfId="18620" xr:uid="{00000000-0005-0000-0000-00004A340000}"/>
    <cellStyle name="Millares 6 3 2 3 2 4 3" xfId="14244" xr:uid="{00000000-0005-0000-0000-00004B340000}"/>
    <cellStyle name="Millares 6 3 2 3 2 5" xfId="7679" xr:uid="{00000000-0005-0000-0000-00004C340000}"/>
    <cellStyle name="Millares 6 3 2 3 2 5 2" xfId="16432" xr:uid="{00000000-0005-0000-0000-00004D340000}"/>
    <cellStyle name="Millares 6 3 2 3 2 6" xfId="12056" xr:uid="{00000000-0005-0000-0000-00004E340000}"/>
    <cellStyle name="Millares 6 3 2 3 3" xfId="3573" xr:uid="{00000000-0005-0000-0000-00004F340000}"/>
    <cellStyle name="Millares 6 3 2 3 3 2" xfId="4669" xr:uid="{00000000-0005-0000-0000-000050340000}"/>
    <cellStyle name="Millares 6 3 2 3 3 2 2" xfId="6858" xr:uid="{00000000-0005-0000-0000-000051340000}"/>
    <cellStyle name="Millares 6 3 2 3 3 2 2 2" xfId="11235" xr:uid="{00000000-0005-0000-0000-000052340000}"/>
    <cellStyle name="Millares 6 3 2 3 3 2 2 2 2" xfId="19988" xr:uid="{00000000-0005-0000-0000-000053340000}"/>
    <cellStyle name="Millares 6 3 2 3 3 2 2 3" xfId="15612" xr:uid="{00000000-0005-0000-0000-000054340000}"/>
    <cellStyle name="Millares 6 3 2 3 3 2 3" xfId="9047" xr:uid="{00000000-0005-0000-0000-000055340000}"/>
    <cellStyle name="Millares 6 3 2 3 3 2 3 2" xfId="17800" xr:uid="{00000000-0005-0000-0000-000056340000}"/>
    <cellStyle name="Millares 6 3 2 3 3 2 4" xfId="13424" xr:uid="{00000000-0005-0000-0000-000057340000}"/>
    <cellStyle name="Millares 6 3 2 3 3 3" xfId="5764" xr:uid="{00000000-0005-0000-0000-000058340000}"/>
    <cellStyle name="Millares 6 3 2 3 3 3 2" xfId="10141" xr:uid="{00000000-0005-0000-0000-000059340000}"/>
    <cellStyle name="Millares 6 3 2 3 3 3 2 2" xfId="18894" xr:uid="{00000000-0005-0000-0000-00005A340000}"/>
    <cellStyle name="Millares 6 3 2 3 3 3 3" xfId="14518" xr:uid="{00000000-0005-0000-0000-00005B340000}"/>
    <cellStyle name="Millares 6 3 2 3 3 4" xfId="7953" xr:uid="{00000000-0005-0000-0000-00005C340000}"/>
    <cellStyle name="Millares 6 3 2 3 3 4 2" xfId="16706" xr:uid="{00000000-0005-0000-0000-00005D340000}"/>
    <cellStyle name="Millares 6 3 2 3 3 5" xfId="12330" xr:uid="{00000000-0005-0000-0000-00005E340000}"/>
    <cellStyle name="Millares 6 3 2 3 4" xfId="4121" xr:uid="{00000000-0005-0000-0000-00005F340000}"/>
    <cellStyle name="Millares 6 3 2 3 4 2" xfId="6310" xr:uid="{00000000-0005-0000-0000-000060340000}"/>
    <cellStyle name="Millares 6 3 2 3 4 2 2" xfId="10687" xr:uid="{00000000-0005-0000-0000-000061340000}"/>
    <cellStyle name="Millares 6 3 2 3 4 2 2 2" xfId="19440" xr:uid="{00000000-0005-0000-0000-000062340000}"/>
    <cellStyle name="Millares 6 3 2 3 4 2 3" xfId="15064" xr:uid="{00000000-0005-0000-0000-000063340000}"/>
    <cellStyle name="Millares 6 3 2 3 4 3" xfId="8499" xr:uid="{00000000-0005-0000-0000-000064340000}"/>
    <cellStyle name="Millares 6 3 2 3 4 3 2" xfId="17252" xr:uid="{00000000-0005-0000-0000-000065340000}"/>
    <cellStyle name="Millares 6 3 2 3 4 4" xfId="12876" xr:uid="{00000000-0005-0000-0000-000066340000}"/>
    <cellStyle name="Millares 6 3 2 3 5" xfId="5216" xr:uid="{00000000-0005-0000-0000-000067340000}"/>
    <cellStyle name="Millares 6 3 2 3 5 2" xfId="9593" xr:uid="{00000000-0005-0000-0000-000068340000}"/>
    <cellStyle name="Millares 6 3 2 3 5 2 2" xfId="18346" xr:uid="{00000000-0005-0000-0000-000069340000}"/>
    <cellStyle name="Millares 6 3 2 3 5 3" xfId="13970" xr:uid="{00000000-0005-0000-0000-00006A340000}"/>
    <cellStyle name="Millares 6 3 2 3 6" xfId="7405" xr:uid="{00000000-0005-0000-0000-00006B340000}"/>
    <cellStyle name="Millares 6 3 2 3 6 2" xfId="16158" xr:uid="{00000000-0005-0000-0000-00006C340000}"/>
    <cellStyle name="Millares 6 3 2 3 7" xfId="11782" xr:uid="{00000000-0005-0000-0000-00006D340000}"/>
    <cellStyle name="Millares 6 3 2 4" xfId="2905" xr:uid="{00000000-0005-0000-0000-00006E340000}"/>
    <cellStyle name="Millares 6 3 2 4 2" xfId="3184" xr:uid="{00000000-0005-0000-0000-00006F340000}"/>
    <cellStyle name="Millares 6 3 2 4 2 2" xfId="3737" xr:uid="{00000000-0005-0000-0000-000070340000}"/>
    <cellStyle name="Millares 6 3 2 4 2 2 2" xfId="4833" xr:uid="{00000000-0005-0000-0000-000071340000}"/>
    <cellStyle name="Millares 6 3 2 4 2 2 2 2" xfId="7022" xr:uid="{00000000-0005-0000-0000-000072340000}"/>
    <cellStyle name="Millares 6 3 2 4 2 2 2 2 2" xfId="11399" xr:uid="{00000000-0005-0000-0000-000073340000}"/>
    <cellStyle name="Millares 6 3 2 4 2 2 2 2 2 2" xfId="20152" xr:uid="{00000000-0005-0000-0000-000074340000}"/>
    <cellStyle name="Millares 6 3 2 4 2 2 2 2 3" xfId="15776" xr:uid="{00000000-0005-0000-0000-000075340000}"/>
    <cellStyle name="Millares 6 3 2 4 2 2 2 3" xfId="9211" xr:uid="{00000000-0005-0000-0000-000076340000}"/>
    <cellStyle name="Millares 6 3 2 4 2 2 2 3 2" xfId="17964" xr:uid="{00000000-0005-0000-0000-000077340000}"/>
    <cellStyle name="Millares 6 3 2 4 2 2 2 4" xfId="13588" xr:uid="{00000000-0005-0000-0000-000078340000}"/>
    <cellStyle name="Millares 6 3 2 4 2 2 3" xfId="5928" xr:uid="{00000000-0005-0000-0000-000079340000}"/>
    <cellStyle name="Millares 6 3 2 4 2 2 3 2" xfId="10305" xr:uid="{00000000-0005-0000-0000-00007A340000}"/>
    <cellStyle name="Millares 6 3 2 4 2 2 3 2 2" xfId="19058" xr:uid="{00000000-0005-0000-0000-00007B340000}"/>
    <cellStyle name="Millares 6 3 2 4 2 2 3 3" xfId="14682" xr:uid="{00000000-0005-0000-0000-00007C340000}"/>
    <cellStyle name="Millares 6 3 2 4 2 2 4" xfId="8117" xr:uid="{00000000-0005-0000-0000-00007D340000}"/>
    <cellStyle name="Millares 6 3 2 4 2 2 4 2" xfId="16870" xr:uid="{00000000-0005-0000-0000-00007E340000}"/>
    <cellStyle name="Millares 6 3 2 4 2 2 5" xfId="12494" xr:uid="{00000000-0005-0000-0000-00007F340000}"/>
    <cellStyle name="Millares 6 3 2 4 2 3" xfId="4285" xr:uid="{00000000-0005-0000-0000-000080340000}"/>
    <cellStyle name="Millares 6 3 2 4 2 3 2" xfId="6474" xr:uid="{00000000-0005-0000-0000-000081340000}"/>
    <cellStyle name="Millares 6 3 2 4 2 3 2 2" xfId="10851" xr:uid="{00000000-0005-0000-0000-000082340000}"/>
    <cellStyle name="Millares 6 3 2 4 2 3 2 2 2" xfId="19604" xr:uid="{00000000-0005-0000-0000-000083340000}"/>
    <cellStyle name="Millares 6 3 2 4 2 3 2 3" xfId="15228" xr:uid="{00000000-0005-0000-0000-000084340000}"/>
    <cellStyle name="Millares 6 3 2 4 2 3 3" xfId="8663" xr:uid="{00000000-0005-0000-0000-000085340000}"/>
    <cellStyle name="Millares 6 3 2 4 2 3 3 2" xfId="17416" xr:uid="{00000000-0005-0000-0000-000086340000}"/>
    <cellStyle name="Millares 6 3 2 4 2 3 4" xfId="13040" xr:uid="{00000000-0005-0000-0000-000087340000}"/>
    <cellStyle name="Millares 6 3 2 4 2 4" xfId="5380" xr:uid="{00000000-0005-0000-0000-000088340000}"/>
    <cellStyle name="Millares 6 3 2 4 2 4 2" xfId="9757" xr:uid="{00000000-0005-0000-0000-000089340000}"/>
    <cellStyle name="Millares 6 3 2 4 2 4 2 2" xfId="18510" xr:uid="{00000000-0005-0000-0000-00008A340000}"/>
    <cellStyle name="Millares 6 3 2 4 2 4 3" xfId="14134" xr:uid="{00000000-0005-0000-0000-00008B340000}"/>
    <cellStyle name="Millares 6 3 2 4 2 5" xfId="7569" xr:uid="{00000000-0005-0000-0000-00008C340000}"/>
    <cellStyle name="Millares 6 3 2 4 2 5 2" xfId="16322" xr:uid="{00000000-0005-0000-0000-00008D340000}"/>
    <cellStyle name="Millares 6 3 2 4 2 6" xfId="11946" xr:uid="{00000000-0005-0000-0000-00008E340000}"/>
    <cellStyle name="Millares 6 3 2 4 3" xfId="3463" xr:uid="{00000000-0005-0000-0000-00008F340000}"/>
    <cellStyle name="Millares 6 3 2 4 3 2" xfId="4559" xr:uid="{00000000-0005-0000-0000-000090340000}"/>
    <cellStyle name="Millares 6 3 2 4 3 2 2" xfId="6748" xr:uid="{00000000-0005-0000-0000-000091340000}"/>
    <cellStyle name="Millares 6 3 2 4 3 2 2 2" xfId="11125" xr:uid="{00000000-0005-0000-0000-000092340000}"/>
    <cellStyle name="Millares 6 3 2 4 3 2 2 2 2" xfId="19878" xr:uid="{00000000-0005-0000-0000-000093340000}"/>
    <cellStyle name="Millares 6 3 2 4 3 2 2 3" xfId="15502" xr:uid="{00000000-0005-0000-0000-000094340000}"/>
    <cellStyle name="Millares 6 3 2 4 3 2 3" xfId="8937" xr:uid="{00000000-0005-0000-0000-000095340000}"/>
    <cellStyle name="Millares 6 3 2 4 3 2 3 2" xfId="17690" xr:uid="{00000000-0005-0000-0000-000096340000}"/>
    <cellStyle name="Millares 6 3 2 4 3 2 4" xfId="13314" xr:uid="{00000000-0005-0000-0000-000097340000}"/>
    <cellStyle name="Millares 6 3 2 4 3 3" xfId="5654" xr:uid="{00000000-0005-0000-0000-000098340000}"/>
    <cellStyle name="Millares 6 3 2 4 3 3 2" xfId="10031" xr:uid="{00000000-0005-0000-0000-000099340000}"/>
    <cellStyle name="Millares 6 3 2 4 3 3 2 2" xfId="18784" xr:uid="{00000000-0005-0000-0000-00009A340000}"/>
    <cellStyle name="Millares 6 3 2 4 3 3 3" xfId="14408" xr:uid="{00000000-0005-0000-0000-00009B340000}"/>
    <cellStyle name="Millares 6 3 2 4 3 4" xfId="7843" xr:uid="{00000000-0005-0000-0000-00009C340000}"/>
    <cellStyle name="Millares 6 3 2 4 3 4 2" xfId="16596" xr:uid="{00000000-0005-0000-0000-00009D340000}"/>
    <cellStyle name="Millares 6 3 2 4 3 5" xfId="12220" xr:uid="{00000000-0005-0000-0000-00009E340000}"/>
    <cellStyle name="Millares 6 3 2 4 4" xfId="4011" xr:uid="{00000000-0005-0000-0000-00009F340000}"/>
    <cellStyle name="Millares 6 3 2 4 4 2" xfId="6200" xr:uid="{00000000-0005-0000-0000-0000A0340000}"/>
    <cellStyle name="Millares 6 3 2 4 4 2 2" xfId="10577" xr:uid="{00000000-0005-0000-0000-0000A1340000}"/>
    <cellStyle name="Millares 6 3 2 4 4 2 2 2" xfId="19330" xr:uid="{00000000-0005-0000-0000-0000A2340000}"/>
    <cellStyle name="Millares 6 3 2 4 4 2 3" xfId="14954" xr:uid="{00000000-0005-0000-0000-0000A3340000}"/>
    <cellStyle name="Millares 6 3 2 4 4 3" xfId="8389" xr:uid="{00000000-0005-0000-0000-0000A4340000}"/>
    <cellStyle name="Millares 6 3 2 4 4 3 2" xfId="17142" xr:uid="{00000000-0005-0000-0000-0000A5340000}"/>
    <cellStyle name="Millares 6 3 2 4 4 4" xfId="12766" xr:uid="{00000000-0005-0000-0000-0000A6340000}"/>
    <cellStyle name="Millares 6 3 2 4 5" xfId="5106" xr:uid="{00000000-0005-0000-0000-0000A7340000}"/>
    <cellStyle name="Millares 6 3 2 4 5 2" xfId="9483" xr:uid="{00000000-0005-0000-0000-0000A8340000}"/>
    <cellStyle name="Millares 6 3 2 4 5 2 2" xfId="18236" xr:uid="{00000000-0005-0000-0000-0000A9340000}"/>
    <cellStyle name="Millares 6 3 2 4 5 3" xfId="13860" xr:uid="{00000000-0005-0000-0000-0000AA340000}"/>
    <cellStyle name="Millares 6 3 2 4 6" xfId="7295" xr:uid="{00000000-0005-0000-0000-0000AB340000}"/>
    <cellStyle name="Millares 6 3 2 4 6 2" xfId="16048" xr:uid="{00000000-0005-0000-0000-0000AC340000}"/>
    <cellStyle name="Millares 6 3 2 4 7" xfId="11672" xr:uid="{00000000-0005-0000-0000-0000AD340000}"/>
    <cellStyle name="Millares 6 3 2 5" xfId="3134" xr:uid="{00000000-0005-0000-0000-0000AE340000}"/>
    <cellStyle name="Millares 6 3 2 5 2" xfId="3688" xr:uid="{00000000-0005-0000-0000-0000AF340000}"/>
    <cellStyle name="Millares 6 3 2 5 2 2" xfId="4784" xr:uid="{00000000-0005-0000-0000-0000B0340000}"/>
    <cellStyle name="Millares 6 3 2 5 2 2 2" xfId="6973" xr:uid="{00000000-0005-0000-0000-0000B1340000}"/>
    <cellStyle name="Millares 6 3 2 5 2 2 2 2" xfId="11350" xr:uid="{00000000-0005-0000-0000-0000B2340000}"/>
    <cellStyle name="Millares 6 3 2 5 2 2 2 2 2" xfId="20103" xr:uid="{00000000-0005-0000-0000-0000B3340000}"/>
    <cellStyle name="Millares 6 3 2 5 2 2 2 3" xfId="15727" xr:uid="{00000000-0005-0000-0000-0000B4340000}"/>
    <cellStyle name="Millares 6 3 2 5 2 2 3" xfId="9162" xr:uid="{00000000-0005-0000-0000-0000B5340000}"/>
    <cellStyle name="Millares 6 3 2 5 2 2 3 2" xfId="17915" xr:uid="{00000000-0005-0000-0000-0000B6340000}"/>
    <cellStyle name="Millares 6 3 2 5 2 2 4" xfId="13539" xr:uid="{00000000-0005-0000-0000-0000B7340000}"/>
    <cellStyle name="Millares 6 3 2 5 2 3" xfId="5879" xr:uid="{00000000-0005-0000-0000-0000B8340000}"/>
    <cellStyle name="Millares 6 3 2 5 2 3 2" xfId="10256" xr:uid="{00000000-0005-0000-0000-0000B9340000}"/>
    <cellStyle name="Millares 6 3 2 5 2 3 2 2" xfId="19009" xr:uid="{00000000-0005-0000-0000-0000BA340000}"/>
    <cellStyle name="Millares 6 3 2 5 2 3 3" xfId="14633" xr:uid="{00000000-0005-0000-0000-0000BB340000}"/>
    <cellStyle name="Millares 6 3 2 5 2 4" xfId="8068" xr:uid="{00000000-0005-0000-0000-0000BC340000}"/>
    <cellStyle name="Millares 6 3 2 5 2 4 2" xfId="16821" xr:uid="{00000000-0005-0000-0000-0000BD340000}"/>
    <cellStyle name="Millares 6 3 2 5 2 5" xfId="12445" xr:uid="{00000000-0005-0000-0000-0000BE340000}"/>
    <cellStyle name="Millares 6 3 2 5 3" xfId="4236" xr:uid="{00000000-0005-0000-0000-0000BF340000}"/>
    <cellStyle name="Millares 6 3 2 5 3 2" xfId="6425" xr:uid="{00000000-0005-0000-0000-0000C0340000}"/>
    <cellStyle name="Millares 6 3 2 5 3 2 2" xfId="10802" xr:uid="{00000000-0005-0000-0000-0000C1340000}"/>
    <cellStyle name="Millares 6 3 2 5 3 2 2 2" xfId="19555" xr:uid="{00000000-0005-0000-0000-0000C2340000}"/>
    <cellStyle name="Millares 6 3 2 5 3 2 3" xfId="15179" xr:uid="{00000000-0005-0000-0000-0000C3340000}"/>
    <cellStyle name="Millares 6 3 2 5 3 3" xfId="8614" xr:uid="{00000000-0005-0000-0000-0000C4340000}"/>
    <cellStyle name="Millares 6 3 2 5 3 3 2" xfId="17367" xr:uid="{00000000-0005-0000-0000-0000C5340000}"/>
    <cellStyle name="Millares 6 3 2 5 3 4" xfId="12991" xr:uid="{00000000-0005-0000-0000-0000C6340000}"/>
    <cellStyle name="Millares 6 3 2 5 4" xfId="5331" xr:uid="{00000000-0005-0000-0000-0000C7340000}"/>
    <cellStyle name="Millares 6 3 2 5 4 2" xfId="9708" xr:uid="{00000000-0005-0000-0000-0000C8340000}"/>
    <cellStyle name="Millares 6 3 2 5 4 2 2" xfId="18461" xr:uid="{00000000-0005-0000-0000-0000C9340000}"/>
    <cellStyle name="Millares 6 3 2 5 4 3" xfId="14085" xr:uid="{00000000-0005-0000-0000-0000CA340000}"/>
    <cellStyle name="Millares 6 3 2 5 5" xfId="7520" xr:uid="{00000000-0005-0000-0000-0000CB340000}"/>
    <cellStyle name="Millares 6 3 2 5 5 2" xfId="16273" xr:uid="{00000000-0005-0000-0000-0000CC340000}"/>
    <cellStyle name="Millares 6 3 2 5 6" xfId="11897" xr:uid="{00000000-0005-0000-0000-0000CD340000}"/>
    <cellStyle name="Millares 6 3 2 6" xfId="3413" xr:uid="{00000000-0005-0000-0000-0000CE340000}"/>
    <cellStyle name="Millares 6 3 2 6 2" xfId="4510" xr:uid="{00000000-0005-0000-0000-0000CF340000}"/>
    <cellStyle name="Millares 6 3 2 6 2 2" xfId="6699" xr:uid="{00000000-0005-0000-0000-0000D0340000}"/>
    <cellStyle name="Millares 6 3 2 6 2 2 2" xfId="11076" xr:uid="{00000000-0005-0000-0000-0000D1340000}"/>
    <cellStyle name="Millares 6 3 2 6 2 2 2 2" xfId="19829" xr:uid="{00000000-0005-0000-0000-0000D2340000}"/>
    <cellStyle name="Millares 6 3 2 6 2 2 3" xfId="15453" xr:uid="{00000000-0005-0000-0000-0000D3340000}"/>
    <cellStyle name="Millares 6 3 2 6 2 3" xfId="8888" xr:uid="{00000000-0005-0000-0000-0000D4340000}"/>
    <cellStyle name="Millares 6 3 2 6 2 3 2" xfId="17641" xr:uid="{00000000-0005-0000-0000-0000D5340000}"/>
    <cellStyle name="Millares 6 3 2 6 2 4" xfId="13265" xr:uid="{00000000-0005-0000-0000-0000D6340000}"/>
    <cellStyle name="Millares 6 3 2 6 3" xfId="5605" xr:uid="{00000000-0005-0000-0000-0000D7340000}"/>
    <cellStyle name="Millares 6 3 2 6 3 2" xfId="9982" xr:uid="{00000000-0005-0000-0000-0000D8340000}"/>
    <cellStyle name="Millares 6 3 2 6 3 2 2" xfId="18735" xr:uid="{00000000-0005-0000-0000-0000D9340000}"/>
    <cellStyle name="Millares 6 3 2 6 3 3" xfId="14359" xr:uid="{00000000-0005-0000-0000-0000DA340000}"/>
    <cellStyle name="Millares 6 3 2 6 4" xfId="7794" xr:uid="{00000000-0005-0000-0000-0000DB340000}"/>
    <cellStyle name="Millares 6 3 2 6 4 2" xfId="16547" xr:uid="{00000000-0005-0000-0000-0000DC340000}"/>
    <cellStyle name="Millares 6 3 2 6 5" xfId="12171" xr:uid="{00000000-0005-0000-0000-0000DD340000}"/>
    <cellStyle name="Millares 6 3 2 7" xfId="3963" xr:uid="{00000000-0005-0000-0000-0000DE340000}"/>
    <cellStyle name="Millares 6 3 2 7 2" xfId="6152" xr:uid="{00000000-0005-0000-0000-0000DF340000}"/>
    <cellStyle name="Millares 6 3 2 7 2 2" xfId="10529" xr:uid="{00000000-0005-0000-0000-0000E0340000}"/>
    <cellStyle name="Millares 6 3 2 7 2 2 2" xfId="19282" xr:uid="{00000000-0005-0000-0000-0000E1340000}"/>
    <cellStyle name="Millares 6 3 2 7 2 3" xfId="14906" xr:uid="{00000000-0005-0000-0000-0000E2340000}"/>
    <cellStyle name="Millares 6 3 2 7 3" xfId="8341" xr:uid="{00000000-0005-0000-0000-0000E3340000}"/>
    <cellStyle name="Millares 6 3 2 7 3 2" xfId="17094" xr:uid="{00000000-0005-0000-0000-0000E4340000}"/>
    <cellStyle name="Millares 6 3 2 7 4" xfId="12718" xr:uid="{00000000-0005-0000-0000-0000E5340000}"/>
    <cellStyle name="Millares 6 3 2 8" xfId="5058" xr:uid="{00000000-0005-0000-0000-0000E6340000}"/>
    <cellStyle name="Millares 6 3 2 8 2" xfId="9435" xr:uid="{00000000-0005-0000-0000-0000E7340000}"/>
    <cellStyle name="Millares 6 3 2 8 2 2" xfId="18188" xr:uid="{00000000-0005-0000-0000-0000E8340000}"/>
    <cellStyle name="Millares 6 3 2 8 3" xfId="13812" xr:uid="{00000000-0005-0000-0000-0000E9340000}"/>
    <cellStyle name="Millares 6 3 2 9" xfId="7247" xr:uid="{00000000-0005-0000-0000-0000EA340000}"/>
    <cellStyle name="Millares 6 3 2 9 2" xfId="16000" xr:uid="{00000000-0005-0000-0000-0000EB340000}"/>
    <cellStyle name="Millares 6 3 3" xfId="2962" xr:uid="{00000000-0005-0000-0000-0000EC340000}"/>
    <cellStyle name="Millares 6 3 3 2" xfId="3074" xr:uid="{00000000-0005-0000-0000-0000ED340000}"/>
    <cellStyle name="Millares 6 3 3 2 2" xfId="3350" xr:uid="{00000000-0005-0000-0000-0000EE340000}"/>
    <cellStyle name="Millares 6 3 3 2 2 2" xfId="3903" xr:uid="{00000000-0005-0000-0000-0000EF340000}"/>
    <cellStyle name="Millares 6 3 3 2 2 2 2" xfId="4999" xr:uid="{00000000-0005-0000-0000-0000F0340000}"/>
    <cellStyle name="Millares 6 3 3 2 2 2 2 2" xfId="7188" xr:uid="{00000000-0005-0000-0000-0000F1340000}"/>
    <cellStyle name="Millares 6 3 3 2 2 2 2 2 2" xfId="11565" xr:uid="{00000000-0005-0000-0000-0000F2340000}"/>
    <cellStyle name="Millares 6 3 3 2 2 2 2 2 2 2" xfId="20318" xr:uid="{00000000-0005-0000-0000-0000F3340000}"/>
    <cellStyle name="Millares 6 3 3 2 2 2 2 2 3" xfId="15942" xr:uid="{00000000-0005-0000-0000-0000F4340000}"/>
    <cellStyle name="Millares 6 3 3 2 2 2 2 3" xfId="9377" xr:uid="{00000000-0005-0000-0000-0000F5340000}"/>
    <cellStyle name="Millares 6 3 3 2 2 2 2 3 2" xfId="18130" xr:uid="{00000000-0005-0000-0000-0000F6340000}"/>
    <cellStyle name="Millares 6 3 3 2 2 2 2 4" xfId="13754" xr:uid="{00000000-0005-0000-0000-0000F7340000}"/>
    <cellStyle name="Millares 6 3 3 2 2 2 3" xfId="6094" xr:uid="{00000000-0005-0000-0000-0000F8340000}"/>
    <cellStyle name="Millares 6 3 3 2 2 2 3 2" xfId="10471" xr:uid="{00000000-0005-0000-0000-0000F9340000}"/>
    <cellStyle name="Millares 6 3 3 2 2 2 3 2 2" xfId="19224" xr:uid="{00000000-0005-0000-0000-0000FA340000}"/>
    <cellStyle name="Millares 6 3 3 2 2 2 3 3" xfId="14848" xr:uid="{00000000-0005-0000-0000-0000FB340000}"/>
    <cellStyle name="Millares 6 3 3 2 2 2 4" xfId="8283" xr:uid="{00000000-0005-0000-0000-0000FC340000}"/>
    <cellStyle name="Millares 6 3 3 2 2 2 4 2" xfId="17036" xr:uid="{00000000-0005-0000-0000-0000FD340000}"/>
    <cellStyle name="Millares 6 3 3 2 2 2 5" xfId="12660" xr:uid="{00000000-0005-0000-0000-0000FE340000}"/>
    <cellStyle name="Millares 6 3 3 2 2 3" xfId="4451" xr:uid="{00000000-0005-0000-0000-0000FF340000}"/>
    <cellStyle name="Millares 6 3 3 2 2 3 2" xfId="6640" xr:uid="{00000000-0005-0000-0000-000000350000}"/>
    <cellStyle name="Millares 6 3 3 2 2 3 2 2" xfId="11017" xr:uid="{00000000-0005-0000-0000-000001350000}"/>
    <cellStyle name="Millares 6 3 3 2 2 3 2 2 2" xfId="19770" xr:uid="{00000000-0005-0000-0000-000002350000}"/>
    <cellStyle name="Millares 6 3 3 2 2 3 2 3" xfId="15394" xr:uid="{00000000-0005-0000-0000-000003350000}"/>
    <cellStyle name="Millares 6 3 3 2 2 3 3" xfId="8829" xr:uid="{00000000-0005-0000-0000-000004350000}"/>
    <cellStyle name="Millares 6 3 3 2 2 3 3 2" xfId="17582" xr:uid="{00000000-0005-0000-0000-000005350000}"/>
    <cellStyle name="Millares 6 3 3 2 2 3 4" xfId="13206" xr:uid="{00000000-0005-0000-0000-000006350000}"/>
    <cellStyle name="Millares 6 3 3 2 2 4" xfId="5546" xr:uid="{00000000-0005-0000-0000-000007350000}"/>
    <cellStyle name="Millares 6 3 3 2 2 4 2" xfId="9923" xr:uid="{00000000-0005-0000-0000-000008350000}"/>
    <cellStyle name="Millares 6 3 3 2 2 4 2 2" xfId="18676" xr:uid="{00000000-0005-0000-0000-000009350000}"/>
    <cellStyle name="Millares 6 3 3 2 2 4 3" xfId="14300" xr:uid="{00000000-0005-0000-0000-00000A350000}"/>
    <cellStyle name="Millares 6 3 3 2 2 5" xfId="7735" xr:uid="{00000000-0005-0000-0000-00000B350000}"/>
    <cellStyle name="Millares 6 3 3 2 2 5 2" xfId="16488" xr:uid="{00000000-0005-0000-0000-00000C350000}"/>
    <cellStyle name="Millares 6 3 3 2 2 6" xfId="12112" xr:uid="{00000000-0005-0000-0000-00000D350000}"/>
    <cellStyle name="Millares 6 3 3 2 3" xfId="3629" xr:uid="{00000000-0005-0000-0000-00000E350000}"/>
    <cellStyle name="Millares 6 3 3 2 3 2" xfId="4725" xr:uid="{00000000-0005-0000-0000-00000F350000}"/>
    <cellStyle name="Millares 6 3 3 2 3 2 2" xfId="6914" xr:uid="{00000000-0005-0000-0000-000010350000}"/>
    <cellStyle name="Millares 6 3 3 2 3 2 2 2" xfId="11291" xr:uid="{00000000-0005-0000-0000-000011350000}"/>
    <cellStyle name="Millares 6 3 3 2 3 2 2 2 2" xfId="20044" xr:uid="{00000000-0005-0000-0000-000012350000}"/>
    <cellStyle name="Millares 6 3 3 2 3 2 2 3" xfId="15668" xr:uid="{00000000-0005-0000-0000-000013350000}"/>
    <cellStyle name="Millares 6 3 3 2 3 2 3" xfId="9103" xr:uid="{00000000-0005-0000-0000-000014350000}"/>
    <cellStyle name="Millares 6 3 3 2 3 2 3 2" xfId="17856" xr:uid="{00000000-0005-0000-0000-000015350000}"/>
    <cellStyle name="Millares 6 3 3 2 3 2 4" xfId="13480" xr:uid="{00000000-0005-0000-0000-000016350000}"/>
    <cellStyle name="Millares 6 3 3 2 3 3" xfId="5820" xr:uid="{00000000-0005-0000-0000-000017350000}"/>
    <cellStyle name="Millares 6 3 3 2 3 3 2" xfId="10197" xr:uid="{00000000-0005-0000-0000-000018350000}"/>
    <cellStyle name="Millares 6 3 3 2 3 3 2 2" xfId="18950" xr:uid="{00000000-0005-0000-0000-000019350000}"/>
    <cellStyle name="Millares 6 3 3 2 3 3 3" xfId="14574" xr:uid="{00000000-0005-0000-0000-00001A350000}"/>
    <cellStyle name="Millares 6 3 3 2 3 4" xfId="8009" xr:uid="{00000000-0005-0000-0000-00001B350000}"/>
    <cellStyle name="Millares 6 3 3 2 3 4 2" xfId="16762" xr:uid="{00000000-0005-0000-0000-00001C350000}"/>
    <cellStyle name="Millares 6 3 3 2 3 5" xfId="12386" xr:uid="{00000000-0005-0000-0000-00001D350000}"/>
    <cellStyle name="Millares 6 3 3 2 4" xfId="4177" xr:uid="{00000000-0005-0000-0000-00001E350000}"/>
    <cellStyle name="Millares 6 3 3 2 4 2" xfId="6366" xr:uid="{00000000-0005-0000-0000-00001F350000}"/>
    <cellStyle name="Millares 6 3 3 2 4 2 2" xfId="10743" xr:uid="{00000000-0005-0000-0000-000020350000}"/>
    <cellStyle name="Millares 6 3 3 2 4 2 2 2" xfId="19496" xr:uid="{00000000-0005-0000-0000-000021350000}"/>
    <cellStyle name="Millares 6 3 3 2 4 2 3" xfId="15120" xr:uid="{00000000-0005-0000-0000-000022350000}"/>
    <cellStyle name="Millares 6 3 3 2 4 3" xfId="8555" xr:uid="{00000000-0005-0000-0000-000023350000}"/>
    <cellStyle name="Millares 6 3 3 2 4 3 2" xfId="17308" xr:uid="{00000000-0005-0000-0000-000024350000}"/>
    <cellStyle name="Millares 6 3 3 2 4 4" xfId="12932" xr:uid="{00000000-0005-0000-0000-000025350000}"/>
    <cellStyle name="Millares 6 3 3 2 5" xfId="5272" xr:uid="{00000000-0005-0000-0000-000026350000}"/>
    <cellStyle name="Millares 6 3 3 2 5 2" xfId="9649" xr:uid="{00000000-0005-0000-0000-000027350000}"/>
    <cellStyle name="Millares 6 3 3 2 5 2 2" xfId="18402" xr:uid="{00000000-0005-0000-0000-000028350000}"/>
    <cellStyle name="Millares 6 3 3 2 5 3" xfId="14026" xr:uid="{00000000-0005-0000-0000-000029350000}"/>
    <cellStyle name="Millares 6 3 3 2 6" xfId="7461" xr:uid="{00000000-0005-0000-0000-00002A350000}"/>
    <cellStyle name="Millares 6 3 3 2 6 2" xfId="16214" xr:uid="{00000000-0005-0000-0000-00002B350000}"/>
    <cellStyle name="Millares 6 3 3 2 7" xfId="11838" xr:uid="{00000000-0005-0000-0000-00002C350000}"/>
    <cellStyle name="Millares 6 3 3 3" xfId="3238" xr:uid="{00000000-0005-0000-0000-00002D350000}"/>
    <cellStyle name="Millares 6 3 3 3 2" xfId="3791" xr:uid="{00000000-0005-0000-0000-00002E350000}"/>
    <cellStyle name="Millares 6 3 3 3 2 2" xfId="4887" xr:uid="{00000000-0005-0000-0000-00002F350000}"/>
    <cellStyle name="Millares 6 3 3 3 2 2 2" xfId="7076" xr:uid="{00000000-0005-0000-0000-000030350000}"/>
    <cellStyle name="Millares 6 3 3 3 2 2 2 2" xfId="11453" xr:uid="{00000000-0005-0000-0000-000031350000}"/>
    <cellStyle name="Millares 6 3 3 3 2 2 2 2 2" xfId="20206" xr:uid="{00000000-0005-0000-0000-000032350000}"/>
    <cellStyle name="Millares 6 3 3 3 2 2 2 3" xfId="15830" xr:uid="{00000000-0005-0000-0000-000033350000}"/>
    <cellStyle name="Millares 6 3 3 3 2 2 3" xfId="9265" xr:uid="{00000000-0005-0000-0000-000034350000}"/>
    <cellStyle name="Millares 6 3 3 3 2 2 3 2" xfId="18018" xr:uid="{00000000-0005-0000-0000-000035350000}"/>
    <cellStyle name="Millares 6 3 3 3 2 2 4" xfId="13642" xr:uid="{00000000-0005-0000-0000-000036350000}"/>
    <cellStyle name="Millares 6 3 3 3 2 3" xfId="5982" xr:uid="{00000000-0005-0000-0000-000037350000}"/>
    <cellStyle name="Millares 6 3 3 3 2 3 2" xfId="10359" xr:uid="{00000000-0005-0000-0000-000038350000}"/>
    <cellStyle name="Millares 6 3 3 3 2 3 2 2" xfId="19112" xr:uid="{00000000-0005-0000-0000-000039350000}"/>
    <cellStyle name="Millares 6 3 3 3 2 3 3" xfId="14736" xr:uid="{00000000-0005-0000-0000-00003A350000}"/>
    <cellStyle name="Millares 6 3 3 3 2 4" xfId="8171" xr:uid="{00000000-0005-0000-0000-00003B350000}"/>
    <cellStyle name="Millares 6 3 3 3 2 4 2" xfId="16924" xr:uid="{00000000-0005-0000-0000-00003C350000}"/>
    <cellStyle name="Millares 6 3 3 3 2 5" xfId="12548" xr:uid="{00000000-0005-0000-0000-00003D350000}"/>
    <cellStyle name="Millares 6 3 3 3 3" xfId="4339" xr:uid="{00000000-0005-0000-0000-00003E350000}"/>
    <cellStyle name="Millares 6 3 3 3 3 2" xfId="6528" xr:uid="{00000000-0005-0000-0000-00003F350000}"/>
    <cellStyle name="Millares 6 3 3 3 3 2 2" xfId="10905" xr:uid="{00000000-0005-0000-0000-000040350000}"/>
    <cellStyle name="Millares 6 3 3 3 3 2 2 2" xfId="19658" xr:uid="{00000000-0005-0000-0000-000041350000}"/>
    <cellStyle name="Millares 6 3 3 3 3 2 3" xfId="15282" xr:uid="{00000000-0005-0000-0000-000042350000}"/>
    <cellStyle name="Millares 6 3 3 3 3 3" xfId="8717" xr:uid="{00000000-0005-0000-0000-000043350000}"/>
    <cellStyle name="Millares 6 3 3 3 3 3 2" xfId="17470" xr:uid="{00000000-0005-0000-0000-000044350000}"/>
    <cellStyle name="Millares 6 3 3 3 3 4" xfId="13094" xr:uid="{00000000-0005-0000-0000-000045350000}"/>
    <cellStyle name="Millares 6 3 3 3 4" xfId="5434" xr:uid="{00000000-0005-0000-0000-000046350000}"/>
    <cellStyle name="Millares 6 3 3 3 4 2" xfId="9811" xr:uid="{00000000-0005-0000-0000-000047350000}"/>
    <cellStyle name="Millares 6 3 3 3 4 2 2" xfId="18564" xr:uid="{00000000-0005-0000-0000-000048350000}"/>
    <cellStyle name="Millares 6 3 3 3 4 3" xfId="14188" xr:uid="{00000000-0005-0000-0000-000049350000}"/>
    <cellStyle name="Millares 6 3 3 3 5" xfId="7623" xr:uid="{00000000-0005-0000-0000-00004A350000}"/>
    <cellStyle name="Millares 6 3 3 3 5 2" xfId="16376" xr:uid="{00000000-0005-0000-0000-00004B350000}"/>
    <cellStyle name="Millares 6 3 3 3 6" xfId="12000" xr:uid="{00000000-0005-0000-0000-00004C350000}"/>
    <cellStyle name="Millares 6 3 3 4" xfId="3517" xr:uid="{00000000-0005-0000-0000-00004D350000}"/>
    <cellStyle name="Millares 6 3 3 4 2" xfId="4613" xr:uid="{00000000-0005-0000-0000-00004E350000}"/>
    <cellStyle name="Millares 6 3 3 4 2 2" xfId="6802" xr:uid="{00000000-0005-0000-0000-00004F350000}"/>
    <cellStyle name="Millares 6 3 3 4 2 2 2" xfId="11179" xr:uid="{00000000-0005-0000-0000-000050350000}"/>
    <cellStyle name="Millares 6 3 3 4 2 2 2 2" xfId="19932" xr:uid="{00000000-0005-0000-0000-000051350000}"/>
    <cellStyle name="Millares 6 3 3 4 2 2 3" xfId="15556" xr:uid="{00000000-0005-0000-0000-000052350000}"/>
    <cellStyle name="Millares 6 3 3 4 2 3" xfId="8991" xr:uid="{00000000-0005-0000-0000-000053350000}"/>
    <cellStyle name="Millares 6 3 3 4 2 3 2" xfId="17744" xr:uid="{00000000-0005-0000-0000-000054350000}"/>
    <cellStyle name="Millares 6 3 3 4 2 4" xfId="13368" xr:uid="{00000000-0005-0000-0000-000055350000}"/>
    <cellStyle name="Millares 6 3 3 4 3" xfId="5708" xr:uid="{00000000-0005-0000-0000-000056350000}"/>
    <cellStyle name="Millares 6 3 3 4 3 2" xfId="10085" xr:uid="{00000000-0005-0000-0000-000057350000}"/>
    <cellStyle name="Millares 6 3 3 4 3 2 2" xfId="18838" xr:uid="{00000000-0005-0000-0000-000058350000}"/>
    <cellStyle name="Millares 6 3 3 4 3 3" xfId="14462" xr:uid="{00000000-0005-0000-0000-000059350000}"/>
    <cellStyle name="Millares 6 3 3 4 4" xfId="7897" xr:uid="{00000000-0005-0000-0000-00005A350000}"/>
    <cellStyle name="Millares 6 3 3 4 4 2" xfId="16650" xr:uid="{00000000-0005-0000-0000-00005B350000}"/>
    <cellStyle name="Millares 6 3 3 4 5" xfId="12274" xr:uid="{00000000-0005-0000-0000-00005C350000}"/>
    <cellStyle name="Millares 6 3 3 5" xfId="4065" xr:uid="{00000000-0005-0000-0000-00005D350000}"/>
    <cellStyle name="Millares 6 3 3 5 2" xfId="6254" xr:uid="{00000000-0005-0000-0000-00005E350000}"/>
    <cellStyle name="Millares 6 3 3 5 2 2" xfId="10631" xr:uid="{00000000-0005-0000-0000-00005F350000}"/>
    <cellStyle name="Millares 6 3 3 5 2 2 2" xfId="19384" xr:uid="{00000000-0005-0000-0000-000060350000}"/>
    <cellStyle name="Millares 6 3 3 5 2 3" xfId="15008" xr:uid="{00000000-0005-0000-0000-000061350000}"/>
    <cellStyle name="Millares 6 3 3 5 3" xfId="8443" xr:uid="{00000000-0005-0000-0000-000062350000}"/>
    <cellStyle name="Millares 6 3 3 5 3 2" xfId="17196" xr:uid="{00000000-0005-0000-0000-000063350000}"/>
    <cellStyle name="Millares 6 3 3 5 4" xfId="12820" xr:uid="{00000000-0005-0000-0000-000064350000}"/>
    <cellStyle name="Millares 6 3 3 6" xfId="5160" xr:uid="{00000000-0005-0000-0000-000065350000}"/>
    <cellStyle name="Millares 6 3 3 6 2" xfId="9537" xr:uid="{00000000-0005-0000-0000-000066350000}"/>
    <cellStyle name="Millares 6 3 3 6 2 2" xfId="18290" xr:uid="{00000000-0005-0000-0000-000067350000}"/>
    <cellStyle name="Millares 6 3 3 6 3" xfId="13914" xr:uid="{00000000-0005-0000-0000-000068350000}"/>
    <cellStyle name="Millares 6 3 3 7" xfId="7349" xr:uid="{00000000-0005-0000-0000-000069350000}"/>
    <cellStyle name="Millares 6 3 3 7 2" xfId="16102" xr:uid="{00000000-0005-0000-0000-00006A350000}"/>
    <cellStyle name="Millares 6 3 3 8" xfId="11726" xr:uid="{00000000-0005-0000-0000-00006B350000}"/>
    <cellStyle name="Millares 6 3 4" xfId="3017" xr:uid="{00000000-0005-0000-0000-00006C350000}"/>
    <cellStyle name="Millares 6 3 4 2" xfId="3293" xr:uid="{00000000-0005-0000-0000-00006D350000}"/>
    <cellStyle name="Millares 6 3 4 2 2" xfId="3846" xr:uid="{00000000-0005-0000-0000-00006E350000}"/>
    <cellStyle name="Millares 6 3 4 2 2 2" xfId="4942" xr:uid="{00000000-0005-0000-0000-00006F350000}"/>
    <cellStyle name="Millares 6 3 4 2 2 2 2" xfId="7131" xr:uid="{00000000-0005-0000-0000-000070350000}"/>
    <cellStyle name="Millares 6 3 4 2 2 2 2 2" xfId="11508" xr:uid="{00000000-0005-0000-0000-000071350000}"/>
    <cellStyle name="Millares 6 3 4 2 2 2 2 2 2" xfId="20261" xr:uid="{00000000-0005-0000-0000-000072350000}"/>
    <cellStyle name="Millares 6 3 4 2 2 2 2 3" xfId="15885" xr:uid="{00000000-0005-0000-0000-000073350000}"/>
    <cellStyle name="Millares 6 3 4 2 2 2 3" xfId="9320" xr:uid="{00000000-0005-0000-0000-000074350000}"/>
    <cellStyle name="Millares 6 3 4 2 2 2 3 2" xfId="18073" xr:uid="{00000000-0005-0000-0000-000075350000}"/>
    <cellStyle name="Millares 6 3 4 2 2 2 4" xfId="13697" xr:uid="{00000000-0005-0000-0000-000076350000}"/>
    <cellStyle name="Millares 6 3 4 2 2 3" xfId="6037" xr:uid="{00000000-0005-0000-0000-000077350000}"/>
    <cellStyle name="Millares 6 3 4 2 2 3 2" xfId="10414" xr:uid="{00000000-0005-0000-0000-000078350000}"/>
    <cellStyle name="Millares 6 3 4 2 2 3 2 2" xfId="19167" xr:uid="{00000000-0005-0000-0000-000079350000}"/>
    <cellStyle name="Millares 6 3 4 2 2 3 3" xfId="14791" xr:uid="{00000000-0005-0000-0000-00007A350000}"/>
    <cellStyle name="Millares 6 3 4 2 2 4" xfId="8226" xr:uid="{00000000-0005-0000-0000-00007B350000}"/>
    <cellStyle name="Millares 6 3 4 2 2 4 2" xfId="16979" xr:uid="{00000000-0005-0000-0000-00007C350000}"/>
    <cellStyle name="Millares 6 3 4 2 2 5" xfId="12603" xr:uid="{00000000-0005-0000-0000-00007D350000}"/>
    <cellStyle name="Millares 6 3 4 2 3" xfId="4394" xr:uid="{00000000-0005-0000-0000-00007E350000}"/>
    <cellStyle name="Millares 6 3 4 2 3 2" xfId="6583" xr:uid="{00000000-0005-0000-0000-00007F350000}"/>
    <cellStyle name="Millares 6 3 4 2 3 2 2" xfId="10960" xr:uid="{00000000-0005-0000-0000-000080350000}"/>
    <cellStyle name="Millares 6 3 4 2 3 2 2 2" xfId="19713" xr:uid="{00000000-0005-0000-0000-000081350000}"/>
    <cellStyle name="Millares 6 3 4 2 3 2 3" xfId="15337" xr:uid="{00000000-0005-0000-0000-000082350000}"/>
    <cellStyle name="Millares 6 3 4 2 3 3" xfId="8772" xr:uid="{00000000-0005-0000-0000-000083350000}"/>
    <cellStyle name="Millares 6 3 4 2 3 3 2" xfId="17525" xr:uid="{00000000-0005-0000-0000-000084350000}"/>
    <cellStyle name="Millares 6 3 4 2 3 4" xfId="13149" xr:uid="{00000000-0005-0000-0000-000085350000}"/>
    <cellStyle name="Millares 6 3 4 2 4" xfId="5489" xr:uid="{00000000-0005-0000-0000-000086350000}"/>
    <cellStyle name="Millares 6 3 4 2 4 2" xfId="9866" xr:uid="{00000000-0005-0000-0000-000087350000}"/>
    <cellStyle name="Millares 6 3 4 2 4 2 2" xfId="18619" xr:uid="{00000000-0005-0000-0000-000088350000}"/>
    <cellStyle name="Millares 6 3 4 2 4 3" xfId="14243" xr:uid="{00000000-0005-0000-0000-000089350000}"/>
    <cellStyle name="Millares 6 3 4 2 5" xfId="7678" xr:uid="{00000000-0005-0000-0000-00008A350000}"/>
    <cellStyle name="Millares 6 3 4 2 5 2" xfId="16431" xr:uid="{00000000-0005-0000-0000-00008B350000}"/>
    <cellStyle name="Millares 6 3 4 2 6" xfId="12055" xr:uid="{00000000-0005-0000-0000-00008C350000}"/>
    <cellStyle name="Millares 6 3 4 3" xfId="3572" xr:uid="{00000000-0005-0000-0000-00008D350000}"/>
    <cellStyle name="Millares 6 3 4 3 2" xfId="4668" xr:uid="{00000000-0005-0000-0000-00008E350000}"/>
    <cellStyle name="Millares 6 3 4 3 2 2" xfId="6857" xr:uid="{00000000-0005-0000-0000-00008F350000}"/>
    <cellStyle name="Millares 6 3 4 3 2 2 2" xfId="11234" xr:uid="{00000000-0005-0000-0000-000090350000}"/>
    <cellStyle name="Millares 6 3 4 3 2 2 2 2" xfId="19987" xr:uid="{00000000-0005-0000-0000-000091350000}"/>
    <cellStyle name="Millares 6 3 4 3 2 2 3" xfId="15611" xr:uid="{00000000-0005-0000-0000-000092350000}"/>
    <cellStyle name="Millares 6 3 4 3 2 3" xfId="9046" xr:uid="{00000000-0005-0000-0000-000093350000}"/>
    <cellStyle name="Millares 6 3 4 3 2 3 2" xfId="17799" xr:uid="{00000000-0005-0000-0000-000094350000}"/>
    <cellStyle name="Millares 6 3 4 3 2 4" xfId="13423" xr:uid="{00000000-0005-0000-0000-000095350000}"/>
    <cellStyle name="Millares 6 3 4 3 3" xfId="5763" xr:uid="{00000000-0005-0000-0000-000096350000}"/>
    <cellStyle name="Millares 6 3 4 3 3 2" xfId="10140" xr:uid="{00000000-0005-0000-0000-000097350000}"/>
    <cellStyle name="Millares 6 3 4 3 3 2 2" xfId="18893" xr:uid="{00000000-0005-0000-0000-000098350000}"/>
    <cellStyle name="Millares 6 3 4 3 3 3" xfId="14517" xr:uid="{00000000-0005-0000-0000-000099350000}"/>
    <cellStyle name="Millares 6 3 4 3 4" xfId="7952" xr:uid="{00000000-0005-0000-0000-00009A350000}"/>
    <cellStyle name="Millares 6 3 4 3 4 2" xfId="16705" xr:uid="{00000000-0005-0000-0000-00009B350000}"/>
    <cellStyle name="Millares 6 3 4 3 5" xfId="12329" xr:uid="{00000000-0005-0000-0000-00009C350000}"/>
    <cellStyle name="Millares 6 3 4 4" xfId="4120" xr:uid="{00000000-0005-0000-0000-00009D350000}"/>
    <cellStyle name="Millares 6 3 4 4 2" xfId="6309" xr:uid="{00000000-0005-0000-0000-00009E350000}"/>
    <cellStyle name="Millares 6 3 4 4 2 2" xfId="10686" xr:uid="{00000000-0005-0000-0000-00009F350000}"/>
    <cellStyle name="Millares 6 3 4 4 2 2 2" xfId="19439" xr:uid="{00000000-0005-0000-0000-0000A0350000}"/>
    <cellStyle name="Millares 6 3 4 4 2 3" xfId="15063" xr:uid="{00000000-0005-0000-0000-0000A1350000}"/>
    <cellStyle name="Millares 6 3 4 4 3" xfId="8498" xr:uid="{00000000-0005-0000-0000-0000A2350000}"/>
    <cellStyle name="Millares 6 3 4 4 3 2" xfId="17251" xr:uid="{00000000-0005-0000-0000-0000A3350000}"/>
    <cellStyle name="Millares 6 3 4 4 4" xfId="12875" xr:uid="{00000000-0005-0000-0000-0000A4350000}"/>
    <cellStyle name="Millares 6 3 4 5" xfId="5215" xr:uid="{00000000-0005-0000-0000-0000A5350000}"/>
    <cellStyle name="Millares 6 3 4 5 2" xfId="9592" xr:uid="{00000000-0005-0000-0000-0000A6350000}"/>
    <cellStyle name="Millares 6 3 4 5 2 2" xfId="18345" xr:uid="{00000000-0005-0000-0000-0000A7350000}"/>
    <cellStyle name="Millares 6 3 4 5 3" xfId="13969" xr:uid="{00000000-0005-0000-0000-0000A8350000}"/>
    <cellStyle name="Millares 6 3 4 6" xfId="7404" xr:uid="{00000000-0005-0000-0000-0000A9350000}"/>
    <cellStyle name="Millares 6 3 4 6 2" xfId="16157" xr:uid="{00000000-0005-0000-0000-0000AA350000}"/>
    <cellStyle name="Millares 6 3 4 7" xfId="11781" xr:uid="{00000000-0005-0000-0000-0000AB350000}"/>
    <cellStyle name="Millares 6 3 5" xfId="2904" xr:uid="{00000000-0005-0000-0000-0000AC350000}"/>
    <cellStyle name="Millares 6 3 5 2" xfId="3183" xr:uid="{00000000-0005-0000-0000-0000AD350000}"/>
    <cellStyle name="Millares 6 3 5 2 2" xfId="3736" xr:uid="{00000000-0005-0000-0000-0000AE350000}"/>
    <cellStyle name="Millares 6 3 5 2 2 2" xfId="4832" xr:uid="{00000000-0005-0000-0000-0000AF350000}"/>
    <cellStyle name="Millares 6 3 5 2 2 2 2" xfId="7021" xr:uid="{00000000-0005-0000-0000-0000B0350000}"/>
    <cellStyle name="Millares 6 3 5 2 2 2 2 2" xfId="11398" xr:uid="{00000000-0005-0000-0000-0000B1350000}"/>
    <cellStyle name="Millares 6 3 5 2 2 2 2 2 2" xfId="20151" xr:uid="{00000000-0005-0000-0000-0000B2350000}"/>
    <cellStyle name="Millares 6 3 5 2 2 2 2 3" xfId="15775" xr:uid="{00000000-0005-0000-0000-0000B3350000}"/>
    <cellStyle name="Millares 6 3 5 2 2 2 3" xfId="9210" xr:uid="{00000000-0005-0000-0000-0000B4350000}"/>
    <cellStyle name="Millares 6 3 5 2 2 2 3 2" xfId="17963" xr:uid="{00000000-0005-0000-0000-0000B5350000}"/>
    <cellStyle name="Millares 6 3 5 2 2 2 4" xfId="13587" xr:uid="{00000000-0005-0000-0000-0000B6350000}"/>
    <cellStyle name="Millares 6 3 5 2 2 3" xfId="5927" xr:uid="{00000000-0005-0000-0000-0000B7350000}"/>
    <cellStyle name="Millares 6 3 5 2 2 3 2" xfId="10304" xr:uid="{00000000-0005-0000-0000-0000B8350000}"/>
    <cellStyle name="Millares 6 3 5 2 2 3 2 2" xfId="19057" xr:uid="{00000000-0005-0000-0000-0000B9350000}"/>
    <cellStyle name="Millares 6 3 5 2 2 3 3" xfId="14681" xr:uid="{00000000-0005-0000-0000-0000BA350000}"/>
    <cellStyle name="Millares 6 3 5 2 2 4" xfId="8116" xr:uid="{00000000-0005-0000-0000-0000BB350000}"/>
    <cellStyle name="Millares 6 3 5 2 2 4 2" xfId="16869" xr:uid="{00000000-0005-0000-0000-0000BC350000}"/>
    <cellStyle name="Millares 6 3 5 2 2 5" xfId="12493" xr:uid="{00000000-0005-0000-0000-0000BD350000}"/>
    <cellStyle name="Millares 6 3 5 2 3" xfId="4284" xr:uid="{00000000-0005-0000-0000-0000BE350000}"/>
    <cellStyle name="Millares 6 3 5 2 3 2" xfId="6473" xr:uid="{00000000-0005-0000-0000-0000BF350000}"/>
    <cellStyle name="Millares 6 3 5 2 3 2 2" xfId="10850" xr:uid="{00000000-0005-0000-0000-0000C0350000}"/>
    <cellStyle name="Millares 6 3 5 2 3 2 2 2" xfId="19603" xr:uid="{00000000-0005-0000-0000-0000C1350000}"/>
    <cellStyle name="Millares 6 3 5 2 3 2 3" xfId="15227" xr:uid="{00000000-0005-0000-0000-0000C2350000}"/>
    <cellStyle name="Millares 6 3 5 2 3 3" xfId="8662" xr:uid="{00000000-0005-0000-0000-0000C3350000}"/>
    <cellStyle name="Millares 6 3 5 2 3 3 2" xfId="17415" xr:uid="{00000000-0005-0000-0000-0000C4350000}"/>
    <cellStyle name="Millares 6 3 5 2 3 4" xfId="13039" xr:uid="{00000000-0005-0000-0000-0000C5350000}"/>
    <cellStyle name="Millares 6 3 5 2 4" xfId="5379" xr:uid="{00000000-0005-0000-0000-0000C6350000}"/>
    <cellStyle name="Millares 6 3 5 2 4 2" xfId="9756" xr:uid="{00000000-0005-0000-0000-0000C7350000}"/>
    <cellStyle name="Millares 6 3 5 2 4 2 2" xfId="18509" xr:uid="{00000000-0005-0000-0000-0000C8350000}"/>
    <cellStyle name="Millares 6 3 5 2 4 3" xfId="14133" xr:uid="{00000000-0005-0000-0000-0000C9350000}"/>
    <cellStyle name="Millares 6 3 5 2 5" xfId="7568" xr:uid="{00000000-0005-0000-0000-0000CA350000}"/>
    <cellStyle name="Millares 6 3 5 2 5 2" xfId="16321" xr:uid="{00000000-0005-0000-0000-0000CB350000}"/>
    <cellStyle name="Millares 6 3 5 2 6" xfId="11945" xr:uid="{00000000-0005-0000-0000-0000CC350000}"/>
    <cellStyle name="Millares 6 3 5 3" xfId="3462" xr:uid="{00000000-0005-0000-0000-0000CD350000}"/>
    <cellStyle name="Millares 6 3 5 3 2" xfId="4558" xr:uid="{00000000-0005-0000-0000-0000CE350000}"/>
    <cellStyle name="Millares 6 3 5 3 2 2" xfId="6747" xr:uid="{00000000-0005-0000-0000-0000CF350000}"/>
    <cellStyle name="Millares 6 3 5 3 2 2 2" xfId="11124" xr:uid="{00000000-0005-0000-0000-0000D0350000}"/>
    <cellStyle name="Millares 6 3 5 3 2 2 2 2" xfId="19877" xr:uid="{00000000-0005-0000-0000-0000D1350000}"/>
    <cellStyle name="Millares 6 3 5 3 2 2 3" xfId="15501" xr:uid="{00000000-0005-0000-0000-0000D2350000}"/>
    <cellStyle name="Millares 6 3 5 3 2 3" xfId="8936" xr:uid="{00000000-0005-0000-0000-0000D3350000}"/>
    <cellStyle name="Millares 6 3 5 3 2 3 2" xfId="17689" xr:uid="{00000000-0005-0000-0000-0000D4350000}"/>
    <cellStyle name="Millares 6 3 5 3 2 4" xfId="13313" xr:uid="{00000000-0005-0000-0000-0000D5350000}"/>
    <cellStyle name="Millares 6 3 5 3 3" xfId="5653" xr:uid="{00000000-0005-0000-0000-0000D6350000}"/>
    <cellStyle name="Millares 6 3 5 3 3 2" xfId="10030" xr:uid="{00000000-0005-0000-0000-0000D7350000}"/>
    <cellStyle name="Millares 6 3 5 3 3 2 2" xfId="18783" xr:uid="{00000000-0005-0000-0000-0000D8350000}"/>
    <cellStyle name="Millares 6 3 5 3 3 3" xfId="14407" xr:uid="{00000000-0005-0000-0000-0000D9350000}"/>
    <cellStyle name="Millares 6 3 5 3 4" xfId="7842" xr:uid="{00000000-0005-0000-0000-0000DA350000}"/>
    <cellStyle name="Millares 6 3 5 3 4 2" xfId="16595" xr:uid="{00000000-0005-0000-0000-0000DB350000}"/>
    <cellStyle name="Millares 6 3 5 3 5" xfId="12219" xr:uid="{00000000-0005-0000-0000-0000DC350000}"/>
    <cellStyle name="Millares 6 3 5 4" xfId="4010" xr:uid="{00000000-0005-0000-0000-0000DD350000}"/>
    <cellStyle name="Millares 6 3 5 4 2" xfId="6199" xr:uid="{00000000-0005-0000-0000-0000DE350000}"/>
    <cellStyle name="Millares 6 3 5 4 2 2" xfId="10576" xr:uid="{00000000-0005-0000-0000-0000DF350000}"/>
    <cellStyle name="Millares 6 3 5 4 2 2 2" xfId="19329" xr:uid="{00000000-0005-0000-0000-0000E0350000}"/>
    <cellStyle name="Millares 6 3 5 4 2 3" xfId="14953" xr:uid="{00000000-0005-0000-0000-0000E1350000}"/>
    <cellStyle name="Millares 6 3 5 4 3" xfId="8388" xr:uid="{00000000-0005-0000-0000-0000E2350000}"/>
    <cellStyle name="Millares 6 3 5 4 3 2" xfId="17141" xr:uid="{00000000-0005-0000-0000-0000E3350000}"/>
    <cellStyle name="Millares 6 3 5 4 4" xfId="12765" xr:uid="{00000000-0005-0000-0000-0000E4350000}"/>
    <cellStyle name="Millares 6 3 5 5" xfId="5105" xr:uid="{00000000-0005-0000-0000-0000E5350000}"/>
    <cellStyle name="Millares 6 3 5 5 2" xfId="9482" xr:uid="{00000000-0005-0000-0000-0000E6350000}"/>
    <cellStyle name="Millares 6 3 5 5 2 2" xfId="18235" xr:uid="{00000000-0005-0000-0000-0000E7350000}"/>
    <cellStyle name="Millares 6 3 5 5 3" xfId="13859" xr:uid="{00000000-0005-0000-0000-0000E8350000}"/>
    <cellStyle name="Millares 6 3 5 6" xfId="7294" xr:uid="{00000000-0005-0000-0000-0000E9350000}"/>
    <cellStyle name="Millares 6 3 5 6 2" xfId="16047" xr:uid="{00000000-0005-0000-0000-0000EA350000}"/>
    <cellStyle name="Millares 6 3 5 7" xfId="11671" xr:uid="{00000000-0005-0000-0000-0000EB350000}"/>
    <cellStyle name="Millares 6 3 6" xfId="3133" xr:uid="{00000000-0005-0000-0000-0000EC350000}"/>
    <cellStyle name="Millares 6 3 6 2" xfId="3687" xr:uid="{00000000-0005-0000-0000-0000ED350000}"/>
    <cellStyle name="Millares 6 3 6 2 2" xfId="4783" xr:uid="{00000000-0005-0000-0000-0000EE350000}"/>
    <cellStyle name="Millares 6 3 6 2 2 2" xfId="6972" xr:uid="{00000000-0005-0000-0000-0000EF350000}"/>
    <cellStyle name="Millares 6 3 6 2 2 2 2" xfId="11349" xr:uid="{00000000-0005-0000-0000-0000F0350000}"/>
    <cellStyle name="Millares 6 3 6 2 2 2 2 2" xfId="20102" xr:uid="{00000000-0005-0000-0000-0000F1350000}"/>
    <cellStyle name="Millares 6 3 6 2 2 2 3" xfId="15726" xr:uid="{00000000-0005-0000-0000-0000F2350000}"/>
    <cellStyle name="Millares 6 3 6 2 2 3" xfId="9161" xr:uid="{00000000-0005-0000-0000-0000F3350000}"/>
    <cellStyle name="Millares 6 3 6 2 2 3 2" xfId="17914" xr:uid="{00000000-0005-0000-0000-0000F4350000}"/>
    <cellStyle name="Millares 6 3 6 2 2 4" xfId="13538" xr:uid="{00000000-0005-0000-0000-0000F5350000}"/>
    <cellStyle name="Millares 6 3 6 2 3" xfId="5878" xr:uid="{00000000-0005-0000-0000-0000F6350000}"/>
    <cellStyle name="Millares 6 3 6 2 3 2" xfId="10255" xr:uid="{00000000-0005-0000-0000-0000F7350000}"/>
    <cellStyle name="Millares 6 3 6 2 3 2 2" xfId="19008" xr:uid="{00000000-0005-0000-0000-0000F8350000}"/>
    <cellStyle name="Millares 6 3 6 2 3 3" xfId="14632" xr:uid="{00000000-0005-0000-0000-0000F9350000}"/>
    <cellStyle name="Millares 6 3 6 2 4" xfId="8067" xr:uid="{00000000-0005-0000-0000-0000FA350000}"/>
    <cellStyle name="Millares 6 3 6 2 4 2" xfId="16820" xr:uid="{00000000-0005-0000-0000-0000FB350000}"/>
    <cellStyle name="Millares 6 3 6 2 5" xfId="12444" xr:uid="{00000000-0005-0000-0000-0000FC350000}"/>
    <cellStyle name="Millares 6 3 6 3" xfId="4235" xr:uid="{00000000-0005-0000-0000-0000FD350000}"/>
    <cellStyle name="Millares 6 3 6 3 2" xfId="6424" xr:uid="{00000000-0005-0000-0000-0000FE350000}"/>
    <cellStyle name="Millares 6 3 6 3 2 2" xfId="10801" xr:uid="{00000000-0005-0000-0000-0000FF350000}"/>
    <cellStyle name="Millares 6 3 6 3 2 2 2" xfId="19554" xr:uid="{00000000-0005-0000-0000-000000360000}"/>
    <cellStyle name="Millares 6 3 6 3 2 3" xfId="15178" xr:uid="{00000000-0005-0000-0000-000001360000}"/>
    <cellStyle name="Millares 6 3 6 3 3" xfId="8613" xr:uid="{00000000-0005-0000-0000-000002360000}"/>
    <cellStyle name="Millares 6 3 6 3 3 2" xfId="17366" xr:uid="{00000000-0005-0000-0000-000003360000}"/>
    <cellStyle name="Millares 6 3 6 3 4" xfId="12990" xr:uid="{00000000-0005-0000-0000-000004360000}"/>
    <cellStyle name="Millares 6 3 6 4" xfId="5330" xr:uid="{00000000-0005-0000-0000-000005360000}"/>
    <cellStyle name="Millares 6 3 6 4 2" xfId="9707" xr:uid="{00000000-0005-0000-0000-000006360000}"/>
    <cellStyle name="Millares 6 3 6 4 2 2" xfId="18460" xr:uid="{00000000-0005-0000-0000-000007360000}"/>
    <cellStyle name="Millares 6 3 6 4 3" xfId="14084" xr:uid="{00000000-0005-0000-0000-000008360000}"/>
    <cellStyle name="Millares 6 3 6 5" xfId="7519" xr:uid="{00000000-0005-0000-0000-000009360000}"/>
    <cellStyle name="Millares 6 3 6 5 2" xfId="16272" xr:uid="{00000000-0005-0000-0000-00000A360000}"/>
    <cellStyle name="Millares 6 3 6 6" xfId="11896" xr:uid="{00000000-0005-0000-0000-00000B360000}"/>
    <cellStyle name="Millares 6 3 7" xfId="3412" xr:uid="{00000000-0005-0000-0000-00000C360000}"/>
    <cellStyle name="Millares 6 3 7 2" xfId="4509" xr:uid="{00000000-0005-0000-0000-00000D360000}"/>
    <cellStyle name="Millares 6 3 7 2 2" xfId="6698" xr:uid="{00000000-0005-0000-0000-00000E360000}"/>
    <cellStyle name="Millares 6 3 7 2 2 2" xfId="11075" xr:uid="{00000000-0005-0000-0000-00000F360000}"/>
    <cellStyle name="Millares 6 3 7 2 2 2 2" xfId="19828" xr:uid="{00000000-0005-0000-0000-000010360000}"/>
    <cellStyle name="Millares 6 3 7 2 2 3" xfId="15452" xr:uid="{00000000-0005-0000-0000-000011360000}"/>
    <cellStyle name="Millares 6 3 7 2 3" xfId="8887" xr:uid="{00000000-0005-0000-0000-000012360000}"/>
    <cellStyle name="Millares 6 3 7 2 3 2" xfId="17640" xr:uid="{00000000-0005-0000-0000-000013360000}"/>
    <cellStyle name="Millares 6 3 7 2 4" xfId="13264" xr:uid="{00000000-0005-0000-0000-000014360000}"/>
    <cellStyle name="Millares 6 3 7 3" xfId="5604" xr:uid="{00000000-0005-0000-0000-000015360000}"/>
    <cellStyle name="Millares 6 3 7 3 2" xfId="9981" xr:uid="{00000000-0005-0000-0000-000016360000}"/>
    <cellStyle name="Millares 6 3 7 3 2 2" xfId="18734" xr:uid="{00000000-0005-0000-0000-000017360000}"/>
    <cellStyle name="Millares 6 3 7 3 3" xfId="14358" xr:uid="{00000000-0005-0000-0000-000018360000}"/>
    <cellStyle name="Millares 6 3 7 4" xfId="7793" xr:uid="{00000000-0005-0000-0000-000019360000}"/>
    <cellStyle name="Millares 6 3 7 4 2" xfId="16546" xr:uid="{00000000-0005-0000-0000-00001A360000}"/>
    <cellStyle name="Millares 6 3 7 5" xfId="12170" xr:uid="{00000000-0005-0000-0000-00001B360000}"/>
    <cellStyle name="Millares 6 3 8" xfId="3962" xr:uid="{00000000-0005-0000-0000-00001C360000}"/>
    <cellStyle name="Millares 6 3 8 2" xfId="6151" xr:uid="{00000000-0005-0000-0000-00001D360000}"/>
    <cellStyle name="Millares 6 3 8 2 2" xfId="10528" xr:uid="{00000000-0005-0000-0000-00001E360000}"/>
    <cellStyle name="Millares 6 3 8 2 2 2" xfId="19281" xr:uid="{00000000-0005-0000-0000-00001F360000}"/>
    <cellStyle name="Millares 6 3 8 2 3" xfId="14905" xr:uid="{00000000-0005-0000-0000-000020360000}"/>
    <cellStyle name="Millares 6 3 8 3" xfId="8340" xr:uid="{00000000-0005-0000-0000-000021360000}"/>
    <cellStyle name="Millares 6 3 8 3 2" xfId="17093" xr:uid="{00000000-0005-0000-0000-000022360000}"/>
    <cellStyle name="Millares 6 3 8 4" xfId="12717" xr:uid="{00000000-0005-0000-0000-000023360000}"/>
    <cellStyle name="Millares 6 3 9" xfId="5057" xr:uid="{00000000-0005-0000-0000-000024360000}"/>
    <cellStyle name="Millares 6 3 9 2" xfId="9434" xr:uid="{00000000-0005-0000-0000-000025360000}"/>
    <cellStyle name="Millares 6 3 9 2 2" xfId="18187" xr:uid="{00000000-0005-0000-0000-000026360000}"/>
    <cellStyle name="Millares 6 3 9 3" xfId="13811" xr:uid="{00000000-0005-0000-0000-000027360000}"/>
    <cellStyle name="Millares 6 4" xfId="239" xr:uid="{00000000-0005-0000-0000-000028360000}"/>
    <cellStyle name="Millares 6 5" xfId="2959" xr:uid="{00000000-0005-0000-0000-000029360000}"/>
    <cellStyle name="Millares 6 5 2" xfId="3071" xr:uid="{00000000-0005-0000-0000-00002A360000}"/>
    <cellStyle name="Millares 6 5 2 2" xfId="3347" xr:uid="{00000000-0005-0000-0000-00002B360000}"/>
    <cellStyle name="Millares 6 5 2 2 2" xfId="3900" xr:uid="{00000000-0005-0000-0000-00002C360000}"/>
    <cellStyle name="Millares 6 5 2 2 2 2" xfId="4996" xr:uid="{00000000-0005-0000-0000-00002D360000}"/>
    <cellStyle name="Millares 6 5 2 2 2 2 2" xfId="7185" xr:uid="{00000000-0005-0000-0000-00002E360000}"/>
    <cellStyle name="Millares 6 5 2 2 2 2 2 2" xfId="11562" xr:uid="{00000000-0005-0000-0000-00002F360000}"/>
    <cellStyle name="Millares 6 5 2 2 2 2 2 2 2" xfId="20315" xr:uid="{00000000-0005-0000-0000-000030360000}"/>
    <cellStyle name="Millares 6 5 2 2 2 2 2 3" xfId="15939" xr:uid="{00000000-0005-0000-0000-000031360000}"/>
    <cellStyle name="Millares 6 5 2 2 2 2 3" xfId="9374" xr:uid="{00000000-0005-0000-0000-000032360000}"/>
    <cellStyle name="Millares 6 5 2 2 2 2 3 2" xfId="18127" xr:uid="{00000000-0005-0000-0000-000033360000}"/>
    <cellStyle name="Millares 6 5 2 2 2 2 4" xfId="13751" xr:uid="{00000000-0005-0000-0000-000034360000}"/>
    <cellStyle name="Millares 6 5 2 2 2 3" xfId="6091" xr:uid="{00000000-0005-0000-0000-000035360000}"/>
    <cellStyle name="Millares 6 5 2 2 2 3 2" xfId="10468" xr:uid="{00000000-0005-0000-0000-000036360000}"/>
    <cellStyle name="Millares 6 5 2 2 2 3 2 2" xfId="19221" xr:uid="{00000000-0005-0000-0000-000037360000}"/>
    <cellStyle name="Millares 6 5 2 2 2 3 3" xfId="14845" xr:uid="{00000000-0005-0000-0000-000038360000}"/>
    <cellStyle name="Millares 6 5 2 2 2 4" xfId="8280" xr:uid="{00000000-0005-0000-0000-000039360000}"/>
    <cellStyle name="Millares 6 5 2 2 2 4 2" xfId="17033" xr:uid="{00000000-0005-0000-0000-00003A360000}"/>
    <cellStyle name="Millares 6 5 2 2 2 5" xfId="12657" xr:uid="{00000000-0005-0000-0000-00003B360000}"/>
    <cellStyle name="Millares 6 5 2 2 3" xfId="4448" xr:uid="{00000000-0005-0000-0000-00003C360000}"/>
    <cellStyle name="Millares 6 5 2 2 3 2" xfId="6637" xr:uid="{00000000-0005-0000-0000-00003D360000}"/>
    <cellStyle name="Millares 6 5 2 2 3 2 2" xfId="11014" xr:uid="{00000000-0005-0000-0000-00003E360000}"/>
    <cellStyle name="Millares 6 5 2 2 3 2 2 2" xfId="19767" xr:uid="{00000000-0005-0000-0000-00003F360000}"/>
    <cellStyle name="Millares 6 5 2 2 3 2 3" xfId="15391" xr:uid="{00000000-0005-0000-0000-000040360000}"/>
    <cellStyle name="Millares 6 5 2 2 3 3" xfId="8826" xr:uid="{00000000-0005-0000-0000-000041360000}"/>
    <cellStyle name="Millares 6 5 2 2 3 3 2" xfId="17579" xr:uid="{00000000-0005-0000-0000-000042360000}"/>
    <cellStyle name="Millares 6 5 2 2 3 4" xfId="13203" xr:uid="{00000000-0005-0000-0000-000043360000}"/>
    <cellStyle name="Millares 6 5 2 2 4" xfId="5543" xr:uid="{00000000-0005-0000-0000-000044360000}"/>
    <cellStyle name="Millares 6 5 2 2 4 2" xfId="9920" xr:uid="{00000000-0005-0000-0000-000045360000}"/>
    <cellStyle name="Millares 6 5 2 2 4 2 2" xfId="18673" xr:uid="{00000000-0005-0000-0000-000046360000}"/>
    <cellStyle name="Millares 6 5 2 2 4 3" xfId="14297" xr:uid="{00000000-0005-0000-0000-000047360000}"/>
    <cellStyle name="Millares 6 5 2 2 5" xfId="7732" xr:uid="{00000000-0005-0000-0000-000048360000}"/>
    <cellStyle name="Millares 6 5 2 2 5 2" xfId="16485" xr:uid="{00000000-0005-0000-0000-000049360000}"/>
    <cellStyle name="Millares 6 5 2 2 6" xfId="12109" xr:uid="{00000000-0005-0000-0000-00004A360000}"/>
    <cellStyle name="Millares 6 5 2 3" xfId="3626" xr:uid="{00000000-0005-0000-0000-00004B360000}"/>
    <cellStyle name="Millares 6 5 2 3 2" xfId="4722" xr:uid="{00000000-0005-0000-0000-00004C360000}"/>
    <cellStyle name="Millares 6 5 2 3 2 2" xfId="6911" xr:uid="{00000000-0005-0000-0000-00004D360000}"/>
    <cellStyle name="Millares 6 5 2 3 2 2 2" xfId="11288" xr:uid="{00000000-0005-0000-0000-00004E360000}"/>
    <cellStyle name="Millares 6 5 2 3 2 2 2 2" xfId="20041" xr:uid="{00000000-0005-0000-0000-00004F360000}"/>
    <cellStyle name="Millares 6 5 2 3 2 2 3" xfId="15665" xr:uid="{00000000-0005-0000-0000-000050360000}"/>
    <cellStyle name="Millares 6 5 2 3 2 3" xfId="9100" xr:uid="{00000000-0005-0000-0000-000051360000}"/>
    <cellStyle name="Millares 6 5 2 3 2 3 2" xfId="17853" xr:uid="{00000000-0005-0000-0000-000052360000}"/>
    <cellStyle name="Millares 6 5 2 3 2 4" xfId="13477" xr:uid="{00000000-0005-0000-0000-000053360000}"/>
    <cellStyle name="Millares 6 5 2 3 3" xfId="5817" xr:uid="{00000000-0005-0000-0000-000054360000}"/>
    <cellStyle name="Millares 6 5 2 3 3 2" xfId="10194" xr:uid="{00000000-0005-0000-0000-000055360000}"/>
    <cellStyle name="Millares 6 5 2 3 3 2 2" xfId="18947" xr:uid="{00000000-0005-0000-0000-000056360000}"/>
    <cellStyle name="Millares 6 5 2 3 3 3" xfId="14571" xr:uid="{00000000-0005-0000-0000-000057360000}"/>
    <cellStyle name="Millares 6 5 2 3 4" xfId="8006" xr:uid="{00000000-0005-0000-0000-000058360000}"/>
    <cellStyle name="Millares 6 5 2 3 4 2" xfId="16759" xr:uid="{00000000-0005-0000-0000-000059360000}"/>
    <cellStyle name="Millares 6 5 2 3 5" xfId="12383" xr:uid="{00000000-0005-0000-0000-00005A360000}"/>
    <cellStyle name="Millares 6 5 2 4" xfId="4174" xr:uid="{00000000-0005-0000-0000-00005B360000}"/>
    <cellStyle name="Millares 6 5 2 4 2" xfId="6363" xr:uid="{00000000-0005-0000-0000-00005C360000}"/>
    <cellStyle name="Millares 6 5 2 4 2 2" xfId="10740" xr:uid="{00000000-0005-0000-0000-00005D360000}"/>
    <cellStyle name="Millares 6 5 2 4 2 2 2" xfId="19493" xr:uid="{00000000-0005-0000-0000-00005E360000}"/>
    <cellStyle name="Millares 6 5 2 4 2 3" xfId="15117" xr:uid="{00000000-0005-0000-0000-00005F360000}"/>
    <cellStyle name="Millares 6 5 2 4 3" xfId="8552" xr:uid="{00000000-0005-0000-0000-000060360000}"/>
    <cellStyle name="Millares 6 5 2 4 3 2" xfId="17305" xr:uid="{00000000-0005-0000-0000-000061360000}"/>
    <cellStyle name="Millares 6 5 2 4 4" xfId="12929" xr:uid="{00000000-0005-0000-0000-000062360000}"/>
    <cellStyle name="Millares 6 5 2 5" xfId="5269" xr:uid="{00000000-0005-0000-0000-000063360000}"/>
    <cellStyle name="Millares 6 5 2 5 2" xfId="9646" xr:uid="{00000000-0005-0000-0000-000064360000}"/>
    <cellStyle name="Millares 6 5 2 5 2 2" xfId="18399" xr:uid="{00000000-0005-0000-0000-000065360000}"/>
    <cellStyle name="Millares 6 5 2 5 3" xfId="14023" xr:uid="{00000000-0005-0000-0000-000066360000}"/>
    <cellStyle name="Millares 6 5 2 6" xfId="7458" xr:uid="{00000000-0005-0000-0000-000067360000}"/>
    <cellStyle name="Millares 6 5 2 6 2" xfId="16211" xr:uid="{00000000-0005-0000-0000-000068360000}"/>
    <cellStyle name="Millares 6 5 2 7" xfId="11835" xr:uid="{00000000-0005-0000-0000-000069360000}"/>
    <cellStyle name="Millares 6 5 3" xfId="3235" xr:uid="{00000000-0005-0000-0000-00006A360000}"/>
    <cellStyle name="Millares 6 5 3 2" xfId="3788" xr:uid="{00000000-0005-0000-0000-00006B360000}"/>
    <cellStyle name="Millares 6 5 3 2 2" xfId="4884" xr:uid="{00000000-0005-0000-0000-00006C360000}"/>
    <cellStyle name="Millares 6 5 3 2 2 2" xfId="7073" xr:uid="{00000000-0005-0000-0000-00006D360000}"/>
    <cellStyle name="Millares 6 5 3 2 2 2 2" xfId="11450" xr:uid="{00000000-0005-0000-0000-00006E360000}"/>
    <cellStyle name="Millares 6 5 3 2 2 2 2 2" xfId="20203" xr:uid="{00000000-0005-0000-0000-00006F360000}"/>
    <cellStyle name="Millares 6 5 3 2 2 2 3" xfId="15827" xr:uid="{00000000-0005-0000-0000-000070360000}"/>
    <cellStyle name="Millares 6 5 3 2 2 3" xfId="9262" xr:uid="{00000000-0005-0000-0000-000071360000}"/>
    <cellStyle name="Millares 6 5 3 2 2 3 2" xfId="18015" xr:uid="{00000000-0005-0000-0000-000072360000}"/>
    <cellStyle name="Millares 6 5 3 2 2 4" xfId="13639" xr:uid="{00000000-0005-0000-0000-000073360000}"/>
    <cellStyle name="Millares 6 5 3 2 3" xfId="5979" xr:uid="{00000000-0005-0000-0000-000074360000}"/>
    <cellStyle name="Millares 6 5 3 2 3 2" xfId="10356" xr:uid="{00000000-0005-0000-0000-000075360000}"/>
    <cellStyle name="Millares 6 5 3 2 3 2 2" xfId="19109" xr:uid="{00000000-0005-0000-0000-000076360000}"/>
    <cellStyle name="Millares 6 5 3 2 3 3" xfId="14733" xr:uid="{00000000-0005-0000-0000-000077360000}"/>
    <cellStyle name="Millares 6 5 3 2 4" xfId="8168" xr:uid="{00000000-0005-0000-0000-000078360000}"/>
    <cellStyle name="Millares 6 5 3 2 4 2" xfId="16921" xr:uid="{00000000-0005-0000-0000-000079360000}"/>
    <cellStyle name="Millares 6 5 3 2 5" xfId="12545" xr:uid="{00000000-0005-0000-0000-00007A360000}"/>
    <cellStyle name="Millares 6 5 3 3" xfId="4336" xr:uid="{00000000-0005-0000-0000-00007B360000}"/>
    <cellStyle name="Millares 6 5 3 3 2" xfId="6525" xr:uid="{00000000-0005-0000-0000-00007C360000}"/>
    <cellStyle name="Millares 6 5 3 3 2 2" xfId="10902" xr:uid="{00000000-0005-0000-0000-00007D360000}"/>
    <cellStyle name="Millares 6 5 3 3 2 2 2" xfId="19655" xr:uid="{00000000-0005-0000-0000-00007E360000}"/>
    <cellStyle name="Millares 6 5 3 3 2 3" xfId="15279" xr:uid="{00000000-0005-0000-0000-00007F360000}"/>
    <cellStyle name="Millares 6 5 3 3 3" xfId="8714" xr:uid="{00000000-0005-0000-0000-000080360000}"/>
    <cellStyle name="Millares 6 5 3 3 3 2" xfId="17467" xr:uid="{00000000-0005-0000-0000-000081360000}"/>
    <cellStyle name="Millares 6 5 3 3 4" xfId="13091" xr:uid="{00000000-0005-0000-0000-000082360000}"/>
    <cellStyle name="Millares 6 5 3 4" xfId="5431" xr:uid="{00000000-0005-0000-0000-000083360000}"/>
    <cellStyle name="Millares 6 5 3 4 2" xfId="9808" xr:uid="{00000000-0005-0000-0000-000084360000}"/>
    <cellStyle name="Millares 6 5 3 4 2 2" xfId="18561" xr:uid="{00000000-0005-0000-0000-000085360000}"/>
    <cellStyle name="Millares 6 5 3 4 3" xfId="14185" xr:uid="{00000000-0005-0000-0000-000086360000}"/>
    <cellStyle name="Millares 6 5 3 5" xfId="7620" xr:uid="{00000000-0005-0000-0000-000087360000}"/>
    <cellStyle name="Millares 6 5 3 5 2" xfId="16373" xr:uid="{00000000-0005-0000-0000-000088360000}"/>
    <cellStyle name="Millares 6 5 3 6" xfId="11997" xr:uid="{00000000-0005-0000-0000-000089360000}"/>
    <cellStyle name="Millares 6 5 4" xfId="3514" xr:uid="{00000000-0005-0000-0000-00008A360000}"/>
    <cellStyle name="Millares 6 5 4 2" xfId="4610" xr:uid="{00000000-0005-0000-0000-00008B360000}"/>
    <cellStyle name="Millares 6 5 4 2 2" xfId="6799" xr:uid="{00000000-0005-0000-0000-00008C360000}"/>
    <cellStyle name="Millares 6 5 4 2 2 2" xfId="11176" xr:uid="{00000000-0005-0000-0000-00008D360000}"/>
    <cellStyle name="Millares 6 5 4 2 2 2 2" xfId="19929" xr:uid="{00000000-0005-0000-0000-00008E360000}"/>
    <cellStyle name="Millares 6 5 4 2 2 3" xfId="15553" xr:uid="{00000000-0005-0000-0000-00008F360000}"/>
    <cellStyle name="Millares 6 5 4 2 3" xfId="8988" xr:uid="{00000000-0005-0000-0000-000090360000}"/>
    <cellStyle name="Millares 6 5 4 2 3 2" xfId="17741" xr:uid="{00000000-0005-0000-0000-000091360000}"/>
    <cellStyle name="Millares 6 5 4 2 4" xfId="13365" xr:uid="{00000000-0005-0000-0000-000092360000}"/>
    <cellStyle name="Millares 6 5 4 3" xfId="5705" xr:uid="{00000000-0005-0000-0000-000093360000}"/>
    <cellStyle name="Millares 6 5 4 3 2" xfId="10082" xr:uid="{00000000-0005-0000-0000-000094360000}"/>
    <cellStyle name="Millares 6 5 4 3 2 2" xfId="18835" xr:uid="{00000000-0005-0000-0000-000095360000}"/>
    <cellStyle name="Millares 6 5 4 3 3" xfId="14459" xr:uid="{00000000-0005-0000-0000-000096360000}"/>
    <cellStyle name="Millares 6 5 4 4" xfId="7894" xr:uid="{00000000-0005-0000-0000-000097360000}"/>
    <cellStyle name="Millares 6 5 4 4 2" xfId="16647" xr:uid="{00000000-0005-0000-0000-000098360000}"/>
    <cellStyle name="Millares 6 5 4 5" xfId="12271" xr:uid="{00000000-0005-0000-0000-000099360000}"/>
    <cellStyle name="Millares 6 5 5" xfId="4062" xr:uid="{00000000-0005-0000-0000-00009A360000}"/>
    <cellStyle name="Millares 6 5 5 2" xfId="6251" xr:uid="{00000000-0005-0000-0000-00009B360000}"/>
    <cellStyle name="Millares 6 5 5 2 2" xfId="10628" xr:uid="{00000000-0005-0000-0000-00009C360000}"/>
    <cellStyle name="Millares 6 5 5 2 2 2" xfId="19381" xr:uid="{00000000-0005-0000-0000-00009D360000}"/>
    <cellStyle name="Millares 6 5 5 2 3" xfId="15005" xr:uid="{00000000-0005-0000-0000-00009E360000}"/>
    <cellStyle name="Millares 6 5 5 3" xfId="8440" xr:uid="{00000000-0005-0000-0000-00009F360000}"/>
    <cellStyle name="Millares 6 5 5 3 2" xfId="17193" xr:uid="{00000000-0005-0000-0000-0000A0360000}"/>
    <cellStyle name="Millares 6 5 5 4" xfId="12817" xr:uid="{00000000-0005-0000-0000-0000A1360000}"/>
    <cellStyle name="Millares 6 5 6" xfId="5157" xr:uid="{00000000-0005-0000-0000-0000A2360000}"/>
    <cellStyle name="Millares 6 5 6 2" xfId="9534" xr:uid="{00000000-0005-0000-0000-0000A3360000}"/>
    <cellStyle name="Millares 6 5 6 2 2" xfId="18287" xr:uid="{00000000-0005-0000-0000-0000A4360000}"/>
    <cellStyle name="Millares 6 5 6 3" xfId="13911" xr:uid="{00000000-0005-0000-0000-0000A5360000}"/>
    <cellStyle name="Millares 6 5 7" xfId="7346" xr:uid="{00000000-0005-0000-0000-0000A6360000}"/>
    <cellStyle name="Millares 6 5 7 2" xfId="16099" xr:uid="{00000000-0005-0000-0000-0000A7360000}"/>
    <cellStyle name="Millares 6 5 8" xfId="11723" xr:uid="{00000000-0005-0000-0000-0000A8360000}"/>
    <cellStyle name="Millares 6 6" xfId="3014" xr:uid="{00000000-0005-0000-0000-0000A9360000}"/>
    <cellStyle name="Millares 6 6 2" xfId="3290" xr:uid="{00000000-0005-0000-0000-0000AA360000}"/>
    <cellStyle name="Millares 6 6 2 2" xfId="3843" xr:uid="{00000000-0005-0000-0000-0000AB360000}"/>
    <cellStyle name="Millares 6 6 2 2 2" xfId="4939" xr:uid="{00000000-0005-0000-0000-0000AC360000}"/>
    <cellStyle name="Millares 6 6 2 2 2 2" xfId="7128" xr:uid="{00000000-0005-0000-0000-0000AD360000}"/>
    <cellStyle name="Millares 6 6 2 2 2 2 2" xfId="11505" xr:uid="{00000000-0005-0000-0000-0000AE360000}"/>
    <cellStyle name="Millares 6 6 2 2 2 2 2 2" xfId="20258" xr:uid="{00000000-0005-0000-0000-0000AF360000}"/>
    <cellStyle name="Millares 6 6 2 2 2 2 3" xfId="15882" xr:uid="{00000000-0005-0000-0000-0000B0360000}"/>
    <cellStyle name="Millares 6 6 2 2 2 3" xfId="9317" xr:uid="{00000000-0005-0000-0000-0000B1360000}"/>
    <cellStyle name="Millares 6 6 2 2 2 3 2" xfId="18070" xr:uid="{00000000-0005-0000-0000-0000B2360000}"/>
    <cellStyle name="Millares 6 6 2 2 2 4" xfId="13694" xr:uid="{00000000-0005-0000-0000-0000B3360000}"/>
    <cellStyle name="Millares 6 6 2 2 3" xfId="6034" xr:uid="{00000000-0005-0000-0000-0000B4360000}"/>
    <cellStyle name="Millares 6 6 2 2 3 2" xfId="10411" xr:uid="{00000000-0005-0000-0000-0000B5360000}"/>
    <cellStyle name="Millares 6 6 2 2 3 2 2" xfId="19164" xr:uid="{00000000-0005-0000-0000-0000B6360000}"/>
    <cellStyle name="Millares 6 6 2 2 3 3" xfId="14788" xr:uid="{00000000-0005-0000-0000-0000B7360000}"/>
    <cellStyle name="Millares 6 6 2 2 4" xfId="8223" xr:uid="{00000000-0005-0000-0000-0000B8360000}"/>
    <cellStyle name="Millares 6 6 2 2 4 2" xfId="16976" xr:uid="{00000000-0005-0000-0000-0000B9360000}"/>
    <cellStyle name="Millares 6 6 2 2 5" xfId="12600" xr:uid="{00000000-0005-0000-0000-0000BA360000}"/>
    <cellStyle name="Millares 6 6 2 3" xfId="4391" xr:uid="{00000000-0005-0000-0000-0000BB360000}"/>
    <cellStyle name="Millares 6 6 2 3 2" xfId="6580" xr:uid="{00000000-0005-0000-0000-0000BC360000}"/>
    <cellStyle name="Millares 6 6 2 3 2 2" xfId="10957" xr:uid="{00000000-0005-0000-0000-0000BD360000}"/>
    <cellStyle name="Millares 6 6 2 3 2 2 2" xfId="19710" xr:uid="{00000000-0005-0000-0000-0000BE360000}"/>
    <cellStyle name="Millares 6 6 2 3 2 3" xfId="15334" xr:uid="{00000000-0005-0000-0000-0000BF360000}"/>
    <cellStyle name="Millares 6 6 2 3 3" xfId="8769" xr:uid="{00000000-0005-0000-0000-0000C0360000}"/>
    <cellStyle name="Millares 6 6 2 3 3 2" xfId="17522" xr:uid="{00000000-0005-0000-0000-0000C1360000}"/>
    <cellStyle name="Millares 6 6 2 3 4" xfId="13146" xr:uid="{00000000-0005-0000-0000-0000C2360000}"/>
    <cellStyle name="Millares 6 6 2 4" xfId="5486" xr:uid="{00000000-0005-0000-0000-0000C3360000}"/>
    <cellStyle name="Millares 6 6 2 4 2" xfId="9863" xr:uid="{00000000-0005-0000-0000-0000C4360000}"/>
    <cellStyle name="Millares 6 6 2 4 2 2" xfId="18616" xr:uid="{00000000-0005-0000-0000-0000C5360000}"/>
    <cellStyle name="Millares 6 6 2 4 3" xfId="14240" xr:uid="{00000000-0005-0000-0000-0000C6360000}"/>
    <cellStyle name="Millares 6 6 2 5" xfId="7675" xr:uid="{00000000-0005-0000-0000-0000C7360000}"/>
    <cellStyle name="Millares 6 6 2 5 2" xfId="16428" xr:uid="{00000000-0005-0000-0000-0000C8360000}"/>
    <cellStyle name="Millares 6 6 2 6" xfId="12052" xr:uid="{00000000-0005-0000-0000-0000C9360000}"/>
    <cellStyle name="Millares 6 6 3" xfId="3569" xr:uid="{00000000-0005-0000-0000-0000CA360000}"/>
    <cellStyle name="Millares 6 6 3 2" xfId="4665" xr:uid="{00000000-0005-0000-0000-0000CB360000}"/>
    <cellStyle name="Millares 6 6 3 2 2" xfId="6854" xr:uid="{00000000-0005-0000-0000-0000CC360000}"/>
    <cellStyle name="Millares 6 6 3 2 2 2" xfId="11231" xr:uid="{00000000-0005-0000-0000-0000CD360000}"/>
    <cellStyle name="Millares 6 6 3 2 2 2 2" xfId="19984" xr:uid="{00000000-0005-0000-0000-0000CE360000}"/>
    <cellStyle name="Millares 6 6 3 2 2 3" xfId="15608" xr:uid="{00000000-0005-0000-0000-0000CF360000}"/>
    <cellStyle name="Millares 6 6 3 2 3" xfId="9043" xr:uid="{00000000-0005-0000-0000-0000D0360000}"/>
    <cellStyle name="Millares 6 6 3 2 3 2" xfId="17796" xr:uid="{00000000-0005-0000-0000-0000D1360000}"/>
    <cellStyle name="Millares 6 6 3 2 4" xfId="13420" xr:uid="{00000000-0005-0000-0000-0000D2360000}"/>
    <cellStyle name="Millares 6 6 3 3" xfId="5760" xr:uid="{00000000-0005-0000-0000-0000D3360000}"/>
    <cellStyle name="Millares 6 6 3 3 2" xfId="10137" xr:uid="{00000000-0005-0000-0000-0000D4360000}"/>
    <cellStyle name="Millares 6 6 3 3 2 2" xfId="18890" xr:uid="{00000000-0005-0000-0000-0000D5360000}"/>
    <cellStyle name="Millares 6 6 3 3 3" xfId="14514" xr:uid="{00000000-0005-0000-0000-0000D6360000}"/>
    <cellStyle name="Millares 6 6 3 4" xfId="7949" xr:uid="{00000000-0005-0000-0000-0000D7360000}"/>
    <cellStyle name="Millares 6 6 3 4 2" xfId="16702" xr:uid="{00000000-0005-0000-0000-0000D8360000}"/>
    <cellStyle name="Millares 6 6 3 5" xfId="12326" xr:uid="{00000000-0005-0000-0000-0000D9360000}"/>
    <cellStyle name="Millares 6 6 4" xfId="4117" xr:uid="{00000000-0005-0000-0000-0000DA360000}"/>
    <cellStyle name="Millares 6 6 4 2" xfId="6306" xr:uid="{00000000-0005-0000-0000-0000DB360000}"/>
    <cellStyle name="Millares 6 6 4 2 2" xfId="10683" xr:uid="{00000000-0005-0000-0000-0000DC360000}"/>
    <cellStyle name="Millares 6 6 4 2 2 2" xfId="19436" xr:uid="{00000000-0005-0000-0000-0000DD360000}"/>
    <cellStyle name="Millares 6 6 4 2 3" xfId="15060" xr:uid="{00000000-0005-0000-0000-0000DE360000}"/>
    <cellStyle name="Millares 6 6 4 3" xfId="8495" xr:uid="{00000000-0005-0000-0000-0000DF360000}"/>
    <cellStyle name="Millares 6 6 4 3 2" xfId="17248" xr:uid="{00000000-0005-0000-0000-0000E0360000}"/>
    <cellStyle name="Millares 6 6 4 4" xfId="12872" xr:uid="{00000000-0005-0000-0000-0000E1360000}"/>
    <cellStyle name="Millares 6 6 5" xfId="5212" xr:uid="{00000000-0005-0000-0000-0000E2360000}"/>
    <cellStyle name="Millares 6 6 5 2" xfId="9589" xr:uid="{00000000-0005-0000-0000-0000E3360000}"/>
    <cellStyle name="Millares 6 6 5 2 2" xfId="18342" xr:uid="{00000000-0005-0000-0000-0000E4360000}"/>
    <cellStyle name="Millares 6 6 5 3" xfId="13966" xr:uid="{00000000-0005-0000-0000-0000E5360000}"/>
    <cellStyle name="Millares 6 6 6" xfId="7401" xr:uid="{00000000-0005-0000-0000-0000E6360000}"/>
    <cellStyle name="Millares 6 6 6 2" xfId="16154" xr:uid="{00000000-0005-0000-0000-0000E7360000}"/>
    <cellStyle name="Millares 6 6 7" xfId="11778" xr:uid="{00000000-0005-0000-0000-0000E8360000}"/>
    <cellStyle name="Millares 6 7" xfId="2901" xr:uid="{00000000-0005-0000-0000-0000E9360000}"/>
    <cellStyle name="Millares 6 7 2" xfId="3180" xr:uid="{00000000-0005-0000-0000-0000EA360000}"/>
    <cellStyle name="Millares 6 7 2 2" xfId="3733" xr:uid="{00000000-0005-0000-0000-0000EB360000}"/>
    <cellStyle name="Millares 6 7 2 2 2" xfId="4829" xr:uid="{00000000-0005-0000-0000-0000EC360000}"/>
    <cellStyle name="Millares 6 7 2 2 2 2" xfId="7018" xr:uid="{00000000-0005-0000-0000-0000ED360000}"/>
    <cellStyle name="Millares 6 7 2 2 2 2 2" xfId="11395" xr:uid="{00000000-0005-0000-0000-0000EE360000}"/>
    <cellStyle name="Millares 6 7 2 2 2 2 2 2" xfId="20148" xr:uid="{00000000-0005-0000-0000-0000EF360000}"/>
    <cellStyle name="Millares 6 7 2 2 2 2 3" xfId="15772" xr:uid="{00000000-0005-0000-0000-0000F0360000}"/>
    <cellStyle name="Millares 6 7 2 2 2 3" xfId="9207" xr:uid="{00000000-0005-0000-0000-0000F1360000}"/>
    <cellStyle name="Millares 6 7 2 2 2 3 2" xfId="17960" xr:uid="{00000000-0005-0000-0000-0000F2360000}"/>
    <cellStyle name="Millares 6 7 2 2 2 4" xfId="13584" xr:uid="{00000000-0005-0000-0000-0000F3360000}"/>
    <cellStyle name="Millares 6 7 2 2 3" xfId="5924" xr:uid="{00000000-0005-0000-0000-0000F4360000}"/>
    <cellStyle name="Millares 6 7 2 2 3 2" xfId="10301" xr:uid="{00000000-0005-0000-0000-0000F5360000}"/>
    <cellStyle name="Millares 6 7 2 2 3 2 2" xfId="19054" xr:uid="{00000000-0005-0000-0000-0000F6360000}"/>
    <cellStyle name="Millares 6 7 2 2 3 3" xfId="14678" xr:uid="{00000000-0005-0000-0000-0000F7360000}"/>
    <cellStyle name="Millares 6 7 2 2 4" xfId="8113" xr:uid="{00000000-0005-0000-0000-0000F8360000}"/>
    <cellStyle name="Millares 6 7 2 2 4 2" xfId="16866" xr:uid="{00000000-0005-0000-0000-0000F9360000}"/>
    <cellStyle name="Millares 6 7 2 2 5" xfId="12490" xr:uid="{00000000-0005-0000-0000-0000FA360000}"/>
    <cellStyle name="Millares 6 7 2 3" xfId="4281" xr:uid="{00000000-0005-0000-0000-0000FB360000}"/>
    <cellStyle name="Millares 6 7 2 3 2" xfId="6470" xr:uid="{00000000-0005-0000-0000-0000FC360000}"/>
    <cellStyle name="Millares 6 7 2 3 2 2" xfId="10847" xr:uid="{00000000-0005-0000-0000-0000FD360000}"/>
    <cellStyle name="Millares 6 7 2 3 2 2 2" xfId="19600" xr:uid="{00000000-0005-0000-0000-0000FE360000}"/>
    <cellStyle name="Millares 6 7 2 3 2 3" xfId="15224" xr:uid="{00000000-0005-0000-0000-0000FF360000}"/>
    <cellStyle name="Millares 6 7 2 3 3" xfId="8659" xr:uid="{00000000-0005-0000-0000-000000370000}"/>
    <cellStyle name="Millares 6 7 2 3 3 2" xfId="17412" xr:uid="{00000000-0005-0000-0000-000001370000}"/>
    <cellStyle name="Millares 6 7 2 3 4" xfId="13036" xr:uid="{00000000-0005-0000-0000-000002370000}"/>
    <cellStyle name="Millares 6 7 2 4" xfId="5376" xr:uid="{00000000-0005-0000-0000-000003370000}"/>
    <cellStyle name="Millares 6 7 2 4 2" xfId="9753" xr:uid="{00000000-0005-0000-0000-000004370000}"/>
    <cellStyle name="Millares 6 7 2 4 2 2" xfId="18506" xr:uid="{00000000-0005-0000-0000-000005370000}"/>
    <cellStyle name="Millares 6 7 2 4 3" xfId="14130" xr:uid="{00000000-0005-0000-0000-000006370000}"/>
    <cellStyle name="Millares 6 7 2 5" xfId="7565" xr:uid="{00000000-0005-0000-0000-000007370000}"/>
    <cellStyle name="Millares 6 7 2 5 2" xfId="16318" xr:uid="{00000000-0005-0000-0000-000008370000}"/>
    <cellStyle name="Millares 6 7 2 6" xfId="11942" xr:uid="{00000000-0005-0000-0000-000009370000}"/>
    <cellStyle name="Millares 6 7 3" xfId="3459" xr:uid="{00000000-0005-0000-0000-00000A370000}"/>
    <cellStyle name="Millares 6 7 3 2" xfId="4555" xr:uid="{00000000-0005-0000-0000-00000B370000}"/>
    <cellStyle name="Millares 6 7 3 2 2" xfId="6744" xr:uid="{00000000-0005-0000-0000-00000C370000}"/>
    <cellStyle name="Millares 6 7 3 2 2 2" xfId="11121" xr:uid="{00000000-0005-0000-0000-00000D370000}"/>
    <cellStyle name="Millares 6 7 3 2 2 2 2" xfId="19874" xr:uid="{00000000-0005-0000-0000-00000E370000}"/>
    <cellStyle name="Millares 6 7 3 2 2 3" xfId="15498" xr:uid="{00000000-0005-0000-0000-00000F370000}"/>
    <cellStyle name="Millares 6 7 3 2 3" xfId="8933" xr:uid="{00000000-0005-0000-0000-000010370000}"/>
    <cellStyle name="Millares 6 7 3 2 3 2" xfId="17686" xr:uid="{00000000-0005-0000-0000-000011370000}"/>
    <cellStyle name="Millares 6 7 3 2 4" xfId="13310" xr:uid="{00000000-0005-0000-0000-000012370000}"/>
    <cellStyle name="Millares 6 7 3 3" xfId="5650" xr:uid="{00000000-0005-0000-0000-000013370000}"/>
    <cellStyle name="Millares 6 7 3 3 2" xfId="10027" xr:uid="{00000000-0005-0000-0000-000014370000}"/>
    <cellStyle name="Millares 6 7 3 3 2 2" xfId="18780" xr:uid="{00000000-0005-0000-0000-000015370000}"/>
    <cellStyle name="Millares 6 7 3 3 3" xfId="14404" xr:uid="{00000000-0005-0000-0000-000016370000}"/>
    <cellStyle name="Millares 6 7 3 4" xfId="7839" xr:uid="{00000000-0005-0000-0000-000017370000}"/>
    <cellStyle name="Millares 6 7 3 4 2" xfId="16592" xr:uid="{00000000-0005-0000-0000-000018370000}"/>
    <cellStyle name="Millares 6 7 3 5" xfId="12216" xr:uid="{00000000-0005-0000-0000-000019370000}"/>
    <cellStyle name="Millares 6 7 4" xfId="4007" xr:uid="{00000000-0005-0000-0000-00001A370000}"/>
    <cellStyle name="Millares 6 7 4 2" xfId="6196" xr:uid="{00000000-0005-0000-0000-00001B370000}"/>
    <cellStyle name="Millares 6 7 4 2 2" xfId="10573" xr:uid="{00000000-0005-0000-0000-00001C370000}"/>
    <cellStyle name="Millares 6 7 4 2 2 2" xfId="19326" xr:uid="{00000000-0005-0000-0000-00001D370000}"/>
    <cellStyle name="Millares 6 7 4 2 3" xfId="14950" xr:uid="{00000000-0005-0000-0000-00001E370000}"/>
    <cellStyle name="Millares 6 7 4 3" xfId="8385" xr:uid="{00000000-0005-0000-0000-00001F370000}"/>
    <cellStyle name="Millares 6 7 4 3 2" xfId="17138" xr:uid="{00000000-0005-0000-0000-000020370000}"/>
    <cellStyle name="Millares 6 7 4 4" xfId="12762" xr:uid="{00000000-0005-0000-0000-000021370000}"/>
    <cellStyle name="Millares 6 7 5" xfId="5102" xr:uid="{00000000-0005-0000-0000-000022370000}"/>
    <cellStyle name="Millares 6 7 5 2" xfId="9479" xr:uid="{00000000-0005-0000-0000-000023370000}"/>
    <cellStyle name="Millares 6 7 5 2 2" xfId="18232" xr:uid="{00000000-0005-0000-0000-000024370000}"/>
    <cellStyle name="Millares 6 7 5 3" xfId="13856" xr:uid="{00000000-0005-0000-0000-000025370000}"/>
    <cellStyle name="Millares 6 7 6" xfId="7291" xr:uid="{00000000-0005-0000-0000-000026370000}"/>
    <cellStyle name="Millares 6 7 6 2" xfId="16044" xr:uid="{00000000-0005-0000-0000-000027370000}"/>
    <cellStyle name="Millares 6 7 7" xfId="11668" xr:uid="{00000000-0005-0000-0000-000028370000}"/>
    <cellStyle name="Millares 6 8" xfId="3130" xr:uid="{00000000-0005-0000-0000-000029370000}"/>
    <cellStyle name="Millares 6 8 2" xfId="3684" xr:uid="{00000000-0005-0000-0000-00002A370000}"/>
    <cellStyle name="Millares 6 8 2 2" xfId="4780" xr:uid="{00000000-0005-0000-0000-00002B370000}"/>
    <cellStyle name="Millares 6 8 2 2 2" xfId="6969" xr:uid="{00000000-0005-0000-0000-00002C370000}"/>
    <cellStyle name="Millares 6 8 2 2 2 2" xfId="11346" xr:uid="{00000000-0005-0000-0000-00002D370000}"/>
    <cellStyle name="Millares 6 8 2 2 2 2 2" xfId="20099" xr:uid="{00000000-0005-0000-0000-00002E370000}"/>
    <cellStyle name="Millares 6 8 2 2 2 3" xfId="15723" xr:uid="{00000000-0005-0000-0000-00002F370000}"/>
    <cellStyle name="Millares 6 8 2 2 3" xfId="9158" xr:uid="{00000000-0005-0000-0000-000030370000}"/>
    <cellStyle name="Millares 6 8 2 2 3 2" xfId="17911" xr:uid="{00000000-0005-0000-0000-000031370000}"/>
    <cellStyle name="Millares 6 8 2 2 4" xfId="13535" xr:uid="{00000000-0005-0000-0000-000032370000}"/>
    <cellStyle name="Millares 6 8 2 3" xfId="5875" xr:uid="{00000000-0005-0000-0000-000033370000}"/>
    <cellStyle name="Millares 6 8 2 3 2" xfId="10252" xr:uid="{00000000-0005-0000-0000-000034370000}"/>
    <cellStyle name="Millares 6 8 2 3 2 2" xfId="19005" xr:uid="{00000000-0005-0000-0000-000035370000}"/>
    <cellStyle name="Millares 6 8 2 3 3" xfId="14629" xr:uid="{00000000-0005-0000-0000-000036370000}"/>
    <cellStyle name="Millares 6 8 2 4" xfId="8064" xr:uid="{00000000-0005-0000-0000-000037370000}"/>
    <cellStyle name="Millares 6 8 2 4 2" xfId="16817" xr:uid="{00000000-0005-0000-0000-000038370000}"/>
    <cellStyle name="Millares 6 8 2 5" xfId="12441" xr:uid="{00000000-0005-0000-0000-000039370000}"/>
    <cellStyle name="Millares 6 8 3" xfId="4232" xr:uid="{00000000-0005-0000-0000-00003A370000}"/>
    <cellStyle name="Millares 6 8 3 2" xfId="6421" xr:uid="{00000000-0005-0000-0000-00003B370000}"/>
    <cellStyle name="Millares 6 8 3 2 2" xfId="10798" xr:uid="{00000000-0005-0000-0000-00003C370000}"/>
    <cellStyle name="Millares 6 8 3 2 2 2" xfId="19551" xr:uid="{00000000-0005-0000-0000-00003D370000}"/>
    <cellStyle name="Millares 6 8 3 2 3" xfId="15175" xr:uid="{00000000-0005-0000-0000-00003E370000}"/>
    <cellStyle name="Millares 6 8 3 3" xfId="8610" xr:uid="{00000000-0005-0000-0000-00003F370000}"/>
    <cellStyle name="Millares 6 8 3 3 2" xfId="17363" xr:uid="{00000000-0005-0000-0000-000040370000}"/>
    <cellStyle name="Millares 6 8 3 4" xfId="12987" xr:uid="{00000000-0005-0000-0000-000041370000}"/>
    <cellStyle name="Millares 6 8 4" xfId="5327" xr:uid="{00000000-0005-0000-0000-000042370000}"/>
    <cellStyle name="Millares 6 8 4 2" xfId="9704" xr:uid="{00000000-0005-0000-0000-000043370000}"/>
    <cellStyle name="Millares 6 8 4 2 2" xfId="18457" xr:uid="{00000000-0005-0000-0000-000044370000}"/>
    <cellStyle name="Millares 6 8 4 3" xfId="14081" xr:uid="{00000000-0005-0000-0000-000045370000}"/>
    <cellStyle name="Millares 6 8 5" xfId="7516" xr:uid="{00000000-0005-0000-0000-000046370000}"/>
    <cellStyle name="Millares 6 8 5 2" xfId="16269" xr:uid="{00000000-0005-0000-0000-000047370000}"/>
    <cellStyle name="Millares 6 8 6" xfId="11893" xr:uid="{00000000-0005-0000-0000-000048370000}"/>
    <cellStyle name="Millares 6 9" xfId="3409" xr:uid="{00000000-0005-0000-0000-000049370000}"/>
    <cellStyle name="Millares 6 9 2" xfId="4506" xr:uid="{00000000-0005-0000-0000-00004A370000}"/>
    <cellStyle name="Millares 6 9 2 2" xfId="6695" xr:uid="{00000000-0005-0000-0000-00004B370000}"/>
    <cellStyle name="Millares 6 9 2 2 2" xfId="11072" xr:uid="{00000000-0005-0000-0000-00004C370000}"/>
    <cellStyle name="Millares 6 9 2 2 2 2" xfId="19825" xr:uid="{00000000-0005-0000-0000-00004D370000}"/>
    <cellStyle name="Millares 6 9 2 2 3" xfId="15449" xr:uid="{00000000-0005-0000-0000-00004E370000}"/>
    <cellStyle name="Millares 6 9 2 3" xfId="8884" xr:uid="{00000000-0005-0000-0000-00004F370000}"/>
    <cellStyle name="Millares 6 9 2 3 2" xfId="17637" xr:uid="{00000000-0005-0000-0000-000050370000}"/>
    <cellStyle name="Millares 6 9 2 4" xfId="13261" xr:uid="{00000000-0005-0000-0000-000051370000}"/>
    <cellStyle name="Millares 6 9 3" xfId="5601" xr:uid="{00000000-0005-0000-0000-000052370000}"/>
    <cellStyle name="Millares 6 9 3 2" xfId="9978" xr:uid="{00000000-0005-0000-0000-000053370000}"/>
    <cellStyle name="Millares 6 9 3 2 2" xfId="18731" xr:uid="{00000000-0005-0000-0000-000054370000}"/>
    <cellStyle name="Millares 6 9 3 3" xfId="14355" xr:uid="{00000000-0005-0000-0000-000055370000}"/>
    <cellStyle name="Millares 6 9 4" xfId="7790" xr:uid="{00000000-0005-0000-0000-000056370000}"/>
    <cellStyle name="Millares 6 9 4 2" xfId="16543" xr:uid="{00000000-0005-0000-0000-000057370000}"/>
    <cellStyle name="Millares 6 9 5" xfId="12167" xr:uid="{00000000-0005-0000-0000-000058370000}"/>
    <cellStyle name="Millares 7" xfId="240" xr:uid="{00000000-0005-0000-0000-000059370000}"/>
    <cellStyle name="Millares 7 10" xfId="7248" xr:uid="{00000000-0005-0000-0000-00005A370000}"/>
    <cellStyle name="Millares 7 10 2" xfId="16001" xr:uid="{00000000-0005-0000-0000-00005B370000}"/>
    <cellStyle name="Millares 7 11" xfId="11625" xr:uid="{00000000-0005-0000-0000-00005C370000}"/>
    <cellStyle name="Millares 7 2" xfId="241" xr:uid="{00000000-0005-0000-0000-00005D370000}"/>
    <cellStyle name="Millares 7 2 10" xfId="11626" xr:uid="{00000000-0005-0000-0000-00005E370000}"/>
    <cellStyle name="Millares 7 2 2" xfId="2965" xr:uid="{00000000-0005-0000-0000-00005F370000}"/>
    <cellStyle name="Millares 7 2 2 2" xfId="3077" xr:uid="{00000000-0005-0000-0000-000060370000}"/>
    <cellStyle name="Millares 7 2 2 2 2" xfId="3353" xr:uid="{00000000-0005-0000-0000-000061370000}"/>
    <cellStyle name="Millares 7 2 2 2 2 2" xfId="3906" xr:uid="{00000000-0005-0000-0000-000062370000}"/>
    <cellStyle name="Millares 7 2 2 2 2 2 2" xfId="5002" xr:uid="{00000000-0005-0000-0000-000063370000}"/>
    <cellStyle name="Millares 7 2 2 2 2 2 2 2" xfId="7191" xr:uid="{00000000-0005-0000-0000-000064370000}"/>
    <cellStyle name="Millares 7 2 2 2 2 2 2 2 2" xfId="11568" xr:uid="{00000000-0005-0000-0000-000065370000}"/>
    <cellStyle name="Millares 7 2 2 2 2 2 2 2 2 2" xfId="20321" xr:uid="{00000000-0005-0000-0000-000066370000}"/>
    <cellStyle name="Millares 7 2 2 2 2 2 2 2 3" xfId="15945" xr:uid="{00000000-0005-0000-0000-000067370000}"/>
    <cellStyle name="Millares 7 2 2 2 2 2 2 3" xfId="9380" xr:uid="{00000000-0005-0000-0000-000068370000}"/>
    <cellStyle name="Millares 7 2 2 2 2 2 2 3 2" xfId="18133" xr:uid="{00000000-0005-0000-0000-000069370000}"/>
    <cellStyle name="Millares 7 2 2 2 2 2 2 4" xfId="13757" xr:uid="{00000000-0005-0000-0000-00006A370000}"/>
    <cellStyle name="Millares 7 2 2 2 2 2 3" xfId="6097" xr:uid="{00000000-0005-0000-0000-00006B370000}"/>
    <cellStyle name="Millares 7 2 2 2 2 2 3 2" xfId="10474" xr:uid="{00000000-0005-0000-0000-00006C370000}"/>
    <cellStyle name="Millares 7 2 2 2 2 2 3 2 2" xfId="19227" xr:uid="{00000000-0005-0000-0000-00006D370000}"/>
    <cellStyle name="Millares 7 2 2 2 2 2 3 3" xfId="14851" xr:uid="{00000000-0005-0000-0000-00006E370000}"/>
    <cellStyle name="Millares 7 2 2 2 2 2 4" xfId="8286" xr:uid="{00000000-0005-0000-0000-00006F370000}"/>
    <cellStyle name="Millares 7 2 2 2 2 2 4 2" xfId="17039" xr:uid="{00000000-0005-0000-0000-000070370000}"/>
    <cellStyle name="Millares 7 2 2 2 2 2 5" xfId="12663" xr:uid="{00000000-0005-0000-0000-000071370000}"/>
    <cellStyle name="Millares 7 2 2 2 2 3" xfId="4454" xr:uid="{00000000-0005-0000-0000-000072370000}"/>
    <cellStyle name="Millares 7 2 2 2 2 3 2" xfId="6643" xr:uid="{00000000-0005-0000-0000-000073370000}"/>
    <cellStyle name="Millares 7 2 2 2 2 3 2 2" xfId="11020" xr:uid="{00000000-0005-0000-0000-000074370000}"/>
    <cellStyle name="Millares 7 2 2 2 2 3 2 2 2" xfId="19773" xr:uid="{00000000-0005-0000-0000-000075370000}"/>
    <cellStyle name="Millares 7 2 2 2 2 3 2 3" xfId="15397" xr:uid="{00000000-0005-0000-0000-000076370000}"/>
    <cellStyle name="Millares 7 2 2 2 2 3 3" xfId="8832" xr:uid="{00000000-0005-0000-0000-000077370000}"/>
    <cellStyle name="Millares 7 2 2 2 2 3 3 2" xfId="17585" xr:uid="{00000000-0005-0000-0000-000078370000}"/>
    <cellStyle name="Millares 7 2 2 2 2 3 4" xfId="13209" xr:uid="{00000000-0005-0000-0000-000079370000}"/>
    <cellStyle name="Millares 7 2 2 2 2 4" xfId="5549" xr:uid="{00000000-0005-0000-0000-00007A370000}"/>
    <cellStyle name="Millares 7 2 2 2 2 4 2" xfId="9926" xr:uid="{00000000-0005-0000-0000-00007B370000}"/>
    <cellStyle name="Millares 7 2 2 2 2 4 2 2" xfId="18679" xr:uid="{00000000-0005-0000-0000-00007C370000}"/>
    <cellStyle name="Millares 7 2 2 2 2 4 3" xfId="14303" xr:uid="{00000000-0005-0000-0000-00007D370000}"/>
    <cellStyle name="Millares 7 2 2 2 2 5" xfId="7738" xr:uid="{00000000-0005-0000-0000-00007E370000}"/>
    <cellStyle name="Millares 7 2 2 2 2 5 2" xfId="16491" xr:uid="{00000000-0005-0000-0000-00007F370000}"/>
    <cellStyle name="Millares 7 2 2 2 2 6" xfId="12115" xr:uid="{00000000-0005-0000-0000-000080370000}"/>
    <cellStyle name="Millares 7 2 2 2 3" xfId="3632" xr:uid="{00000000-0005-0000-0000-000081370000}"/>
    <cellStyle name="Millares 7 2 2 2 3 2" xfId="4728" xr:uid="{00000000-0005-0000-0000-000082370000}"/>
    <cellStyle name="Millares 7 2 2 2 3 2 2" xfId="6917" xr:uid="{00000000-0005-0000-0000-000083370000}"/>
    <cellStyle name="Millares 7 2 2 2 3 2 2 2" xfId="11294" xr:uid="{00000000-0005-0000-0000-000084370000}"/>
    <cellStyle name="Millares 7 2 2 2 3 2 2 2 2" xfId="20047" xr:uid="{00000000-0005-0000-0000-000085370000}"/>
    <cellStyle name="Millares 7 2 2 2 3 2 2 3" xfId="15671" xr:uid="{00000000-0005-0000-0000-000086370000}"/>
    <cellStyle name="Millares 7 2 2 2 3 2 3" xfId="9106" xr:uid="{00000000-0005-0000-0000-000087370000}"/>
    <cellStyle name="Millares 7 2 2 2 3 2 3 2" xfId="17859" xr:uid="{00000000-0005-0000-0000-000088370000}"/>
    <cellStyle name="Millares 7 2 2 2 3 2 4" xfId="13483" xr:uid="{00000000-0005-0000-0000-000089370000}"/>
    <cellStyle name="Millares 7 2 2 2 3 3" xfId="5823" xr:uid="{00000000-0005-0000-0000-00008A370000}"/>
    <cellStyle name="Millares 7 2 2 2 3 3 2" xfId="10200" xr:uid="{00000000-0005-0000-0000-00008B370000}"/>
    <cellStyle name="Millares 7 2 2 2 3 3 2 2" xfId="18953" xr:uid="{00000000-0005-0000-0000-00008C370000}"/>
    <cellStyle name="Millares 7 2 2 2 3 3 3" xfId="14577" xr:uid="{00000000-0005-0000-0000-00008D370000}"/>
    <cellStyle name="Millares 7 2 2 2 3 4" xfId="8012" xr:uid="{00000000-0005-0000-0000-00008E370000}"/>
    <cellStyle name="Millares 7 2 2 2 3 4 2" xfId="16765" xr:uid="{00000000-0005-0000-0000-00008F370000}"/>
    <cellStyle name="Millares 7 2 2 2 3 5" xfId="12389" xr:uid="{00000000-0005-0000-0000-000090370000}"/>
    <cellStyle name="Millares 7 2 2 2 4" xfId="4180" xr:uid="{00000000-0005-0000-0000-000091370000}"/>
    <cellStyle name="Millares 7 2 2 2 4 2" xfId="6369" xr:uid="{00000000-0005-0000-0000-000092370000}"/>
    <cellStyle name="Millares 7 2 2 2 4 2 2" xfId="10746" xr:uid="{00000000-0005-0000-0000-000093370000}"/>
    <cellStyle name="Millares 7 2 2 2 4 2 2 2" xfId="19499" xr:uid="{00000000-0005-0000-0000-000094370000}"/>
    <cellStyle name="Millares 7 2 2 2 4 2 3" xfId="15123" xr:uid="{00000000-0005-0000-0000-000095370000}"/>
    <cellStyle name="Millares 7 2 2 2 4 3" xfId="8558" xr:uid="{00000000-0005-0000-0000-000096370000}"/>
    <cellStyle name="Millares 7 2 2 2 4 3 2" xfId="17311" xr:uid="{00000000-0005-0000-0000-000097370000}"/>
    <cellStyle name="Millares 7 2 2 2 4 4" xfId="12935" xr:uid="{00000000-0005-0000-0000-000098370000}"/>
    <cellStyle name="Millares 7 2 2 2 5" xfId="5275" xr:uid="{00000000-0005-0000-0000-000099370000}"/>
    <cellStyle name="Millares 7 2 2 2 5 2" xfId="9652" xr:uid="{00000000-0005-0000-0000-00009A370000}"/>
    <cellStyle name="Millares 7 2 2 2 5 2 2" xfId="18405" xr:uid="{00000000-0005-0000-0000-00009B370000}"/>
    <cellStyle name="Millares 7 2 2 2 5 3" xfId="14029" xr:uid="{00000000-0005-0000-0000-00009C370000}"/>
    <cellStyle name="Millares 7 2 2 2 6" xfId="7464" xr:uid="{00000000-0005-0000-0000-00009D370000}"/>
    <cellStyle name="Millares 7 2 2 2 6 2" xfId="16217" xr:uid="{00000000-0005-0000-0000-00009E370000}"/>
    <cellStyle name="Millares 7 2 2 2 7" xfId="11841" xr:uid="{00000000-0005-0000-0000-00009F370000}"/>
    <cellStyle name="Millares 7 2 2 3" xfId="3241" xr:uid="{00000000-0005-0000-0000-0000A0370000}"/>
    <cellStyle name="Millares 7 2 2 3 2" xfId="3794" xr:uid="{00000000-0005-0000-0000-0000A1370000}"/>
    <cellStyle name="Millares 7 2 2 3 2 2" xfId="4890" xr:uid="{00000000-0005-0000-0000-0000A2370000}"/>
    <cellStyle name="Millares 7 2 2 3 2 2 2" xfId="7079" xr:uid="{00000000-0005-0000-0000-0000A3370000}"/>
    <cellStyle name="Millares 7 2 2 3 2 2 2 2" xfId="11456" xr:uid="{00000000-0005-0000-0000-0000A4370000}"/>
    <cellStyle name="Millares 7 2 2 3 2 2 2 2 2" xfId="20209" xr:uid="{00000000-0005-0000-0000-0000A5370000}"/>
    <cellStyle name="Millares 7 2 2 3 2 2 2 3" xfId="15833" xr:uid="{00000000-0005-0000-0000-0000A6370000}"/>
    <cellStyle name="Millares 7 2 2 3 2 2 3" xfId="9268" xr:uid="{00000000-0005-0000-0000-0000A7370000}"/>
    <cellStyle name="Millares 7 2 2 3 2 2 3 2" xfId="18021" xr:uid="{00000000-0005-0000-0000-0000A8370000}"/>
    <cellStyle name="Millares 7 2 2 3 2 2 4" xfId="13645" xr:uid="{00000000-0005-0000-0000-0000A9370000}"/>
    <cellStyle name="Millares 7 2 2 3 2 3" xfId="5985" xr:uid="{00000000-0005-0000-0000-0000AA370000}"/>
    <cellStyle name="Millares 7 2 2 3 2 3 2" xfId="10362" xr:uid="{00000000-0005-0000-0000-0000AB370000}"/>
    <cellStyle name="Millares 7 2 2 3 2 3 2 2" xfId="19115" xr:uid="{00000000-0005-0000-0000-0000AC370000}"/>
    <cellStyle name="Millares 7 2 2 3 2 3 3" xfId="14739" xr:uid="{00000000-0005-0000-0000-0000AD370000}"/>
    <cellStyle name="Millares 7 2 2 3 2 4" xfId="8174" xr:uid="{00000000-0005-0000-0000-0000AE370000}"/>
    <cellStyle name="Millares 7 2 2 3 2 4 2" xfId="16927" xr:uid="{00000000-0005-0000-0000-0000AF370000}"/>
    <cellStyle name="Millares 7 2 2 3 2 5" xfId="12551" xr:uid="{00000000-0005-0000-0000-0000B0370000}"/>
    <cellStyle name="Millares 7 2 2 3 3" xfId="4342" xr:uid="{00000000-0005-0000-0000-0000B1370000}"/>
    <cellStyle name="Millares 7 2 2 3 3 2" xfId="6531" xr:uid="{00000000-0005-0000-0000-0000B2370000}"/>
    <cellStyle name="Millares 7 2 2 3 3 2 2" xfId="10908" xr:uid="{00000000-0005-0000-0000-0000B3370000}"/>
    <cellStyle name="Millares 7 2 2 3 3 2 2 2" xfId="19661" xr:uid="{00000000-0005-0000-0000-0000B4370000}"/>
    <cellStyle name="Millares 7 2 2 3 3 2 3" xfId="15285" xr:uid="{00000000-0005-0000-0000-0000B5370000}"/>
    <cellStyle name="Millares 7 2 2 3 3 3" xfId="8720" xr:uid="{00000000-0005-0000-0000-0000B6370000}"/>
    <cellStyle name="Millares 7 2 2 3 3 3 2" xfId="17473" xr:uid="{00000000-0005-0000-0000-0000B7370000}"/>
    <cellStyle name="Millares 7 2 2 3 3 4" xfId="13097" xr:uid="{00000000-0005-0000-0000-0000B8370000}"/>
    <cellStyle name="Millares 7 2 2 3 4" xfId="5437" xr:uid="{00000000-0005-0000-0000-0000B9370000}"/>
    <cellStyle name="Millares 7 2 2 3 4 2" xfId="9814" xr:uid="{00000000-0005-0000-0000-0000BA370000}"/>
    <cellStyle name="Millares 7 2 2 3 4 2 2" xfId="18567" xr:uid="{00000000-0005-0000-0000-0000BB370000}"/>
    <cellStyle name="Millares 7 2 2 3 4 3" xfId="14191" xr:uid="{00000000-0005-0000-0000-0000BC370000}"/>
    <cellStyle name="Millares 7 2 2 3 5" xfId="7626" xr:uid="{00000000-0005-0000-0000-0000BD370000}"/>
    <cellStyle name="Millares 7 2 2 3 5 2" xfId="16379" xr:uid="{00000000-0005-0000-0000-0000BE370000}"/>
    <cellStyle name="Millares 7 2 2 3 6" xfId="12003" xr:uid="{00000000-0005-0000-0000-0000BF370000}"/>
    <cellStyle name="Millares 7 2 2 4" xfId="3520" xr:uid="{00000000-0005-0000-0000-0000C0370000}"/>
    <cellStyle name="Millares 7 2 2 4 2" xfId="4616" xr:uid="{00000000-0005-0000-0000-0000C1370000}"/>
    <cellStyle name="Millares 7 2 2 4 2 2" xfId="6805" xr:uid="{00000000-0005-0000-0000-0000C2370000}"/>
    <cellStyle name="Millares 7 2 2 4 2 2 2" xfId="11182" xr:uid="{00000000-0005-0000-0000-0000C3370000}"/>
    <cellStyle name="Millares 7 2 2 4 2 2 2 2" xfId="19935" xr:uid="{00000000-0005-0000-0000-0000C4370000}"/>
    <cellStyle name="Millares 7 2 2 4 2 2 3" xfId="15559" xr:uid="{00000000-0005-0000-0000-0000C5370000}"/>
    <cellStyle name="Millares 7 2 2 4 2 3" xfId="8994" xr:uid="{00000000-0005-0000-0000-0000C6370000}"/>
    <cellStyle name="Millares 7 2 2 4 2 3 2" xfId="17747" xr:uid="{00000000-0005-0000-0000-0000C7370000}"/>
    <cellStyle name="Millares 7 2 2 4 2 4" xfId="13371" xr:uid="{00000000-0005-0000-0000-0000C8370000}"/>
    <cellStyle name="Millares 7 2 2 4 3" xfId="5711" xr:uid="{00000000-0005-0000-0000-0000C9370000}"/>
    <cellStyle name="Millares 7 2 2 4 3 2" xfId="10088" xr:uid="{00000000-0005-0000-0000-0000CA370000}"/>
    <cellStyle name="Millares 7 2 2 4 3 2 2" xfId="18841" xr:uid="{00000000-0005-0000-0000-0000CB370000}"/>
    <cellStyle name="Millares 7 2 2 4 3 3" xfId="14465" xr:uid="{00000000-0005-0000-0000-0000CC370000}"/>
    <cellStyle name="Millares 7 2 2 4 4" xfId="7900" xr:uid="{00000000-0005-0000-0000-0000CD370000}"/>
    <cellStyle name="Millares 7 2 2 4 4 2" xfId="16653" xr:uid="{00000000-0005-0000-0000-0000CE370000}"/>
    <cellStyle name="Millares 7 2 2 4 5" xfId="12277" xr:uid="{00000000-0005-0000-0000-0000CF370000}"/>
    <cellStyle name="Millares 7 2 2 5" xfId="4068" xr:uid="{00000000-0005-0000-0000-0000D0370000}"/>
    <cellStyle name="Millares 7 2 2 5 2" xfId="6257" xr:uid="{00000000-0005-0000-0000-0000D1370000}"/>
    <cellStyle name="Millares 7 2 2 5 2 2" xfId="10634" xr:uid="{00000000-0005-0000-0000-0000D2370000}"/>
    <cellStyle name="Millares 7 2 2 5 2 2 2" xfId="19387" xr:uid="{00000000-0005-0000-0000-0000D3370000}"/>
    <cellStyle name="Millares 7 2 2 5 2 3" xfId="15011" xr:uid="{00000000-0005-0000-0000-0000D4370000}"/>
    <cellStyle name="Millares 7 2 2 5 3" xfId="8446" xr:uid="{00000000-0005-0000-0000-0000D5370000}"/>
    <cellStyle name="Millares 7 2 2 5 3 2" xfId="17199" xr:uid="{00000000-0005-0000-0000-0000D6370000}"/>
    <cellStyle name="Millares 7 2 2 5 4" xfId="12823" xr:uid="{00000000-0005-0000-0000-0000D7370000}"/>
    <cellStyle name="Millares 7 2 2 6" xfId="5163" xr:uid="{00000000-0005-0000-0000-0000D8370000}"/>
    <cellStyle name="Millares 7 2 2 6 2" xfId="9540" xr:uid="{00000000-0005-0000-0000-0000D9370000}"/>
    <cellStyle name="Millares 7 2 2 6 2 2" xfId="18293" xr:uid="{00000000-0005-0000-0000-0000DA370000}"/>
    <cellStyle name="Millares 7 2 2 6 3" xfId="13917" xr:uid="{00000000-0005-0000-0000-0000DB370000}"/>
    <cellStyle name="Millares 7 2 2 7" xfId="7352" xr:uid="{00000000-0005-0000-0000-0000DC370000}"/>
    <cellStyle name="Millares 7 2 2 7 2" xfId="16105" xr:uid="{00000000-0005-0000-0000-0000DD370000}"/>
    <cellStyle name="Millares 7 2 2 8" xfId="11729" xr:uid="{00000000-0005-0000-0000-0000DE370000}"/>
    <cellStyle name="Millares 7 2 3" xfId="3020" xr:uid="{00000000-0005-0000-0000-0000DF370000}"/>
    <cellStyle name="Millares 7 2 3 2" xfId="3296" xr:uid="{00000000-0005-0000-0000-0000E0370000}"/>
    <cellStyle name="Millares 7 2 3 2 2" xfId="3849" xr:uid="{00000000-0005-0000-0000-0000E1370000}"/>
    <cellStyle name="Millares 7 2 3 2 2 2" xfId="4945" xr:uid="{00000000-0005-0000-0000-0000E2370000}"/>
    <cellStyle name="Millares 7 2 3 2 2 2 2" xfId="7134" xr:uid="{00000000-0005-0000-0000-0000E3370000}"/>
    <cellStyle name="Millares 7 2 3 2 2 2 2 2" xfId="11511" xr:uid="{00000000-0005-0000-0000-0000E4370000}"/>
    <cellStyle name="Millares 7 2 3 2 2 2 2 2 2" xfId="20264" xr:uid="{00000000-0005-0000-0000-0000E5370000}"/>
    <cellStyle name="Millares 7 2 3 2 2 2 2 3" xfId="15888" xr:uid="{00000000-0005-0000-0000-0000E6370000}"/>
    <cellStyle name="Millares 7 2 3 2 2 2 3" xfId="9323" xr:uid="{00000000-0005-0000-0000-0000E7370000}"/>
    <cellStyle name="Millares 7 2 3 2 2 2 3 2" xfId="18076" xr:uid="{00000000-0005-0000-0000-0000E8370000}"/>
    <cellStyle name="Millares 7 2 3 2 2 2 4" xfId="13700" xr:uid="{00000000-0005-0000-0000-0000E9370000}"/>
    <cellStyle name="Millares 7 2 3 2 2 3" xfId="6040" xr:uid="{00000000-0005-0000-0000-0000EA370000}"/>
    <cellStyle name="Millares 7 2 3 2 2 3 2" xfId="10417" xr:uid="{00000000-0005-0000-0000-0000EB370000}"/>
    <cellStyle name="Millares 7 2 3 2 2 3 2 2" xfId="19170" xr:uid="{00000000-0005-0000-0000-0000EC370000}"/>
    <cellStyle name="Millares 7 2 3 2 2 3 3" xfId="14794" xr:uid="{00000000-0005-0000-0000-0000ED370000}"/>
    <cellStyle name="Millares 7 2 3 2 2 4" xfId="8229" xr:uid="{00000000-0005-0000-0000-0000EE370000}"/>
    <cellStyle name="Millares 7 2 3 2 2 4 2" xfId="16982" xr:uid="{00000000-0005-0000-0000-0000EF370000}"/>
    <cellStyle name="Millares 7 2 3 2 2 5" xfId="12606" xr:uid="{00000000-0005-0000-0000-0000F0370000}"/>
    <cellStyle name="Millares 7 2 3 2 3" xfId="4397" xr:uid="{00000000-0005-0000-0000-0000F1370000}"/>
    <cellStyle name="Millares 7 2 3 2 3 2" xfId="6586" xr:uid="{00000000-0005-0000-0000-0000F2370000}"/>
    <cellStyle name="Millares 7 2 3 2 3 2 2" xfId="10963" xr:uid="{00000000-0005-0000-0000-0000F3370000}"/>
    <cellStyle name="Millares 7 2 3 2 3 2 2 2" xfId="19716" xr:uid="{00000000-0005-0000-0000-0000F4370000}"/>
    <cellStyle name="Millares 7 2 3 2 3 2 3" xfId="15340" xr:uid="{00000000-0005-0000-0000-0000F5370000}"/>
    <cellStyle name="Millares 7 2 3 2 3 3" xfId="8775" xr:uid="{00000000-0005-0000-0000-0000F6370000}"/>
    <cellStyle name="Millares 7 2 3 2 3 3 2" xfId="17528" xr:uid="{00000000-0005-0000-0000-0000F7370000}"/>
    <cellStyle name="Millares 7 2 3 2 3 4" xfId="13152" xr:uid="{00000000-0005-0000-0000-0000F8370000}"/>
    <cellStyle name="Millares 7 2 3 2 4" xfId="5492" xr:uid="{00000000-0005-0000-0000-0000F9370000}"/>
    <cellStyle name="Millares 7 2 3 2 4 2" xfId="9869" xr:uid="{00000000-0005-0000-0000-0000FA370000}"/>
    <cellStyle name="Millares 7 2 3 2 4 2 2" xfId="18622" xr:uid="{00000000-0005-0000-0000-0000FB370000}"/>
    <cellStyle name="Millares 7 2 3 2 4 3" xfId="14246" xr:uid="{00000000-0005-0000-0000-0000FC370000}"/>
    <cellStyle name="Millares 7 2 3 2 5" xfId="7681" xr:uid="{00000000-0005-0000-0000-0000FD370000}"/>
    <cellStyle name="Millares 7 2 3 2 5 2" xfId="16434" xr:uid="{00000000-0005-0000-0000-0000FE370000}"/>
    <cellStyle name="Millares 7 2 3 2 6" xfId="12058" xr:uid="{00000000-0005-0000-0000-0000FF370000}"/>
    <cellStyle name="Millares 7 2 3 3" xfId="3575" xr:uid="{00000000-0005-0000-0000-000000380000}"/>
    <cellStyle name="Millares 7 2 3 3 2" xfId="4671" xr:uid="{00000000-0005-0000-0000-000001380000}"/>
    <cellStyle name="Millares 7 2 3 3 2 2" xfId="6860" xr:uid="{00000000-0005-0000-0000-000002380000}"/>
    <cellStyle name="Millares 7 2 3 3 2 2 2" xfId="11237" xr:uid="{00000000-0005-0000-0000-000003380000}"/>
    <cellStyle name="Millares 7 2 3 3 2 2 2 2" xfId="19990" xr:uid="{00000000-0005-0000-0000-000004380000}"/>
    <cellStyle name="Millares 7 2 3 3 2 2 3" xfId="15614" xr:uid="{00000000-0005-0000-0000-000005380000}"/>
    <cellStyle name="Millares 7 2 3 3 2 3" xfId="9049" xr:uid="{00000000-0005-0000-0000-000006380000}"/>
    <cellStyle name="Millares 7 2 3 3 2 3 2" xfId="17802" xr:uid="{00000000-0005-0000-0000-000007380000}"/>
    <cellStyle name="Millares 7 2 3 3 2 4" xfId="13426" xr:uid="{00000000-0005-0000-0000-000008380000}"/>
    <cellStyle name="Millares 7 2 3 3 3" xfId="5766" xr:uid="{00000000-0005-0000-0000-000009380000}"/>
    <cellStyle name="Millares 7 2 3 3 3 2" xfId="10143" xr:uid="{00000000-0005-0000-0000-00000A380000}"/>
    <cellStyle name="Millares 7 2 3 3 3 2 2" xfId="18896" xr:uid="{00000000-0005-0000-0000-00000B380000}"/>
    <cellStyle name="Millares 7 2 3 3 3 3" xfId="14520" xr:uid="{00000000-0005-0000-0000-00000C380000}"/>
    <cellStyle name="Millares 7 2 3 3 4" xfId="7955" xr:uid="{00000000-0005-0000-0000-00000D380000}"/>
    <cellStyle name="Millares 7 2 3 3 4 2" xfId="16708" xr:uid="{00000000-0005-0000-0000-00000E380000}"/>
    <cellStyle name="Millares 7 2 3 3 5" xfId="12332" xr:uid="{00000000-0005-0000-0000-00000F380000}"/>
    <cellStyle name="Millares 7 2 3 4" xfId="4123" xr:uid="{00000000-0005-0000-0000-000010380000}"/>
    <cellStyle name="Millares 7 2 3 4 2" xfId="6312" xr:uid="{00000000-0005-0000-0000-000011380000}"/>
    <cellStyle name="Millares 7 2 3 4 2 2" xfId="10689" xr:uid="{00000000-0005-0000-0000-000012380000}"/>
    <cellStyle name="Millares 7 2 3 4 2 2 2" xfId="19442" xr:uid="{00000000-0005-0000-0000-000013380000}"/>
    <cellStyle name="Millares 7 2 3 4 2 3" xfId="15066" xr:uid="{00000000-0005-0000-0000-000014380000}"/>
    <cellStyle name="Millares 7 2 3 4 3" xfId="8501" xr:uid="{00000000-0005-0000-0000-000015380000}"/>
    <cellStyle name="Millares 7 2 3 4 3 2" xfId="17254" xr:uid="{00000000-0005-0000-0000-000016380000}"/>
    <cellStyle name="Millares 7 2 3 4 4" xfId="12878" xr:uid="{00000000-0005-0000-0000-000017380000}"/>
    <cellStyle name="Millares 7 2 3 5" xfId="5218" xr:uid="{00000000-0005-0000-0000-000018380000}"/>
    <cellStyle name="Millares 7 2 3 5 2" xfId="9595" xr:uid="{00000000-0005-0000-0000-000019380000}"/>
    <cellStyle name="Millares 7 2 3 5 2 2" xfId="18348" xr:uid="{00000000-0005-0000-0000-00001A380000}"/>
    <cellStyle name="Millares 7 2 3 5 3" xfId="13972" xr:uid="{00000000-0005-0000-0000-00001B380000}"/>
    <cellStyle name="Millares 7 2 3 6" xfId="7407" xr:uid="{00000000-0005-0000-0000-00001C380000}"/>
    <cellStyle name="Millares 7 2 3 6 2" xfId="16160" xr:uid="{00000000-0005-0000-0000-00001D380000}"/>
    <cellStyle name="Millares 7 2 3 7" xfId="11784" xr:uid="{00000000-0005-0000-0000-00001E380000}"/>
    <cellStyle name="Millares 7 2 4" xfId="2907" xr:uid="{00000000-0005-0000-0000-00001F380000}"/>
    <cellStyle name="Millares 7 2 4 2" xfId="3186" xr:uid="{00000000-0005-0000-0000-000020380000}"/>
    <cellStyle name="Millares 7 2 4 2 2" xfId="3739" xr:uid="{00000000-0005-0000-0000-000021380000}"/>
    <cellStyle name="Millares 7 2 4 2 2 2" xfId="4835" xr:uid="{00000000-0005-0000-0000-000022380000}"/>
    <cellStyle name="Millares 7 2 4 2 2 2 2" xfId="7024" xr:uid="{00000000-0005-0000-0000-000023380000}"/>
    <cellStyle name="Millares 7 2 4 2 2 2 2 2" xfId="11401" xr:uid="{00000000-0005-0000-0000-000024380000}"/>
    <cellStyle name="Millares 7 2 4 2 2 2 2 2 2" xfId="20154" xr:uid="{00000000-0005-0000-0000-000025380000}"/>
    <cellStyle name="Millares 7 2 4 2 2 2 2 3" xfId="15778" xr:uid="{00000000-0005-0000-0000-000026380000}"/>
    <cellStyle name="Millares 7 2 4 2 2 2 3" xfId="9213" xr:uid="{00000000-0005-0000-0000-000027380000}"/>
    <cellStyle name="Millares 7 2 4 2 2 2 3 2" xfId="17966" xr:uid="{00000000-0005-0000-0000-000028380000}"/>
    <cellStyle name="Millares 7 2 4 2 2 2 4" xfId="13590" xr:uid="{00000000-0005-0000-0000-000029380000}"/>
    <cellStyle name="Millares 7 2 4 2 2 3" xfId="5930" xr:uid="{00000000-0005-0000-0000-00002A380000}"/>
    <cellStyle name="Millares 7 2 4 2 2 3 2" xfId="10307" xr:uid="{00000000-0005-0000-0000-00002B380000}"/>
    <cellStyle name="Millares 7 2 4 2 2 3 2 2" xfId="19060" xr:uid="{00000000-0005-0000-0000-00002C380000}"/>
    <cellStyle name="Millares 7 2 4 2 2 3 3" xfId="14684" xr:uid="{00000000-0005-0000-0000-00002D380000}"/>
    <cellStyle name="Millares 7 2 4 2 2 4" xfId="8119" xr:uid="{00000000-0005-0000-0000-00002E380000}"/>
    <cellStyle name="Millares 7 2 4 2 2 4 2" xfId="16872" xr:uid="{00000000-0005-0000-0000-00002F380000}"/>
    <cellStyle name="Millares 7 2 4 2 2 5" xfId="12496" xr:uid="{00000000-0005-0000-0000-000030380000}"/>
    <cellStyle name="Millares 7 2 4 2 3" xfId="4287" xr:uid="{00000000-0005-0000-0000-000031380000}"/>
    <cellStyle name="Millares 7 2 4 2 3 2" xfId="6476" xr:uid="{00000000-0005-0000-0000-000032380000}"/>
    <cellStyle name="Millares 7 2 4 2 3 2 2" xfId="10853" xr:uid="{00000000-0005-0000-0000-000033380000}"/>
    <cellStyle name="Millares 7 2 4 2 3 2 2 2" xfId="19606" xr:uid="{00000000-0005-0000-0000-000034380000}"/>
    <cellStyle name="Millares 7 2 4 2 3 2 3" xfId="15230" xr:uid="{00000000-0005-0000-0000-000035380000}"/>
    <cellStyle name="Millares 7 2 4 2 3 3" xfId="8665" xr:uid="{00000000-0005-0000-0000-000036380000}"/>
    <cellStyle name="Millares 7 2 4 2 3 3 2" xfId="17418" xr:uid="{00000000-0005-0000-0000-000037380000}"/>
    <cellStyle name="Millares 7 2 4 2 3 4" xfId="13042" xr:uid="{00000000-0005-0000-0000-000038380000}"/>
    <cellStyle name="Millares 7 2 4 2 4" xfId="5382" xr:uid="{00000000-0005-0000-0000-000039380000}"/>
    <cellStyle name="Millares 7 2 4 2 4 2" xfId="9759" xr:uid="{00000000-0005-0000-0000-00003A380000}"/>
    <cellStyle name="Millares 7 2 4 2 4 2 2" xfId="18512" xr:uid="{00000000-0005-0000-0000-00003B380000}"/>
    <cellStyle name="Millares 7 2 4 2 4 3" xfId="14136" xr:uid="{00000000-0005-0000-0000-00003C380000}"/>
    <cellStyle name="Millares 7 2 4 2 5" xfId="7571" xr:uid="{00000000-0005-0000-0000-00003D380000}"/>
    <cellStyle name="Millares 7 2 4 2 5 2" xfId="16324" xr:uid="{00000000-0005-0000-0000-00003E380000}"/>
    <cellStyle name="Millares 7 2 4 2 6" xfId="11948" xr:uid="{00000000-0005-0000-0000-00003F380000}"/>
    <cellStyle name="Millares 7 2 4 3" xfId="3465" xr:uid="{00000000-0005-0000-0000-000040380000}"/>
    <cellStyle name="Millares 7 2 4 3 2" xfId="4561" xr:uid="{00000000-0005-0000-0000-000041380000}"/>
    <cellStyle name="Millares 7 2 4 3 2 2" xfId="6750" xr:uid="{00000000-0005-0000-0000-000042380000}"/>
    <cellStyle name="Millares 7 2 4 3 2 2 2" xfId="11127" xr:uid="{00000000-0005-0000-0000-000043380000}"/>
    <cellStyle name="Millares 7 2 4 3 2 2 2 2" xfId="19880" xr:uid="{00000000-0005-0000-0000-000044380000}"/>
    <cellStyle name="Millares 7 2 4 3 2 2 3" xfId="15504" xr:uid="{00000000-0005-0000-0000-000045380000}"/>
    <cellStyle name="Millares 7 2 4 3 2 3" xfId="8939" xr:uid="{00000000-0005-0000-0000-000046380000}"/>
    <cellStyle name="Millares 7 2 4 3 2 3 2" xfId="17692" xr:uid="{00000000-0005-0000-0000-000047380000}"/>
    <cellStyle name="Millares 7 2 4 3 2 4" xfId="13316" xr:uid="{00000000-0005-0000-0000-000048380000}"/>
    <cellStyle name="Millares 7 2 4 3 3" xfId="5656" xr:uid="{00000000-0005-0000-0000-000049380000}"/>
    <cellStyle name="Millares 7 2 4 3 3 2" xfId="10033" xr:uid="{00000000-0005-0000-0000-00004A380000}"/>
    <cellStyle name="Millares 7 2 4 3 3 2 2" xfId="18786" xr:uid="{00000000-0005-0000-0000-00004B380000}"/>
    <cellStyle name="Millares 7 2 4 3 3 3" xfId="14410" xr:uid="{00000000-0005-0000-0000-00004C380000}"/>
    <cellStyle name="Millares 7 2 4 3 4" xfId="7845" xr:uid="{00000000-0005-0000-0000-00004D380000}"/>
    <cellStyle name="Millares 7 2 4 3 4 2" xfId="16598" xr:uid="{00000000-0005-0000-0000-00004E380000}"/>
    <cellStyle name="Millares 7 2 4 3 5" xfId="12222" xr:uid="{00000000-0005-0000-0000-00004F380000}"/>
    <cellStyle name="Millares 7 2 4 4" xfId="4013" xr:uid="{00000000-0005-0000-0000-000050380000}"/>
    <cellStyle name="Millares 7 2 4 4 2" xfId="6202" xr:uid="{00000000-0005-0000-0000-000051380000}"/>
    <cellStyle name="Millares 7 2 4 4 2 2" xfId="10579" xr:uid="{00000000-0005-0000-0000-000052380000}"/>
    <cellStyle name="Millares 7 2 4 4 2 2 2" xfId="19332" xr:uid="{00000000-0005-0000-0000-000053380000}"/>
    <cellStyle name="Millares 7 2 4 4 2 3" xfId="14956" xr:uid="{00000000-0005-0000-0000-000054380000}"/>
    <cellStyle name="Millares 7 2 4 4 3" xfId="8391" xr:uid="{00000000-0005-0000-0000-000055380000}"/>
    <cellStyle name="Millares 7 2 4 4 3 2" xfId="17144" xr:uid="{00000000-0005-0000-0000-000056380000}"/>
    <cellStyle name="Millares 7 2 4 4 4" xfId="12768" xr:uid="{00000000-0005-0000-0000-000057380000}"/>
    <cellStyle name="Millares 7 2 4 5" xfId="5108" xr:uid="{00000000-0005-0000-0000-000058380000}"/>
    <cellStyle name="Millares 7 2 4 5 2" xfId="9485" xr:uid="{00000000-0005-0000-0000-000059380000}"/>
    <cellStyle name="Millares 7 2 4 5 2 2" xfId="18238" xr:uid="{00000000-0005-0000-0000-00005A380000}"/>
    <cellStyle name="Millares 7 2 4 5 3" xfId="13862" xr:uid="{00000000-0005-0000-0000-00005B380000}"/>
    <cellStyle name="Millares 7 2 4 6" xfId="7297" xr:uid="{00000000-0005-0000-0000-00005C380000}"/>
    <cellStyle name="Millares 7 2 4 6 2" xfId="16050" xr:uid="{00000000-0005-0000-0000-00005D380000}"/>
    <cellStyle name="Millares 7 2 4 7" xfId="11674" xr:uid="{00000000-0005-0000-0000-00005E380000}"/>
    <cellStyle name="Millares 7 2 5" xfId="3136" xr:uid="{00000000-0005-0000-0000-00005F380000}"/>
    <cellStyle name="Millares 7 2 5 2" xfId="3690" xr:uid="{00000000-0005-0000-0000-000060380000}"/>
    <cellStyle name="Millares 7 2 5 2 2" xfId="4786" xr:uid="{00000000-0005-0000-0000-000061380000}"/>
    <cellStyle name="Millares 7 2 5 2 2 2" xfId="6975" xr:uid="{00000000-0005-0000-0000-000062380000}"/>
    <cellStyle name="Millares 7 2 5 2 2 2 2" xfId="11352" xr:uid="{00000000-0005-0000-0000-000063380000}"/>
    <cellStyle name="Millares 7 2 5 2 2 2 2 2" xfId="20105" xr:uid="{00000000-0005-0000-0000-000064380000}"/>
    <cellStyle name="Millares 7 2 5 2 2 2 3" xfId="15729" xr:uid="{00000000-0005-0000-0000-000065380000}"/>
    <cellStyle name="Millares 7 2 5 2 2 3" xfId="9164" xr:uid="{00000000-0005-0000-0000-000066380000}"/>
    <cellStyle name="Millares 7 2 5 2 2 3 2" xfId="17917" xr:uid="{00000000-0005-0000-0000-000067380000}"/>
    <cellStyle name="Millares 7 2 5 2 2 4" xfId="13541" xr:uid="{00000000-0005-0000-0000-000068380000}"/>
    <cellStyle name="Millares 7 2 5 2 3" xfId="5881" xr:uid="{00000000-0005-0000-0000-000069380000}"/>
    <cellStyle name="Millares 7 2 5 2 3 2" xfId="10258" xr:uid="{00000000-0005-0000-0000-00006A380000}"/>
    <cellStyle name="Millares 7 2 5 2 3 2 2" xfId="19011" xr:uid="{00000000-0005-0000-0000-00006B380000}"/>
    <cellStyle name="Millares 7 2 5 2 3 3" xfId="14635" xr:uid="{00000000-0005-0000-0000-00006C380000}"/>
    <cellStyle name="Millares 7 2 5 2 4" xfId="8070" xr:uid="{00000000-0005-0000-0000-00006D380000}"/>
    <cellStyle name="Millares 7 2 5 2 4 2" xfId="16823" xr:uid="{00000000-0005-0000-0000-00006E380000}"/>
    <cellStyle name="Millares 7 2 5 2 5" xfId="12447" xr:uid="{00000000-0005-0000-0000-00006F380000}"/>
    <cellStyle name="Millares 7 2 5 3" xfId="4238" xr:uid="{00000000-0005-0000-0000-000070380000}"/>
    <cellStyle name="Millares 7 2 5 3 2" xfId="6427" xr:uid="{00000000-0005-0000-0000-000071380000}"/>
    <cellStyle name="Millares 7 2 5 3 2 2" xfId="10804" xr:uid="{00000000-0005-0000-0000-000072380000}"/>
    <cellStyle name="Millares 7 2 5 3 2 2 2" xfId="19557" xr:uid="{00000000-0005-0000-0000-000073380000}"/>
    <cellStyle name="Millares 7 2 5 3 2 3" xfId="15181" xr:uid="{00000000-0005-0000-0000-000074380000}"/>
    <cellStyle name="Millares 7 2 5 3 3" xfId="8616" xr:uid="{00000000-0005-0000-0000-000075380000}"/>
    <cellStyle name="Millares 7 2 5 3 3 2" xfId="17369" xr:uid="{00000000-0005-0000-0000-000076380000}"/>
    <cellStyle name="Millares 7 2 5 3 4" xfId="12993" xr:uid="{00000000-0005-0000-0000-000077380000}"/>
    <cellStyle name="Millares 7 2 5 4" xfId="5333" xr:uid="{00000000-0005-0000-0000-000078380000}"/>
    <cellStyle name="Millares 7 2 5 4 2" xfId="9710" xr:uid="{00000000-0005-0000-0000-000079380000}"/>
    <cellStyle name="Millares 7 2 5 4 2 2" xfId="18463" xr:uid="{00000000-0005-0000-0000-00007A380000}"/>
    <cellStyle name="Millares 7 2 5 4 3" xfId="14087" xr:uid="{00000000-0005-0000-0000-00007B380000}"/>
    <cellStyle name="Millares 7 2 5 5" xfId="7522" xr:uid="{00000000-0005-0000-0000-00007C380000}"/>
    <cellStyle name="Millares 7 2 5 5 2" xfId="16275" xr:uid="{00000000-0005-0000-0000-00007D380000}"/>
    <cellStyle name="Millares 7 2 5 6" xfId="11899" xr:uid="{00000000-0005-0000-0000-00007E380000}"/>
    <cellStyle name="Millares 7 2 6" xfId="3415" xr:uid="{00000000-0005-0000-0000-00007F380000}"/>
    <cellStyle name="Millares 7 2 6 2" xfId="4512" xr:uid="{00000000-0005-0000-0000-000080380000}"/>
    <cellStyle name="Millares 7 2 6 2 2" xfId="6701" xr:uid="{00000000-0005-0000-0000-000081380000}"/>
    <cellStyle name="Millares 7 2 6 2 2 2" xfId="11078" xr:uid="{00000000-0005-0000-0000-000082380000}"/>
    <cellStyle name="Millares 7 2 6 2 2 2 2" xfId="19831" xr:uid="{00000000-0005-0000-0000-000083380000}"/>
    <cellStyle name="Millares 7 2 6 2 2 3" xfId="15455" xr:uid="{00000000-0005-0000-0000-000084380000}"/>
    <cellStyle name="Millares 7 2 6 2 3" xfId="8890" xr:uid="{00000000-0005-0000-0000-000085380000}"/>
    <cellStyle name="Millares 7 2 6 2 3 2" xfId="17643" xr:uid="{00000000-0005-0000-0000-000086380000}"/>
    <cellStyle name="Millares 7 2 6 2 4" xfId="13267" xr:uid="{00000000-0005-0000-0000-000087380000}"/>
    <cellStyle name="Millares 7 2 6 3" xfId="5607" xr:uid="{00000000-0005-0000-0000-000088380000}"/>
    <cellStyle name="Millares 7 2 6 3 2" xfId="9984" xr:uid="{00000000-0005-0000-0000-000089380000}"/>
    <cellStyle name="Millares 7 2 6 3 2 2" xfId="18737" xr:uid="{00000000-0005-0000-0000-00008A380000}"/>
    <cellStyle name="Millares 7 2 6 3 3" xfId="14361" xr:uid="{00000000-0005-0000-0000-00008B380000}"/>
    <cellStyle name="Millares 7 2 6 4" xfId="7796" xr:uid="{00000000-0005-0000-0000-00008C380000}"/>
    <cellStyle name="Millares 7 2 6 4 2" xfId="16549" xr:uid="{00000000-0005-0000-0000-00008D380000}"/>
    <cellStyle name="Millares 7 2 6 5" xfId="12173" xr:uid="{00000000-0005-0000-0000-00008E380000}"/>
    <cellStyle name="Millares 7 2 7" xfId="3965" xr:uid="{00000000-0005-0000-0000-00008F380000}"/>
    <cellStyle name="Millares 7 2 7 2" xfId="6154" xr:uid="{00000000-0005-0000-0000-000090380000}"/>
    <cellStyle name="Millares 7 2 7 2 2" xfId="10531" xr:uid="{00000000-0005-0000-0000-000091380000}"/>
    <cellStyle name="Millares 7 2 7 2 2 2" xfId="19284" xr:uid="{00000000-0005-0000-0000-000092380000}"/>
    <cellStyle name="Millares 7 2 7 2 3" xfId="14908" xr:uid="{00000000-0005-0000-0000-000093380000}"/>
    <cellStyle name="Millares 7 2 7 3" xfId="8343" xr:uid="{00000000-0005-0000-0000-000094380000}"/>
    <cellStyle name="Millares 7 2 7 3 2" xfId="17096" xr:uid="{00000000-0005-0000-0000-000095380000}"/>
    <cellStyle name="Millares 7 2 7 4" xfId="12720" xr:uid="{00000000-0005-0000-0000-000096380000}"/>
    <cellStyle name="Millares 7 2 8" xfId="5060" xr:uid="{00000000-0005-0000-0000-000097380000}"/>
    <cellStyle name="Millares 7 2 8 2" xfId="9437" xr:uid="{00000000-0005-0000-0000-000098380000}"/>
    <cellStyle name="Millares 7 2 8 2 2" xfId="18190" xr:uid="{00000000-0005-0000-0000-000099380000}"/>
    <cellStyle name="Millares 7 2 8 3" xfId="13814" xr:uid="{00000000-0005-0000-0000-00009A380000}"/>
    <cellStyle name="Millares 7 2 9" xfId="7249" xr:uid="{00000000-0005-0000-0000-00009B380000}"/>
    <cellStyle name="Millares 7 2 9 2" xfId="16002" xr:uid="{00000000-0005-0000-0000-00009C380000}"/>
    <cellStyle name="Millares 7 3" xfId="2964" xr:uid="{00000000-0005-0000-0000-00009D380000}"/>
    <cellStyle name="Millares 7 3 2" xfId="3076" xr:uid="{00000000-0005-0000-0000-00009E380000}"/>
    <cellStyle name="Millares 7 3 2 2" xfId="3352" xr:uid="{00000000-0005-0000-0000-00009F380000}"/>
    <cellStyle name="Millares 7 3 2 2 2" xfId="3905" xr:uid="{00000000-0005-0000-0000-0000A0380000}"/>
    <cellStyle name="Millares 7 3 2 2 2 2" xfId="5001" xr:uid="{00000000-0005-0000-0000-0000A1380000}"/>
    <cellStyle name="Millares 7 3 2 2 2 2 2" xfId="7190" xr:uid="{00000000-0005-0000-0000-0000A2380000}"/>
    <cellStyle name="Millares 7 3 2 2 2 2 2 2" xfId="11567" xr:uid="{00000000-0005-0000-0000-0000A3380000}"/>
    <cellStyle name="Millares 7 3 2 2 2 2 2 2 2" xfId="20320" xr:uid="{00000000-0005-0000-0000-0000A4380000}"/>
    <cellStyle name="Millares 7 3 2 2 2 2 2 3" xfId="15944" xr:uid="{00000000-0005-0000-0000-0000A5380000}"/>
    <cellStyle name="Millares 7 3 2 2 2 2 3" xfId="9379" xr:uid="{00000000-0005-0000-0000-0000A6380000}"/>
    <cellStyle name="Millares 7 3 2 2 2 2 3 2" xfId="18132" xr:uid="{00000000-0005-0000-0000-0000A7380000}"/>
    <cellStyle name="Millares 7 3 2 2 2 2 4" xfId="13756" xr:uid="{00000000-0005-0000-0000-0000A8380000}"/>
    <cellStyle name="Millares 7 3 2 2 2 3" xfId="6096" xr:uid="{00000000-0005-0000-0000-0000A9380000}"/>
    <cellStyle name="Millares 7 3 2 2 2 3 2" xfId="10473" xr:uid="{00000000-0005-0000-0000-0000AA380000}"/>
    <cellStyle name="Millares 7 3 2 2 2 3 2 2" xfId="19226" xr:uid="{00000000-0005-0000-0000-0000AB380000}"/>
    <cellStyle name="Millares 7 3 2 2 2 3 3" xfId="14850" xr:uid="{00000000-0005-0000-0000-0000AC380000}"/>
    <cellStyle name="Millares 7 3 2 2 2 4" xfId="8285" xr:uid="{00000000-0005-0000-0000-0000AD380000}"/>
    <cellStyle name="Millares 7 3 2 2 2 4 2" xfId="17038" xr:uid="{00000000-0005-0000-0000-0000AE380000}"/>
    <cellStyle name="Millares 7 3 2 2 2 5" xfId="12662" xr:uid="{00000000-0005-0000-0000-0000AF380000}"/>
    <cellStyle name="Millares 7 3 2 2 3" xfId="4453" xr:uid="{00000000-0005-0000-0000-0000B0380000}"/>
    <cellStyle name="Millares 7 3 2 2 3 2" xfId="6642" xr:uid="{00000000-0005-0000-0000-0000B1380000}"/>
    <cellStyle name="Millares 7 3 2 2 3 2 2" xfId="11019" xr:uid="{00000000-0005-0000-0000-0000B2380000}"/>
    <cellStyle name="Millares 7 3 2 2 3 2 2 2" xfId="19772" xr:uid="{00000000-0005-0000-0000-0000B3380000}"/>
    <cellStyle name="Millares 7 3 2 2 3 2 3" xfId="15396" xr:uid="{00000000-0005-0000-0000-0000B4380000}"/>
    <cellStyle name="Millares 7 3 2 2 3 3" xfId="8831" xr:uid="{00000000-0005-0000-0000-0000B5380000}"/>
    <cellStyle name="Millares 7 3 2 2 3 3 2" xfId="17584" xr:uid="{00000000-0005-0000-0000-0000B6380000}"/>
    <cellStyle name="Millares 7 3 2 2 3 4" xfId="13208" xr:uid="{00000000-0005-0000-0000-0000B7380000}"/>
    <cellStyle name="Millares 7 3 2 2 4" xfId="5548" xr:uid="{00000000-0005-0000-0000-0000B8380000}"/>
    <cellStyle name="Millares 7 3 2 2 4 2" xfId="9925" xr:uid="{00000000-0005-0000-0000-0000B9380000}"/>
    <cellStyle name="Millares 7 3 2 2 4 2 2" xfId="18678" xr:uid="{00000000-0005-0000-0000-0000BA380000}"/>
    <cellStyle name="Millares 7 3 2 2 4 3" xfId="14302" xr:uid="{00000000-0005-0000-0000-0000BB380000}"/>
    <cellStyle name="Millares 7 3 2 2 5" xfId="7737" xr:uid="{00000000-0005-0000-0000-0000BC380000}"/>
    <cellStyle name="Millares 7 3 2 2 5 2" xfId="16490" xr:uid="{00000000-0005-0000-0000-0000BD380000}"/>
    <cellStyle name="Millares 7 3 2 2 6" xfId="12114" xr:uid="{00000000-0005-0000-0000-0000BE380000}"/>
    <cellStyle name="Millares 7 3 2 3" xfId="3631" xr:uid="{00000000-0005-0000-0000-0000BF380000}"/>
    <cellStyle name="Millares 7 3 2 3 2" xfId="4727" xr:uid="{00000000-0005-0000-0000-0000C0380000}"/>
    <cellStyle name="Millares 7 3 2 3 2 2" xfId="6916" xr:uid="{00000000-0005-0000-0000-0000C1380000}"/>
    <cellStyle name="Millares 7 3 2 3 2 2 2" xfId="11293" xr:uid="{00000000-0005-0000-0000-0000C2380000}"/>
    <cellStyle name="Millares 7 3 2 3 2 2 2 2" xfId="20046" xr:uid="{00000000-0005-0000-0000-0000C3380000}"/>
    <cellStyle name="Millares 7 3 2 3 2 2 3" xfId="15670" xr:uid="{00000000-0005-0000-0000-0000C4380000}"/>
    <cellStyle name="Millares 7 3 2 3 2 3" xfId="9105" xr:uid="{00000000-0005-0000-0000-0000C5380000}"/>
    <cellStyle name="Millares 7 3 2 3 2 3 2" xfId="17858" xr:uid="{00000000-0005-0000-0000-0000C6380000}"/>
    <cellStyle name="Millares 7 3 2 3 2 4" xfId="13482" xr:uid="{00000000-0005-0000-0000-0000C7380000}"/>
    <cellStyle name="Millares 7 3 2 3 3" xfId="5822" xr:uid="{00000000-0005-0000-0000-0000C8380000}"/>
    <cellStyle name="Millares 7 3 2 3 3 2" xfId="10199" xr:uid="{00000000-0005-0000-0000-0000C9380000}"/>
    <cellStyle name="Millares 7 3 2 3 3 2 2" xfId="18952" xr:uid="{00000000-0005-0000-0000-0000CA380000}"/>
    <cellStyle name="Millares 7 3 2 3 3 3" xfId="14576" xr:uid="{00000000-0005-0000-0000-0000CB380000}"/>
    <cellStyle name="Millares 7 3 2 3 4" xfId="8011" xr:uid="{00000000-0005-0000-0000-0000CC380000}"/>
    <cellStyle name="Millares 7 3 2 3 4 2" xfId="16764" xr:uid="{00000000-0005-0000-0000-0000CD380000}"/>
    <cellStyle name="Millares 7 3 2 3 5" xfId="12388" xr:uid="{00000000-0005-0000-0000-0000CE380000}"/>
    <cellStyle name="Millares 7 3 2 4" xfId="4179" xr:uid="{00000000-0005-0000-0000-0000CF380000}"/>
    <cellStyle name="Millares 7 3 2 4 2" xfId="6368" xr:uid="{00000000-0005-0000-0000-0000D0380000}"/>
    <cellStyle name="Millares 7 3 2 4 2 2" xfId="10745" xr:uid="{00000000-0005-0000-0000-0000D1380000}"/>
    <cellStyle name="Millares 7 3 2 4 2 2 2" xfId="19498" xr:uid="{00000000-0005-0000-0000-0000D2380000}"/>
    <cellStyle name="Millares 7 3 2 4 2 3" xfId="15122" xr:uid="{00000000-0005-0000-0000-0000D3380000}"/>
    <cellStyle name="Millares 7 3 2 4 3" xfId="8557" xr:uid="{00000000-0005-0000-0000-0000D4380000}"/>
    <cellStyle name="Millares 7 3 2 4 3 2" xfId="17310" xr:uid="{00000000-0005-0000-0000-0000D5380000}"/>
    <cellStyle name="Millares 7 3 2 4 4" xfId="12934" xr:uid="{00000000-0005-0000-0000-0000D6380000}"/>
    <cellStyle name="Millares 7 3 2 5" xfId="5274" xr:uid="{00000000-0005-0000-0000-0000D7380000}"/>
    <cellStyle name="Millares 7 3 2 5 2" xfId="9651" xr:uid="{00000000-0005-0000-0000-0000D8380000}"/>
    <cellStyle name="Millares 7 3 2 5 2 2" xfId="18404" xr:uid="{00000000-0005-0000-0000-0000D9380000}"/>
    <cellStyle name="Millares 7 3 2 5 3" xfId="14028" xr:uid="{00000000-0005-0000-0000-0000DA380000}"/>
    <cellStyle name="Millares 7 3 2 6" xfId="7463" xr:uid="{00000000-0005-0000-0000-0000DB380000}"/>
    <cellStyle name="Millares 7 3 2 6 2" xfId="16216" xr:uid="{00000000-0005-0000-0000-0000DC380000}"/>
    <cellStyle name="Millares 7 3 2 7" xfId="11840" xr:uid="{00000000-0005-0000-0000-0000DD380000}"/>
    <cellStyle name="Millares 7 3 3" xfId="3240" xr:uid="{00000000-0005-0000-0000-0000DE380000}"/>
    <cellStyle name="Millares 7 3 3 2" xfId="3793" xr:uid="{00000000-0005-0000-0000-0000DF380000}"/>
    <cellStyle name="Millares 7 3 3 2 2" xfId="4889" xr:uid="{00000000-0005-0000-0000-0000E0380000}"/>
    <cellStyle name="Millares 7 3 3 2 2 2" xfId="7078" xr:uid="{00000000-0005-0000-0000-0000E1380000}"/>
    <cellStyle name="Millares 7 3 3 2 2 2 2" xfId="11455" xr:uid="{00000000-0005-0000-0000-0000E2380000}"/>
    <cellStyle name="Millares 7 3 3 2 2 2 2 2" xfId="20208" xr:uid="{00000000-0005-0000-0000-0000E3380000}"/>
    <cellStyle name="Millares 7 3 3 2 2 2 3" xfId="15832" xr:uid="{00000000-0005-0000-0000-0000E4380000}"/>
    <cellStyle name="Millares 7 3 3 2 2 3" xfId="9267" xr:uid="{00000000-0005-0000-0000-0000E5380000}"/>
    <cellStyle name="Millares 7 3 3 2 2 3 2" xfId="18020" xr:uid="{00000000-0005-0000-0000-0000E6380000}"/>
    <cellStyle name="Millares 7 3 3 2 2 4" xfId="13644" xr:uid="{00000000-0005-0000-0000-0000E7380000}"/>
    <cellStyle name="Millares 7 3 3 2 3" xfId="5984" xr:uid="{00000000-0005-0000-0000-0000E8380000}"/>
    <cellStyle name="Millares 7 3 3 2 3 2" xfId="10361" xr:uid="{00000000-0005-0000-0000-0000E9380000}"/>
    <cellStyle name="Millares 7 3 3 2 3 2 2" xfId="19114" xr:uid="{00000000-0005-0000-0000-0000EA380000}"/>
    <cellStyle name="Millares 7 3 3 2 3 3" xfId="14738" xr:uid="{00000000-0005-0000-0000-0000EB380000}"/>
    <cellStyle name="Millares 7 3 3 2 4" xfId="8173" xr:uid="{00000000-0005-0000-0000-0000EC380000}"/>
    <cellStyle name="Millares 7 3 3 2 4 2" xfId="16926" xr:uid="{00000000-0005-0000-0000-0000ED380000}"/>
    <cellStyle name="Millares 7 3 3 2 5" xfId="12550" xr:uid="{00000000-0005-0000-0000-0000EE380000}"/>
    <cellStyle name="Millares 7 3 3 3" xfId="4341" xr:uid="{00000000-0005-0000-0000-0000EF380000}"/>
    <cellStyle name="Millares 7 3 3 3 2" xfId="6530" xr:uid="{00000000-0005-0000-0000-0000F0380000}"/>
    <cellStyle name="Millares 7 3 3 3 2 2" xfId="10907" xr:uid="{00000000-0005-0000-0000-0000F1380000}"/>
    <cellStyle name="Millares 7 3 3 3 2 2 2" xfId="19660" xr:uid="{00000000-0005-0000-0000-0000F2380000}"/>
    <cellStyle name="Millares 7 3 3 3 2 3" xfId="15284" xr:uid="{00000000-0005-0000-0000-0000F3380000}"/>
    <cellStyle name="Millares 7 3 3 3 3" xfId="8719" xr:uid="{00000000-0005-0000-0000-0000F4380000}"/>
    <cellStyle name="Millares 7 3 3 3 3 2" xfId="17472" xr:uid="{00000000-0005-0000-0000-0000F5380000}"/>
    <cellStyle name="Millares 7 3 3 3 4" xfId="13096" xr:uid="{00000000-0005-0000-0000-0000F6380000}"/>
    <cellStyle name="Millares 7 3 3 4" xfId="5436" xr:uid="{00000000-0005-0000-0000-0000F7380000}"/>
    <cellStyle name="Millares 7 3 3 4 2" xfId="9813" xr:uid="{00000000-0005-0000-0000-0000F8380000}"/>
    <cellStyle name="Millares 7 3 3 4 2 2" xfId="18566" xr:uid="{00000000-0005-0000-0000-0000F9380000}"/>
    <cellStyle name="Millares 7 3 3 4 3" xfId="14190" xr:uid="{00000000-0005-0000-0000-0000FA380000}"/>
    <cellStyle name="Millares 7 3 3 5" xfId="7625" xr:uid="{00000000-0005-0000-0000-0000FB380000}"/>
    <cellStyle name="Millares 7 3 3 5 2" xfId="16378" xr:uid="{00000000-0005-0000-0000-0000FC380000}"/>
    <cellStyle name="Millares 7 3 3 6" xfId="12002" xr:uid="{00000000-0005-0000-0000-0000FD380000}"/>
    <cellStyle name="Millares 7 3 4" xfId="3519" xr:uid="{00000000-0005-0000-0000-0000FE380000}"/>
    <cellStyle name="Millares 7 3 4 2" xfId="4615" xr:uid="{00000000-0005-0000-0000-0000FF380000}"/>
    <cellStyle name="Millares 7 3 4 2 2" xfId="6804" xr:uid="{00000000-0005-0000-0000-000000390000}"/>
    <cellStyle name="Millares 7 3 4 2 2 2" xfId="11181" xr:uid="{00000000-0005-0000-0000-000001390000}"/>
    <cellStyle name="Millares 7 3 4 2 2 2 2" xfId="19934" xr:uid="{00000000-0005-0000-0000-000002390000}"/>
    <cellStyle name="Millares 7 3 4 2 2 3" xfId="15558" xr:uid="{00000000-0005-0000-0000-000003390000}"/>
    <cellStyle name="Millares 7 3 4 2 3" xfId="8993" xr:uid="{00000000-0005-0000-0000-000004390000}"/>
    <cellStyle name="Millares 7 3 4 2 3 2" xfId="17746" xr:uid="{00000000-0005-0000-0000-000005390000}"/>
    <cellStyle name="Millares 7 3 4 2 4" xfId="13370" xr:uid="{00000000-0005-0000-0000-000006390000}"/>
    <cellStyle name="Millares 7 3 4 3" xfId="5710" xr:uid="{00000000-0005-0000-0000-000007390000}"/>
    <cellStyle name="Millares 7 3 4 3 2" xfId="10087" xr:uid="{00000000-0005-0000-0000-000008390000}"/>
    <cellStyle name="Millares 7 3 4 3 2 2" xfId="18840" xr:uid="{00000000-0005-0000-0000-000009390000}"/>
    <cellStyle name="Millares 7 3 4 3 3" xfId="14464" xr:uid="{00000000-0005-0000-0000-00000A390000}"/>
    <cellStyle name="Millares 7 3 4 4" xfId="7899" xr:uid="{00000000-0005-0000-0000-00000B390000}"/>
    <cellStyle name="Millares 7 3 4 4 2" xfId="16652" xr:uid="{00000000-0005-0000-0000-00000C390000}"/>
    <cellStyle name="Millares 7 3 4 5" xfId="12276" xr:uid="{00000000-0005-0000-0000-00000D390000}"/>
    <cellStyle name="Millares 7 3 5" xfId="4067" xr:uid="{00000000-0005-0000-0000-00000E390000}"/>
    <cellStyle name="Millares 7 3 5 2" xfId="6256" xr:uid="{00000000-0005-0000-0000-00000F390000}"/>
    <cellStyle name="Millares 7 3 5 2 2" xfId="10633" xr:uid="{00000000-0005-0000-0000-000010390000}"/>
    <cellStyle name="Millares 7 3 5 2 2 2" xfId="19386" xr:uid="{00000000-0005-0000-0000-000011390000}"/>
    <cellStyle name="Millares 7 3 5 2 3" xfId="15010" xr:uid="{00000000-0005-0000-0000-000012390000}"/>
    <cellStyle name="Millares 7 3 5 3" xfId="8445" xr:uid="{00000000-0005-0000-0000-000013390000}"/>
    <cellStyle name="Millares 7 3 5 3 2" xfId="17198" xr:uid="{00000000-0005-0000-0000-000014390000}"/>
    <cellStyle name="Millares 7 3 5 4" xfId="12822" xr:uid="{00000000-0005-0000-0000-000015390000}"/>
    <cellStyle name="Millares 7 3 6" xfId="5162" xr:uid="{00000000-0005-0000-0000-000016390000}"/>
    <cellStyle name="Millares 7 3 6 2" xfId="9539" xr:uid="{00000000-0005-0000-0000-000017390000}"/>
    <cellStyle name="Millares 7 3 6 2 2" xfId="18292" xr:uid="{00000000-0005-0000-0000-000018390000}"/>
    <cellStyle name="Millares 7 3 6 3" xfId="13916" xr:uid="{00000000-0005-0000-0000-000019390000}"/>
    <cellStyle name="Millares 7 3 7" xfId="7351" xr:uid="{00000000-0005-0000-0000-00001A390000}"/>
    <cellStyle name="Millares 7 3 7 2" xfId="16104" xr:uid="{00000000-0005-0000-0000-00001B390000}"/>
    <cellStyle name="Millares 7 3 8" xfId="11728" xr:uid="{00000000-0005-0000-0000-00001C390000}"/>
    <cellStyle name="Millares 7 4" xfId="3019" xr:uid="{00000000-0005-0000-0000-00001D390000}"/>
    <cellStyle name="Millares 7 4 2" xfId="3295" xr:uid="{00000000-0005-0000-0000-00001E390000}"/>
    <cellStyle name="Millares 7 4 2 2" xfId="3848" xr:uid="{00000000-0005-0000-0000-00001F390000}"/>
    <cellStyle name="Millares 7 4 2 2 2" xfId="4944" xr:uid="{00000000-0005-0000-0000-000020390000}"/>
    <cellStyle name="Millares 7 4 2 2 2 2" xfId="7133" xr:uid="{00000000-0005-0000-0000-000021390000}"/>
    <cellStyle name="Millares 7 4 2 2 2 2 2" xfId="11510" xr:uid="{00000000-0005-0000-0000-000022390000}"/>
    <cellStyle name="Millares 7 4 2 2 2 2 2 2" xfId="20263" xr:uid="{00000000-0005-0000-0000-000023390000}"/>
    <cellStyle name="Millares 7 4 2 2 2 2 3" xfId="15887" xr:uid="{00000000-0005-0000-0000-000024390000}"/>
    <cellStyle name="Millares 7 4 2 2 2 3" xfId="9322" xr:uid="{00000000-0005-0000-0000-000025390000}"/>
    <cellStyle name="Millares 7 4 2 2 2 3 2" xfId="18075" xr:uid="{00000000-0005-0000-0000-000026390000}"/>
    <cellStyle name="Millares 7 4 2 2 2 4" xfId="13699" xr:uid="{00000000-0005-0000-0000-000027390000}"/>
    <cellStyle name="Millares 7 4 2 2 3" xfId="6039" xr:uid="{00000000-0005-0000-0000-000028390000}"/>
    <cellStyle name="Millares 7 4 2 2 3 2" xfId="10416" xr:uid="{00000000-0005-0000-0000-000029390000}"/>
    <cellStyle name="Millares 7 4 2 2 3 2 2" xfId="19169" xr:uid="{00000000-0005-0000-0000-00002A390000}"/>
    <cellStyle name="Millares 7 4 2 2 3 3" xfId="14793" xr:uid="{00000000-0005-0000-0000-00002B390000}"/>
    <cellStyle name="Millares 7 4 2 2 4" xfId="8228" xr:uid="{00000000-0005-0000-0000-00002C390000}"/>
    <cellStyle name="Millares 7 4 2 2 4 2" xfId="16981" xr:uid="{00000000-0005-0000-0000-00002D390000}"/>
    <cellStyle name="Millares 7 4 2 2 5" xfId="12605" xr:uid="{00000000-0005-0000-0000-00002E390000}"/>
    <cellStyle name="Millares 7 4 2 3" xfId="4396" xr:uid="{00000000-0005-0000-0000-00002F390000}"/>
    <cellStyle name="Millares 7 4 2 3 2" xfId="6585" xr:uid="{00000000-0005-0000-0000-000030390000}"/>
    <cellStyle name="Millares 7 4 2 3 2 2" xfId="10962" xr:uid="{00000000-0005-0000-0000-000031390000}"/>
    <cellStyle name="Millares 7 4 2 3 2 2 2" xfId="19715" xr:uid="{00000000-0005-0000-0000-000032390000}"/>
    <cellStyle name="Millares 7 4 2 3 2 3" xfId="15339" xr:uid="{00000000-0005-0000-0000-000033390000}"/>
    <cellStyle name="Millares 7 4 2 3 3" xfId="8774" xr:uid="{00000000-0005-0000-0000-000034390000}"/>
    <cellStyle name="Millares 7 4 2 3 3 2" xfId="17527" xr:uid="{00000000-0005-0000-0000-000035390000}"/>
    <cellStyle name="Millares 7 4 2 3 4" xfId="13151" xr:uid="{00000000-0005-0000-0000-000036390000}"/>
    <cellStyle name="Millares 7 4 2 4" xfId="5491" xr:uid="{00000000-0005-0000-0000-000037390000}"/>
    <cellStyle name="Millares 7 4 2 4 2" xfId="9868" xr:uid="{00000000-0005-0000-0000-000038390000}"/>
    <cellStyle name="Millares 7 4 2 4 2 2" xfId="18621" xr:uid="{00000000-0005-0000-0000-000039390000}"/>
    <cellStyle name="Millares 7 4 2 4 3" xfId="14245" xr:uid="{00000000-0005-0000-0000-00003A390000}"/>
    <cellStyle name="Millares 7 4 2 5" xfId="7680" xr:uid="{00000000-0005-0000-0000-00003B390000}"/>
    <cellStyle name="Millares 7 4 2 5 2" xfId="16433" xr:uid="{00000000-0005-0000-0000-00003C390000}"/>
    <cellStyle name="Millares 7 4 2 6" xfId="12057" xr:uid="{00000000-0005-0000-0000-00003D390000}"/>
    <cellStyle name="Millares 7 4 3" xfId="3574" xr:uid="{00000000-0005-0000-0000-00003E390000}"/>
    <cellStyle name="Millares 7 4 3 2" xfId="4670" xr:uid="{00000000-0005-0000-0000-00003F390000}"/>
    <cellStyle name="Millares 7 4 3 2 2" xfId="6859" xr:uid="{00000000-0005-0000-0000-000040390000}"/>
    <cellStyle name="Millares 7 4 3 2 2 2" xfId="11236" xr:uid="{00000000-0005-0000-0000-000041390000}"/>
    <cellStyle name="Millares 7 4 3 2 2 2 2" xfId="19989" xr:uid="{00000000-0005-0000-0000-000042390000}"/>
    <cellStyle name="Millares 7 4 3 2 2 3" xfId="15613" xr:uid="{00000000-0005-0000-0000-000043390000}"/>
    <cellStyle name="Millares 7 4 3 2 3" xfId="9048" xr:uid="{00000000-0005-0000-0000-000044390000}"/>
    <cellStyle name="Millares 7 4 3 2 3 2" xfId="17801" xr:uid="{00000000-0005-0000-0000-000045390000}"/>
    <cellStyle name="Millares 7 4 3 2 4" xfId="13425" xr:uid="{00000000-0005-0000-0000-000046390000}"/>
    <cellStyle name="Millares 7 4 3 3" xfId="5765" xr:uid="{00000000-0005-0000-0000-000047390000}"/>
    <cellStyle name="Millares 7 4 3 3 2" xfId="10142" xr:uid="{00000000-0005-0000-0000-000048390000}"/>
    <cellStyle name="Millares 7 4 3 3 2 2" xfId="18895" xr:uid="{00000000-0005-0000-0000-000049390000}"/>
    <cellStyle name="Millares 7 4 3 3 3" xfId="14519" xr:uid="{00000000-0005-0000-0000-00004A390000}"/>
    <cellStyle name="Millares 7 4 3 4" xfId="7954" xr:uid="{00000000-0005-0000-0000-00004B390000}"/>
    <cellStyle name="Millares 7 4 3 4 2" xfId="16707" xr:uid="{00000000-0005-0000-0000-00004C390000}"/>
    <cellStyle name="Millares 7 4 3 5" xfId="12331" xr:uid="{00000000-0005-0000-0000-00004D390000}"/>
    <cellStyle name="Millares 7 4 4" xfId="4122" xr:uid="{00000000-0005-0000-0000-00004E390000}"/>
    <cellStyle name="Millares 7 4 4 2" xfId="6311" xr:uid="{00000000-0005-0000-0000-00004F390000}"/>
    <cellStyle name="Millares 7 4 4 2 2" xfId="10688" xr:uid="{00000000-0005-0000-0000-000050390000}"/>
    <cellStyle name="Millares 7 4 4 2 2 2" xfId="19441" xr:uid="{00000000-0005-0000-0000-000051390000}"/>
    <cellStyle name="Millares 7 4 4 2 3" xfId="15065" xr:uid="{00000000-0005-0000-0000-000052390000}"/>
    <cellStyle name="Millares 7 4 4 3" xfId="8500" xr:uid="{00000000-0005-0000-0000-000053390000}"/>
    <cellStyle name="Millares 7 4 4 3 2" xfId="17253" xr:uid="{00000000-0005-0000-0000-000054390000}"/>
    <cellStyle name="Millares 7 4 4 4" xfId="12877" xr:uid="{00000000-0005-0000-0000-000055390000}"/>
    <cellStyle name="Millares 7 4 5" xfId="5217" xr:uid="{00000000-0005-0000-0000-000056390000}"/>
    <cellStyle name="Millares 7 4 5 2" xfId="9594" xr:uid="{00000000-0005-0000-0000-000057390000}"/>
    <cellStyle name="Millares 7 4 5 2 2" xfId="18347" xr:uid="{00000000-0005-0000-0000-000058390000}"/>
    <cellStyle name="Millares 7 4 5 3" xfId="13971" xr:uid="{00000000-0005-0000-0000-000059390000}"/>
    <cellStyle name="Millares 7 4 6" xfId="7406" xr:uid="{00000000-0005-0000-0000-00005A390000}"/>
    <cellStyle name="Millares 7 4 6 2" xfId="16159" xr:uid="{00000000-0005-0000-0000-00005B390000}"/>
    <cellStyle name="Millares 7 4 7" xfId="11783" xr:uid="{00000000-0005-0000-0000-00005C390000}"/>
    <cellStyle name="Millares 7 5" xfId="2906" xr:uid="{00000000-0005-0000-0000-00005D390000}"/>
    <cellStyle name="Millares 7 5 2" xfId="3185" xr:uid="{00000000-0005-0000-0000-00005E390000}"/>
    <cellStyle name="Millares 7 5 2 2" xfId="3738" xr:uid="{00000000-0005-0000-0000-00005F390000}"/>
    <cellStyle name="Millares 7 5 2 2 2" xfId="4834" xr:uid="{00000000-0005-0000-0000-000060390000}"/>
    <cellStyle name="Millares 7 5 2 2 2 2" xfId="7023" xr:uid="{00000000-0005-0000-0000-000061390000}"/>
    <cellStyle name="Millares 7 5 2 2 2 2 2" xfId="11400" xr:uid="{00000000-0005-0000-0000-000062390000}"/>
    <cellStyle name="Millares 7 5 2 2 2 2 2 2" xfId="20153" xr:uid="{00000000-0005-0000-0000-000063390000}"/>
    <cellStyle name="Millares 7 5 2 2 2 2 3" xfId="15777" xr:uid="{00000000-0005-0000-0000-000064390000}"/>
    <cellStyle name="Millares 7 5 2 2 2 3" xfId="9212" xr:uid="{00000000-0005-0000-0000-000065390000}"/>
    <cellStyle name="Millares 7 5 2 2 2 3 2" xfId="17965" xr:uid="{00000000-0005-0000-0000-000066390000}"/>
    <cellStyle name="Millares 7 5 2 2 2 4" xfId="13589" xr:uid="{00000000-0005-0000-0000-000067390000}"/>
    <cellStyle name="Millares 7 5 2 2 3" xfId="5929" xr:uid="{00000000-0005-0000-0000-000068390000}"/>
    <cellStyle name="Millares 7 5 2 2 3 2" xfId="10306" xr:uid="{00000000-0005-0000-0000-000069390000}"/>
    <cellStyle name="Millares 7 5 2 2 3 2 2" xfId="19059" xr:uid="{00000000-0005-0000-0000-00006A390000}"/>
    <cellStyle name="Millares 7 5 2 2 3 3" xfId="14683" xr:uid="{00000000-0005-0000-0000-00006B390000}"/>
    <cellStyle name="Millares 7 5 2 2 4" xfId="8118" xr:uid="{00000000-0005-0000-0000-00006C390000}"/>
    <cellStyle name="Millares 7 5 2 2 4 2" xfId="16871" xr:uid="{00000000-0005-0000-0000-00006D390000}"/>
    <cellStyle name="Millares 7 5 2 2 5" xfId="12495" xr:uid="{00000000-0005-0000-0000-00006E390000}"/>
    <cellStyle name="Millares 7 5 2 3" xfId="4286" xr:uid="{00000000-0005-0000-0000-00006F390000}"/>
    <cellStyle name="Millares 7 5 2 3 2" xfId="6475" xr:uid="{00000000-0005-0000-0000-000070390000}"/>
    <cellStyle name="Millares 7 5 2 3 2 2" xfId="10852" xr:uid="{00000000-0005-0000-0000-000071390000}"/>
    <cellStyle name="Millares 7 5 2 3 2 2 2" xfId="19605" xr:uid="{00000000-0005-0000-0000-000072390000}"/>
    <cellStyle name="Millares 7 5 2 3 2 3" xfId="15229" xr:uid="{00000000-0005-0000-0000-000073390000}"/>
    <cellStyle name="Millares 7 5 2 3 3" xfId="8664" xr:uid="{00000000-0005-0000-0000-000074390000}"/>
    <cellStyle name="Millares 7 5 2 3 3 2" xfId="17417" xr:uid="{00000000-0005-0000-0000-000075390000}"/>
    <cellStyle name="Millares 7 5 2 3 4" xfId="13041" xr:uid="{00000000-0005-0000-0000-000076390000}"/>
    <cellStyle name="Millares 7 5 2 4" xfId="5381" xr:uid="{00000000-0005-0000-0000-000077390000}"/>
    <cellStyle name="Millares 7 5 2 4 2" xfId="9758" xr:uid="{00000000-0005-0000-0000-000078390000}"/>
    <cellStyle name="Millares 7 5 2 4 2 2" xfId="18511" xr:uid="{00000000-0005-0000-0000-000079390000}"/>
    <cellStyle name="Millares 7 5 2 4 3" xfId="14135" xr:uid="{00000000-0005-0000-0000-00007A390000}"/>
    <cellStyle name="Millares 7 5 2 5" xfId="7570" xr:uid="{00000000-0005-0000-0000-00007B390000}"/>
    <cellStyle name="Millares 7 5 2 5 2" xfId="16323" xr:uid="{00000000-0005-0000-0000-00007C390000}"/>
    <cellStyle name="Millares 7 5 2 6" xfId="11947" xr:uid="{00000000-0005-0000-0000-00007D390000}"/>
    <cellStyle name="Millares 7 5 3" xfId="3464" xr:uid="{00000000-0005-0000-0000-00007E390000}"/>
    <cellStyle name="Millares 7 5 3 2" xfId="4560" xr:uid="{00000000-0005-0000-0000-00007F390000}"/>
    <cellStyle name="Millares 7 5 3 2 2" xfId="6749" xr:uid="{00000000-0005-0000-0000-000080390000}"/>
    <cellStyle name="Millares 7 5 3 2 2 2" xfId="11126" xr:uid="{00000000-0005-0000-0000-000081390000}"/>
    <cellStyle name="Millares 7 5 3 2 2 2 2" xfId="19879" xr:uid="{00000000-0005-0000-0000-000082390000}"/>
    <cellStyle name="Millares 7 5 3 2 2 3" xfId="15503" xr:uid="{00000000-0005-0000-0000-000083390000}"/>
    <cellStyle name="Millares 7 5 3 2 3" xfId="8938" xr:uid="{00000000-0005-0000-0000-000084390000}"/>
    <cellStyle name="Millares 7 5 3 2 3 2" xfId="17691" xr:uid="{00000000-0005-0000-0000-000085390000}"/>
    <cellStyle name="Millares 7 5 3 2 4" xfId="13315" xr:uid="{00000000-0005-0000-0000-000086390000}"/>
    <cellStyle name="Millares 7 5 3 3" xfId="5655" xr:uid="{00000000-0005-0000-0000-000087390000}"/>
    <cellStyle name="Millares 7 5 3 3 2" xfId="10032" xr:uid="{00000000-0005-0000-0000-000088390000}"/>
    <cellStyle name="Millares 7 5 3 3 2 2" xfId="18785" xr:uid="{00000000-0005-0000-0000-000089390000}"/>
    <cellStyle name="Millares 7 5 3 3 3" xfId="14409" xr:uid="{00000000-0005-0000-0000-00008A390000}"/>
    <cellStyle name="Millares 7 5 3 4" xfId="7844" xr:uid="{00000000-0005-0000-0000-00008B390000}"/>
    <cellStyle name="Millares 7 5 3 4 2" xfId="16597" xr:uid="{00000000-0005-0000-0000-00008C390000}"/>
    <cellStyle name="Millares 7 5 3 5" xfId="12221" xr:uid="{00000000-0005-0000-0000-00008D390000}"/>
    <cellStyle name="Millares 7 5 4" xfId="4012" xr:uid="{00000000-0005-0000-0000-00008E390000}"/>
    <cellStyle name="Millares 7 5 4 2" xfId="6201" xr:uid="{00000000-0005-0000-0000-00008F390000}"/>
    <cellStyle name="Millares 7 5 4 2 2" xfId="10578" xr:uid="{00000000-0005-0000-0000-000090390000}"/>
    <cellStyle name="Millares 7 5 4 2 2 2" xfId="19331" xr:uid="{00000000-0005-0000-0000-000091390000}"/>
    <cellStyle name="Millares 7 5 4 2 3" xfId="14955" xr:uid="{00000000-0005-0000-0000-000092390000}"/>
    <cellStyle name="Millares 7 5 4 3" xfId="8390" xr:uid="{00000000-0005-0000-0000-000093390000}"/>
    <cellStyle name="Millares 7 5 4 3 2" xfId="17143" xr:uid="{00000000-0005-0000-0000-000094390000}"/>
    <cellStyle name="Millares 7 5 4 4" xfId="12767" xr:uid="{00000000-0005-0000-0000-000095390000}"/>
    <cellStyle name="Millares 7 5 5" xfId="5107" xr:uid="{00000000-0005-0000-0000-000096390000}"/>
    <cellStyle name="Millares 7 5 5 2" xfId="9484" xr:uid="{00000000-0005-0000-0000-000097390000}"/>
    <cellStyle name="Millares 7 5 5 2 2" xfId="18237" xr:uid="{00000000-0005-0000-0000-000098390000}"/>
    <cellStyle name="Millares 7 5 5 3" xfId="13861" xr:uid="{00000000-0005-0000-0000-000099390000}"/>
    <cellStyle name="Millares 7 5 6" xfId="7296" xr:uid="{00000000-0005-0000-0000-00009A390000}"/>
    <cellStyle name="Millares 7 5 6 2" xfId="16049" xr:uid="{00000000-0005-0000-0000-00009B390000}"/>
    <cellStyle name="Millares 7 5 7" xfId="11673" xr:uid="{00000000-0005-0000-0000-00009C390000}"/>
    <cellStyle name="Millares 7 6" xfId="3135" xr:uid="{00000000-0005-0000-0000-00009D390000}"/>
    <cellStyle name="Millares 7 6 2" xfId="3689" xr:uid="{00000000-0005-0000-0000-00009E390000}"/>
    <cellStyle name="Millares 7 6 2 2" xfId="4785" xr:uid="{00000000-0005-0000-0000-00009F390000}"/>
    <cellStyle name="Millares 7 6 2 2 2" xfId="6974" xr:uid="{00000000-0005-0000-0000-0000A0390000}"/>
    <cellStyle name="Millares 7 6 2 2 2 2" xfId="11351" xr:uid="{00000000-0005-0000-0000-0000A1390000}"/>
    <cellStyle name="Millares 7 6 2 2 2 2 2" xfId="20104" xr:uid="{00000000-0005-0000-0000-0000A2390000}"/>
    <cellStyle name="Millares 7 6 2 2 2 3" xfId="15728" xr:uid="{00000000-0005-0000-0000-0000A3390000}"/>
    <cellStyle name="Millares 7 6 2 2 3" xfId="9163" xr:uid="{00000000-0005-0000-0000-0000A4390000}"/>
    <cellStyle name="Millares 7 6 2 2 3 2" xfId="17916" xr:uid="{00000000-0005-0000-0000-0000A5390000}"/>
    <cellStyle name="Millares 7 6 2 2 4" xfId="13540" xr:uid="{00000000-0005-0000-0000-0000A6390000}"/>
    <cellStyle name="Millares 7 6 2 3" xfId="5880" xr:uid="{00000000-0005-0000-0000-0000A7390000}"/>
    <cellStyle name="Millares 7 6 2 3 2" xfId="10257" xr:uid="{00000000-0005-0000-0000-0000A8390000}"/>
    <cellStyle name="Millares 7 6 2 3 2 2" xfId="19010" xr:uid="{00000000-0005-0000-0000-0000A9390000}"/>
    <cellStyle name="Millares 7 6 2 3 3" xfId="14634" xr:uid="{00000000-0005-0000-0000-0000AA390000}"/>
    <cellStyle name="Millares 7 6 2 4" xfId="8069" xr:uid="{00000000-0005-0000-0000-0000AB390000}"/>
    <cellStyle name="Millares 7 6 2 4 2" xfId="16822" xr:uid="{00000000-0005-0000-0000-0000AC390000}"/>
    <cellStyle name="Millares 7 6 2 5" xfId="12446" xr:uid="{00000000-0005-0000-0000-0000AD390000}"/>
    <cellStyle name="Millares 7 6 3" xfId="4237" xr:uid="{00000000-0005-0000-0000-0000AE390000}"/>
    <cellStyle name="Millares 7 6 3 2" xfId="6426" xr:uid="{00000000-0005-0000-0000-0000AF390000}"/>
    <cellStyle name="Millares 7 6 3 2 2" xfId="10803" xr:uid="{00000000-0005-0000-0000-0000B0390000}"/>
    <cellStyle name="Millares 7 6 3 2 2 2" xfId="19556" xr:uid="{00000000-0005-0000-0000-0000B1390000}"/>
    <cellStyle name="Millares 7 6 3 2 3" xfId="15180" xr:uid="{00000000-0005-0000-0000-0000B2390000}"/>
    <cellStyle name="Millares 7 6 3 3" xfId="8615" xr:uid="{00000000-0005-0000-0000-0000B3390000}"/>
    <cellStyle name="Millares 7 6 3 3 2" xfId="17368" xr:uid="{00000000-0005-0000-0000-0000B4390000}"/>
    <cellStyle name="Millares 7 6 3 4" xfId="12992" xr:uid="{00000000-0005-0000-0000-0000B5390000}"/>
    <cellStyle name="Millares 7 6 4" xfId="5332" xr:uid="{00000000-0005-0000-0000-0000B6390000}"/>
    <cellStyle name="Millares 7 6 4 2" xfId="9709" xr:uid="{00000000-0005-0000-0000-0000B7390000}"/>
    <cellStyle name="Millares 7 6 4 2 2" xfId="18462" xr:uid="{00000000-0005-0000-0000-0000B8390000}"/>
    <cellStyle name="Millares 7 6 4 3" xfId="14086" xr:uid="{00000000-0005-0000-0000-0000B9390000}"/>
    <cellStyle name="Millares 7 6 5" xfId="7521" xr:uid="{00000000-0005-0000-0000-0000BA390000}"/>
    <cellStyle name="Millares 7 6 5 2" xfId="16274" xr:uid="{00000000-0005-0000-0000-0000BB390000}"/>
    <cellStyle name="Millares 7 6 6" xfId="11898" xr:uid="{00000000-0005-0000-0000-0000BC390000}"/>
    <cellStyle name="Millares 7 7" xfId="3414" xr:uid="{00000000-0005-0000-0000-0000BD390000}"/>
    <cellStyle name="Millares 7 7 2" xfId="4511" xr:uid="{00000000-0005-0000-0000-0000BE390000}"/>
    <cellStyle name="Millares 7 7 2 2" xfId="6700" xr:uid="{00000000-0005-0000-0000-0000BF390000}"/>
    <cellStyle name="Millares 7 7 2 2 2" xfId="11077" xr:uid="{00000000-0005-0000-0000-0000C0390000}"/>
    <cellStyle name="Millares 7 7 2 2 2 2" xfId="19830" xr:uid="{00000000-0005-0000-0000-0000C1390000}"/>
    <cellStyle name="Millares 7 7 2 2 3" xfId="15454" xr:uid="{00000000-0005-0000-0000-0000C2390000}"/>
    <cellStyle name="Millares 7 7 2 3" xfId="8889" xr:uid="{00000000-0005-0000-0000-0000C3390000}"/>
    <cellStyle name="Millares 7 7 2 3 2" xfId="17642" xr:uid="{00000000-0005-0000-0000-0000C4390000}"/>
    <cellStyle name="Millares 7 7 2 4" xfId="13266" xr:uid="{00000000-0005-0000-0000-0000C5390000}"/>
    <cellStyle name="Millares 7 7 3" xfId="5606" xr:uid="{00000000-0005-0000-0000-0000C6390000}"/>
    <cellStyle name="Millares 7 7 3 2" xfId="9983" xr:uid="{00000000-0005-0000-0000-0000C7390000}"/>
    <cellStyle name="Millares 7 7 3 2 2" xfId="18736" xr:uid="{00000000-0005-0000-0000-0000C8390000}"/>
    <cellStyle name="Millares 7 7 3 3" xfId="14360" xr:uid="{00000000-0005-0000-0000-0000C9390000}"/>
    <cellStyle name="Millares 7 7 4" xfId="7795" xr:uid="{00000000-0005-0000-0000-0000CA390000}"/>
    <cellStyle name="Millares 7 7 4 2" xfId="16548" xr:uid="{00000000-0005-0000-0000-0000CB390000}"/>
    <cellStyle name="Millares 7 7 5" xfId="12172" xr:uid="{00000000-0005-0000-0000-0000CC390000}"/>
    <cellStyle name="Millares 7 8" xfId="3964" xr:uid="{00000000-0005-0000-0000-0000CD390000}"/>
    <cellStyle name="Millares 7 8 2" xfId="6153" xr:uid="{00000000-0005-0000-0000-0000CE390000}"/>
    <cellStyle name="Millares 7 8 2 2" xfId="10530" xr:uid="{00000000-0005-0000-0000-0000CF390000}"/>
    <cellStyle name="Millares 7 8 2 2 2" xfId="19283" xr:uid="{00000000-0005-0000-0000-0000D0390000}"/>
    <cellStyle name="Millares 7 8 2 3" xfId="14907" xr:uid="{00000000-0005-0000-0000-0000D1390000}"/>
    <cellStyle name="Millares 7 8 3" xfId="8342" xr:uid="{00000000-0005-0000-0000-0000D2390000}"/>
    <cellStyle name="Millares 7 8 3 2" xfId="17095" xr:uid="{00000000-0005-0000-0000-0000D3390000}"/>
    <cellStyle name="Millares 7 8 4" xfId="12719" xr:uid="{00000000-0005-0000-0000-0000D4390000}"/>
    <cellStyle name="Millares 7 9" xfId="5059" xr:uid="{00000000-0005-0000-0000-0000D5390000}"/>
    <cellStyle name="Millares 7 9 2" xfId="9436" xr:uid="{00000000-0005-0000-0000-0000D6390000}"/>
    <cellStyle name="Millares 7 9 2 2" xfId="18189" xr:uid="{00000000-0005-0000-0000-0000D7390000}"/>
    <cellStyle name="Millares 7 9 3" xfId="13813" xr:uid="{00000000-0005-0000-0000-0000D8390000}"/>
    <cellStyle name="Millares 8" xfId="242" xr:uid="{00000000-0005-0000-0000-0000D9390000}"/>
    <cellStyle name="Millares 8 10" xfId="7250" xr:uid="{00000000-0005-0000-0000-0000DA390000}"/>
    <cellStyle name="Millares 8 10 2" xfId="16003" xr:uid="{00000000-0005-0000-0000-0000DB390000}"/>
    <cellStyle name="Millares 8 11" xfId="11627" xr:uid="{00000000-0005-0000-0000-0000DC390000}"/>
    <cellStyle name="Millares 8 2" xfId="243" xr:uid="{00000000-0005-0000-0000-0000DD390000}"/>
    <cellStyle name="Millares 8 2 10" xfId="11628" xr:uid="{00000000-0005-0000-0000-0000DE390000}"/>
    <cellStyle name="Millares 8 2 2" xfId="2967" xr:uid="{00000000-0005-0000-0000-0000DF390000}"/>
    <cellStyle name="Millares 8 2 2 2" xfId="3079" xr:uid="{00000000-0005-0000-0000-0000E0390000}"/>
    <cellStyle name="Millares 8 2 2 2 2" xfId="3355" xr:uid="{00000000-0005-0000-0000-0000E1390000}"/>
    <cellStyle name="Millares 8 2 2 2 2 2" xfId="3908" xr:uid="{00000000-0005-0000-0000-0000E2390000}"/>
    <cellStyle name="Millares 8 2 2 2 2 2 2" xfId="5004" xr:uid="{00000000-0005-0000-0000-0000E3390000}"/>
    <cellStyle name="Millares 8 2 2 2 2 2 2 2" xfId="7193" xr:uid="{00000000-0005-0000-0000-0000E4390000}"/>
    <cellStyle name="Millares 8 2 2 2 2 2 2 2 2" xfId="11570" xr:uid="{00000000-0005-0000-0000-0000E5390000}"/>
    <cellStyle name="Millares 8 2 2 2 2 2 2 2 2 2" xfId="20323" xr:uid="{00000000-0005-0000-0000-0000E6390000}"/>
    <cellStyle name="Millares 8 2 2 2 2 2 2 2 3" xfId="15947" xr:uid="{00000000-0005-0000-0000-0000E7390000}"/>
    <cellStyle name="Millares 8 2 2 2 2 2 2 3" xfId="9382" xr:uid="{00000000-0005-0000-0000-0000E8390000}"/>
    <cellStyle name="Millares 8 2 2 2 2 2 2 3 2" xfId="18135" xr:uid="{00000000-0005-0000-0000-0000E9390000}"/>
    <cellStyle name="Millares 8 2 2 2 2 2 2 4" xfId="13759" xr:uid="{00000000-0005-0000-0000-0000EA390000}"/>
    <cellStyle name="Millares 8 2 2 2 2 2 3" xfId="6099" xr:uid="{00000000-0005-0000-0000-0000EB390000}"/>
    <cellStyle name="Millares 8 2 2 2 2 2 3 2" xfId="10476" xr:uid="{00000000-0005-0000-0000-0000EC390000}"/>
    <cellStyle name="Millares 8 2 2 2 2 2 3 2 2" xfId="19229" xr:uid="{00000000-0005-0000-0000-0000ED390000}"/>
    <cellStyle name="Millares 8 2 2 2 2 2 3 3" xfId="14853" xr:uid="{00000000-0005-0000-0000-0000EE390000}"/>
    <cellStyle name="Millares 8 2 2 2 2 2 4" xfId="8288" xr:uid="{00000000-0005-0000-0000-0000EF390000}"/>
    <cellStyle name="Millares 8 2 2 2 2 2 4 2" xfId="17041" xr:uid="{00000000-0005-0000-0000-0000F0390000}"/>
    <cellStyle name="Millares 8 2 2 2 2 2 5" xfId="12665" xr:uid="{00000000-0005-0000-0000-0000F1390000}"/>
    <cellStyle name="Millares 8 2 2 2 2 3" xfId="4456" xr:uid="{00000000-0005-0000-0000-0000F2390000}"/>
    <cellStyle name="Millares 8 2 2 2 2 3 2" xfId="6645" xr:uid="{00000000-0005-0000-0000-0000F3390000}"/>
    <cellStyle name="Millares 8 2 2 2 2 3 2 2" xfId="11022" xr:uid="{00000000-0005-0000-0000-0000F4390000}"/>
    <cellStyle name="Millares 8 2 2 2 2 3 2 2 2" xfId="19775" xr:uid="{00000000-0005-0000-0000-0000F5390000}"/>
    <cellStyle name="Millares 8 2 2 2 2 3 2 3" xfId="15399" xr:uid="{00000000-0005-0000-0000-0000F6390000}"/>
    <cellStyle name="Millares 8 2 2 2 2 3 3" xfId="8834" xr:uid="{00000000-0005-0000-0000-0000F7390000}"/>
    <cellStyle name="Millares 8 2 2 2 2 3 3 2" xfId="17587" xr:uid="{00000000-0005-0000-0000-0000F8390000}"/>
    <cellStyle name="Millares 8 2 2 2 2 3 4" xfId="13211" xr:uid="{00000000-0005-0000-0000-0000F9390000}"/>
    <cellStyle name="Millares 8 2 2 2 2 4" xfId="5551" xr:uid="{00000000-0005-0000-0000-0000FA390000}"/>
    <cellStyle name="Millares 8 2 2 2 2 4 2" xfId="9928" xr:uid="{00000000-0005-0000-0000-0000FB390000}"/>
    <cellStyle name="Millares 8 2 2 2 2 4 2 2" xfId="18681" xr:uid="{00000000-0005-0000-0000-0000FC390000}"/>
    <cellStyle name="Millares 8 2 2 2 2 4 3" xfId="14305" xr:uid="{00000000-0005-0000-0000-0000FD390000}"/>
    <cellStyle name="Millares 8 2 2 2 2 5" xfId="7740" xr:uid="{00000000-0005-0000-0000-0000FE390000}"/>
    <cellStyle name="Millares 8 2 2 2 2 5 2" xfId="16493" xr:uid="{00000000-0005-0000-0000-0000FF390000}"/>
    <cellStyle name="Millares 8 2 2 2 2 6" xfId="12117" xr:uid="{00000000-0005-0000-0000-0000003A0000}"/>
    <cellStyle name="Millares 8 2 2 2 3" xfId="3634" xr:uid="{00000000-0005-0000-0000-0000013A0000}"/>
    <cellStyle name="Millares 8 2 2 2 3 2" xfId="4730" xr:uid="{00000000-0005-0000-0000-0000023A0000}"/>
    <cellStyle name="Millares 8 2 2 2 3 2 2" xfId="6919" xr:uid="{00000000-0005-0000-0000-0000033A0000}"/>
    <cellStyle name="Millares 8 2 2 2 3 2 2 2" xfId="11296" xr:uid="{00000000-0005-0000-0000-0000043A0000}"/>
    <cellStyle name="Millares 8 2 2 2 3 2 2 2 2" xfId="20049" xr:uid="{00000000-0005-0000-0000-0000053A0000}"/>
    <cellStyle name="Millares 8 2 2 2 3 2 2 3" xfId="15673" xr:uid="{00000000-0005-0000-0000-0000063A0000}"/>
    <cellStyle name="Millares 8 2 2 2 3 2 3" xfId="9108" xr:uid="{00000000-0005-0000-0000-0000073A0000}"/>
    <cellStyle name="Millares 8 2 2 2 3 2 3 2" xfId="17861" xr:uid="{00000000-0005-0000-0000-0000083A0000}"/>
    <cellStyle name="Millares 8 2 2 2 3 2 4" xfId="13485" xr:uid="{00000000-0005-0000-0000-0000093A0000}"/>
    <cellStyle name="Millares 8 2 2 2 3 3" xfId="5825" xr:uid="{00000000-0005-0000-0000-00000A3A0000}"/>
    <cellStyle name="Millares 8 2 2 2 3 3 2" xfId="10202" xr:uid="{00000000-0005-0000-0000-00000B3A0000}"/>
    <cellStyle name="Millares 8 2 2 2 3 3 2 2" xfId="18955" xr:uid="{00000000-0005-0000-0000-00000C3A0000}"/>
    <cellStyle name="Millares 8 2 2 2 3 3 3" xfId="14579" xr:uid="{00000000-0005-0000-0000-00000D3A0000}"/>
    <cellStyle name="Millares 8 2 2 2 3 4" xfId="8014" xr:uid="{00000000-0005-0000-0000-00000E3A0000}"/>
    <cellStyle name="Millares 8 2 2 2 3 4 2" xfId="16767" xr:uid="{00000000-0005-0000-0000-00000F3A0000}"/>
    <cellStyle name="Millares 8 2 2 2 3 5" xfId="12391" xr:uid="{00000000-0005-0000-0000-0000103A0000}"/>
    <cellStyle name="Millares 8 2 2 2 4" xfId="4182" xr:uid="{00000000-0005-0000-0000-0000113A0000}"/>
    <cellStyle name="Millares 8 2 2 2 4 2" xfId="6371" xr:uid="{00000000-0005-0000-0000-0000123A0000}"/>
    <cellStyle name="Millares 8 2 2 2 4 2 2" xfId="10748" xr:uid="{00000000-0005-0000-0000-0000133A0000}"/>
    <cellStyle name="Millares 8 2 2 2 4 2 2 2" xfId="19501" xr:uid="{00000000-0005-0000-0000-0000143A0000}"/>
    <cellStyle name="Millares 8 2 2 2 4 2 3" xfId="15125" xr:uid="{00000000-0005-0000-0000-0000153A0000}"/>
    <cellStyle name="Millares 8 2 2 2 4 3" xfId="8560" xr:uid="{00000000-0005-0000-0000-0000163A0000}"/>
    <cellStyle name="Millares 8 2 2 2 4 3 2" xfId="17313" xr:uid="{00000000-0005-0000-0000-0000173A0000}"/>
    <cellStyle name="Millares 8 2 2 2 4 4" xfId="12937" xr:uid="{00000000-0005-0000-0000-0000183A0000}"/>
    <cellStyle name="Millares 8 2 2 2 5" xfId="5277" xr:uid="{00000000-0005-0000-0000-0000193A0000}"/>
    <cellStyle name="Millares 8 2 2 2 5 2" xfId="9654" xr:uid="{00000000-0005-0000-0000-00001A3A0000}"/>
    <cellStyle name="Millares 8 2 2 2 5 2 2" xfId="18407" xr:uid="{00000000-0005-0000-0000-00001B3A0000}"/>
    <cellStyle name="Millares 8 2 2 2 5 3" xfId="14031" xr:uid="{00000000-0005-0000-0000-00001C3A0000}"/>
    <cellStyle name="Millares 8 2 2 2 6" xfId="7466" xr:uid="{00000000-0005-0000-0000-00001D3A0000}"/>
    <cellStyle name="Millares 8 2 2 2 6 2" xfId="16219" xr:uid="{00000000-0005-0000-0000-00001E3A0000}"/>
    <cellStyle name="Millares 8 2 2 2 7" xfId="11843" xr:uid="{00000000-0005-0000-0000-00001F3A0000}"/>
    <cellStyle name="Millares 8 2 2 3" xfId="3243" xr:uid="{00000000-0005-0000-0000-0000203A0000}"/>
    <cellStyle name="Millares 8 2 2 3 2" xfId="3796" xr:uid="{00000000-0005-0000-0000-0000213A0000}"/>
    <cellStyle name="Millares 8 2 2 3 2 2" xfId="4892" xr:uid="{00000000-0005-0000-0000-0000223A0000}"/>
    <cellStyle name="Millares 8 2 2 3 2 2 2" xfId="7081" xr:uid="{00000000-0005-0000-0000-0000233A0000}"/>
    <cellStyle name="Millares 8 2 2 3 2 2 2 2" xfId="11458" xr:uid="{00000000-0005-0000-0000-0000243A0000}"/>
    <cellStyle name="Millares 8 2 2 3 2 2 2 2 2" xfId="20211" xr:uid="{00000000-0005-0000-0000-0000253A0000}"/>
    <cellStyle name="Millares 8 2 2 3 2 2 2 3" xfId="15835" xr:uid="{00000000-0005-0000-0000-0000263A0000}"/>
    <cellStyle name="Millares 8 2 2 3 2 2 3" xfId="9270" xr:uid="{00000000-0005-0000-0000-0000273A0000}"/>
    <cellStyle name="Millares 8 2 2 3 2 2 3 2" xfId="18023" xr:uid="{00000000-0005-0000-0000-0000283A0000}"/>
    <cellStyle name="Millares 8 2 2 3 2 2 4" xfId="13647" xr:uid="{00000000-0005-0000-0000-0000293A0000}"/>
    <cellStyle name="Millares 8 2 2 3 2 3" xfId="5987" xr:uid="{00000000-0005-0000-0000-00002A3A0000}"/>
    <cellStyle name="Millares 8 2 2 3 2 3 2" xfId="10364" xr:uid="{00000000-0005-0000-0000-00002B3A0000}"/>
    <cellStyle name="Millares 8 2 2 3 2 3 2 2" xfId="19117" xr:uid="{00000000-0005-0000-0000-00002C3A0000}"/>
    <cellStyle name="Millares 8 2 2 3 2 3 3" xfId="14741" xr:uid="{00000000-0005-0000-0000-00002D3A0000}"/>
    <cellStyle name="Millares 8 2 2 3 2 4" xfId="8176" xr:uid="{00000000-0005-0000-0000-00002E3A0000}"/>
    <cellStyle name="Millares 8 2 2 3 2 4 2" xfId="16929" xr:uid="{00000000-0005-0000-0000-00002F3A0000}"/>
    <cellStyle name="Millares 8 2 2 3 2 5" xfId="12553" xr:uid="{00000000-0005-0000-0000-0000303A0000}"/>
    <cellStyle name="Millares 8 2 2 3 3" xfId="4344" xr:uid="{00000000-0005-0000-0000-0000313A0000}"/>
    <cellStyle name="Millares 8 2 2 3 3 2" xfId="6533" xr:uid="{00000000-0005-0000-0000-0000323A0000}"/>
    <cellStyle name="Millares 8 2 2 3 3 2 2" xfId="10910" xr:uid="{00000000-0005-0000-0000-0000333A0000}"/>
    <cellStyle name="Millares 8 2 2 3 3 2 2 2" xfId="19663" xr:uid="{00000000-0005-0000-0000-0000343A0000}"/>
    <cellStyle name="Millares 8 2 2 3 3 2 3" xfId="15287" xr:uid="{00000000-0005-0000-0000-0000353A0000}"/>
    <cellStyle name="Millares 8 2 2 3 3 3" xfId="8722" xr:uid="{00000000-0005-0000-0000-0000363A0000}"/>
    <cellStyle name="Millares 8 2 2 3 3 3 2" xfId="17475" xr:uid="{00000000-0005-0000-0000-0000373A0000}"/>
    <cellStyle name="Millares 8 2 2 3 3 4" xfId="13099" xr:uid="{00000000-0005-0000-0000-0000383A0000}"/>
    <cellStyle name="Millares 8 2 2 3 4" xfId="5439" xr:uid="{00000000-0005-0000-0000-0000393A0000}"/>
    <cellStyle name="Millares 8 2 2 3 4 2" xfId="9816" xr:uid="{00000000-0005-0000-0000-00003A3A0000}"/>
    <cellStyle name="Millares 8 2 2 3 4 2 2" xfId="18569" xr:uid="{00000000-0005-0000-0000-00003B3A0000}"/>
    <cellStyle name="Millares 8 2 2 3 4 3" xfId="14193" xr:uid="{00000000-0005-0000-0000-00003C3A0000}"/>
    <cellStyle name="Millares 8 2 2 3 5" xfId="7628" xr:uid="{00000000-0005-0000-0000-00003D3A0000}"/>
    <cellStyle name="Millares 8 2 2 3 5 2" xfId="16381" xr:uid="{00000000-0005-0000-0000-00003E3A0000}"/>
    <cellStyle name="Millares 8 2 2 3 6" xfId="12005" xr:uid="{00000000-0005-0000-0000-00003F3A0000}"/>
    <cellStyle name="Millares 8 2 2 4" xfId="3522" xr:uid="{00000000-0005-0000-0000-0000403A0000}"/>
    <cellStyle name="Millares 8 2 2 4 2" xfId="4618" xr:uid="{00000000-0005-0000-0000-0000413A0000}"/>
    <cellStyle name="Millares 8 2 2 4 2 2" xfId="6807" xr:uid="{00000000-0005-0000-0000-0000423A0000}"/>
    <cellStyle name="Millares 8 2 2 4 2 2 2" xfId="11184" xr:uid="{00000000-0005-0000-0000-0000433A0000}"/>
    <cellStyle name="Millares 8 2 2 4 2 2 2 2" xfId="19937" xr:uid="{00000000-0005-0000-0000-0000443A0000}"/>
    <cellStyle name="Millares 8 2 2 4 2 2 3" xfId="15561" xr:uid="{00000000-0005-0000-0000-0000453A0000}"/>
    <cellStyle name="Millares 8 2 2 4 2 3" xfId="8996" xr:uid="{00000000-0005-0000-0000-0000463A0000}"/>
    <cellStyle name="Millares 8 2 2 4 2 3 2" xfId="17749" xr:uid="{00000000-0005-0000-0000-0000473A0000}"/>
    <cellStyle name="Millares 8 2 2 4 2 4" xfId="13373" xr:uid="{00000000-0005-0000-0000-0000483A0000}"/>
    <cellStyle name="Millares 8 2 2 4 3" xfId="5713" xr:uid="{00000000-0005-0000-0000-0000493A0000}"/>
    <cellStyle name="Millares 8 2 2 4 3 2" xfId="10090" xr:uid="{00000000-0005-0000-0000-00004A3A0000}"/>
    <cellStyle name="Millares 8 2 2 4 3 2 2" xfId="18843" xr:uid="{00000000-0005-0000-0000-00004B3A0000}"/>
    <cellStyle name="Millares 8 2 2 4 3 3" xfId="14467" xr:uid="{00000000-0005-0000-0000-00004C3A0000}"/>
    <cellStyle name="Millares 8 2 2 4 4" xfId="7902" xr:uid="{00000000-0005-0000-0000-00004D3A0000}"/>
    <cellStyle name="Millares 8 2 2 4 4 2" xfId="16655" xr:uid="{00000000-0005-0000-0000-00004E3A0000}"/>
    <cellStyle name="Millares 8 2 2 4 5" xfId="12279" xr:uid="{00000000-0005-0000-0000-00004F3A0000}"/>
    <cellStyle name="Millares 8 2 2 5" xfId="4070" xr:uid="{00000000-0005-0000-0000-0000503A0000}"/>
    <cellStyle name="Millares 8 2 2 5 2" xfId="6259" xr:uid="{00000000-0005-0000-0000-0000513A0000}"/>
    <cellStyle name="Millares 8 2 2 5 2 2" xfId="10636" xr:uid="{00000000-0005-0000-0000-0000523A0000}"/>
    <cellStyle name="Millares 8 2 2 5 2 2 2" xfId="19389" xr:uid="{00000000-0005-0000-0000-0000533A0000}"/>
    <cellStyle name="Millares 8 2 2 5 2 3" xfId="15013" xr:uid="{00000000-0005-0000-0000-0000543A0000}"/>
    <cellStyle name="Millares 8 2 2 5 3" xfId="8448" xr:uid="{00000000-0005-0000-0000-0000553A0000}"/>
    <cellStyle name="Millares 8 2 2 5 3 2" xfId="17201" xr:uid="{00000000-0005-0000-0000-0000563A0000}"/>
    <cellStyle name="Millares 8 2 2 5 4" xfId="12825" xr:uid="{00000000-0005-0000-0000-0000573A0000}"/>
    <cellStyle name="Millares 8 2 2 6" xfId="5165" xr:uid="{00000000-0005-0000-0000-0000583A0000}"/>
    <cellStyle name="Millares 8 2 2 6 2" xfId="9542" xr:uid="{00000000-0005-0000-0000-0000593A0000}"/>
    <cellStyle name="Millares 8 2 2 6 2 2" xfId="18295" xr:uid="{00000000-0005-0000-0000-00005A3A0000}"/>
    <cellStyle name="Millares 8 2 2 6 3" xfId="13919" xr:uid="{00000000-0005-0000-0000-00005B3A0000}"/>
    <cellStyle name="Millares 8 2 2 7" xfId="7354" xr:uid="{00000000-0005-0000-0000-00005C3A0000}"/>
    <cellStyle name="Millares 8 2 2 7 2" xfId="16107" xr:uid="{00000000-0005-0000-0000-00005D3A0000}"/>
    <cellStyle name="Millares 8 2 2 8" xfId="11731" xr:uid="{00000000-0005-0000-0000-00005E3A0000}"/>
    <cellStyle name="Millares 8 2 3" xfId="3022" xr:uid="{00000000-0005-0000-0000-00005F3A0000}"/>
    <cellStyle name="Millares 8 2 3 2" xfId="3298" xr:uid="{00000000-0005-0000-0000-0000603A0000}"/>
    <cellStyle name="Millares 8 2 3 2 2" xfId="3851" xr:uid="{00000000-0005-0000-0000-0000613A0000}"/>
    <cellStyle name="Millares 8 2 3 2 2 2" xfId="4947" xr:uid="{00000000-0005-0000-0000-0000623A0000}"/>
    <cellStyle name="Millares 8 2 3 2 2 2 2" xfId="7136" xr:uid="{00000000-0005-0000-0000-0000633A0000}"/>
    <cellStyle name="Millares 8 2 3 2 2 2 2 2" xfId="11513" xr:uid="{00000000-0005-0000-0000-0000643A0000}"/>
    <cellStyle name="Millares 8 2 3 2 2 2 2 2 2" xfId="20266" xr:uid="{00000000-0005-0000-0000-0000653A0000}"/>
    <cellStyle name="Millares 8 2 3 2 2 2 2 3" xfId="15890" xr:uid="{00000000-0005-0000-0000-0000663A0000}"/>
    <cellStyle name="Millares 8 2 3 2 2 2 3" xfId="9325" xr:uid="{00000000-0005-0000-0000-0000673A0000}"/>
    <cellStyle name="Millares 8 2 3 2 2 2 3 2" xfId="18078" xr:uid="{00000000-0005-0000-0000-0000683A0000}"/>
    <cellStyle name="Millares 8 2 3 2 2 2 4" xfId="13702" xr:uid="{00000000-0005-0000-0000-0000693A0000}"/>
    <cellStyle name="Millares 8 2 3 2 2 3" xfId="6042" xr:uid="{00000000-0005-0000-0000-00006A3A0000}"/>
    <cellStyle name="Millares 8 2 3 2 2 3 2" xfId="10419" xr:uid="{00000000-0005-0000-0000-00006B3A0000}"/>
    <cellStyle name="Millares 8 2 3 2 2 3 2 2" xfId="19172" xr:uid="{00000000-0005-0000-0000-00006C3A0000}"/>
    <cellStyle name="Millares 8 2 3 2 2 3 3" xfId="14796" xr:uid="{00000000-0005-0000-0000-00006D3A0000}"/>
    <cellStyle name="Millares 8 2 3 2 2 4" xfId="8231" xr:uid="{00000000-0005-0000-0000-00006E3A0000}"/>
    <cellStyle name="Millares 8 2 3 2 2 4 2" xfId="16984" xr:uid="{00000000-0005-0000-0000-00006F3A0000}"/>
    <cellStyle name="Millares 8 2 3 2 2 5" xfId="12608" xr:uid="{00000000-0005-0000-0000-0000703A0000}"/>
    <cellStyle name="Millares 8 2 3 2 3" xfId="4399" xr:uid="{00000000-0005-0000-0000-0000713A0000}"/>
    <cellStyle name="Millares 8 2 3 2 3 2" xfId="6588" xr:uid="{00000000-0005-0000-0000-0000723A0000}"/>
    <cellStyle name="Millares 8 2 3 2 3 2 2" xfId="10965" xr:uid="{00000000-0005-0000-0000-0000733A0000}"/>
    <cellStyle name="Millares 8 2 3 2 3 2 2 2" xfId="19718" xr:uid="{00000000-0005-0000-0000-0000743A0000}"/>
    <cellStyle name="Millares 8 2 3 2 3 2 3" xfId="15342" xr:uid="{00000000-0005-0000-0000-0000753A0000}"/>
    <cellStyle name="Millares 8 2 3 2 3 3" xfId="8777" xr:uid="{00000000-0005-0000-0000-0000763A0000}"/>
    <cellStyle name="Millares 8 2 3 2 3 3 2" xfId="17530" xr:uid="{00000000-0005-0000-0000-0000773A0000}"/>
    <cellStyle name="Millares 8 2 3 2 3 4" xfId="13154" xr:uid="{00000000-0005-0000-0000-0000783A0000}"/>
    <cellStyle name="Millares 8 2 3 2 4" xfId="5494" xr:uid="{00000000-0005-0000-0000-0000793A0000}"/>
    <cellStyle name="Millares 8 2 3 2 4 2" xfId="9871" xr:uid="{00000000-0005-0000-0000-00007A3A0000}"/>
    <cellStyle name="Millares 8 2 3 2 4 2 2" xfId="18624" xr:uid="{00000000-0005-0000-0000-00007B3A0000}"/>
    <cellStyle name="Millares 8 2 3 2 4 3" xfId="14248" xr:uid="{00000000-0005-0000-0000-00007C3A0000}"/>
    <cellStyle name="Millares 8 2 3 2 5" xfId="7683" xr:uid="{00000000-0005-0000-0000-00007D3A0000}"/>
    <cellStyle name="Millares 8 2 3 2 5 2" xfId="16436" xr:uid="{00000000-0005-0000-0000-00007E3A0000}"/>
    <cellStyle name="Millares 8 2 3 2 6" xfId="12060" xr:uid="{00000000-0005-0000-0000-00007F3A0000}"/>
    <cellStyle name="Millares 8 2 3 3" xfId="3577" xr:uid="{00000000-0005-0000-0000-0000803A0000}"/>
    <cellStyle name="Millares 8 2 3 3 2" xfId="4673" xr:uid="{00000000-0005-0000-0000-0000813A0000}"/>
    <cellStyle name="Millares 8 2 3 3 2 2" xfId="6862" xr:uid="{00000000-0005-0000-0000-0000823A0000}"/>
    <cellStyle name="Millares 8 2 3 3 2 2 2" xfId="11239" xr:uid="{00000000-0005-0000-0000-0000833A0000}"/>
    <cellStyle name="Millares 8 2 3 3 2 2 2 2" xfId="19992" xr:uid="{00000000-0005-0000-0000-0000843A0000}"/>
    <cellStyle name="Millares 8 2 3 3 2 2 3" xfId="15616" xr:uid="{00000000-0005-0000-0000-0000853A0000}"/>
    <cellStyle name="Millares 8 2 3 3 2 3" xfId="9051" xr:uid="{00000000-0005-0000-0000-0000863A0000}"/>
    <cellStyle name="Millares 8 2 3 3 2 3 2" xfId="17804" xr:uid="{00000000-0005-0000-0000-0000873A0000}"/>
    <cellStyle name="Millares 8 2 3 3 2 4" xfId="13428" xr:uid="{00000000-0005-0000-0000-0000883A0000}"/>
    <cellStyle name="Millares 8 2 3 3 3" xfId="5768" xr:uid="{00000000-0005-0000-0000-0000893A0000}"/>
    <cellStyle name="Millares 8 2 3 3 3 2" xfId="10145" xr:uid="{00000000-0005-0000-0000-00008A3A0000}"/>
    <cellStyle name="Millares 8 2 3 3 3 2 2" xfId="18898" xr:uid="{00000000-0005-0000-0000-00008B3A0000}"/>
    <cellStyle name="Millares 8 2 3 3 3 3" xfId="14522" xr:uid="{00000000-0005-0000-0000-00008C3A0000}"/>
    <cellStyle name="Millares 8 2 3 3 4" xfId="7957" xr:uid="{00000000-0005-0000-0000-00008D3A0000}"/>
    <cellStyle name="Millares 8 2 3 3 4 2" xfId="16710" xr:uid="{00000000-0005-0000-0000-00008E3A0000}"/>
    <cellStyle name="Millares 8 2 3 3 5" xfId="12334" xr:uid="{00000000-0005-0000-0000-00008F3A0000}"/>
    <cellStyle name="Millares 8 2 3 4" xfId="4125" xr:uid="{00000000-0005-0000-0000-0000903A0000}"/>
    <cellStyle name="Millares 8 2 3 4 2" xfId="6314" xr:uid="{00000000-0005-0000-0000-0000913A0000}"/>
    <cellStyle name="Millares 8 2 3 4 2 2" xfId="10691" xr:uid="{00000000-0005-0000-0000-0000923A0000}"/>
    <cellStyle name="Millares 8 2 3 4 2 2 2" xfId="19444" xr:uid="{00000000-0005-0000-0000-0000933A0000}"/>
    <cellStyle name="Millares 8 2 3 4 2 3" xfId="15068" xr:uid="{00000000-0005-0000-0000-0000943A0000}"/>
    <cellStyle name="Millares 8 2 3 4 3" xfId="8503" xr:uid="{00000000-0005-0000-0000-0000953A0000}"/>
    <cellStyle name="Millares 8 2 3 4 3 2" xfId="17256" xr:uid="{00000000-0005-0000-0000-0000963A0000}"/>
    <cellStyle name="Millares 8 2 3 4 4" xfId="12880" xr:uid="{00000000-0005-0000-0000-0000973A0000}"/>
    <cellStyle name="Millares 8 2 3 5" xfId="5220" xr:uid="{00000000-0005-0000-0000-0000983A0000}"/>
    <cellStyle name="Millares 8 2 3 5 2" xfId="9597" xr:uid="{00000000-0005-0000-0000-0000993A0000}"/>
    <cellStyle name="Millares 8 2 3 5 2 2" xfId="18350" xr:uid="{00000000-0005-0000-0000-00009A3A0000}"/>
    <cellStyle name="Millares 8 2 3 5 3" xfId="13974" xr:uid="{00000000-0005-0000-0000-00009B3A0000}"/>
    <cellStyle name="Millares 8 2 3 6" xfId="7409" xr:uid="{00000000-0005-0000-0000-00009C3A0000}"/>
    <cellStyle name="Millares 8 2 3 6 2" xfId="16162" xr:uid="{00000000-0005-0000-0000-00009D3A0000}"/>
    <cellStyle name="Millares 8 2 3 7" xfId="11786" xr:uid="{00000000-0005-0000-0000-00009E3A0000}"/>
    <cellStyle name="Millares 8 2 4" xfId="2909" xr:uid="{00000000-0005-0000-0000-00009F3A0000}"/>
    <cellStyle name="Millares 8 2 4 2" xfId="3188" xr:uid="{00000000-0005-0000-0000-0000A03A0000}"/>
    <cellStyle name="Millares 8 2 4 2 2" xfId="3741" xr:uid="{00000000-0005-0000-0000-0000A13A0000}"/>
    <cellStyle name="Millares 8 2 4 2 2 2" xfId="4837" xr:uid="{00000000-0005-0000-0000-0000A23A0000}"/>
    <cellStyle name="Millares 8 2 4 2 2 2 2" xfId="7026" xr:uid="{00000000-0005-0000-0000-0000A33A0000}"/>
    <cellStyle name="Millares 8 2 4 2 2 2 2 2" xfId="11403" xr:uid="{00000000-0005-0000-0000-0000A43A0000}"/>
    <cellStyle name="Millares 8 2 4 2 2 2 2 2 2" xfId="20156" xr:uid="{00000000-0005-0000-0000-0000A53A0000}"/>
    <cellStyle name="Millares 8 2 4 2 2 2 2 3" xfId="15780" xr:uid="{00000000-0005-0000-0000-0000A63A0000}"/>
    <cellStyle name="Millares 8 2 4 2 2 2 3" xfId="9215" xr:uid="{00000000-0005-0000-0000-0000A73A0000}"/>
    <cellStyle name="Millares 8 2 4 2 2 2 3 2" xfId="17968" xr:uid="{00000000-0005-0000-0000-0000A83A0000}"/>
    <cellStyle name="Millares 8 2 4 2 2 2 4" xfId="13592" xr:uid="{00000000-0005-0000-0000-0000A93A0000}"/>
    <cellStyle name="Millares 8 2 4 2 2 3" xfId="5932" xr:uid="{00000000-0005-0000-0000-0000AA3A0000}"/>
    <cellStyle name="Millares 8 2 4 2 2 3 2" xfId="10309" xr:uid="{00000000-0005-0000-0000-0000AB3A0000}"/>
    <cellStyle name="Millares 8 2 4 2 2 3 2 2" xfId="19062" xr:uid="{00000000-0005-0000-0000-0000AC3A0000}"/>
    <cellStyle name="Millares 8 2 4 2 2 3 3" xfId="14686" xr:uid="{00000000-0005-0000-0000-0000AD3A0000}"/>
    <cellStyle name="Millares 8 2 4 2 2 4" xfId="8121" xr:uid="{00000000-0005-0000-0000-0000AE3A0000}"/>
    <cellStyle name="Millares 8 2 4 2 2 4 2" xfId="16874" xr:uid="{00000000-0005-0000-0000-0000AF3A0000}"/>
    <cellStyle name="Millares 8 2 4 2 2 5" xfId="12498" xr:uid="{00000000-0005-0000-0000-0000B03A0000}"/>
    <cellStyle name="Millares 8 2 4 2 3" xfId="4289" xr:uid="{00000000-0005-0000-0000-0000B13A0000}"/>
    <cellStyle name="Millares 8 2 4 2 3 2" xfId="6478" xr:uid="{00000000-0005-0000-0000-0000B23A0000}"/>
    <cellStyle name="Millares 8 2 4 2 3 2 2" xfId="10855" xr:uid="{00000000-0005-0000-0000-0000B33A0000}"/>
    <cellStyle name="Millares 8 2 4 2 3 2 2 2" xfId="19608" xr:uid="{00000000-0005-0000-0000-0000B43A0000}"/>
    <cellStyle name="Millares 8 2 4 2 3 2 3" xfId="15232" xr:uid="{00000000-0005-0000-0000-0000B53A0000}"/>
    <cellStyle name="Millares 8 2 4 2 3 3" xfId="8667" xr:uid="{00000000-0005-0000-0000-0000B63A0000}"/>
    <cellStyle name="Millares 8 2 4 2 3 3 2" xfId="17420" xr:uid="{00000000-0005-0000-0000-0000B73A0000}"/>
    <cellStyle name="Millares 8 2 4 2 3 4" xfId="13044" xr:uid="{00000000-0005-0000-0000-0000B83A0000}"/>
    <cellStyle name="Millares 8 2 4 2 4" xfId="5384" xr:uid="{00000000-0005-0000-0000-0000B93A0000}"/>
    <cellStyle name="Millares 8 2 4 2 4 2" xfId="9761" xr:uid="{00000000-0005-0000-0000-0000BA3A0000}"/>
    <cellStyle name="Millares 8 2 4 2 4 2 2" xfId="18514" xr:uid="{00000000-0005-0000-0000-0000BB3A0000}"/>
    <cellStyle name="Millares 8 2 4 2 4 3" xfId="14138" xr:uid="{00000000-0005-0000-0000-0000BC3A0000}"/>
    <cellStyle name="Millares 8 2 4 2 5" xfId="7573" xr:uid="{00000000-0005-0000-0000-0000BD3A0000}"/>
    <cellStyle name="Millares 8 2 4 2 5 2" xfId="16326" xr:uid="{00000000-0005-0000-0000-0000BE3A0000}"/>
    <cellStyle name="Millares 8 2 4 2 6" xfId="11950" xr:uid="{00000000-0005-0000-0000-0000BF3A0000}"/>
    <cellStyle name="Millares 8 2 4 3" xfId="3467" xr:uid="{00000000-0005-0000-0000-0000C03A0000}"/>
    <cellStyle name="Millares 8 2 4 3 2" xfId="4563" xr:uid="{00000000-0005-0000-0000-0000C13A0000}"/>
    <cellStyle name="Millares 8 2 4 3 2 2" xfId="6752" xr:uid="{00000000-0005-0000-0000-0000C23A0000}"/>
    <cellStyle name="Millares 8 2 4 3 2 2 2" xfId="11129" xr:uid="{00000000-0005-0000-0000-0000C33A0000}"/>
    <cellStyle name="Millares 8 2 4 3 2 2 2 2" xfId="19882" xr:uid="{00000000-0005-0000-0000-0000C43A0000}"/>
    <cellStyle name="Millares 8 2 4 3 2 2 3" xfId="15506" xr:uid="{00000000-0005-0000-0000-0000C53A0000}"/>
    <cellStyle name="Millares 8 2 4 3 2 3" xfId="8941" xr:uid="{00000000-0005-0000-0000-0000C63A0000}"/>
    <cellStyle name="Millares 8 2 4 3 2 3 2" xfId="17694" xr:uid="{00000000-0005-0000-0000-0000C73A0000}"/>
    <cellStyle name="Millares 8 2 4 3 2 4" xfId="13318" xr:uid="{00000000-0005-0000-0000-0000C83A0000}"/>
    <cellStyle name="Millares 8 2 4 3 3" xfId="5658" xr:uid="{00000000-0005-0000-0000-0000C93A0000}"/>
    <cellStyle name="Millares 8 2 4 3 3 2" xfId="10035" xr:uid="{00000000-0005-0000-0000-0000CA3A0000}"/>
    <cellStyle name="Millares 8 2 4 3 3 2 2" xfId="18788" xr:uid="{00000000-0005-0000-0000-0000CB3A0000}"/>
    <cellStyle name="Millares 8 2 4 3 3 3" xfId="14412" xr:uid="{00000000-0005-0000-0000-0000CC3A0000}"/>
    <cellStyle name="Millares 8 2 4 3 4" xfId="7847" xr:uid="{00000000-0005-0000-0000-0000CD3A0000}"/>
    <cellStyle name="Millares 8 2 4 3 4 2" xfId="16600" xr:uid="{00000000-0005-0000-0000-0000CE3A0000}"/>
    <cellStyle name="Millares 8 2 4 3 5" xfId="12224" xr:uid="{00000000-0005-0000-0000-0000CF3A0000}"/>
    <cellStyle name="Millares 8 2 4 4" xfId="4015" xr:uid="{00000000-0005-0000-0000-0000D03A0000}"/>
    <cellStyle name="Millares 8 2 4 4 2" xfId="6204" xr:uid="{00000000-0005-0000-0000-0000D13A0000}"/>
    <cellStyle name="Millares 8 2 4 4 2 2" xfId="10581" xr:uid="{00000000-0005-0000-0000-0000D23A0000}"/>
    <cellStyle name="Millares 8 2 4 4 2 2 2" xfId="19334" xr:uid="{00000000-0005-0000-0000-0000D33A0000}"/>
    <cellStyle name="Millares 8 2 4 4 2 3" xfId="14958" xr:uid="{00000000-0005-0000-0000-0000D43A0000}"/>
    <cellStyle name="Millares 8 2 4 4 3" xfId="8393" xr:uid="{00000000-0005-0000-0000-0000D53A0000}"/>
    <cellStyle name="Millares 8 2 4 4 3 2" xfId="17146" xr:uid="{00000000-0005-0000-0000-0000D63A0000}"/>
    <cellStyle name="Millares 8 2 4 4 4" xfId="12770" xr:uid="{00000000-0005-0000-0000-0000D73A0000}"/>
    <cellStyle name="Millares 8 2 4 5" xfId="5110" xr:uid="{00000000-0005-0000-0000-0000D83A0000}"/>
    <cellStyle name="Millares 8 2 4 5 2" xfId="9487" xr:uid="{00000000-0005-0000-0000-0000D93A0000}"/>
    <cellStyle name="Millares 8 2 4 5 2 2" xfId="18240" xr:uid="{00000000-0005-0000-0000-0000DA3A0000}"/>
    <cellStyle name="Millares 8 2 4 5 3" xfId="13864" xr:uid="{00000000-0005-0000-0000-0000DB3A0000}"/>
    <cellStyle name="Millares 8 2 4 6" xfId="7299" xr:uid="{00000000-0005-0000-0000-0000DC3A0000}"/>
    <cellStyle name="Millares 8 2 4 6 2" xfId="16052" xr:uid="{00000000-0005-0000-0000-0000DD3A0000}"/>
    <cellStyle name="Millares 8 2 4 7" xfId="11676" xr:uid="{00000000-0005-0000-0000-0000DE3A0000}"/>
    <cellStyle name="Millares 8 2 5" xfId="3138" xr:uid="{00000000-0005-0000-0000-0000DF3A0000}"/>
    <cellStyle name="Millares 8 2 5 2" xfId="3692" xr:uid="{00000000-0005-0000-0000-0000E03A0000}"/>
    <cellStyle name="Millares 8 2 5 2 2" xfId="4788" xr:uid="{00000000-0005-0000-0000-0000E13A0000}"/>
    <cellStyle name="Millares 8 2 5 2 2 2" xfId="6977" xr:uid="{00000000-0005-0000-0000-0000E23A0000}"/>
    <cellStyle name="Millares 8 2 5 2 2 2 2" xfId="11354" xr:uid="{00000000-0005-0000-0000-0000E33A0000}"/>
    <cellStyle name="Millares 8 2 5 2 2 2 2 2" xfId="20107" xr:uid="{00000000-0005-0000-0000-0000E43A0000}"/>
    <cellStyle name="Millares 8 2 5 2 2 2 3" xfId="15731" xr:uid="{00000000-0005-0000-0000-0000E53A0000}"/>
    <cellStyle name="Millares 8 2 5 2 2 3" xfId="9166" xr:uid="{00000000-0005-0000-0000-0000E63A0000}"/>
    <cellStyle name="Millares 8 2 5 2 2 3 2" xfId="17919" xr:uid="{00000000-0005-0000-0000-0000E73A0000}"/>
    <cellStyle name="Millares 8 2 5 2 2 4" xfId="13543" xr:uid="{00000000-0005-0000-0000-0000E83A0000}"/>
    <cellStyle name="Millares 8 2 5 2 3" xfId="5883" xr:uid="{00000000-0005-0000-0000-0000E93A0000}"/>
    <cellStyle name="Millares 8 2 5 2 3 2" xfId="10260" xr:uid="{00000000-0005-0000-0000-0000EA3A0000}"/>
    <cellStyle name="Millares 8 2 5 2 3 2 2" xfId="19013" xr:uid="{00000000-0005-0000-0000-0000EB3A0000}"/>
    <cellStyle name="Millares 8 2 5 2 3 3" xfId="14637" xr:uid="{00000000-0005-0000-0000-0000EC3A0000}"/>
    <cellStyle name="Millares 8 2 5 2 4" xfId="8072" xr:uid="{00000000-0005-0000-0000-0000ED3A0000}"/>
    <cellStyle name="Millares 8 2 5 2 4 2" xfId="16825" xr:uid="{00000000-0005-0000-0000-0000EE3A0000}"/>
    <cellStyle name="Millares 8 2 5 2 5" xfId="12449" xr:uid="{00000000-0005-0000-0000-0000EF3A0000}"/>
    <cellStyle name="Millares 8 2 5 3" xfId="4240" xr:uid="{00000000-0005-0000-0000-0000F03A0000}"/>
    <cellStyle name="Millares 8 2 5 3 2" xfId="6429" xr:uid="{00000000-0005-0000-0000-0000F13A0000}"/>
    <cellStyle name="Millares 8 2 5 3 2 2" xfId="10806" xr:uid="{00000000-0005-0000-0000-0000F23A0000}"/>
    <cellStyle name="Millares 8 2 5 3 2 2 2" xfId="19559" xr:uid="{00000000-0005-0000-0000-0000F33A0000}"/>
    <cellStyle name="Millares 8 2 5 3 2 3" xfId="15183" xr:uid="{00000000-0005-0000-0000-0000F43A0000}"/>
    <cellStyle name="Millares 8 2 5 3 3" xfId="8618" xr:uid="{00000000-0005-0000-0000-0000F53A0000}"/>
    <cellStyle name="Millares 8 2 5 3 3 2" xfId="17371" xr:uid="{00000000-0005-0000-0000-0000F63A0000}"/>
    <cellStyle name="Millares 8 2 5 3 4" xfId="12995" xr:uid="{00000000-0005-0000-0000-0000F73A0000}"/>
    <cellStyle name="Millares 8 2 5 4" xfId="5335" xr:uid="{00000000-0005-0000-0000-0000F83A0000}"/>
    <cellStyle name="Millares 8 2 5 4 2" xfId="9712" xr:uid="{00000000-0005-0000-0000-0000F93A0000}"/>
    <cellStyle name="Millares 8 2 5 4 2 2" xfId="18465" xr:uid="{00000000-0005-0000-0000-0000FA3A0000}"/>
    <cellStyle name="Millares 8 2 5 4 3" xfId="14089" xr:uid="{00000000-0005-0000-0000-0000FB3A0000}"/>
    <cellStyle name="Millares 8 2 5 5" xfId="7524" xr:uid="{00000000-0005-0000-0000-0000FC3A0000}"/>
    <cellStyle name="Millares 8 2 5 5 2" xfId="16277" xr:uid="{00000000-0005-0000-0000-0000FD3A0000}"/>
    <cellStyle name="Millares 8 2 5 6" xfId="11901" xr:uid="{00000000-0005-0000-0000-0000FE3A0000}"/>
    <cellStyle name="Millares 8 2 6" xfId="3417" xr:uid="{00000000-0005-0000-0000-0000FF3A0000}"/>
    <cellStyle name="Millares 8 2 6 2" xfId="4514" xr:uid="{00000000-0005-0000-0000-0000003B0000}"/>
    <cellStyle name="Millares 8 2 6 2 2" xfId="6703" xr:uid="{00000000-0005-0000-0000-0000013B0000}"/>
    <cellStyle name="Millares 8 2 6 2 2 2" xfId="11080" xr:uid="{00000000-0005-0000-0000-0000023B0000}"/>
    <cellStyle name="Millares 8 2 6 2 2 2 2" xfId="19833" xr:uid="{00000000-0005-0000-0000-0000033B0000}"/>
    <cellStyle name="Millares 8 2 6 2 2 3" xfId="15457" xr:uid="{00000000-0005-0000-0000-0000043B0000}"/>
    <cellStyle name="Millares 8 2 6 2 3" xfId="8892" xr:uid="{00000000-0005-0000-0000-0000053B0000}"/>
    <cellStyle name="Millares 8 2 6 2 3 2" xfId="17645" xr:uid="{00000000-0005-0000-0000-0000063B0000}"/>
    <cellStyle name="Millares 8 2 6 2 4" xfId="13269" xr:uid="{00000000-0005-0000-0000-0000073B0000}"/>
    <cellStyle name="Millares 8 2 6 3" xfId="5609" xr:uid="{00000000-0005-0000-0000-0000083B0000}"/>
    <cellStyle name="Millares 8 2 6 3 2" xfId="9986" xr:uid="{00000000-0005-0000-0000-0000093B0000}"/>
    <cellStyle name="Millares 8 2 6 3 2 2" xfId="18739" xr:uid="{00000000-0005-0000-0000-00000A3B0000}"/>
    <cellStyle name="Millares 8 2 6 3 3" xfId="14363" xr:uid="{00000000-0005-0000-0000-00000B3B0000}"/>
    <cellStyle name="Millares 8 2 6 4" xfId="7798" xr:uid="{00000000-0005-0000-0000-00000C3B0000}"/>
    <cellStyle name="Millares 8 2 6 4 2" xfId="16551" xr:uid="{00000000-0005-0000-0000-00000D3B0000}"/>
    <cellStyle name="Millares 8 2 6 5" xfId="12175" xr:uid="{00000000-0005-0000-0000-00000E3B0000}"/>
    <cellStyle name="Millares 8 2 7" xfId="3967" xr:uid="{00000000-0005-0000-0000-00000F3B0000}"/>
    <cellStyle name="Millares 8 2 7 2" xfId="6156" xr:uid="{00000000-0005-0000-0000-0000103B0000}"/>
    <cellStyle name="Millares 8 2 7 2 2" xfId="10533" xr:uid="{00000000-0005-0000-0000-0000113B0000}"/>
    <cellStyle name="Millares 8 2 7 2 2 2" xfId="19286" xr:uid="{00000000-0005-0000-0000-0000123B0000}"/>
    <cellStyle name="Millares 8 2 7 2 3" xfId="14910" xr:uid="{00000000-0005-0000-0000-0000133B0000}"/>
    <cellStyle name="Millares 8 2 7 3" xfId="8345" xr:uid="{00000000-0005-0000-0000-0000143B0000}"/>
    <cellStyle name="Millares 8 2 7 3 2" xfId="17098" xr:uid="{00000000-0005-0000-0000-0000153B0000}"/>
    <cellStyle name="Millares 8 2 7 4" xfId="12722" xr:uid="{00000000-0005-0000-0000-0000163B0000}"/>
    <cellStyle name="Millares 8 2 8" xfId="5062" xr:uid="{00000000-0005-0000-0000-0000173B0000}"/>
    <cellStyle name="Millares 8 2 8 2" xfId="9439" xr:uid="{00000000-0005-0000-0000-0000183B0000}"/>
    <cellStyle name="Millares 8 2 8 2 2" xfId="18192" xr:uid="{00000000-0005-0000-0000-0000193B0000}"/>
    <cellStyle name="Millares 8 2 8 3" xfId="13816" xr:uid="{00000000-0005-0000-0000-00001A3B0000}"/>
    <cellStyle name="Millares 8 2 9" xfId="7251" xr:uid="{00000000-0005-0000-0000-00001B3B0000}"/>
    <cellStyle name="Millares 8 2 9 2" xfId="16004" xr:uid="{00000000-0005-0000-0000-00001C3B0000}"/>
    <cellStyle name="Millares 8 3" xfId="2966" xr:uid="{00000000-0005-0000-0000-00001D3B0000}"/>
    <cellStyle name="Millares 8 3 2" xfId="3078" xr:uid="{00000000-0005-0000-0000-00001E3B0000}"/>
    <cellStyle name="Millares 8 3 2 2" xfId="3354" xr:uid="{00000000-0005-0000-0000-00001F3B0000}"/>
    <cellStyle name="Millares 8 3 2 2 2" xfId="3907" xr:uid="{00000000-0005-0000-0000-0000203B0000}"/>
    <cellStyle name="Millares 8 3 2 2 2 2" xfId="5003" xr:uid="{00000000-0005-0000-0000-0000213B0000}"/>
    <cellStyle name="Millares 8 3 2 2 2 2 2" xfId="7192" xr:uid="{00000000-0005-0000-0000-0000223B0000}"/>
    <cellStyle name="Millares 8 3 2 2 2 2 2 2" xfId="11569" xr:uid="{00000000-0005-0000-0000-0000233B0000}"/>
    <cellStyle name="Millares 8 3 2 2 2 2 2 2 2" xfId="20322" xr:uid="{00000000-0005-0000-0000-0000243B0000}"/>
    <cellStyle name="Millares 8 3 2 2 2 2 2 3" xfId="15946" xr:uid="{00000000-0005-0000-0000-0000253B0000}"/>
    <cellStyle name="Millares 8 3 2 2 2 2 3" xfId="9381" xr:uid="{00000000-0005-0000-0000-0000263B0000}"/>
    <cellStyle name="Millares 8 3 2 2 2 2 3 2" xfId="18134" xr:uid="{00000000-0005-0000-0000-0000273B0000}"/>
    <cellStyle name="Millares 8 3 2 2 2 2 4" xfId="13758" xr:uid="{00000000-0005-0000-0000-0000283B0000}"/>
    <cellStyle name="Millares 8 3 2 2 2 3" xfId="6098" xr:uid="{00000000-0005-0000-0000-0000293B0000}"/>
    <cellStyle name="Millares 8 3 2 2 2 3 2" xfId="10475" xr:uid="{00000000-0005-0000-0000-00002A3B0000}"/>
    <cellStyle name="Millares 8 3 2 2 2 3 2 2" xfId="19228" xr:uid="{00000000-0005-0000-0000-00002B3B0000}"/>
    <cellStyle name="Millares 8 3 2 2 2 3 3" xfId="14852" xr:uid="{00000000-0005-0000-0000-00002C3B0000}"/>
    <cellStyle name="Millares 8 3 2 2 2 4" xfId="8287" xr:uid="{00000000-0005-0000-0000-00002D3B0000}"/>
    <cellStyle name="Millares 8 3 2 2 2 4 2" xfId="17040" xr:uid="{00000000-0005-0000-0000-00002E3B0000}"/>
    <cellStyle name="Millares 8 3 2 2 2 5" xfId="12664" xr:uid="{00000000-0005-0000-0000-00002F3B0000}"/>
    <cellStyle name="Millares 8 3 2 2 3" xfId="4455" xr:uid="{00000000-0005-0000-0000-0000303B0000}"/>
    <cellStyle name="Millares 8 3 2 2 3 2" xfId="6644" xr:uid="{00000000-0005-0000-0000-0000313B0000}"/>
    <cellStyle name="Millares 8 3 2 2 3 2 2" xfId="11021" xr:uid="{00000000-0005-0000-0000-0000323B0000}"/>
    <cellStyle name="Millares 8 3 2 2 3 2 2 2" xfId="19774" xr:uid="{00000000-0005-0000-0000-0000333B0000}"/>
    <cellStyle name="Millares 8 3 2 2 3 2 3" xfId="15398" xr:uid="{00000000-0005-0000-0000-0000343B0000}"/>
    <cellStyle name="Millares 8 3 2 2 3 3" xfId="8833" xr:uid="{00000000-0005-0000-0000-0000353B0000}"/>
    <cellStyle name="Millares 8 3 2 2 3 3 2" xfId="17586" xr:uid="{00000000-0005-0000-0000-0000363B0000}"/>
    <cellStyle name="Millares 8 3 2 2 3 4" xfId="13210" xr:uid="{00000000-0005-0000-0000-0000373B0000}"/>
    <cellStyle name="Millares 8 3 2 2 4" xfId="5550" xr:uid="{00000000-0005-0000-0000-0000383B0000}"/>
    <cellStyle name="Millares 8 3 2 2 4 2" xfId="9927" xr:uid="{00000000-0005-0000-0000-0000393B0000}"/>
    <cellStyle name="Millares 8 3 2 2 4 2 2" xfId="18680" xr:uid="{00000000-0005-0000-0000-00003A3B0000}"/>
    <cellStyle name="Millares 8 3 2 2 4 3" xfId="14304" xr:uid="{00000000-0005-0000-0000-00003B3B0000}"/>
    <cellStyle name="Millares 8 3 2 2 5" xfId="7739" xr:uid="{00000000-0005-0000-0000-00003C3B0000}"/>
    <cellStyle name="Millares 8 3 2 2 5 2" xfId="16492" xr:uid="{00000000-0005-0000-0000-00003D3B0000}"/>
    <cellStyle name="Millares 8 3 2 2 6" xfId="12116" xr:uid="{00000000-0005-0000-0000-00003E3B0000}"/>
    <cellStyle name="Millares 8 3 2 3" xfId="3633" xr:uid="{00000000-0005-0000-0000-00003F3B0000}"/>
    <cellStyle name="Millares 8 3 2 3 2" xfId="4729" xr:uid="{00000000-0005-0000-0000-0000403B0000}"/>
    <cellStyle name="Millares 8 3 2 3 2 2" xfId="6918" xr:uid="{00000000-0005-0000-0000-0000413B0000}"/>
    <cellStyle name="Millares 8 3 2 3 2 2 2" xfId="11295" xr:uid="{00000000-0005-0000-0000-0000423B0000}"/>
    <cellStyle name="Millares 8 3 2 3 2 2 2 2" xfId="20048" xr:uid="{00000000-0005-0000-0000-0000433B0000}"/>
    <cellStyle name="Millares 8 3 2 3 2 2 3" xfId="15672" xr:uid="{00000000-0005-0000-0000-0000443B0000}"/>
    <cellStyle name="Millares 8 3 2 3 2 3" xfId="9107" xr:uid="{00000000-0005-0000-0000-0000453B0000}"/>
    <cellStyle name="Millares 8 3 2 3 2 3 2" xfId="17860" xr:uid="{00000000-0005-0000-0000-0000463B0000}"/>
    <cellStyle name="Millares 8 3 2 3 2 4" xfId="13484" xr:uid="{00000000-0005-0000-0000-0000473B0000}"/>
    <cellStyle name="Millares 8 3 2 3 3" xfId="5824" xr:uid="{00000000-0005-0000-0000-0000483B0000}"/>
    <cellStyle name="Millares 8 3 2 3 3 2" xfId="10201" xr:uid="{00000000-0005-0000-0000-0000493B0000}"/>
    <cellStyle name="Millares 8 3 2 3 3 2 2" xfId="18954" xr:uid="{00000000-0005-0000-0000-00004A3B0000}"/>
    <cellStyle name="Millares 8 3 2 3 3 3" xfId="14578" xr:uid="{00000000-0005-0000-0000-00004B3B0000}"/>
    <cellStyle name="Millares 8 3 2 3 4" xfId="8013" xr:uid="{00000000-0005-0000-0000-00004C3B0000}"/>
    <cellStyle name="Millares 8 3 2 3 4 2" xfId="16766" xr:uid="{00000000-0005-0000-0000-00004D3B0000}"/>
    <cellStyle name="Millares 8 3 2 3 5" xfId="12390" xr:uid="{00000000-0005-0000-0000-00004E3B0000}"/>
    <cellStyle name="Millares 8 3 2 4" xfId="4181" xr:uid="{00000000-0005-0000-0000-00004F3B0000}"/>
    <cellStyle name="Millares 8 3 2 4 2" xfId="6370" xr:uid="{00000000-0005-0000-0000-0000503B0000}"/>
    <cellStyle name="Millares 8 3 2 4 2 2" xfId="10747" xr:uid="{00000000-0005-0000-0000-0000513B0000}"/>
    <cellStyle name="Millares 8 3 2 4 2 2 2" xfId="19500" xr:uid="{00000000-0005-0000-0000-0000523B0000}"/>
    <cellStyle name="Millares 8 3 2 4 2 3" xfId="15124" xr:uid="{00000000-0005-0000-0000-0000533B0000}"/>
    <cellStyle name="Millares 8 3 2 4 3" xfId="8559" xr:uid="{00000000-0005-0000-0000-0000543B0000}"/>
    <cellStyle name="Millares 8 3 2 4 3 2" xfId="17312" xr:uid="{00000000-0005-0000-0000-0000553B0000}"/>
    <cellStyle name="Millares 8 3 2 4 4" xfId="12936" xr:uid="{00000000-0005-0000-0000-0000563B0000}"/>
    <cellStyle name="Millares 8 3 2 5" xfId="5276" xr:uid="{00000000-0005-0000-0000-0000573B0000}"/>
    <cellStyle name="Millares 8 3 2 5 2" xfId="9653" xr:uid="{00000000-0005-0000-0000-0000583B0000}"/>
    <cellStyle name="Millares 8 3 2 5 2 2" xfId="18406" xr:uid="{00000000-0005-0000-0000-0000593B0000}"/>
    <cellStyle name="Millares 8 3 2 5 3" xfId="14030" xr:uid="{00000000-0005-0000-0000-00005A3B0000}"/>
    <cellStyle name="Millares 8 3 2 6" xfId="7465" xr:uid="{00000000-0005-0000-0000-00005B3B0000}"/>
    <cellStyle name="Millares 8 3 2 6 2" xfId="16218" xr:uid="{00000000-0005-0000-0000-00005C3B0000}"/>
    <cellStyle name="Millares 8 3 2 7" xfId="11842" xr:uid="{00000000-0005-0000-0000-00005D3B0000}"/>
    <cellStyle name="Millares 8 3 3" xfId="3242" xr:uid="{00000000-0005-0000-0000-00005E3B0000}"/>
    <cellStyle name="Millares 8 3 3 2" xfId="3795" xr:uid="{00000000-0005-0000-0000-00005F3B0000}"/>
    <cellStyle name="Millares 8 3 3 2 2" xfId="4891" xr:uid="{00000000-0005-0000-0000-0000603B0000}"/>
    <cellStyle name="Millares 8 3 3 2 2 2" xfId="7080" xr:uid="{00000000-0005-0000-0000-0000613B0000}"/>
    <cellStyle name="Millares 8 3 3 2 2 2 2" xfId="11457" xr:uid="{00000000-0005-0000-0000-0000623B0000}"/>
    <cellStyle name="Millares 8 3 3 2 2 2 2 2" xfId="20210" xr:uid="{00000000-0005-0000-0000-0000633B0000}"/>
    <cellStyle name="Millares 8 3 3 2 2 2 3" xfId="15834" xr:uid="{00000000-0005-0000-0000-0000643B0000}"/>
    <cellStyle name="Millares 8 3 3 2 2 3" xfId="9269" xr:uid="{00000000-0005-0000-0000-0000653B0000}"/>
    <cellStyle name="Millares 8 3 3 2 2 3 2" xfId="18022" xr:uid="{00000000-0005-0000-0000-0000663B0000}"/>
    <cellStyle name="Millares 8 3 3 2 2 4" xfId="13646" xr:uid="{00000000-0005-0000-0000-0000673B0000}"/>
    <cellStyle name="Millares 8 3 3 2 3" xfId="5986" xr:uid="{00000000-0005-0000-0000-0000683B0000}"/>
    <cellStyle name="Millares 8 3 3 2 3 2" xfId="10363" xr:uid="{00000000-0005-0000-0000-0000693B0000}"/>
    <cellStyle name="Millares 8 3 3 2 3 2 2" xfId="19116" xr:uid="{00000000-0005-0000-0000-00006A3B0000}"/>
    <cellStyle name="Millares 8 3 3 2 3 3" xfId="14740" xr:uid="{00000000-0005-0000-0000-00006B3B0000}"/>
    <cellStyle name="Millares 8 3 3 2 4" xfId="8175" xr:uid="{00000000-0005-0000-0000-00006C3B0000}"/>
    <cellStyle name="Millares 8 3 3 2 4 2" xfId="16928" xr:uid="{00000000-0005-0000-0000-00006D3B0000}"/>
    <cellStyle name="Millares 8 3 3 2 5" xfId="12552" xr:uid="{00000000-0005-0000-0000-00006E3B0000}"/>
    <cellStyle name="Millares 8 3 3 3" xfId="4343" xr:uid="{00000000-0005-0000-0000-00006F3B0000}"/>
    <cellStyle name="Millares 8 3 3 3 2" xfId="6532" xr:uid="{00000000-0005-0000-0000-0000703B0000}"/>
    <cellStyle name="Millares 8 3 3 3 2 2" xfId="10909" xr:uid="{00000000-0005-0000-0000-0000713B0000}"/>
    <cellStyle name="Millares 8 3 3 3 2 2 2" xfId="19662" xr:uid="{00000000-0005-0000-0000-0000723B0000}"/>
    <cellStyle name="Millares 8 3 3 3 2 3" xfId="15286" xr:uid="{00000000-0005-0000-0000-0000733B0000}"/>
    <cellStyle name="Millares 8 3 3 3 3" xfId="8721" xr:uid="{00000000-0005-0000-0000-0000743B0000}"/>
    <cellStyle name="Millares 8 3 3 3 3 2" xfId="17474" xr:uid="{00000000-0005-0000-0000-0000753B0000}"/>
    <cellStyle name="Millares 8 3 3 3 4" xfId="13098" xr:uid="{00000000-0005-0000-0000-0000763B0000}"/>
    <cellStyle name="Millares 8 3 3 4" xfId="5438" xr:uid="{00000000-0005-0000-0000-0000773B0000}"/>
    <cellStyle name="Millares 8 3 3 4 2" xfId="9815" xr:uid="{00000000-0005-0000-0000-0000783B0000}"/>
    <cellStyle name="Millares 8 3 3 4 2 2" xfId="18568" xr:uid="{00000000-0005-0000-0000-0000793B0000}"/>
    <cellStyle name="Millares 8 3 3 4 3" xfId="14192" xr:uid="{00000000-0005-0000-0000-00007A3B0000}"/>
    <cellStyle name="Millares 8 3 3 5" xfId="7627" xr:uid="{00000000-0005-0000-0000-00007B3B0000}"/>
    <cellStyle name="Millares 8 3 3 5 2" xfId="16380" xr:uid="{00000000-0005-0000-0000-00007C3B0000}"/>
    <cellStyle name="Millares 8 3 3 6" xfId="12004" xr:uid="{00000000-0005-0000-0000-00007D3B0000}"/>
    <cellStyle name="Millares 8 3 4" xfId="3521" xr:uid="{00000000-0005-0000-0000-00007E3B0000}"/>
    <cellStyle name="Millares 8 3 4 2" xfId="4617" xr:uid="{00000000-0005-0000-0000-00007F3B0000}"/>
    <cellStyle name="Millares 8 3 4 2 2" xfId="6806" xr:uid="{00000000-0005-0000-0000-0000803B0000}"/>
    <cellStyle name="Millares 8 3 4 2 2 2" xfId="11183" xr:uid="{00000000-0005-0000-0000-0000813B0000}"/>
    <cellStyle name="Millares 8 3 4 2 2 2 2" xfId="19936" xr:uid="{00000000-0005-0000-0000-0000823B0000}"/>
    <cellStyle name="Millares 8 3 4 2 2 3" xfId="15560" xr:uid="{00000000-0005-0000-0000-0000833B0000}"/>
    <cellStyle name="Millares 8 3 4 2 3" xfId="8995" xr:uid="{00000000-0005-0000-0000-0000843B0000}"/>
    <cellStyle name="Millares 8 3 4 2 3 2" xfId="17748" xr:uid="{00000000-0005-0000-0000-0000853B0000}"/>
    <cellStyle name="Millares 8 3 4 2 4" xfId="13372" xr:uid="{00000000-0005-0000-0000-0000863B0000}"/>
    <cellStyle name="Millares 8 3 4 3" xfId="5712" xr:uid="{00000000-0005-0000-0000-0000873B0000}"/>
    <cellStyle name="Millares 8 3 4 3 2" xfId="10089" xr:uid="{00000000-0005-0000-0000-0000883B0000}"/>
    <cellStyle name="Millares 8 3 4 3 2 2" xfId="18842" xr:uid="{00000000-0005-0000-0000-0000893B0000}"/>
    <cellStyle name="Millares 8 3 4 3 3" xfId="14466" xr:uid="{00000000-0005-0000-0000-00008A3B0000}"/>
    <cellStyle name="Millares 8 3 4 4" xfId="7901" xr:uid="{00000000-0005-0000-0000-00008B3B0000}"/>
    <cellStyle name="Millares 8 3 4 4 2" xfId="16654" xr:uid="{00000000-0005-0000-0000-00008C3B0000}"/>
    <cellStyle name="Millares 8 3 4 5" xfId="12278" xr:uid="{00000000-0005-0000-0000-00008D3B0000}"/>
    <cellStyle name="Millares 8 3 5" xfId="4069" xr:uid="{00000000-0005-0000-0000-00008E3B0000}"/>
    <cellStyle name="Millares 8 3 5 2" xfId="6258" xr:uid="{00000000-0005-0000-0000-00008F3B0000}"/>
    <cellStyle name="Millares 8 3 5 2 2" xfId="10635" xr:uid="{00000000-0005-0000-0000-0000903B0000}"/>
    <cellStyle name="Millares 8 3 5 2 2 2" xfId="19388" xr:uid="{00000000-0005-0000-0000-0000913B0000}"/>
    <cellStyle name="Millares 8 3 5 2 3" xfId="15012" xr:uid="{00000000-0005-0000-0000-0000923B0000}"/>
    <cellStyle name="Millares 8 3 5 3" xfId="8447" xr:uid="{00000000-0005-0000-0000-0000933B0000}"/>
    <cellStyle name="Millares 8 3 5 3 2" xfId="17200" xr:uid="{00000000-0005-0000-0000-0000943B0000}"/>
    <cellStyle name="Millares 8 3 5 4" xfId="12824" xr:uid="{00000000-0005-0000-0000-0000953B0000}"/>
    <cellStyle name="Millares 8 3 6" xfId="5164" xr:uid="{00000000-0005-0000-0000-0000963B0000}"/>
    <cellStyle name="Millares 8 3 6 2" xfId="9541" xr:uid="{00000000-0005-0000-0000-0000973B0000}"/>
    <cellStyle name="Millares 8 3 6 2 2" xfId="18294" xr:uid="{00000000-0005-0000-0000-0000983B0000}"/>
    <cellStyle name="Millares 8 3 6 3" xfId="13918" xr:uid="{00000000-0005-0000-0000-0000993B0000}"/>
    <cellStyle name="Millares 8 3 7" xfId="7353" xr:uid="{00000000-0005-0000-0000-00009A3B0000}"/>
    <cellStyle name="Millares 8 3 7 2" xfId="16106" xr:uid="{00000000-0005-0000-0000-00009B3B0000}"/>
    <cellStyle name="Millares 8 3 8" xfId="11730" xr:uid="{00000000-0005-0000-0000-00009C3B0000}"/>
    <cellStyle name="Millares 8 4" xfId="3021" xr:uid="{00000000-0005-0000-0000-00009D3B0000}"/>
    <cellStyle name="Millares 8 4 2" xfId="3297" xr:uid="{00000000-0005-0000-0000-00009E3B0000}"/>
    <cellStyle name="Millares 8 4 2 2" xfId="3850" xr:uid="{00000000-0005-0000-0000-00009F3B0000}"/>
    <cellStyle name="Millares 8 4 2 2 2" xfId="4946" xr:uid="{00000000-0005-0000-0000-0000A03B0000}"/>
    <cellStyle name="Millares 8 4 2 2 2 2" xfId="7135" xr:uid="{00000000-0005-0000-0000-0000A13B0000}"/>
    <cellStyle name="Millares 8 4 2 2 2 2 2" xfId="11512" xr:uid="{00000000-0005-0000-0000-0000A23B0000}"/>
    <cellStyle name="Millares 8 4 2 2 2 2 2 2" xfId="20265" xr:uid="{00000000-0005-0000-0000-0000A33B0000}"/>
    <cellStyle name="Millares 8 4 2 2 2 2 3" xfId="15889" xr:uid="{00000000-0005-0000-0000-0000A43B0000}"/>
    <cellStyle name="Millares 8 4 2 2 2 3" xfId="9324" xr:uid="{00000000-0005-0000-0000-0000A53B0000}"/>
    <cellStyle name="Millares 8 4 2 2 2 3 2" xfId="18077" xr:uid="{00000000-0005-0000-0000-0000A63B0000}"/>
    <cellStyle name="Millares 8 4 2 2 2 4" xfId="13701" xr:uid="{00000000-0005-0000-0000-0000A73B0000}"/>
    <cellStyle name="Millares 8 4 2 2 3" xfId="6041" xr:uid="{00000000-0005-0000-0000-0000A83B0000}"/>
    <cellStyle name="Millares 8 4 2 2 3 2" xfId="10418" xr:uid="{00000000-0005-0000-0000-0000A93B0000}"/>
    <cellStyle name="Millares 8 4 2 2 3 2 2" xfId="19171" xr:uid="{00000000-0005-0000-0000-0000AA3B0000}"/>
    <cellStyle name="Millares 8 4 2 2 3 3" xfId="14795" xr:uid="{00000000-0005-0000-0000-0000AB3B0000}"/>
    <cellStyle name="Millares 8 4 2 2 4" xfId="8230" xr:uid="{00000000-0005-0000-0000-0000AC3B0000}"/>
    <cellStyle name="Millares 8 4 2 2 4 2" xfId="16983" xr:uid="{00000000-0005-0000-0000-0000AD3B0000}"/>
    <cellStyle name="Millares 8 4 2 2 5" xfId="12607" xr:uid="{00000000-0005-0000-0000-0000AE3B0000}"/>
    <cellStyle name="Millares 8 4 2 3" xfId="4398" xr:uid="{00000000-0005-0000-0000-0000AF3B0000}"/>
    <cellStyle name="Millares 8 4 2 3 2" xfId="6587" xr:uid="{00000000-0005-0000-0000-0000B03B0000}"/>
    <cellStyle name="Millares 8 4 2 3 2 2" xfId="10964" xr:uid="{00000000-0005-0000-0000-0000B13B0000}"/>
    <cellStyle name="Millares 8 4 2 3 2 2 2" xfId="19717" xr:uid="{00000000-0005-0000-0000-0000B23B0000}"/>
    <cellStyle name="Millares 8 4 2 3 2 3" xfId="15341" xr:uid="{00000000-0005-0000-0000-0000B33B0000}"/>
    <cellStyle name="Millares 8 4 2 3 3" xfId="8776" xr:uid="{00000000-0005-0000-0000-0000B43B0000}"/>
    <cellStyle name="Millares 8 4 2 3 3 2" xfId="17529" xr:uid="{00000000-0005-0000-0000-0000B53B0000}"/>
    <cellStyle name="Millares 8 4 2 3 4" xfId="13153" xr:uid="{00000000-0005-0000-0000-0000B63B0000}"/>
    <cellStyle name="Millares 8 4 2 4" xfId="5493" xr:uid="{00000000-0005-0000-0000-0000B73B0000}"/>
    <cellStyle name="Millares 8 4 2 4 2" xfId="9870" xr:uid="{00000000-0005-0000-0000-0000B83B0000}"/>
    <cellStyle name="Millares 8 4 2 4 2 2" xfId="18623" xr:uid="{00000000-0005-0000-0000-0000B93B0000}"/>
    <cellStyle name="Millares 8 4 2 4 3" xfId="14247" xr:uid="{00000000-0005-0000-0000-0000BA3B0000}"/>
    <cellStyle name="Millares 8 4 2 5" xfId="7682" xr:uid="{00000000-0005-0000-0000-0000BB3B0000}"/>
    <cellStyle name="Millares 8 4 2 5 2" xfId="16435" xr:uid="{00000000-0005-0000-0000-0000BC3B0000}"/>
    <cellStyle name="Millares 8 4 2 6" xfId="12059" xr:uid="{00000000-0005-0000-0000-0000BD3B0000}"/>
    <cellStyle name="Millares 8 4 3" xfId="3576" xr:uid="{00000000-0005-0000-0000-0000BE3B0000}"/>
    <cellStyle name="Millares 8 4 3 2" xfId="4672" xr:uid="{00000000-0005-0000-0000-0000BF3B0000}"/>
    <cellStyle name="Millares 8 4 3 2 2" xfId="6861" xr:uid="{00000000-0005-0000-0000-0000C03B0000}"/>
    <cellStyle name="Millares 8 4 3 2 2 2" xfId="11238" xr:uid="{00000000-0005-0000-0000-0000C13B0000}"/>
    <cellStyle name="Millares 8 4 3 2 2 2 2" xfId="19991" xr:uid="{00000000-0005-0000-0000-0000C23B0000}"/>
    <cellStyle name="Millares 8 4 3 2 2 3" xfId="15615" xr:uid="{00000000-0005-0000-0000-0000C33B0000}"/>
    <cellStyle name="Millares 8 4 3 2 3" xfId="9050" xr:uid="{00000000-0005-0000-0000-0000C43B0000}"/>
    <cellStyle name="Millares 8 4 3 2 3 2" xfId="17803" xr:uid="{00000000-0005-0000-0000-0000C53B0000}"/>
    <cellStyle name="Millares 8 4 3 2 4" xfId="13427" xr:uid="{00000000-0005-0000-0000-0000C63B0000}"/>
    <cellStyle name="Millares 8 4 3 3" xfId="5767" xr:uid="{00000000-0005-0000-0000-0000C73B0000}"/>
    <cellStyle name="Millares 8 4 3 3 2" xfId="10144" xr:uid="{00000000-0005-0000-0000-0000C83B0000}"/>
    <cellStyle name="Millares 8 4 3 3 2 2" xfId="18897" xr:uid="{00000000-0005-0000-0000-0000C93B0000}"/>
    <cellStyle name="Millares 8 4 3 3 3" xfId="14521" xr:uid="{00000000-0005-0000-0000-0000CA3B0000}"/>
    <cellStyle name="Millares 8 4 3 4" xfId="7956" xr:uid="{00000000-0005-0000-0000-0000CB3B0000}"/>
    <cellStyle name="Millares 8 4 3 4 2" xfId="16709" xr:uid="{00000000-0005-0000-0000-0000CC3B0000}"/>
    <cellStyle name="Millares 8 4 3 5" xfId="12333" xr:uid="{00000000-0005-0000-0000-0000CD3B0000}"/>
    <cellStyle name="Millares 8 4 4" xfId="4124" xr:uid="{00000000-0005-0000-0000-0000CE3B0000}"/>
    <cellStyle name="Millares 8 4 4 2" xfId="6313" xr:uid="{00000000-0005-0000-0000-0000CF3B0000}"/>
    <cellStyle name="Millares 8 4 4 2 2" xfId="10690" xr:uid="{00000000-0005-0000-0000-0000D03B0000}"/>
    <cellStyle name="Millares 8 4 4 2 2 2" xfId="19443" xr:uid="{00000000-0005-0000-0000-0000D13B0000}"/>
    <cellStyle name="Millares 8 4 4 2 3" xfId="15067" xr:uid="{00000000-0005-0000-0000-0000D23B0000}"/>
    <cellStyle name="Millares 8 4 4 3" xfId="8502" xr:uid="{00000000-0005-0000-0000-0000D33B0000}"/>
    <cellStyle name="Millares 8 4 4 3 2" xfId="17255" xr:uid="{00000000-0005-0000-0000-0000D43B0000}"/>
    <cellStyle name="Millares 8 4 4 4" xfId="12879" xr:uid="{00000000-0005-0000-0000-0000D53B0000}"/>
    <cellStyle name="Millares 8 4 5" xfId="5219" xr:uid="{00000000-0005-0000-0000-0000D63B0000}"/>
    <cellStyle name="Millares 8 4 5 2" xfId="9596" xr:uid="{00000000-0005-0000-0000-0000D73B0000}"/>
    <cellStyle name="Millares 8 4 5 2 2" xfId="18349" xr:uid="{00000000-0005-0000-0000-0000D83B0000}"/>
    <cellStyle name="Millares 8 4 5 3" xfId="13973" xr:uid="{00000000-0005-0000-0000-0000D93B0000}"/>
    <cellStyle name="Millares 8 4 6" xfId="7408" xr:uid="{00000000-0005-0000-0000-0000DA3B0000}"/>
    <cellStyle name="Millares 8 4 6 2" xfId="16161" xr:uid="{00000000-0005-0000-0000-0000DB3B0000}"/>
    <cellStyle name="Millares 8 4 7" xfId="11785" xr:uid="{00000000-0005-0000-0000-0000DC3B0000}"/>
    <cellStyle name="Millares 8 5" xfId="2908" xr:uid="{00000000-0005-0000-0000-0000DD3B0000}"/>
    <cellStyle name="Millares 8 5 2" xfId="3187" xr:uid="{00000000-0005-0000-0000-0000DE3B0000}"/>
    <cellStyle name="Millares 8 5 2 2" xfId="3740" xr:uid="{00000000-0005-0000-0000-0000DF3B0000}"/>
    <cellStyle name="Millares 8 5 2 2 2" xfId="4836" xr:uid="{00000000-0005-0000-0000-0000E03B0000}"/>
    <cellStyle name="Millares 8 5 2 2 2 2" xfId="7025" xr:uid="{00000000-0005-0000-0000-0000E13B0000}"/>
    <cellStyle name="Millares 8 5 2 2 2 2 2" xfId="11402" xr:uid="{00000000-0005-0000-0000-0000E23B0000}"/>
    <cellStyle name="Millares 8 5 2 2 2 2 2 2" xfId="20155" xr:uid="{00000000-0005-0000-0000-0000E33B0000}"/>
    <cellStyle name="Millares 8 5 2 2 2 2 3" xfId="15779" xr:uid="{00000000-0005-0000-0000-0000E43B0000}"/>
    <cellStyle name="Millares 8 5 2 2 2 3" xfId="9214" xr:uid="{00000000-0005-0000-0000-0000E53B0000}"/>
    <cellStyle name="Millares 8 5 2 2 2 3 2" xfId="17967" xr:uid="{00000000-0005-0000-0000-0000E63B0000}"/>
    <cellStyle name="Millares 8 5 2 2 2 4" xfId="13591" xr:uid="{00000000-0005-0000-0000-0000E73B0000}"/>
    <cellStyle name="Millares 8 5 2 2 3" xfId="5931" xr:uid="{00000000-0005-0000-0000-0000E83B0000}"/>
    <cellStyle name="Millares 8 5 2 2 3 2" xfId="10308" xr:uid="{00000000-0005-0000-0000-0000E93B0000}"/>
    <cellStyle name="Millares 8 5 2 2 3 2 2" xfId="19061" xr:uid="{00000000-0005-0000-0000-0000EA3B0000}"/>
    <cellStyle name="Millares 8 5 2 2 3 3" xfId="14685" xr:uid="{00000000-0005-0000-0000-0000EB3B0000}"/>
    <cellStyle name="Millares 8 5 2 2 4" xfId="8120" xr:uid="{00000000-0005-0000-0000-0000EC3B0000}"/>
    <cellStyle name="Millares 8 5 2 2 4 2" xfId="16873" xr:uid="{00000000-0005-0000-0000-0000ED3B0000}"/>
    <cellStyle name="Millares 8 5 2 2 5" xfId="12497" xr:uid="{00000000-0005-0000-0000-0000EE3B0000}"/>
    <cellStyle name="Millares 8 5 2 3" xfId="4288" xr:uid="{00000000-0005-0000-0000-0000EF3B0000}"/>
    <cellStyle name="Millares 8 5 2 3 2" xfId="6477" xr:uid="{00000000-0005-0000-0000-0000F03B0000}"/>
    <cellStyle name="Millares 8 5 2 3 2 2" xfId="10854" xr:uid="{00000000-0005-0000-0000-0000F13B0000}"/>
    <cellStyle name="Millares 8 5 2 3 2 2 2" xfId="19607" xr:uid="{00000000-0005-0000-0000-0000F23B0000}"/>
    <cellStyle name="Millares 8 5 2 3 2 3" xfId="15231" xr:uid="{00000000-0005-0000-0000-0000F33B0000}"/>
    <cellStyle name="Millares 8 5 2 3 3" xfId="8666" xr:uid="{00000000-0005-0000-0000-0000F43B0000}"/>
    <cellStyle name="Millares 8 5 2 3 3 2" xfId="17419" xr:uid="{00000000-0005-0000-0000-0000F53B0000}"/>
    <cellStyle name="Millares 8 5 2 3 4" xfId="13043" xr:uid="{00000000-0005-0000-0000-0000F63B0000}"/>
    <cellStyle name="Millares 8 5 2 4" xfId="5383" xr:uid="{00000000-0005-0000-0000-0000F73B0000}"/>
    <cellStyle name="Millares 8 5 2 4 2" xfId="9760" xr:uid="{00000000-0005-0000-0000-0000F83B0000}"/>
    <cellStyle name="Millares 8 5 2 4 2 2" xfId="18513" xr:uid="{00000000-0005-0000-0000-0000F93B0000}"/>
    <cellStyle name="Millares 8 5 2 4 3" xfId="14137" xr:uid="{00000000-0005-0000-0000-0000FA3B0000}"/>
    <cellStyle name="Millares 8 5 2 5" xfId="7572" xr:uid="{00000000-0005-0000-0000-0000FB3B0000}"/>
    <cellStyle name="Millares 8 5 2 5 2" xfId="16325" xr:uid="{00000000-0005-0000-0000-0000FC3B0000}"/>
    <cellStyle name="Millares 8 5 2 6" xfId="11949" xr:uid="{00000000-0005-0000-0000-0000FD3B0000}"/>
    <cellStyle name="Millares 8 5 3" xfId="3466" xr:uid="{00000000-0005-0000-0000-0000FE3B0000}"/>
    <cellStyle name="Millares 8 5 3 2" xfId="4562" xr:uid="{00000000-0005-0000-0000-0000FF3B0000}"/>
    <cellStyle name="Millares 8 5 3 2 2" xfId="6751" xr:uid="{00000000-0005-0000-0000-0000003C0000}"/>
    <cellStyle name="Millares 8 5 3 2 2 2" xfId="11128" xr:uid="{00000000-0005-0000-0000-0000013C0000}"/>
    <cellStyle name="Millares 8 5 3 2 2 2 2" xfId="19881" xr:uid="{00000000-0005-0000-0000-0000023C0000}"/>
    <cellStyle name="Millares 8 5 3 2 2 3" xfId="15505" xr:uid="{00000000-0005-0000-0000-0000033C0000}"/>
    <cellStyle name="Millares 8 5 3 2 3" xfId="8940" xr:uid="{00000000-0005-0000-0000-0000043C0000}"/>
    <cellStyle name="Millares 8 5 3 2 3 2" xfId="17693" xr:uid="{00000000-0005-0000-0000-0000053C0000}"/>
    <cellStyle name="Millares 8 5 3 2 4" xfId="13317" xr:uid="{00000000-0005-0000-0000-0000063C0000}"/>
    <cellStyle name="Millares 8 5 3 3" xfId="5657" xr:uid="{00000000-0005-0000-0000-0000073C0000}"/>
    <cellStyle name="Millares 8 5 3 3 2" xfId="10034" xr:uid="{00000000-0005-0000-0000-0000083C0000}"/>
    <cellStyle name="Millares 8 5 3 3 2 2" xfId="18787" xr:uid="{00000000-0005-0000-0000-0000093C0000}"/>
    <cellStyle name="Millares 8 5 3 3 3" xfId="14411" xr:uid="{00000000-0005-0000-0000-00000A3C0000}"/>
    <cellStyle name="Millares 8 5 3 4" xfId="7846" xr:uid="{00000000-0005-0000-0000-00000B3C0000}"/>
    <cellStyle name="Millares 8 5 3 4 2" xfId="16599" xr:uid="{00000000-0005-0000-0000-00000C3C0000}"/>
    <cellStyle name="Millares 8 5 3 5" xfId="12223" xr:uid="{00000000-0005-0000-0000-00000D3C0000}"/>
    <cellStyle name="Millares 8 5 4" xfId="4014" xr:uid="{00000000-0005-0000-0000-00000E3C0000}"/>
    <cellStyle name="Millares 8 5 4 2" xfId="6203" xr:uid="{00000000-0005-0000-0000-00000F3C0000}"/>
    <cellStyle name="Millares 8 5 4 2 2" xfId="10580" xr:uid="{00000000-0005-0000-0000-0000103C0000}"/>
    <cellStyle name="Millares 8 5 4 2 2 2" xfId="19333" xr:uid="{00000000-0005-0000-0000-0000113C0000}"/>
    <cellStyle name="Millares 8 5 4 2 3" xfId="14957" xr:uid="{00000000-0005-0000-0000-0000123C0000}"/>
    <cellStyle name="Millares 8 5 4 3" xfId="8392" xr:uid="{00000000-0005-0000-0000-0000133C0000}"/>
    <cellStyle name="Millares 8 5 4 3 2" xfId="17145" xr:uid="{00000000-0005-0000-0000-0000143C0000}"/>
    <cellStyle name="Millares 8 5 4 4" xfId="12769" xr:uid="{00000000-0005-0000-0000-0000153C0000}"/>
    <cellStyle name="Millares 8 5 5" xfId="5109" xr:uid="{00000000-0005-0000-0000-0000163C0000}"/>
    <cellStyle name="Millares 8 5 5 2" xfId="9486" xr:uid="{00000000-0005-0000-0000-0000173C0000}"/>
    <cellStyle name="Millares 8 5 5 2 2" xfId="18239" xr:uid="{00000000-0005-0000-0000-0000183C0000}"/>
    <cellStyle name="Millares 8 5 5 3" xfId="13863" xr:uid="{00000000-0005-0000-0000-0000193C0000}"/>
    <cellStyle name="Millares 8 5 6" xfId="7298" xr:uid="{00000000-0005-0000-0000-00001A3C0000}"/>
    <cellStyle name="Millares 8 5 6 2" xfId="16051" xr:uid="{00000000-0005-0000-0000-00001B3C0000}"/>
    <cellStyle name="Millares 8 5 7" xfId="11675" xr:uid="{00000000-0005-0000-0000-00001C3C0000}"/>
    <cellStyle name="Millares 8 6" xfId="3137" xr:uid="{00000000-0005-0000-0000-00001D3C0000}"/>
    <cellStyle name="Millares 8 6 2" xfId="3691" xr:uid="{00000000-0005-0000-0000-00001E3C0000}"/>
    <cellStyle name="Millares 8 6 2 2" xfId="4787" xr:uid="{00000000-0005-0000-0000-00001F3C0000}"/>
    <cellStyle name="Millares 8 6 2 2 2" xfId="6976" xr:uid="{00000000-0005-0000-0000-0000203C0000}"/>
    <cellStyle name="Millares 8 6 2 2 2 2" xfId="11353" xr:uid="{00000000-0005-0000-0000-0000213C0000}"/>
    <cellStyle name="Millares 8 6 2 2 2 2 2" xfId="20106" xr:uid="{00000000-0005-0000-0000-0000223C0000}"/>
    <cellStyle name="Millares 8 6 2 2 2 3" xfId="15730" xr:uid="{00000000-0005-0000-0000-0000233C0000}"/>
    <cellStyle name="Millares 8 6 2 2 3" xfId="9165" xr:uid="{00000000-0005-0000-0000-0000243C0000}"/>
    <cellStyle name="Millares 8 6 2 2 3 2" xfId="17918" xr:uid="{00000000-0005-0000-0000-0000253C0000}"/>
    <cellStyle name="Millares 8 6 2 2 4" xfId="13542" xr:uid="{00000000-0005-0000-0000-0000263C0000}"/>
    <cellStyle name="Millares 8 6 2 3" xfId="5882" xr:uid="{00000000-0005-0000-0000-0000273C0000}"/>
    <cellStyle name="Millares 8 6 2 3 2" xfId="10259" xr:uid="{00000000-0005-0000-0000-0000283C0000}"/>
    <cellStyle name="Millares 8 6 2 3 2 2" xfId="19012" xr:uid="{00000000-0005-0000-0000-0000293C0000}"/>
    <cellStyle name="Millares 8 6 2 3 3" xfId="14636" xr:uid="{00000000-0005-0000-0000-00002A3C0000}"/>
    <cellStyle name="Millares 8 6 2 4" xfId="8071" xr:uid="{00000000-0005-0000-0000-00002B3C0000}"/>
    <cellStyle name="Millares 8 6 2 4 2" xfId="16824" xr:uid="{00000000-0005-0000-0000-00002C3C0000}"/>
    <cellStyle name="Millares 8 6 2 5" xfId="12448" xr:uid="{00000000-0005-0000-0000-00002D3C0000}"/>
    <cellStyle name="Millares 8 6 3" xfId="4239" xr:uid="{00000000-0005-0000-0000-00002E3C0000}"/>
    <cellStyle name="Millares 8 6 3 2" xfId="6428" xr:uid="{00000000-0005-0000-0000-00002F3C0000}"/>
    <cellStyle name="Millares 8 6 3 2 2" xfId="10805" xr:uid="{00000000-0005-0000-0000-0000303C0000}"/>
    <cellStyle name="Millares 8 6 3 2 2 2" xfId="19558" xr:uid="{00000000-0005-0000-0000-0000313C0000}"/>
    <cellStyle name="Millares 8 6 3 2 3" xfId="15182" xr:uid="{00000000-0005-0000-0000-0000323C0000}"/>
    <cellStyle name="Millares 8 6 3 3" xfId="8617" xr:uid="{00000000-0005-0000-0000-0000333C0000}"/>
    <cellStyle name="Millares 8 6 3 3 2" xfId="17370" xr:uid="{00000000-0005-0000-0000-0000343C0000}"/>
    <cellStyle name="Millares 8 6 3 4" xfId="12994" xr:uid="{00000000-0005-0000-0000-0000353C0000}"/>
    <cellStyle name="Millares 8 6 4" xfId="5334" xr:uid="{00000000-0005-0000-0000-0000363C0000}"/>
    <cellStyle name="Millares 8 6 4 2" xfId="9711" xr:uid="{00000000-0005-0000-0000-0000373C0000}"/>
    <cellStyle name="Millares 8 6 4 2 2" xfId="18464" xr:uid="{00000000-0005-0000-0000-0000383C0000}"/>
    <cellStyle name="Millares 8 6 4 3" xfId="14088" xr:uid="{00000000-0005-0000-0000-0000393C0000}"/>
    <cellStyle name="Millares 8 6 5" xfId="7523" xr:uid="{00000000-0005-0000-0000-00003A3C0000}"/>
    <cellStyle name="Millares 8 6 5 2" xfId="16276" xr:uid="{00000000-0005-0000-0000-00003B3C0000}"/>
    <cellStyle name="Millares 8 6 6" xfId="11900" xr:uid="{00000000-0005-0000-0000-00003C3C0000}"/>
    <cellStyle name="Millares 8 7" xfId="3416" xr:uid="{00000000-0005-0000-0000-00003D3C0000}"/>
    <cellStyle name="Millares 8 7 2" xfId="4513" xr:uid="{00000000-0005-0000-0000-00003E3C0000}"/>
    <cellStyle name="Millares 8 7 2 2" xfId="6702" xr:uid="{00000000-0005-0000-0000-00003F3C0000}"/>
    <cellStyle name="Millares 8 7 2 2 2" xfId="11079" xr:uid="{00000000-0005-0000-0000-0000403C0000}"/>
    <cellStyle name="Millares 8 7 2 2 2 2" xfId="19832" xr:uid="{00000000-0005-0000-0000-0000413C0000}"/>
    <cellStyle name="Millares 8 7 2 2 3" xfId="15456" xr:uid="{00000000-0005-0000-0000-0000423C0000}"/>
    <cellStyle name="Millares 8 7 2 3" xfId="8891" xr:uid="{00000000-0005-0000-0000-0000433C0000}"/>
    <cellStyle name="Millares 8 7 2 3 2" xfId="17644" xr:uid="{00000000-0005-0000-0000-0000443C0000}"/>
    <cellStyle name="Millares 8 7 2 4" xfId="13268" xr:uid="{00000000-0005-0000-0000-0000453C0000}"/>
    <cellStyle name="Millares 8 7 3" xfId="5608" xr:uid="{00000000-0005-0000-0000-0000463C0000}"/>
    <cellStyle name="Millares 8 7 3 2" xfId="9985" xr:uid="{00000000-0005-0000-0000-0000473C0000}"/>
    <cellStyle name="Millares 8 7 3 2 2" xfId="18738" xr:uid="{00000000-0005-0000-0000-0000483C0000}"/>
    <cellStyle name="Millares 8 7 3 3" xfId="14362" xr:uid="{00000000-0005-0000-0000-0000493C0000}"/>
    <cellStyle name="Millares 8 7 4" xfId="7797" xr:uid="{00000000-0005-0000-0000-00004A3C0000}"/>
    <cellStyle name="Millares 8 7 4 2" xfId="16550" xr:uid="{00000000-0005-0000-0000-00004B3C0000}"/>
    <cellStyle name="Millares 8 7 5" xfId="12174" xr:uid="{00000000-0005-0000-0000-00004C3C0000}"/>
    <cellStyle name="Millares 8 8" xfId="3966" xr:uid="{00000000-0005-0000-0000-00004D3C0000}"/>
    <cellStyle name="Millares 8 8 2" xfId="6155" xr:uid="{00000000-0005-0000-0000-00004E3C0000}"/>
    <cellStyle name="Millares 8 8 2 2" xfId="10532" xr:uid="{00000000-0005-0000-0000-00004F3C0000}"/>
    <cellStyle name="Millares 8 8 2 2 2" xfId="19285" xr:uid="{00000000-0005-0000-0000-0000503C0000}"/>
    <cellStyle name="Millares 8 8 2 3" xfId="14909" xr:uid="{00000000-0005-0000-0000-0000513C0000}"/>
    <cellStyle name="Millares 8 8 3" xfId="8344" xr:uid="{00000000-0005-0000-0000-0000523C0000}"/>
    <cellStyle name="Millares 8 8 3 2" xfId="17097" xr:uid="{00000000-0005-0000-0000-0000533C0000}"/>
    <cellStyle name="Millares 8 8 4" xfId="12721" xr:uid="{00000000-0005-0000-0000-0000543C0000}"/>
    <cellStyle name="Millares 8 9" xfId="5061" xr:uid="{00000000-0005-0000-0000-0000553C0000}"/>
    <cellStyle name="Millares 8 9 2" xfId="9438" xr:uid="{00000000-0005-0000-0000-0000563C0000}"/>
    <cellStyle name="Millares 8 9 2 2" xfId="18191" xr:uid="{00000000-0005-0000-0000-0000573C0000}"/>
    <cellStyle name="Millares 8 9 3" xfId="13815" xr:uid="{00000000-0005-0000-0000-0000583C0000}"/>
    <cellStyle name="Millares 9" xfId="244" xr:uid="{00000000-0005-0000-0000-0000593C0000}"/>
    <cellStyle name="Millares 9 10" xfId="7252" xr:uid="{00000000-0005-0000-0000-00005A3C0000}"/>
    <cellStyle name="Millares 9 10 2" xfId="16005" xr:uid="{00000000-0005-0000-0000-00005B3C0000}"/>
    <cellStyle name="Millares 9 11" xfId="11629" xr:uid="{00000000-0005-0000-0000-00005C3C0000}"/>
    <cellStyle name="Millares 9 2" xfId="245" xr:uid="{00000000-0005-0000-0000-00005D3C0000}"/>
    <cellStyle name="Millares 9 2 10" xfId="11630" xr:uid="{00000000-0005-0000-0000-00005E3C0000}"/>
    <cellStyle name="Millares 9 2 2" xfId="2969" xr:uid="{00000000-0005-0000-0000-00005F3C0000}"/>
    <cellStyle name="Millares 9 2 2 2" xfId="3081" xr:uid="{00000000-0005-0000-0000-0000603C0000}"/>
    <cellStyle name="Millares 9 2 2 2 2" xfId="3357" xr:uid="{00000000-0005-0000-0000-0000613C0000}"/>
    <cellStyle name="Millares 9 2 2 2 2 2" xfId="3910" xr:uid="{00000000-0005-0000-0000-0000623C0000}"/>
    <cellStyle name="Millares 9 2 2 2 2 2 2" xfId="5006" xr:uid="{00000000-0005-0000-0000-0000633C0000}"/>
    <cellStyle name="Millares 9 2 2 2 2 2 2 2" xfId="7195" xr:uid="{00000000-0005-0000-0000-0000643C0000}"/>
    <cellStyle name="Millares 9 2 2 2 2 2 2 2 2" xfId="11572" xr:uid="{00000000-0005-0000-0000-0000653C0000}"/>
    <cellStyle name="Millares 9 2 2 2 2 2 2 2 2 2" xfId="20325" xr:uid="{00000000-0005-0000-0000-0000663C0000}"/>
    <cellStyle name="Millares 9 2 2 2 2 2 2 2 3" xfId="15949" xr:uid="{00000000-0005-0000-0000-0000673C0000}"/>
    <cellStyle name="Millares 9 2 2 2 2 2 2 3" xfId="9384" xr:uid="{00000000-0005-0000-0000-0000683C0000}"/>
    <cellStyle name="Millares 9 2 2 2 2 2 2 3 2" xfId="18137" xr:uid="{00000000-0005-0000-0000-0000693C0000}"/>
    <cellStyle name="Millares 9 2 2 2 2 2 2 4" xfId="13761" xr:uid="{00000000-0005-0000-0000-00006A3C0000}"/>
    <cellStyle name="Millares 9 2 2 2 2 2 3" xfId="6101" xr:uid="{00000000-0005-0000-0000-00006B3C0000}"/>
    <cellStyle name="Millares 9 2 2 2 2 2 3 2" xfId="10478" xr:uid="{00000000-0005-0000-0000-00006C3C0000}"/>
    <cellStyle name="Millares 9 2 2 2 2 2 3 2 2" xfId="19231" xr:uid="{00000000-0005-0000-0000-00006D3C0000}"/>
    <cellStyle name="Millares 9 2 2 2 2 2 3 3" xfId="14855" xr:uid="{00000000-0005-0000-0000-00006E3C0000}"/>
    <cellStyle name="Millares 9 2 2 2 2 2 4" xfId="8290" xr:uid="{00000000-0005-0000-0000-00006F3C0000}"/>
    <cellStyle name="Millares 9 2 2 2 2 2 4 2" xfId="17043" xr:uid="{00000000-0005-0000-0000-0000703C0000}"/>
    <cellStyle name="Millares 9 2 2 2 2 2 5" xfId="12667" xr:uid="{00000000-0005-0000-0000-0000713C0000}"/>
    <cellStyle name="Millares 9 2 2 2 2 3" xfId="4458" xr:uid="{00000000-0005-0000-0000-0000723C0000}"/>
    <cellStyle name="Millares 9 2 2 2 2 3 2" xfId="6647" xr:uid="{00000000-0005-0000-0000-0000733C0000}"/>
    <cellStyle name="Millares 9 2 2 2 2 3 2 2" xfId="11024" xr:uid="{00000000-0005-0000-0000-0000743C0000}"/>
    <cellStyle name="Millares 9 2 2 2 2 3 2 2 2" xfId="19777" xr:uid="{00000000-0005-0000-0000-0000753C0000}"/>
    <cellStyle name="Millares 9 2 2 2 2 3 2 3" xfId="15401" xr:uid="{00000000-0005-0000-0000-0000763C0000}"/>
    <cellStyle name="Millares 9 2 2 2 2 3 3" xfId="8836" xr:uid="{00000000-0005-0000-0000-0000773C0000}"/>
    <cellStyle name="Millares 9 2 2 2 2 3 3 2" xfId="17589" xr:uid="{00000000-0005-0000-0000-0000783C0000}"/>
    <cellStyle name="Millares 9 2 2 2 2 3 4" xfId="13213" xr:uid="{00000000-0005-0000-0000-0000793C0000}"/>
    <cellStyle name="Millares 9 2 2 2 2 4" xfId="5553" xr:uid="{00000000-0005-0000-0000-00007A3C0000}"/>
    <cellStyle name="Millares 9 2 2 2 2 4 2" xfId="9930" xr:uid="{00000000-0005-0000-0000-00007B3C0000}"/>
    <cellStyle name="Millares 9 2 2 2 2 4 2 2" xfId="18683" xr:uid="{00000000-0005-0000-0000-00007C3C0000}"/>
    <cellStyle name="Millares 9 2 2 2 2 4 3" xfId="14307" xr:uid="{00000000-0005-0000-0000-00007D3C0000}"/>
    <cellStyle name="Millares 9 2 2 2 2 5" xfId="7742" xr:uid="{00000000-0005-0000-0000-00007E3C0000}"/>
    <cellStyle name="Millares 9 2 2 2 2 5 2" xfId="16495" xr:uid="{00000000-0005-0000-0000-00007F3C0000}"/>
    <cellStyle name="Millares 9 2 2 2 2 6" xfId="12119" xr:uid="{00000000-0005-0000-0000-0000803C0000}"/>
    <cellStyle name="Millares 9 2 2 2 3" xfId="3636" xr:uid="{00000000-0005-0000-0000-0000813C0000}"/>
    <cellStyle name="Millares 9 2 2 2 3 2" xfId="4732" xr:uid="{00000000-0005-0000-0000-0000823C0000}"/>
    <cellStyle name="Millares 9 2 2 2 3 2 2" xfId="6921" xr:uid="{00000000-0005-0000-0000-0000833C0000}"/>
    <cellStyle name="Millares 9 2 2 2 3 2 2 2" xfId="11298" xr:uid="{00000000-0005-0000-0000-0000843C0000}"/>
    <cellStyle name="Millares 9 2 2 2 3 2 2 2 2" xfId="20051" xr:uid="{00000000-0005-0000-0000-0000853C0000}"/>
    <cellStyle name="Millares 9 2 2 2 3 2 2 3" xfId="15675" xr:uid="{00000000-0005-0000-0000-0000863C0000}"/>
    <cellStyle name="Millares 9 2 2 2 3 2 3" xfId="9110" xr:uid="{00000000-0005-0000-0000-0000873C0000}"/>
    <cellStyle name="Millares 9 2 2 2 3 2 3 2" xfId="17863" xr:uid="{00000000-0005-0000-0000-0000883C0000}"/>
    <cellStyle name="Millares 9 2 2 2 3 2 4" xfId="13487" xr:uid="{00000000-0005-0000-0000-0000893C0000}"/>
    <cellStyle name="Millares 9 2 2 2 3 3" xfId="5827" xr:uid="{00000000-0005-0000-0000-00008A3C0000}"/>
    <cellStyle name="Millares 9 2 2 2 3 3 2" xfId="10204" xr:uid="{00000000-0005-0000-0000-00008B3C0000}"/>
    <cellStyle name="Millares 9 2 2 2 3 3 2 2" xfId="18957" xr:uid="{00000000-0005-0000-0000-00008C3C0000}"/>
    <cellStyle name="Millares 9 2 2 2 3 3 3" xfId="14581" xr:uid="{00000000-0005-0000-0000-00008D3C0000}"/>
    <cellStyle name="Millares 9 2 2 2 3 4" xfId="8016" xr:uid="{00000000-0005-0000-0000-00008E3C0000}"/>
    <cellStyle name="Millares 9 2 2 2 3 4 2" xfId="16769" xr:uid="{00000000-0005-0000-0000-00008F3C0000}"/>
    <cellStyle name="Millares 9 2 2 2 3 5" xfId="12393" xr:uid="{00000000-0005-0000-0000-0000903C0000}"/>
    <cellStyle name="Millares 9 2 2 2 4" xfId="4184" xr:uid="{00000000-0005-0000-0000-0000913C0000}"/>
    <cellStyle name="Millares 9 2 2 2 4 2" xfId="6373" xr:uid="{00000000-0005-0000-0000-0000923C0000}"/>
    <cellStyle name="Millares 9 2 2 2 4 2 2" xfId="10750" xr:uid="{00000000-0005-0000-0000-0000933C0000}"/>
    <cellStyle name="Millares 9 2 2 2 4 2 2 2" xfId="19503" xr:uid="{00000000-0005-0000-0000-0000943C0000}"/>
    <cellStyle name="Millares 9 2 2 2 4 2 3" xfId="15127" xr:uid="{00000000-0005-0000-0000-0000953C0000}"/>
    <cellStyle name="Millares 9 2 2 2 4 3" xfId="8562" xr:uid="{00000000-0005-0000-0000-0000963C0000}"/>
    <cellStyle name="Millares 9 2 2 2 4 3 2" xfId="17315" xr:uid="{00000000-0005-0000-0000-0000973C0000}"/>
    <cellStyle name="Millares 9 2 2 2 4 4" xfId="12939" xr:uid="{00000000-0005-0000-0000-0000983C0000}"/>
    <cellStyle name="Millares 9 2 2 2 5" xfId="5279" xr:uid="{00000000-0005-0000-0000-0000993C0000}"/>
    <cellStyle name="Millares 9 2 2 2 5 2" xfId="9656" xr:uid="{00000000-0005-0000-0000-00009A3C0000}"/>
    <cellStyle name="Millares 9 2 2 2 5 2 2" xfId="18409" xr:uid="{00000000-0005-0000-0000-00009B3C0000}"/>
    <cellStyle name="Millares 9 2 2 2 5 3" xfId="14033" xr:uid="{00000000-0005-0000-0000-00009C3C0000}"/>
    <cellStyle name="Millares 9 2 2 2 6" xfId="7468" xr:uid="{00000000-0005-0000-0000-00009D3C0000}"/>
    <cellStyle name="Millares 9 2 2 2 6 2" xfId="16221" xr:uid="{00000000-0005-0000-0000-00009E3C0000}"/>
    <cellStyle name="Millares 9 2 2 2 7" xfId="11845" xr:uid="{00000000-0005-0000-0000-00009F3C0000}"/>
    <cellStyle name="Millares 9 2 2 3" xfId="3245" xr:uid="{00000000-0005-0000-0000-0000A03C0000}"/>
    <cellStyle name="Millares 9 2 2 3 2" xfId="3798" xr:uid="{00000000-0005-0000-0000-0000A13C0000}"/>
    <cellStyle name="Millares 9 2 2 3 2 2" xfId="4894" xr:uid="{00000000-0005-0000-0000-0000A23C0000}"/>
    <cellStyle name="Millares 9 2 2 3 2 2 2" xfId="7083" xr:uid="{00000000-0005-0000-0000-0000A33C0000}"/>
    <cellStyle name="Millares 9 2 2 3 2 2 2 2" xfId="11460" xr:uid="{00000000-0005-0000-0000-0000A43C0000}"/>
    <cellStyle name="Millares 9 2 2 3 2 2 2 2 2" xfId="20213" xr:uid="{00000000-0005-0000-0000-0000A53C0000}"/>
    <cellStyle name="Millares 9 2 2 3 2 2 2 3" xfId="15837" xr:uid="{00000000-0005-0000-0000-0000A63C0000}"/>
    <cellStyle name="Millares 9 2 2 3 2 2 3" xfId="9272" xr:uid="{00000000-0005-0000-0000-0000A73C0000}"/>
    <cellStyle name="Millares 9 2 2 3 2 2 3 2" xfId="18025" xr:uid="{00000000-0005-0000-0000-0000A83C0000}"/>
    <cellStyle name="Millares 9 2 2 3 2 2 4" xfId="13649" xr:uid="{00000000-0005-0000-0000-0000A93C0000}"/>
    <cellStyle name="Millares 9 2 2 3 2 3" xfId="5989" xr:uid="{00000000-0005-0000-0000-0000AA3C0000}"/>
    <cellStyle name="Millares 9 2 2 3 2 3 2" xfId="10366" xr:uid="{00000000-0005-0000-0000-0000AB3C0000}"/>
    <cellStyle name="Millares 9 2 2 3 2 3 2 2" xfId="19119" xr:uid="{00000000-0005-0000-0000-0000AC3C0000}"/>
    <cellStyle name="Millares 9 2 2 3 2 3 3" xfId="14743" xr:uid="{00000000-0005-0000-0000-0000AD3C0000}"/>
    <cellStyle name="Millares 9 2 2 3 2 4" xfId="8178" xr:uid="{00000000-0005-0000-0000-0000AE3C0000}"/>
    <cellStyle name="Millares 9 2 2 3 2 4 2" xfId="16931" xr:uid="{00000000-0005-0000-0000-0000AF3C0000}"/>
    <cellStyle name="Millares 9 2 2 3 2 5" xfId="12555" xr:uid="{00000000-0005-0000-0000-0000B03C0000}"/>
    <cellStyle name="Millares 9 2 2 3 3" xfId="4346" xr:uid="{00000000-0005-0000-0000-0000B13C0000}"/>
    <cellStyle name="Millares 9 2 2 3 3 2" xfId="6535" xr:uid="{00000000-0005-0000-0000-0000B23C0000}"/>
    <cellStyle name="Millares 9 2 2 3 3 2 2" xfId="10912" xr:uid="{00000000-0005-0000-0000-0000B33C0000}"/>
    <cellStyle name="Millares 9 2 2 3 3 2 2 2" xfId="19665" xr:uid="{00000000-0005-0000-0000-0000B43C0000}"/>
    <cellStyle name="Millares 9 2 2 3 3 2 3" xfId="15289" xr:uid="{00000000-0005-0000-0000-0000B53C0000}"/>
    <cellStyle name="Millares 9 2 2 3 3 3" xfId="8724" xr:uid="{00000000-0005-0000-0000-0000B63C0000}"/>
    <cellStyle name="Millares 9 2 2 3 3 3 2" xfId="17477" xr:uid="{00000000-0005-0000-0000-0000B73C0000}"/>
    <cellStyle name="Millares 9 2 2 3 3 4" xfId="13101" xr:uid="{00000000-0005-0000-0000-0000B83C0000}"/>
    <cellStyle name="Millares 9 2 2 3 4" xfId="5441" xr:uid="{00000000-0005-0000-0000-0000B93C0000}"/>
    <cellStyle name="Millares 9 2 2 3 4 2" xfId="9818" xr:uid="{00000000-0005-0000-0000-0000BA3C0000}"/>
    <cellStyle name="Millares 9 2 2 3 4 2 2" xfId="18571" xr:uid="{00000000-0005-0000-0000-0000BB3C0000}"/>
    <cellStyle name="Millares 9 2 2 3 4 3" xfId="14195" xr:uid="{00000000-0005-0000-0000-0000BC3C0000}"/>
    <cellStyle name="Millares 9 2 2 3 5" xfId="7630" xr:uid="{00000000-0005-0000-0000-0000BD3C0000}"/>
    <cellStyle name="Millares 9 2 2 3 5 2" xfId="16383" xr:uid="{00000000-0005-0000-0000-0000BE3C0000}"/>
    <cellStyle name="Millares 9 2 2 3 6" xfId="12007" xr:uid="{00000000-0005-0000-0000-0000BF3C0000}"/>
    <cellStyle name="Millares 9 2 2 4" xfId="3524" xr:uid="{00000000-0005-0000-0000-0000C03C0000}"/>
    <cellStyle name="Millares 9 2 2 4 2" xfId="4620" xr:uid="{00000000-0005-0000-0000-0000C13C0000}"/>
    <cellStyle name="Millares 9 2 2 4 2 2" xfId="6809" xr:uid="{00000000-0005-0000-0000-0000C23C0000}"/>
    <cellStyle name="Millares 9 2 2 4 2 2 2" xfId="11186" xr:uid="{00000000-0005-0000-0000-0000C33C0000}"/>
    <cellStyle name="Millares 9 2 2 4 2 2 2 2" xfId="19939" xr:uid="{00000000-0005-0000-0000-0000C43C0000}"/>
    <cellStyle name="Millares 9 2 2 4 2 2 3" xfId="15563" xr:uid="{00000000-0005-0000-0000-0000C53C0000}"/>
    <cellStyle name="Millares 9 2 2 4 2 3" xfId="8998" xr:uid="{00000000-0005-0000-0000-0000C63C0000}"/>
    <cellStyle name="Millares 9 2 2 4 2 3 2" xfId="17751" xr:uid="{00000000-0005-0000-0000-0000C73C0000}"/>
    <cellStyle name="Millares 9 2 2 4 2 4" xfId="13375" xr:uid="{00000000-0005-0000-0000-0000C83C0000}"/>
    <cellStyle name="Millares 9 2 2 4 3" xfId="5715" xr:uid="{00000000-0005-0000-0000-0000C93C0000}"/>
    <cellStyle name="Millares 9 2 2 4 3 2" xfId="10092" xr:uid="{00000000-0005-0000-0000-0000CA3C0000}"/>
    <cellStyle name="Millares 9 2 2 4 3 2 2" xfId="18845" xr:uid="{00000000-0005-0000-0000-0000CB3C0000}"/>
    <cellStyle name="Millares 9 2 2 4 3 3" xfId="14469" xr:uid="{00000000-0005-0000-0000-0000CC3C0000}"/>
    <cellStyle name="Millares 9 2 2 4 4" xfId="7904" xr:uid="{00000000-0005-0000-0000-0000CD3C0000}"/>
    <cellStyle name="Millares 9 2 2 4 4 2" xfId="16657" xr:uid="{00000000-0005-0000-0000-0000CE3C0000}"/>
    <cellStyle name="Millares 9 2 2 4 5" xfId="12281" xr:uid="{00000000-0005-0000-0000-0000CF3C0000}"/>
    <cellStyle name="Millares 9 2 2 5" xfId="4072" xr:uid="{00000000-0005-0000-0000-0000D03C0000}"/>
    <cellStyle name="Millares 9 2 2 5 2" xfId="6261" xr:uid="{00000000-0005-0000-0000-0000D13C0000}"/>
    <cellStyle name="Millares 9 2 2 5 2 2" xfId="10638" xr:uid="{00000000-0005-0000-0000-0000D23C0000}"/>
    <cellStyle name="Millares 9 2 2 5 2 2 2" xfId="19391" xr:uid="{00000000-0005-0000-0000-0000D33C0000}"/>
    <cellStyle name="Millares 9 2 2 5 2 3" xfId="15015" xr:uid="{00000000-0005-0000-0000-0000D43C0000}"/>
    <cellStyle name="Millares 9 2 2 5 3" xfId="8450" xr:uid="{00000000-0005-0000-0000-0000D53C0000}"/>
    <cellStyle name="Millares 9 2 2 5 3 2" xfId="17203" xr:uid="{00000000-0005-0000-0000-0000D63C0000}"/>
    <cellStyle name="Millares 9 2 2 5 4" xfId="12827" xr:uid="{00000000-0005-0000-0000-0000D73C0000}"/>
    <cellStyle name="Millares 9 2 2 6" xfId="5167" xr:uid="{00000000-0005-0000-0000-0000D83C0000}"/>
    <cellStyle name="Millares 9 2 2 6 2" xfId="9544" xr:uid="{00000000-0005-0000-0000-0000D93C0000}"/>
    <cellStyle name="Millares 9 2 2 6 2 2" xfId="18297" xr:uid="{00000000-0005-0000-0000-0000DA3C0000}"/>
    <cellStyle name="Millares 9 2 2 6 3" xfId="13921" xr:uid="{00000000-0005-0000-0000-0000DB3C0000}"/>
    <cellStyle name="Millares 9 2 2 7" xfId="7356" xr:uid="{00000000-0005-0000-0000-0000DC3C0000}"/>
    <cellStyle name="Millares 9 2 2 7 2" xfId="16109" xr:uid="{00000000-0005-0000-0000-0000DD3C0000}"/>
    <cellStyle name="Millares 9 2 2 8" xfId="11733" xr:uid="{00000000-0005-0000-0000-0000DE3C0000}"/>
    <cellStyle name="Millares 9 2 3" xfId="3024" xr:uid="{00000000-0005-0000-0000-0000DF3C0000}"/>
    <cellStyle name="Millares 9 2 3 2" xfId="3300" xr:uid="{00000000-0005-0000-0000-0000E03C0000}"/>
    <cellStyle name="Millares 9 2 3 2 2" xfId="3853" xr:uid="{00000000-0005-0000-0000-0000E13C0000}"/>
    <cellStyle name="Millares 9 2 3 2 2 2" xfId="4949" xr:uid="{00000000-0005-0000-0000-0000E23C0000}"/>
    <cellStyle name="Millares 9 2 3 2 2 2 2" xfId="7138" xr:uid="{00000000-0005-0000-0000-0000E33C0000}"/>
    <cellStyle name="Millares 9 2 3 2 2 2 2 2" xfId="11515" xr:uid="{00000000-0005-0000-0000-0000E43C0000}"/>
    <cellStyle name="Millares 9 2 3 2 2 2 2 2 2" xfId="20268" xr:uid="{00000000-0005-0000-0000-0000E53C0000}"/>
    <cellStyle name="Millares 9 2 3 2 2 2 2 3" xfId="15892" xr:uid="{00000000-0005-0000-0000-0000E63C0000}"/>
    <cellStyle name="Millares 9 2 3 2 2 2 3" xfId="9327" xr:uid="{00000000-0005-0000-0000-0000E73C0000}"/>
    <cellStyle name="Millares 9 2 3 2 2 2 3 2" xfId="18080" xr:uid="{00000000-0005-0000-0000-0000E83C0000}"/>
    <cellStyle name="Millares 9 2 3 2 2 2 4" xfId="13704" xr:uid="{00000000-0005-0000-0000-0000E93C0000}"/>
    <cellStyle name="Millares 9 2 3 2 2 3" xfId="6044" xr:uid="{00000000-0005-0000-0000-0000EA3C0000}"/>
    <cellStyle name="Millares 9 2 3 2 2 3 2" xfId="10421" xr:uid="{00000000-0005-0000-0000-0000EB3C0000}"/>
    <cellStyle name="Millares 9 2 3 2 2 3 2 2" xfId="19174" xr:uid="{00000000-0005-0000-0000-0000EC3C0000}"/>
    <cellStyle name="Millares 9 2 3 2 2 3 3" xfId="14798" xr:uid="{00000000-0005-0000-0000-0000ED3C0000}"/>
    <cellStyle name="Millares 9 2 3 2 2 4" xfId="8233" xr:uid="{00000000-0005-0000-0000-0000EE3C0000}"/>
    <cellStyle name="Millares 9 2 3 2 2 4 2" xfId="16986" xr:uid="{00000000-0005-0000-0000-0000EF3C0000}"/>
    <cellStyle name="Millares 9 2 3 2 2 5" xfId="12610" xr:uid="{00000000-0005-0000-0000-0000F03C0000}"/>
    <cellStyle name="Millares 9 2 3 2 3" xfId="4401" xr:uid="{00000000-0005-0000-0000-0000F13C0000}"/>
    <cellStyle name="Millares 9 2 3 2 3 2" xfId="6590" xr:uid="{00000000-0005-0000-0000-0000F23C0000}"/>
    <cellStyle name="Millares 9 2 3 2 3 2 2" xfId="10967" xr:uid="{00000000-0005-0000-0000-0000F33C0000}"/>
    <cellStyle name="Millares 9 2 3 2 3 2 2 2" xfId="19720" xr:uid="{00000000-0005-0000-0000-0000F43C0000}"/>
    <cellStyle name="Millares 9 2 3 2 3 2 3" xfId="15344" xr:uid="{00000000-0005-0000-0000-0000F53C0000}"/>
    <cellStyle name="Millares 9 2 3 2 3 3" xfId="8779" xr:uid="{00000000-0005-0000-0000-0000F63C0000}"/>
    <cellStyle name="Millares 9 2 3 2 3 3 2" xfId="17532" xr:uid="{00000000-0005-0000-0000-0000F73C0000}"/>
    <cellStyle name="Millares 9 2 3 2 3 4" xfId="13156" xr:uid="{00000000-0005-0000-0000-0000F83C0000}"/>
    <cellStyle name="Millares 9 2 3 2 4" xfId="5496" xr:uid="{00000000-0005-0000-0000-0000F93C0000}"/>
    <cellStyle name="Millares 9 2 3 2 4 2" xfId="9873" xr:uid="{00000000-0005-0000-0000-0000FA3C0000}"/>
    <cellStyle name="Millares 9 2 3 2 4 2 2" xfId="18626" xr:uid="{00000000-0005-0000-0000-0000FB3C0000}"/>
    <cellStyle name="Millares 9 2 3 2 4 3" xfId="14250" xr:uid="{00000000-0005-0000-0000-0000FC3C0000}"/>
    <cellStyle name="Millares 9 2 3 2 5" xfId="7685" xr:uid="{00000000-0005-0000-0000-0000FD3C0000}"/>
    <cellStyle name="Millares 9 2 3 2 5 2" xfId="16438" xr:uid="{00000000-0005-0000-0000-0000FE3C0000}"/>
    <cellStyle name="Millares 9 2 3 2 6" xfId="12062" xr:uid="{00000000-0005-0000-0000-0000FF3C0000}"/>
    <cellStyle name="Millares 9 2 3 3" xfId="3579" xr:uid="{00000000-0005-0000-0000-0000003D0000}"/>
    <cellStyle name="Millares 9 2 3 3 2" xfId="4675" xr:uid="{00000000-0005-0000-0000-0000013D0000}"/>
    <cellStyle name="Millares 9 2 3 3 2 2" xfId="6864" xr:uid="{00000000-0005-0000-0000-0000023D0000}"/>
    <cellStyle name="Millares 9 2 3 3 2 2 2" xfId="11241" xr:uid="{00000000-0005-0000-0000-0000033D0000}"/>
    <cellStyle name="Millares 9 2 3 3 2 2 2 2" xfId="19994" xr:uid="{00000000-0005-0000-0000-0000043D0000}"/>
    <cellStyle name="Millares 9 2 3 3 2 2 3" xfId="15618" xr:uid="{00000000-0005-0000-0000-0000053D0000}"/>
    <cellStyle name="Millares 9 2 3 3 2 3" xfId="9053" xr:uid="{00000000-0005-0000-0000-0000063D0000}"/>
    <cellStyle name="Millares 9 2 3 3 2 3 2" xfId="17806" xr:uid="{00000000-0005-0000-0000-0000073D0000}"/>
    <cellStyle name="Millares 9 2 3 3 2 4" xfId="13430" xr:uid="{00000000-0005-0000-0000-0000083D0000}"/>
    <cellStyle name="Millares 9 2 3 3 3" xfId="5770" xr:uid="{00000000-0005-0000-0000-0000093D0000}"/>
    <cellStyle name="Millares 9 2 3 3 3 2" xfId="10147" xr:uid="{00000000-0005-0000-0000-00000A3D0000}"/>
    <cellStyle name="Millares 9 2 3 3 3 2 2" xfId="18900" xr:uid="{00000000-0005-0000-0000-00000B3D0000}"/>
    <cellStyle name="Millares 9 2 3 3 3 3" xfId="14524" xr:uid="{00000000-0005-0000-0000-00000C3D0000}"/>
    <cellStyle name="Millares 9 2 3 3 4" xfId="7959" xr:uid="{00000000-0005-0000-0000-00000D3D0000}"/>
    <cellStyle name="Millares 9 2 3 3 4 2" xfId="16712" xr:uid="{00000000-0005-0000-0000-00000E3D0000}"/>
    <cellStyle name="Millares 9 2 3 3 5" xfId="12336" xr:uid="{00000000-0005-0000-0000-00000F3D0000}"/>
    <cellStyle name="Millares 9 2 3 4" xfId="4127" xr:uid="{00000000-0005-0000-0000-0000103D0000}"/>
    <cellStyle name="Millares 9 2 3 4 2" xfId="6316" xr:uid="{00000000-0005-0000-0000-0000113D0000}"/>
    <cellStyle name="Millares 9 2 3 4 2 2" xfId="10693" xr:uid="{00000000-0005-0000-0000-0000123D0000}"/>
    <cellStyle name="Millares 9 2 3 4 2 2 2" xfId="19446" xr:uid="{00000000-0005-0000-0000-0000133D0000}"/>
    <cellStyle name="Millares 9 2 3 4 2 3" xfId="15070" xr:uid="{00000000-0005-0000-0000-0000143D0000}"/>
    <cellStyle name="Millares 9 2 3 4 3" xfId="8505" xr:uid="{00000000-0005-0000-0000-0000153D0000}"/>
    <cellStyle name="Millares 9 2 3 4 3 2" xfId="17258" xr:uid="{00000000-0005-0000-0000-0000163D0000}"/>
    <cellStyle name="Millares 9 2 3 4 4" xfId="12882" xr:uid="{00000000-0005-0000-0000-0000173D0000}"/>
    <cellStyle name="Millares 9 2 3 5" xfId="5222" xr:uid="{00000000-0005-0000-0000-0000183D0000}"/>
    <cellStyle name="Millares 9 2 3 5 2" xfId="9599" xr:uid="{00000000-0005-0000-0000-0000193D0000}"/>
    <cellStyle name="Millares 9 2 3 5 2 2" xfId="18352" xr:uid="{00000000-0005-0000-0000-00001A3D0000}"/>
    <cellStyle name="Millares 9 2 3 5 3" xfId="13976" xr:uid="{00000000-0005-0000-0000-00001B3D0000}"/>
    <cellStyle name="Millares 9 2 3 6" xfId="7411" xr:uid="{00000000-0005-0000-0000-00001C3D0000}"/>
    <cellStyle name="Millares 9 2 3 6 2" xfId="16164" xr:uid="{00000000-0005-0000-0000-00001D3D0000}"/>
    <cellStyle name="Millares 9 2 3 7" xfId="11788" xr:uid="{00000000-0005-0000-0000-00001E3D0000}"/>
    <cellStyle name="Millares 9 2 4" xfId="2911" xr:uid="{00000000-0005-0000-0000-00001F3D0000}"/>
    <cellStyle name="Millares 9 2 4 2" xfId="3190" xr:uid="{00000000-0005-0000-0000-0000203D0000}"/>
    <cellStyle name="Millares 9 2 4 2 2" xfId="3743" xr:uid="{00000000-0005-0000-0000-0000213D0000}"/>
    <cellStyle name="Millares 9 2 4 2 2 2" xfId="4839" xr:uid="{00000000-0005-0000-0000-0000223D0000}"/>
    <cellStyle name="Millares 9 2 4 2 2 2 2" xfId="7028" xr:uid="{00000000-0005-0000-0000-0000233D0000}"/>
    <cellStyle name="Millares 9 2 4 2 2 2 2 2" xfId="11405" xr:uid="{00000000-0005-0000-0000-0000243D0000}"/>
    <cellStyle name="Millares 9 2 4 2 2 2 2 2 2" xfId="20158" xr:uid="{00000000-0005-0000-0000-0000253D0000}"/>
    <cellStyle name="Millares 9 2 4 2 2 2 2 3" xfId="15782" xr:uid="{00000000-0005-0000-0000-0000263D0000}"/>
    <cellStyle name="Millares 9 2 4 2 2 2 3" xfId="9217" xr:uid="{00000000-0005-0000-0000-0000273D0000}"/>
    <cellStyle name="Millares 9 2 4 2 2 2 3 2" xfId="17970" xr:uid="{00000000-0005-0000-0000-0000283D0000}"/>
    <cellStyle name="Millares 9 2 4 2 2 2 4" xfId="13594" xr:uid="{00000000-0005-0000-0000-0000293D0000}"/>
    <cellStyle name="Millares 9 2 4 2 2 3" xfId="5934" xr:uid="{00000000-0005-0000-0000-00002A3D0000}"/>
    <cellStyle name="Millares 9 2 4 2 2 3 2" xfId="10311" xr:uid="{00000000-0005-0000-0000-00002B3D0000}"/>
    <cellStyle name="Millares 9 2 4 2 2 3 2 2" xfId="19064" xr:uid="{00000000-0005-0000-0000-00002C3D0000}"/>
    <cellStyle name="Millares 9 2 4 2 2 3 3" xfId="14688" xr:uid="{00000000-0005-0000-0000-00002D3D0000}"/>
    <cellStyle name="Millares 9 2 4 2 2 4" xfId="8123" xr:uid="{00000000-0005-0000-0000-00002E3D0000}"/>
    <cellStyle name="Millares 9 2 4 2 2 4 2" xfId="16876" xr:uid="{00000000-0005-0000-0000-00002F3D0000}"/>
    <cellStyle name="Millares 9 2 4 2 2 5" xfId="12500" xr:uid="{00000000-0005-0000-0000-0000303D0000}"/>
    <cellStyle name="Millares 9 2 4 2 3" xfId="4291" xr:uid="{00000000-0005-0000-0000-0000313D0000}"/>
    <cellStyle name="Millares 9 2 4 2 3 2" xfId="6480" xr:uid="{00000000-0005-0000-0000-0000323D0000}"/>
    <cellStyle name="Millares 9 2 4 2 3 2 2" xfId="10857" xr:uid="{00000000-0005-0000-0000-0000333D0000}"/>
    <cellStyle name="Millares 9 2 4 2 3 2 2 2" xfId="19610" xr:uid="{00000000-0005-0000-0000-0000343D0000}"/>
    <cellStyle name="Millares 9 2 4 2 3 2 3" xfId="15234" xr:uid="{00000000-0005-0000-0000-0000353D0000}"/>
    <cellStyle name="Millares 9 2 4 2 3 3" xfId="8669" xr:uid="{00000000-0005-0000-0000-0000363D0000}"/>
    <cellStyle name="Millares 9 2 4 2 3 3 2" xfId="17422" xr:uid="{00000000-0005-0000-0000-0000373D0000}"/>
    <cellStyle name="Millares 9 2 4 2 3 4" xfId="13046" xr:uid="{00000000-0005-0000-0000-0000383D0000}"/>
    <cellStyle name="Millares 9 2 4 2 4" xfId="5386" xr:uid="{00000000-0005-0000-0000-0000393D0000}"/>
    <cellStyle name="Millares 9 2 4 2 4 2" xfId="9763" xr:uid="{00000000-0005-0000-0000-00003A3D0000}"/>
    <cellStyle name="Millares 9 2 4 2 4 2 2" xfId="18516" xr:uid="{00000000-0005-0000-0000-00003B3D0000}"/>
    <cellStyle name="Millares 9 2 4 2 4 3" xfId="14140" xr:uid="{00000000-0005-0000-0000-00003C3D0000}"/>
    <cellStyle name="Millares 9 2 4 2 5" xfId="7575" xr:uid="{00000000-0005-0000-0000-00003D3D0000}"/>
    <cellStyle name="Millares 9 2 4 2 5 2" xfId="16328" xr:uid="{00000000-0005-0000-0000-00003E3D0000}"/>
    <cellStyle name="Millares 9 2 4 2 6" xfId="11952" xr:uid="{00000000-0005-0000-0000-00003F3D0000}"/>
    <cellStyle name="Millares 9 2 4 3" xfId="3469" xr:uid="{00000000-0005-0000-0000-0000403D0000}"/>
    <cellStyle name="Millares 9 2 4 3 2" xfId="4565" xr:uid="{00000000-0005-0000-0000-0000413D0000}"/>
    <cellStyle name="Millares 9 2 4 3 2 2" xfId="6754" xr:uid="{00000000-0005-0000-0000-0000423D0000}"/>
    <cellStyle name="Millares 9 2 4 3 2 2 2" xfId="11131" xr:uid="{00000000-0005-0000-0000-0000433D0000}"/>
    <cellStyle name="Millares 9 2 4 3 2 2 2 2" xfId="19884" xr:uid="{00000000-0005-0000-0000-0000443D0000}"/>
    <cellStyle name="Millares 9 2 4 3 2 2 3" xfId="15508" xr:uid="{00000000-0005-0000-0000-0000453D0000}"/>
    <cellStyle name="Millares 9 2 4 3 2 3" xfId="8943" xr:uid="{00000000-0005-0000-0000-0000463D0000}"/>
    <cellStyle name="Millares 9 2 4 3 2 3 2" xfId="17696" xr:uid="{00000000-0005-0000-0000-0000473D0000}"/>
    <cellStyle name="Millares 9 2 4 3 2 4" xfId="13320" xr:uid="{00000000-0005-0000-0000-0000483D0000}"/>
    <cellStyle name="Millares 9 2 4 3 3" xfId="5660" xr:uid="{00000000-0005-0000-0000-0000493D0000}"/>
    <cellStyle name="Millares 9 2 4 3 3 2" xfId="10037" xr:uid="{00000000-0005-0000-0000-00004A3D0000}"/>
    <cellStyle name="Millares 9 2 4 3 3 2 2" xfId="18790" xr:uid="{00000000-0005-0000-0000-00004B3D0000}"/>
    <cellStyle name="Millares 9 2 4 3 3 3" xfId="14414" xr:uid="{00000000-0005-0000-0000-00004C3D0000}"/>
    <cellStyle name="Millares 9 2 4 3 4" xfId="7849" xr:uid="{00000000-0005-0000-0000-00004D3D0000}"/>
    <cellStyle name="Millares 9 2 4 3 4 2" xfId="16602" xr:uid="{00000000-0005-0000-0000-00004E3D0000}"/>
    <cellStyle name="Millares 9 2 4 3 5" xfId="12226" xr:uid="{00000000-0005-0000-0000-00004F3D0000}"/>
    <cellStyle name="Millares 9 2 4 4" xfId="4017" xr:uid="{00000000-0005-0000-0000-0000503D0000}"/>
    <cellStyle name="Millares 9 2 4 4 2" xfId="6206" xr:uid="{00000000-0005-0000-0000-0000513D0000}"/>
    <cellStyle name="Millares 9 2 4 4 2 2" xfId="10583" xr:uid="{00000000-0005-0000-0000-0000523D0000}"/>
    <cellStyle name="Millares 9 2 4 4 2 2 2" xfId="19336" xr:uid="{00000000-0005-0000-0000-0000533D0000}"/>
    <cellStyle name="Millares 9 2 4 4 2 3" xfId="14960" xr:uid="{00000000-0005-0000-0000-0000543D0000}"/>
    <cellStyle name="Millares 9 2 4 4 3" xfId="8395" xr:uid="{00000000-0005-0000-0000-0000553D0000}"/>
    <cellStyle name="Millares 9 2 4 4 3 2" xfId="17148" xr:uid="{00000000-0005-0000-0000-0000563D0000}"/>
    <cellStyle name="Millares 9 2 4 4 4" xfId="12772" xr:uid="{00000000-0005-0000-0000-0000573D0000}"/>
    <cellStyle name="Millares 9 2 4 5" xfId="5112" xr:uid="{00000000-0005-0000-0000-0000583D0000}"/>
    <cellStyle name="Millares 9 2 4 5 2" xfId="9489" xr:uid="{00000000-0005-0000-0000-0000593D0000}"/>
    <cellStyle name="Millares 9 2 4 5 2 2" xfId="18242" xr:uid="{00000000-0005-0000-0000-00005A3D0000}"/>
    <cellStyle name="Millares 9 2 4 5 3" xfId="13866" xr:uid="{00000000-0005-0000-0000-00005B3D0000}"/>
    <cellStyle name="Millares 9 2 4 6" xfId="7301" xr:uid="{00000000-0005-0000-0000-00005C3D0000}"/>
    <cellStyle name="Millares 9 2 4 6 2" xfId="16054" xr:uid="{00000000-0005-0000-0000-00005D3D0000}"/>
    <cellStyle name="Millares 9 2 4 7" xfId="11678" xr:uid="{00000000-0005-0000-0000-00005E3D0000}"/>
    <cellStyle name="Millares 9 2 5" xfId="3140" xr:uid="{00000000-0005-0000-0000-00005F3D0000}"/>
    <cellStyle name="Millares 9 2 5 2" xfId="3694" xr:uid="{00000000-0005-0000-0000-0000603D0000}"/>
    <cellStyle name="Millares 9 2 5 2 2" xfId="4790" xr:uid="{00000000-0005-0000-0000-0000613D0000}"/>
    <cellStyle name="Millares 9 2 5 2 2 2" xfId="6979" xr:uid="{00000000-0005-0000-0000-0000623D0000}"/>
    <cellStyle name="Millares 9 2 5 2 2 2 2" xfId="11356" xr:uid="{00000000-0005-0000-0000-0000633D0000}"/>
    <cellStyle name="Millares 9 2 5 2 2 2 2 2" xfId="20109" xr:uid="{00000000-0005-0000-0000-0000643D0000}"/>
    <cellStyle name="Millares 9 2 5 2 2 2 3" xfId="15733" xr:uid="{00000000-0005-0000-0000-0000653D0000}"/>
    <cellStyle name="Millares 9 2 5 2 2 3" xfId="9168" xr:uid="{00000000-0005-0000-0000-0000663D0000}"/>
    <cellStyle name="Millares 9 2 5 2 2 3 2" xfId="17921" xr:uid="{00000000-0005-0000-0000-0000673D0000}"/>
    <cellStyle name="Millares 9 2 5 2 2 4" xfId="13545" xr:uid="{00000000-0005-0000-0000-0000683D0000}"/>
    <cellStyle name="Millares 9 2 5 2 3" xfId="5885" xr:uid="{00000000-0005-0000-0000-0000693D0000}"/>
    <cellStyle name="Millares 9 2 5 2 3 2" xfId="10262" xr:uid="{00000000-0005-0000-0000-00006A3D0000}"/>
    <cellStyle name="Millares 9 2 5 2 3 2 2" xfId="19015" xr:uid="{00000000-0005-0000-0000-00006B3D0000}"/>
    <cellStyle name="Millares 9 2 5 2 3 3" xfId="14639" xr:uid="{00000000-0005-0000-0000-00006C3D0000}"/>
    <cellStyle name="Millares 9 2 5 2 4" xfId="8074" xr:uid="{00000000-0005-0000-0000-00006D3D0000}"/>
    <cellStyle name="Millares 9 2 5 2 4 2" xfId="16827" xr:uid="{00000000-0005-0000-0000-00006E3D0000}"/>
    <cellStyle name="Millares 9 2 5 2 5" xfId="12451" xr:uid="{00000000-0005-0000-0000-00006F3D0000}"/>
    <cellStyle name="Millares 9 2 5 3" xfId="4242" xr:uid="{00000000-0005-0000-0000-0000703D0000}"/>
    <cellStyle name="Millares 9 2 5 3 2" xfId="6431" xr:uid="{00000000-0005-0000-0000-0000713D0000}"/>
    <cellStyle name="Millares 9 2 5 3 2 2" xfId="10808" xr:uid="{00000000-0005-0000-0000-0000723D0000}"/>
    <cellStyle name="Millares 9 2 5 3 2 2 2" xfId="19561" xr:uid="{00000000-0005-0000-0000-0000733D0000}"/>
    <cellStyle name="Millares 9 2 5 3 2 3" xfId="15185" xr:uid="{00000000-0005-0000-0000-0000743D0000}"/>
    <cellStyle name="Millares 9 2 5 3 3" xfId="8620" xr:uid="{00000000-0005-0000-0000-0000753D0000}"/>
    <cellStyle name="Millares 9 2 5 3 3 2" xfId="17373" xr:uid="{00000000-0005-0000-0000-0000763D0000}"/>
    <cellStyle name="Millares 9 2 5 3 4" xfId="12997" xr:uid="{00000000-0005-0000-0000-0000773D0000}"/>
    <cellStyle name="Millares 9 2 5 4" xfId="5337" xr:uid="{00000000-0005-0000-0000-0000783D0000}"/>
    <cellStyle name="Millares 9 2 5 4 2" xfId="9714" xr:uid="{00000000-0005-0000-0000-0000793D0000}"/>
    <cellStyle name="Millares 9 2 5 4 2 2" xfId="18467" xr:uid="{00000000-0005-0000-0000-00007A3D0000}"/>
    <cellStyle name="Millares 9 2 5 4 3" xfId="14091" xr:uid="{00000000-0005-0000-0000-00007B3D0000}"/>
    <cellStyle name="Millares 9 2 5 5" xfId="7526" xr:uid="{00000000-0005-0000-0000-00007C3D0000}"/>
    <cellStyle name="Millares 9 2 5 5 2" xfId="16279" xr:uid="{00000000-0005-0000-0000-00007D3D0000}"/>
    <cellStyle name="Millares 9 2 5 6" xfId="11903" xr:uid="{00000000-0005-0000-0000-00007E3D0000}"/>
    <cellStyle name="Millares 9 2 6" xfId="3419" xr:uid="{00000000-0005-0000-0000-00007F3D0000}"/>
    <cellStyle name="Millares 9 2 6 2" xfId="4516" xr:uid="{00000000-0005-0000-0000-0000803D0000}"/>
    <cellStyle name="Millares 9 2 6 2 2" xfId="6705" xr:uid="{00000000-0005-0000-0000-0000813D0000}"/>
    <cellStyle name="Millares 9 2 6 2 2 2" xfId="11082" xr:uid="{00000000-0005-0000-0000-0000823D0000}"/>
    <cellStyle name="Millares 9 2 6 2 2 2 2" xfId="19835" xr:uid="{00000000-0005-0000-0000-0000833D0000}"/>
    <cellStyle name="Millares 9 2 6 2 2 3" xfId="15459" xr:uid="{00000000-0005-0000-0000-0000843D0000}"/>
    <cellStyle name="Millares 9 2 6 2 3" xfId="8894" xr:uid="{00000000-0005-0000-0000-0000853D0000}"/>
    <cellStyle name="Millares 9 2 6 2 3 2" xfId="17647" xr:uid="{00000000-0005-0000-0000-0000863D0000}"/>
    <cellStyle name="Millares 9 2 6 2 4" xfId="13271" xr:uid="{00000000-0005-0000-0000-0000873D0000}"/>
    <cellStyle name="Millares 9 2 6 3" xfId="5611" xr:uid="{00000000-0005-0000-0000-0000883D0000}"/>
    <cellStyle name="Millares 9 2 6 3 2" xfId="9988" xr:uid="{00000000-0005-0000-0000-0000893D0000}"/>
    <cellStyle name="Millares 9 2 6 3 2 2" xfId="18741" xr:uid="{00000000-0005-0000-0000-00008A3D0000}"/>
    <cellStyle name="Millares 9 2 6 3 3" xfId="14365" xr:uid="{00000000-0005-0000-0000-00008B3D0000}"/>
    <cellStyle name="Millares 9 2 6 4" xfId="7800" xr:uid="{00000000-0005-0000-0000-00008C3D0000}"/>
    <cellStyle name="Millares 9 2 6 4 2" xfId="16553" xr:uid="{00000000-0005-0000-0000-00008D3D0000}"/>
    <cellStyle name="Millares 9 2 6 5" xfId="12177" xr:uid="{00000000-0005-0000-0000-00008E3D0000}"/>
    <cellStyle name="Millares 9 2 7" xfId="3969" xr:uid="{00000000-0005-0000-0000-00008F3D0000}"/>
    <cellStyle name="Millares 9 2 7 2" xfId="6158" xr:uid="{00000000-0005-0000-0000-0000903D0000}"/>
    <cellStyle name="Millares 9 2 7 2 2" xfId="10535" xr:uid="{00000000-0005-0000-0000-0000913D0000}"/>
    <cellStyle name="Millares 9 2 7 2 2 2" xfId="19288" xr:uid="{00000000-0005-0000-0000-0000923D0000}"/>
    <cellStyle name="Millares 9 2 7 2 3" xfId="14912" xr:uid="{00000000-0005-0000-0000-0000933D0000}"/>
    <cellStyle name="Millares 9 2 7 3" xfId="8347" xr:uid="{00000000-0005-0000-0000-0000943D0000}"/>
    <cellStyle name="Millares 9 2 7 3 2" xfId="17100" xr:uid="{00000000-0005-0000-0000-0000953D0000}"/>
    <cellStyle name="Millares 9 2 7 4" xfId="12724" xr:uid="{00000000-0005-0000-0000-0000963D0000}"/>
    <cellStyle name="Millares 9 2 8" xfId="5064" xr:uid="{00000000-0005-0000-0000-0000973D0000}"/>
    <cellStyle name="Millares 9 2 8 2" xfId="9441" xr:uid="{00000000-0005-0000-0000-0000983D0000}"/>
    <cellStyle name="Millares 9 2 8 2 2" xfId="18194" xr:uid="{00000000-0005-0000-0000-0000993D0000}"/>
    <cellStyle name="Millares 9 2 8 3" xfId="13818" xr:uid="{00000000-0005-0000-0000-00009A3D0000}"/>
    <cellStyle name="Millares 9 2 9" xfId="7253" xr:uid="{00000000-0005-0000-0000-00009B3D0000}"/>
    <cellStyle name="Millares 9 2 9 2" xfId="16006" xr:uid="{00000000-0005-0000-0000-00009C3D0000}"/>
    <cellStyle name="Millares 9 3" xfId="2968" xr:uid="{00000000-0005-0000-0000-00009D3D0000}"/>
    <cellStyle name="Millares 9 3 2" xfId="3080" xr:uid="{00000000-0005-0000-0000-00009E3D0000}"/>
    <cellStyle name="Millares 9 3 2 2" xfId="3356" xr:uid="{00000000-0005-0000-0000-00009F3D0000}"/>
    <cellStyle name="Millares 9 3 2 2 2" xfId="3909" xr:uid="{00000000-0005-0000-0000-0000A03D0000}"/>
    <cellStyle name="Millares 9 3 2 2 2 2" xfId="5005" xr:uid="{00000000-0005-0000-0000-0000A13D0000}"/>
    <cellStyle name="Millares 9 3 2 2 2 2 2" xfId="7194" xr:uid="{00000000-0005-0000-0000-0000A23D0000}"/>
    <cellStyle name="Millares 9 3 2 2 2 2 2 2" xfId="11571" xr:uid="{00000000-0005-0000-0000-0000A33D0000}"/>
    <cellStyle name="Millares 9 3 2 2 2 2 2 2 2" xfId="20324" xr:uid="{00000000-0005-0000-0000-0000A43D0000}"/>
    <cellStyle name="Millares 9 3 2 2 2 2 2 3" xfId="15948" xr:uid="{00000000-0005-0000-0000-0000A53D0000}"/>
    <cellStyle name="Millares 9 3 2 2 2 2 3" xfId="9383" xr:uid="{00000000-0005-0000-0000-0000A63D0000}"/>
    <cellStyle name="Millares 9 3 2 2 2 2 3 2" xfId="18136" xr:uid="{00000000-0005-0000-0000-0000A73D0000}"/>
    <cellStyle name="Millares 9 3 2 2 2 2 4" xfId="13760" xr:uid="{00000000-0005-0000-0000-0000A83D0000}"/>
    <cellStyle name="Millares 9 3 2 2 2 3" xfId="6100" xr:uid="{00000000-0005-0000-0000-0000A93D0000}"/>
    <cellStyle name="Millares 9 3 2 2 2 3 2" xfId="10477" xr:uid="{00000000-0005-0000-0000-0000AA3D0000}"/>
    <cellStyle name="Millares 9 3 2 2 2 3 2 2" xfId="19230" xr:uid="{00000000-0005-0000-0000-0000AB3D0000}"/>
    <cellStyle name="Millares 9 3 2 2 2 3 3" xfId="14854" xr:uid="{00000000-0005-0000-0000-0000AC3D0000}"/>
    <cellStyle name="Millares 9 3 2 2 2 4" xfId="8289" xr:uid="{00000000-0005-0000-0000-0000AD3D0000}"/>
    <cellStyle name="Millares 9 3 2 2 2 4 2" xfId="17042" xr:uid="{00000000-0005-0000-0000-0000AE3D0000}"/>
    <cellStyle name="Millares 9 3 2 2 2 5" xfId="12666" xr:uid="{00000000-0005-0000-0000-0000AF3D0000}"/>
    <cellStyle name="Millares 9 3 2 2 3" xfId="4457" xr:uid="{00000000-0005-0000-0000-0000B03D0000}"/>
    <cellStyle name="Millares 9 3 2 2 3 2" xfId="6646" xr:uid="{00000000-0005-0000-0000-0000B13D0000}"/>
    <cellStyle name="Millares 9 3 2 2 3 2 2" xfId="11023" xr:uid="{00000000-0005-0000-0000-0000B23D0000}"/>
    <cellStyle name="Millares 9 3 2 2 3 2 2 2" xfId="19776" xr:uid="{00000000-0005-0000-0000-0000B33D0000}"/>
    <cellStyle name="Millares 9 3 2 2 3 2 3" xfId="15400" xr:uid="{00000000-0005-0000-0000-0000B43D0000}"/>
    <cellStyle name="Millares 9 3 2 2 3 3" xfId="8835" xr:uid="{00000000-0005-0000-0000-0000B53D0000}"/>
    <cellStyle name="Millares 9 3 2 2 3 3 2" xfId="17588" xr:uid="{00000000-0005-0000-0000-0000B63D0000}"/>
    <cellStyle name="Millares 9 3 2 2 3 4" xfId="13212" xr:uid="{00000000-0005-0000-0000-0000B73D0000}"/>
    <cellStyle name="Millares 9 3 2 2 4" xfId="5552" xr:uid="{00000000-0005-0000-0000-0000B83D0000}"/>
    <cellStyle name="Millares 9 3 2 2 4 2" xfId="9929" xr:uid="{00000000-0005-0000-0000-0000B93D0000}"/>
    <cellStyle name="Millares 9 3 2 2 4 2 2" xfId="18682" xr:uid="{00000000-0005-0000-0000-0000BA3D0000}"/>
    <cellStyle name="Millares 9 3 2 2 4 3" xfId="14306" xr:uid="{00000000-0005-0000-0000-0000BB3D0000}"/>
    <cellStyle name="Millares 9 3 2 2 5" xfId="7741" xr:uid="{00000000-0005-0000-0000-0000BC3D0000}"/>
    <cellStyle name="Millares 9 3 2 2 5 2" xfId="16494" xr:uid="{00000000-0005-0000-0000-0000BD3D0000}"/>
    <cellStyle name="Millares 9 3 2 2 6" xfId="12118" xr:uid="{00000000-0005-0000-0000-0000BE3D0000}"/>
    <cellStyle name="Millares 9 3 2 3" xfId="3635" xr:uid="{00000000-0005-0000-0000-0000BF3D0000}"/>
    <cellStyle name="Millares 9 3 2 3 2" xfId="4731" xr:uid="{00000000-0005-0000-0000-0000C03D0000}"/>
    <cellStyle name="Millares 9 3 2 3 2 2" xfId="6920" xr:uid="{00000000-0005-0000-0000-0000C13D0000}"/>
    <cellStyle name="Millares 9 3 2 3 2 2 2" xfId="11297" xr:uid="{00000000-0005-0000-0000-0000C23D0000}"/>
    <cellStyle name="Millares 9 3 2 3 2 2 2 2" xfId="20050" xr:uid="{00000000-0005-0000-0000-0000C33D0000}"/>
    <cellStyle name="Millares 9 3 2 3 2 2 3" xfId="15674" xr:uid="{00000000-0005-0000-0000-0000C43D0000}"/>
    <cellStyle name="Millares 9 3 2 3 2 3" xfId="9109" xr:uid="{00000000-0005-0000-0000-0000C53D0000}"/>
    <cellStyle name="Millares 9 3 2 3 2 3 2" xfId="17862" xr:uid="{00000000-0005-0000-0000-0000C63D0000}"/>
    <cellStyle name="Millares 9 3 2 3 2 4" xfId="13486" xr:uid="{00000000-0005-0000-0000-0000C73D0000}"/>
    <cellStyle name="Millares 9 3 2 3 3" xfId="5826" xr:uid="{00000000-0005-0000-0000-0000C83D0000}"/>
    <cellStyle name="Millares 9 3 2 3 3 2" xfId="10203" xr:uid="{00000000-0005-0000-0000-0000C93D0000}"/>
    <cellStyle name="Millares 9 3 2 3 3 2 2" xfId="18956" xr:uid="{00000000-0005-0000-0000-0000CA3D0000}"/>
    <cellStyle name="Millares 9 3 2 3 3 3" xfId="14580" xr:uid="{00000000-0005-0000-0000-0000CB3D0000}"/>
    <cellStyle name="Millares 9 3 2 3 4" xfId="8015" xr:uid="{00000000-0005-0000-0000-0000CC3D0000}"/>
    <cellStyle name="Millares 9 3 2 3 4 2" xfId="16768" xr:uid="{00000000-0005-0000-0000-0000CD3D0000}"/>
    <cellStyle name="Millares 9 3 2 3 5" xfId="12392" xr:uid="{00000000-0005-0000-0000-0000CE3D0000}"/>
    <cellStyle name="Millares 9 3 2 4" xfId="4183" xr:uid="{00000000-0005-0000-0000-0000CF3D0000}"/>
    <cellStyle name="Millares 9 3 2 4 2" xfId="6372" xr:uid="{00000000-0005-0000-0000-0000D03D0000}"/>
    <cellStyle name="Millares 9 3 2 4 2 2" xfId="10749" xr:uid="{00000000-0005-0000-0000-0000D13D0000}"/>
    <cellStyle name="Millares 9 3 2 4 2 2 2" xfId="19502" xr:uid="{00000000-0005-0000-0000-0000D23D0000}"/>
    <cellStyle name="Millares 9 3 2 4 2 3" xfId="15126" xr:uid="{00000000-0005-0000-0000-0000D33D0000}"/>
    <cellStyle name="Millares 9 3 2 4 3" xfId="8561" xr:uid="{00000000-0005-0000-0000-0000D43D0000}"/>
    <cellStyle name="Millares 9 3 2 4 3 2" xfId="17314" xr:uid="{00000000-0005-0000-0000-0000D53D0000}"/>
    <cellStyle name="Millares 9 3 2 4 4" xfId="12938" xr:uid="{00000000-0005-0000-0000-0000D63D0000}"/>
    <cellStyle name="Millares 9 3 2 5" xfId="5278" xr:uid="{00000000-0005-0000-0000-0000D73D0000}"/>
    <cellStyle name="Millares 9 3 2 5 2" xfId="9655" xr:uid="{00000000-0005-0000-0000-0000D83D0000}"/>
    <cellStyle name="Millares 9 3 2 5 2 2" xfId="18408" xr:uid="{00000000-0005-0000-0000-0000D93D0000}"/>
    <cellStyle name="Millares 9 3 2 5 3" xfId="14032" xr:uid="{00000000-0005-0000-0000-0000DA3D0000}"/>
    <cellStyle name="Millares 9 3 2 6" xfId="7467" xr:uid="{00000000-0005-0000-0000-0000DB3D0000}"/>
    <cellStyle name="Millares 9 3 2 6 2" xfId="16220" xr:uid="{00000000-0005-0000-0000-0000DC3D0000}"/>
    <cellStyle name="Millares 9 3 2 7" xfId="11844" xr:uid="{00000000-0005-0000-0000-0000DD3D0000}"/>
    <cellStyle name="Millares 9 3 3" xfId="3244" xr:uid="{00000000-0005-0000-0000-0000DE3D0000}"/>
    <cellStyle name="Millares 9 3 3 2" xfId="3797" xr:uid="{00000000-0005-0000-0000-0000DF3D0000}"/>
    <cellStyle name="Millares 9 3 3 2 2" xfId="4893" xr:uid="{00000000-0005-0000-0000-0000E03D0000}"/>
    <cellStyle name="Millares 9 3 3 2 2 2" xfId="7082" xr:uid="{00000000-0005-0000-0000-0000E13D0000}"/>
    <cellStyle name="Millares 9 3 3 2 2 2 2" xfId="11459" xr:uid="{00000000-0005-0000-0000-0000E23D0000}"/>
    <cellStyle name="Millares 9 3 3 2 2 2 2 2" xfId="20212" xr:uid="{00000000-0005-0000-0000-0000E33D0000}"/>
    <cellStyle name="Millares 9 3 3 2 2 2 3" xfId="15836" xr:uid="{00000000-0005-0000-0000-0000E43D0000}"/>
    <cellStyle name="Millares 9 3 3 2 2 3" xfId="9271" xr:uid="{00000000-0005-0000-0000-0000E53D0000}"/>
    <cellStyle name="Millares 9 3 3 2 2 3 2" xfId="18024" xr:uid="{00000000-0005-0000-0000-0000E63D0000}"/>
    <cellStyle name="Millares 9 3 3 2 2 4" xfId="13648" xr:uid="{00000000-0005-0000-0000-0000E73D0000}"/>
    <cellStyle name="Millares 9 3 3 2 3" xfId="5988" xr:uid="{00000000-0005-0000-0000-0000E83D0000}"/>
    <cellStyle name="Millares 9 3 3 2 3 2" xfId="10365" xr:uid="{00000000-0005-0000-0000-0000E93D0000}"/>
    <cellStyle name="Millares 9 3 3 2 3 2 2" xfId="19118" xr:uid="{00000000-0005-0000-0000-0000EA3D0000}"/>
    <cellStyle name="Millares 9 3 3 2 3 3" xfId="14742" xr:uid="{00000000-0005-0000-0000-0000EB3D0000}"/>
    <cellStyle name="Millares 9 3 3 2 4" xfId="8177" xr:uid="{00000000-0005-0000-0000-0000EC3D0000}"/>
    <cellStyle name="Millares 9 3 3 2 4 2" xfId="16930" xr:uid="{00000000-0005-0000-0000-0000ED3D0000}"/>
    <cellStyle name="Millares 9 3 3 2 5" xfId="12554" xr:uid="{00000000-0005-0000-0000-0000EE3D0000}"/>
    <cellStyle name="Millares 9 3 3 3" xfId="4345" xr:uid="{00000000-0005-0000-0000-0000EF3D0000}"/>
    <cellStyle name="Millares 9 3 3 3 2" xfId="6534" xr:uid="{00000000-0005-0000-0000-0000F03D0000}"/>
    <cellStyle name="Millares 9 3 3 3 2 2" xfId="10911" xr:uid="{00000000-0005-0000-0000-0000F13D0000}"/>
    <cellStyle name="Millares 9 3 3 3 2 2 2" xfId="19664" xr:uid="{00000000-0005-0000-0000-0000F23D0000}"/>
    <cellStyle name="Millares 9 3 3 3 2 3" xfId="15288" xr:uid="{00000000-0005-0000-0000-0000F33D0000}"/>
    <cellStyle name="Millares 9 3 3 3 3" xfId="8723" xr:uid="{00000000-0005-0000-0000-0000F43D0000}"/>
    <cellStyle name="Millares 9 3 3 3 3 2" xfId="17476" xr:uid="{00000000-0005-0000-0000-0000F53D0000}"/>
    <cellStyle name="Millares 9 3 3 3 4" xfId="13100" xr:uid="{00000000-0005-0000-0000-0000F63D0000}"/>
    <cellStyle name="Millares 9 3 3 4" xfId="5440" xr:uid="{00000000-0005-0000-0000-0000F73D0000}"/>
    <cellStyle name="Millares 9 3 3 4 2" xfId="9817" xr:uid="{00000000-0005-0000-0000-0000F83D0000}"/>
    <cellStyle name="Millares 9 3 3 4 2 2" xfId="18570" xr:uid="{00000000-0005-0000-0000-0000F93D0000}"/>
    <cellStyle name="Millares 9 3 3 4 3" xfId="14194" xr:uid="{00000000-0005-0000-0000-0000FA3D0000}"/>
    <cellStyle name="Millares 9 3 3 5" xfId="7629" xr:uid="{00000000-0005-0000-0000-0000FB3D0000}"/>
    <cellStyle name="Millares 9 3 3 5 2" xfId="16382" xr:uid="{00000000-0005-0000-0000-0000FC3D0000}"/>
    <cellStyle name="Millares 9 3 3 6" xfId="12006" xr:uid="{00000000-0005-0000-0000-0000FD3D0000}"/>
    <cellStyle name="Millares 9 3 4" xfId="3523" xr:uid="{00000000-0005-0000-0000-0000FE3D0000}"/>
    <cellStyle name="Millares 9 3 4 2" xfId="4619" xr:uid="{00000000-0005-0000-0000-0000FF3D0000}"/>
    <cellStyle name="Millares 9 3 4 2 2" xfId="6808" xr:uid="{00000000-0005-0000-0000-0000003E0000}"/>
    <cellStyle name="Millares 9 3 4 2 2 2" xfId="11185" xr:uid="{00000000-0005-0000-0000-0000013E0000}"/>
    <cellStyle name="Millares 9 3 4 2 2 2 2" xfId="19938" xr:uid="{00000000-0005-0000-0000-0000023E0000}"/>
    <cellStyle name="Millares 9 3 4 2 2 3" xfId="15562" xr:uid="{00000000-0005-0000-0000-0000033E0000}"/>
    <cellStyle name="Millares 9 3 4 2 3" xfId="8997" xr:uid="{00000000-0005-0000-0000-0000043E0000}"/>
    <cellStyle name="Millares 9 3 4 2 3 2" xfId="17750" xr:uid="{00000000-0005-0000-0000-0000053E0000}"/>
    <cellStyle name="Millares 9 3 4 2 4" xfId="13374" xr:uid="{00000000-0005-0000-0000-0000063E0000}"/>
    <cellStyle name="Millares 9 3 4 3" xfId="5714" xr:uid="{00000000-0005-0000-0000-0000073E0000}"/>
    <cellStyle name="Millares 9 3 4 3 2" xfId="10091" xr:uid="{00000000-0005-0000-0000-0000083E0000}"/>
    <cellStyle name="Millares 9 3 4 3 2 2" xfId="18844" xr:uid="{00000000-0005-0000-0000-0000093E0000}"/>
    <cellStyle name="Millares 9 3 4 3 3" xfId="14468" xr:uid="{00000000-0005-0000-0000-00000A3E0000}"/>
    <cellStyle name="Millares 9 3 4 4" xfId="7903" xr:uid="{00000000-0005-0000-0000-00000B3E0000}"/>
    <cellStyle name="Millares 9 3 4 4 2" xfId="16656" xr:uid="{00000000-0005-0000-0000-00000C3E0000}"/>
    <cellStyle name="Millares 9 3 4 5" xfId="12280" xr:uid="{00000000-0005-0000-0000-00000D3E0000}"/>
    <cellStyle name="Millares 9 3 5" xfId="4071" xr:uid="{00000000-0005-0000-0000-00000E3E0000}"/>
    <cellStyle name="Millares 9 3 5 2" xfId="6260" xr:uid="{00000000-0005-0000-0000-00000F3E0000}"/>
    <cellStyle name="Millares 9 3 5 2 2" xfId="10637" xr:uid="{00000000-0005-0000-0000-0000103E0000}"/>
    <cellStyle name="Millares 9 3 5 2 2 2" xfId="19390" xr:uid="{00000000-0005-0000-0000-0000113E0000}"/>
    <cellStyle name="Millares 9 3 5 2 3" xfId="15014" xr:uid="{00000000-0005-0000-0000-0000123E0000}"/>
    <cellStyle name="Millares 9 3 5 3" xfId="8449" xr:uid="{00000000-0005-0000-0000-0000133E0000}"/>
    <cellStyle name="Millares 9 3 5 3 2" xfId="17202" xr:uid="{00000000-0005-0000-0000-0000143E0000}"/>
    <cellStyle name="Millares 9 3 5 4" xfId="12826" xr:uid="{00000000-0005-0000-0000-0000153E0000}"/>
    <cellStyle name="Millares 9 3 6" xfId="5166" xr:uid="{00000000-0005-0000-0000-0000163E0000}"/>
    <cellStyle name="Millares 9 3 6 2" xfId="9543" xr:uid="{00000000-0005-0000-0000-0000173E0000}"/>
    <cellStyle name="Millares 9 3 6 2 2" xfId="18296" xr:uid="{00000000-0005-0000-0000-0000183E0000}"/>
    <cellStyle name="Millares 9 3 6 3" xfId="13920" xr:uid="{00000000-0005-0000-0000-0000193E0000}"/>
    <cellStyle name="Millares 9 3 7" xfId="7355" xr:uid="{00000000-0005-0000-0000-00001A3E0000}"/>
    <cellStyle name="Millares 9 3 7 2" xfId="16108" xr:uid="{00000000-0005-0000-0000-00001B3E0000}"/>
    <cellStyle name="Millares 9 3 8" xfId="11732" xr:uid="{00000000-0005-0000-0000-00001C3E0000}"/>
    <cellStyle name="Millares 9 4" xfId="3023" xr:uid="{00000000-0005-0000-0000-00001D3E0000}"/>
    <cellStyle name="Millares 9 4 2" xfId="3299" xr:uid="{00000000-0005-0000-0000-00001E3E0000}"/>
    <cellStyle name="Millares 9 4 2 2" xfId="3852" xr:uid="{00000000-0005-0000-0000-00001F3E0000}"/>
    <cellStyle name="Millares 9 4 2 2 2" xfId="4948" xr:uid="{00000000-0005-0000-0000-0000203E0000}"/>
    <cellStyle name="Millares 9 4 2 2 2 2" xfId="7137" xr:uid="{00000000-0005-0000-0000-0000213E0000}"/>
    <cellStyle name="Millares 9 4 2 2 2 2 2" xfId="11514" xr:uid="{00000000-0005-0000-0000-0000223E0000}"/>
    <cellStyle name="Millares 9 4 2 2 2 2 2 2" xfId="20267" xr:uid="{00000000-0005-0000-0000-0000233E0000}"/>
    <cellStyle name="Millares 9 4 2 2 2 2 3" xfId="15891" xr:uid="{00000000-0005-0000-0000-0000243E0000}"/>
    <cellStyle name="Millares 9 4 2 2 2 3" xfId="9326" xr:uid="{00000000-0005-0000-0000-0000253E0000}"/>
    <cellStyle name="Millares 9 4 2 2 2 3 2" xfId="18079" xr:uid="{00000000-0005-0000-0000-0000263E0000}"/>
    <cellStyle name="Millares 9 4 2 2 2 4" xfId="13703" xr:uid="{00000000-0005-0000-0000-0000273E0000}"/>
    <cellStyle name="Millares 9 4 2 2 3" xfId="6043" xr:uid="{00000000-0005-0000-0000-0000283E0000}"/>
    <cellStyle name="Millares 9 4 2 2 3 2" xfId="10420" xr:uid="{00000000-0005-0000-0000-0000293E0000}"/>
    <cellStyle name="Millares 9 4 2 2 3 2 2" xfId="19173" xr:uid="{00000000-0005-0000-0000-00002A3E0000}"/>
    <cellStyle name="Millares 9 4 2 2 3 3" xfId="14797" xr:uid="{00000000-0005-0000-0000-00002B3E0000}"/>
    <cellStyle name="Millares 9 4 2 2 4" xfId="8232" xr:uid="{00000000-0005-0000-0000-00002C3E0000}"/>
    <cellStyle name="Millares 9 4 2 2 4 2" xfId="16985" xr:uid="{00000000-0005-0000-0000-00002D3E0000}"/>
    <cellStyle name="Millares 9 4 2 2 5" xfId="12609" xr:uid="{00000000-0005-0000-0000-00002E3E0000}"/>
    <cellStyle name="Millares 9 4 2 3" xfId="4400" xr:uid="{00000000-0005-0000-0000-00002F3E0000}"/>
    <cellStyle name="Millares 9 4 2 3 2" xfId="6589" xr:uid="{00000000-0005-0000-0000-0000303E0000}"/>
    <cellStyle name="Millares 9 4 2 3 2 2" xfId="10966" xr:uid="{00000000-0005-0000-0000-0000313E0000}"/>
    <cellStyle name="Millares 9 4 2 3 2 2 2" xfId="19719" xr:uid="{00000000-0005-0000-0000-0000323E0000}"/>
    <cellStyle name="Millares 9 4 2 3 2 3" xfId="15343" xr:uid="{00000000-0005-0000-0000-0000333E0000}"/>
    <cellStyle name="Millares 9 4 2 3 3" xfId="8778" xr:uid="{00000000-0005-0000-0000-0000343E0000}"/>
    <cellStyle name="Millares 9 4 2 3 3 2" xfId="17531" xr:uid="{00000000-0005-0000-0000-0000353E0000}"/>
    <cellStyle name="Millares 9 4 2 3 4" xfId="13155" xr:uid="{00000000-0005-0000-0000-0000363E0000}"/>
    <cellStyle name="Millares 9 4 2 4" xfId="5495" xr:uid="{00000000-0005-0000-0000-0000373E0000}"/>
    <cellStyle name="Millares 9 4 2 4 2" xfId="9872" xr:uid="{00000000-0005-0000-0000-0000383E0000}"/>
    <cellStyle name="Millares 9 4 2 4 2 2" xfId="18625" xr:uid="{00000000-0005-0000-0000-0000393E0000}"/>
    <cellStyle name="Millares 9 4 2 4 3" xfId="14249" xr:uid="{00000000-0005-0000-0000-00003A3E0000}"/>
    <cellStyle name="Millares 9 4 2 5" xfId="7684" xr:uid="{00000000-0005-0000-0000-00003B3E0000}"/>
    <cellStyle name="Millares 9 4 2 5 2" xfId="16437" xr:uid="{00000000-0005-0000-0000-00003C3E0000}"/>
    <cellStyle name="Millares 9 4 2 6" xfId="12061" xr:uid="{00000000-0005-0000-0000-00003D3E0000}"/>
    <cellStyle name="Millares 9 4 3" xfId="3578" xr:uid="{00000000-0005-0000-0000-00003E3E0000}"/>
    <cellStyle name="Millares 9 4 3 2" xfId="4674" xr:uid="{00000000-0005-0000-0000-00003F3E0000}"/>
    <cellStyle name="Millares 9 4 3 2 2" xfId="6863" xr:uid="{00000000-0005-0000-0000-0000403E0000}"/>
    <cellStyle name="Millares 9 4 3 2 2 2" xfId="11240" xr:uid="{00000000-0005-0000-0000-0000413E0000}"/>
    <cellStyle name="Millares 9 4 3 2 2 2 2" xfId="19993" xr:uid="{00000000-0005-0000-0000-0000423E0000}"/>
    <cellStyle name="Millares 9 4 3 2 2 3" xfId="15617" xr:uid="{00000000-0005-0000-0000-0000433E0000}"/>
    <cellStyle name="Millares 9 4 3 2 3" xfId="9052" xr:uid="{00000000-0005-0000-0000-0000443E0000}"/>
    <cellStyle name="Millares 9 4 3 2 3 2" xfId="17805" xr:uid="{00000000-0005-0000-0000-0000453E0000}"/>
    <cellStyle name="Millares 9 4 3 2 4" xfId="13429" xr:uid="{00000000-0005-0000-0000-0000463E0000}"/>
    <cellStyle name="Millares 9 4 3 3" xfId="5769" xr:uid="{00000000-0005-0000-0000-0000473E0000}"/>
    <cellStyle name="Millares 9 4 3 3 2" xfId="10146" xr:uid="{00000000-0005-0000-0000-0000483E0000}"/>
    <cellStyle name="Millares 9 4 3 3 2 2" xfId="18899" xr:uid="{00000000-0005-0000-0000-0000493E0000}"/>
    <cellStyle name="Millares 9 4 3 3 3" xfId="14523" xr:uid="{00000000-0005-0000-0000-00004A3E0000}"/>
    <cellStyle name="Millares 9 4 3 4" xfId="7958" xr:uid="{00000000-0005-0000-0000-00004B3E0000}"/>
    <cellStyle name="Millares 9 4 3 4 2" xfId="16711" xr:uid="{00000000-0005-0000-0000-00004C3E0000}"/>
    <cellStyle name="Millares 9 4 3 5" xfId="12335" xr:uid="{00000000-0005-0000-0000-00004D3E0000}"/>
    <cellStyle name="Millares 9 4 4" xfId="4126" xr:uid="{00000000-0005-0000-0000-00004E3E0000}"/>
    <cellStyle name="Millares 9 4 4 2" xfId="6315" xr:uid="{00000000-0005-0000-0000-00004F3E0000}"/>
    <cellStyle name="Millares 9 4 4 2 2" xfId="10692" xr:uid="{00000000-0005-0000-0000-0000503E0000}"/>
    <cellStyle name="Millares 9 4 4 2 2 2" xfId="19445" xr:uid="{00000000-0005-0000-0000-0000513E0000}"/>
    <cellStyle name="Millares 9 4 4 2 3" xfId="15069" xr:uid="{00000000-0005-0000-0000-0000523E0000}"/>
    <cellStyle name="Millares 9 4 4 3" xfId="8504" xr:uid="{00000000-0005-0000-0000-0000533E0000}"/>
    <cellStyle name="Millares 9 4 4 3 2" xfId="17257" xr:uid="{00000000-0005-0000-0000-0000543E0000}"/>
    <cellStyle name="Millares 9 4 4 4" xfId="12881" xr:uid="{00000000-0005-0000-0000-0000553E0000}"/>
    <cellStyle name="Millares 9 4 5" xfId="5221" xr:uid="{00000000-0005-0000-0000-0000563E0000}"/>
    <cellStyle name="Millares 9 4 5 2" xfId="9598" xr:uid="{00000000-0005-0000-0000-0000573E0000}"/>
    <cellStyle name="Millares 9 4 5 2 2" xfId="18351" xr:uid="{00000000-0005-0000-0000-0000583E0000}"/>
    <cellStyle name="Millares 9 4 5 3" xfId="13975" xr:uid="{00000000-0005-0000-0000-0000593E0000}"/>
    <cellStyle name="Millares 9 4 6" xfId="7410" xr:uid="{00000000-0005-0000-0000-00005A3E0000}"/>
    <cellStyle name="Millares 9 4 6 2" xfId="16163" xr:uid="{00000000-0005-0000-0000-00005B3E0000}"/>
    <cellStyle name="Millares 9 4 7" xfId="11787" xr:uid="{00000000-0005-0000-0000-00005C3E0000}"/>
    <cellStyle name="Millares 9 5" xfId="2910" xr:uid="{00000000-0005-0000-0000-00005D3E0000}"/>
    <cellStyle name="Millares 9 5 2" xfId="3189" xr:uid="{00000000-0005-0000-0000-00005E3E0000}"/>
    <cellStyle name="Millares 9 5 2 2" xfId="3742" xr:uid="{00000000-0005-0000-0000-00005F3E0000}"/>
    <cellStyle name="Millares 9 5 2 2 2" xfId="4838" xr:uid="{00000000-0005-0000-0000-0000603E0000}"/>
    <cellStyle name="Millares 9 5 2 2 2 2" xfId="7027" xr:uid="{00000000-0005-0000-0000-0000613E0000}"/>
    <cellStyle name="Millares 9 5 2 2 2 2 2" xfId="11404" xr:uid="{00000000-0005-0000-0000-0000623E0000}"/>
    <cellStyle name="Millares 9 5 2 2 2 2 2 2" xfId="20157" xr:uid="{00000000-0005-0000-0000-0000633E0000}"/>
    <cellStyle name="Millares 9 5 2 2 2 2 3" xfId="15781" xr:uid="{00000000-0005-0000-0000-0000643E0000}"/>
    <cellStyle name="Millares 9 5 2 2 2 3" xfId="9216" xr:uid="{00000000-0005-0000-0000-0000653E0000}"/>
    <cellStyle name="Millares 9 5 2 2 2 3 2" xfId="17969" xr:uid="{00000000-0005-0000-0000-0000663E0000}"/>
    <cellStyle name="Millares 9 5 2 2 2 4" xfId="13593" xr:uid="{00000000-0005-0000-0000-0000673E0000}"/>
    <cellStyle name="Millares 9 5 2 2 3" xfId="5933" xr:uid="{00000000-0005-0000-0000-0000683E0000}"/>
    <cellStyle name="Millares 9 5 2 2 3 2" xfId="10310" xr:uid="{00000000-0005-0000-0000-0000693E0000}"/>
    <cellStyle name="Millares 9 5 2 2 3 2 2" xfId="19063" xr:uid="{00000000-0005-0000-0000-00006A3E0000}"/>
    <cellStyle name="Millares 9 5 2 2 3 3" xfId="14687" xr:uid="{00000000-0005-0000-0000-00006B3E0000}"/>
    <cellStyle name="Millares 9 5 2 2 4" xfId="8122" xr:uid="{00000000-0005-0000-0000-00006C3E0000}"/>
    <cellStyle name="Millares 9 5 2 2 4 2" xfId="16875" xr:uid="{00000000-0005-0000-0000-00006D3E0000}"/>
    <cellStyle name="Millares 9 5 2 2 5" xfId="12499" xr:uid="{00000000-0005-0000-0000-00006E3E0000}"/>
    <cellStyle name="Millares 9 5 2 3" xfId="4290" xr:uid="{00000000-0005-0000-0000-00006F3E0000}"/>
    <cellStyle name="Millares 9 5 2 3 2" xfId="6479" xr:uid="{00000000-0005-0000-0000-0000703E0000}"/>
    <cellStyle name="Millares 9 5 2 3 2 2" xfId="10856" xr:uid="{00000000-0005-0000-0000-0000713E0000}"/>
    <cellStyle name="Millares 9 5 2 3 2 2 2" xfId="19609" xr:uid="{00000000-0005-0000-0000-0000723E0000}"/>
    <cellStyle name="Millares 9 5 2 3 2 3" xfId="15233" xr:uid="{00000000-0005-0000-0000-0000733E0000}"/>
    <cellStyle name="Millares 9 5 2 3 3" xfId="8668" xr:uid="{00000000-0005-0000-0000-0000743E0000}"/>
    <cellStyle name="Millares 9 5 2 3 3 2" xfId="17421" xr:uid="{00000000-0005-0000-0000-0000753E0000}"/>
    <cellStyle name="Millares 9 5 2 3 4" xfId="13045" xr:uid="{00000000-0005-0000-0000-0000763E0000}"/>
    <cellStyle name="Millares 9 5 2 4" xfId="5385" xr:uid="{00000000-0005-0000-0000-0000773E0000}"/>
    <cellStyle name="Millares 9 5 2 4 2" xfId="9762" xr:uid="{00000000-0005-0000-0000-0000783E0000}"/>
    <cellStyle name="Millares 9 5 2 4 2 2" xfId="18515" xr:uid="{00000000-0005-0000-0000-0000793E0000}"/>
    <cellStyle name="Millares 9 5 2 4 3" xfId="14139" xr:uid="{00000000-0005-0000-0000-00007A3E0000}"/>
    <cellStyle name="Millares 9 5 2 5" xfId="7574" xr:uid="{00000000-0005-0000-0000-00007B3E0000}"/>
    <cellStyle name="Millares 9 5 2 5 2" xfId="16327" xr:uid="{00000000-0005-0000-0000-00007C3E0000}"/>
    <cellStyle name="Millares 9 5 2 6" xfId="11951" xr:uid="{00000000-0005-0000-0000-00007D3E0000}"/>
    <cellStyle name="Millares 9 5 3" xfId="3468" xr:uid="{00000000-0005-0000-0000-00007E3E0000}"/>
    <cellStyle name="Millares 9 5 3 2" xfId="4564" xr:uid="{00000000-0005-0000-0000-00007F3E0000}"/>
    <cellStyle name="Millares 9 5 3 2 2" xfId="6753" xr:uid="{00000000-0005-0000-0000-0000803E0000}"/>
    <cellStyle name="Millares 9 5 3 2 2 2" xfId="11130" xr:uid="{00000000-0005-0000-0000-0000813E0000}"/>
    <cellStyle name="Millares 9 5 3 2 2 2 2" xfId="19883" xr:uid="{00000000-0005-0000-0000-0000823E0000}"/>
    <cellStyle name="Millares 9 5 3 2 2 3" xfId="15507" xr:uid="{00000000-0005-0000-0000-0000833E0000}"/>
    <cellStyle name="Millares 9 5 3 2 3" xfId="8942" xr:uid="{00000000-0005-0000-0000-0000843E0000}"/>
    <cellStyle name="Millares 9 5 3 2 3 2" xfId="17695" xr:uid="{00000000-0005-0000-0000-0000853E0000}"/>
    <cellStyle name="Millares 9 5 3 2 4" xfId="13319" xr:uid="{00000000-0005-0000-0000-0000863E0000}"/>
    <cellStyle name="Millares 9 5 3 3" xfId="5659" xr:uid="{00000000-0005-0000-0000-0000873E0000}"/>
    <cellStyle name="Millares 9 5 3 3 2" xfId="10036" xr:uid="{00000000-0005-0000-0000-0000883E0000}"/>
    <cellStyle name="Millares 9 5 3 3 2 2" xfId="18789" xr:uid="{00000000-0005-0000-0000-0000893E0000}"/>
    <cellStyle name="Millares 9 5 3 3 3" xfId="14413" xr:uid="{00000000-0005-0000-0000-00008A3E0000}"/>
    <cellStyle name="Millares 9 5 3 4" xfId="7848" xr:uid="{00000000-0005-0000-0000-00008B3E0000}"/>
    <cellStyle name="Millares 9 5 3 4 2" xfId="16601" xr:uid="{00000000-0005-0000-0000-00008C3E0000}"/>
    <cellStyle name="Millares 9 5 3 5" xfId="12225" xr:uid="{00000000-0005-0000-0000-00008D3E0000}"/>
    <cellStyle name="Millares 9 5 4" xfId="4016" xr:uid="{00000000-0005-0000-0000-00008E3E0000}"/>
    <cellStyle name="Millares 9 5 4 2" xfId="6205" xr:uid="{00000000-0005-0000-0000-00008F3E0000}"/>
    <cellStyle name="Millares 9 5 4 2 2" xfId="10582" xr:uid="{00000000-0005-0000-0000-0000903E0000}"/>
    <cellStyle name="Millares 9 5 4 2 2 2" xfId="19335" xr:uid="{00000000-0005-0000-0000-0000913E0000}"/>
    <cellStyle name="Millares 9 5 4 2 3" xfId="14959" xr:uid="{00000000-0005-0000-0000-0000923E0000}"/>
    <cellStyle name="Millares 9 5 4 3" xfId="8394" xr:uid="{00000000-0005-0000-0000-0000933E0000}"/>
    <cellStyle name="Millares 9 5 4 3 2" xfId="17147" xr:uid="{00000000-0005-0000-0000-0000943E0000}"/>
    <cellStyle name="Millares 9 5 4 4" xfId="12771" xr:uid="{00000000-0005-0000-0000-0000953E0000}"/>
    <cellStyle name="Millares 9 5 5" xfId="5111" xr:uid="{00000000-0005-0000-0000-0000963E0000}"/>
    <cellStyle name="Millares 9 5 5 2" xfId="9488" xr:uid="{00000000-0005-0000-0000-0000973E0000}"/>
    <cellStyle name="Millares 9 5 5 2 2" xfId="18241" xr:uid="{00000000-0005-0000-0000-0000983E0000}"/>
    <cellStyle name="Millares 9 5 5 3" xfId="13865" xr:uid="{00000000-0005-0000-0000-0000993E0000}"/>
    <cellStyle name="Millares 9 5 6" xfId="7300" xr:uid="{00000000-0005-0000-0000-00009A3E0000}"/>
    <cellStyle name="Millares 9 5 6 2" xfId="16053" xr:uid="{00000000-0005-0000-0000-00009B3E0000}"/>
    <cellStyle name="Millares 9 5 7" xfId="11677" xr:uid="{00000000-0005-0000-0000-00009C3E0000}"/>
    <cellStyle name="Millares 9 6" xfId="3139" xr:uid="{00000000-0005-0000-0000-00009D3E0000}"/>
    <cellStyle name="Millares 9 6 2" xfId="3693" xr:uid="{00000000-0005-0000-0000-00009E3E0000}"/>
    <cellStyle name="Millares 9 6 2 2" xfId="4789" xr:uid="{00000000-0005-0000-0000-00009F3E0000}"/>
    <cellStyle name="Millares 9 6 2 2 2" xfId="6978" xr:uid="{00000000-0005-0000-0000-0000A03E0000}"/>
    <cellStyle name="Millares 9 6 2 2 2 2" xfId="11355" xr:uid="{00000000-0005-0000-0000-0000A13E0000}"/>
    <cellStyle name="Millares 9 6 2 2 2 2 2" xfId="20108" xr:uid="{00000000-0005-0000-0000-0000A23E0000}"/>
    <cellStyle name="Millares 9 6 2 2 2 3" xfId="15732" xr:uid="{00000000-0005-0000-0000-0000A33E0000}"/>
    <cellStyle name="Millares 9 6 2 2 3" xfId="9167" xr:uid="{00000000-0005-0000-0000-0000A43E0000}"/>
    <cellStyle name="Millares 9 6 2 2 3 2" xfId="17920" xr:uid="{00000000-0005-0000-0000-0000A53E0000}"/>
    <cellStyle name="Millares 9 6 2 2 4" xfId="13544" xr:uid="{00000000-0005-0000-0000-0000A63E0000}"/>
    <cellStyle name="Millares 9 6 2 3" xfId="5884" xr:uid="{00000000-0005-0000-0000-0000A73E0000}"/>
    <cellStyle name="Millares 9 6 2 3 2" xfId="10261" xr:uid="{00000000-0005-0000-0000-0000A83E0000}"/>
    <cellStyle name="Millares 9 6 2 3 2 2" xfId="19014" xr:uid="{00000000-0005-0000-0000-0000A93E0000}"/>
    <cellStyle name="Millares 9 6 2 3 3" xfId="14638" xr:uid="{00000000-0005-0000-0000-0000AA3E0000}"/>
    <cellStyle name="Millares 9 6 2 4" xfId="8073" xr:uid="{00000000-0005-0000-0000-0000AB3E0000}"/>
    <cellStyle name="Millares 9 6 2 4 2" xfId="16826" xr:uid="{00000000-0005-0000-0000-0000AC3E0000}"/>
    <cellStyle name="Millares 9 6 2 5" xfId="12450" xr:uid="{00000000-0005-0000-0000-0000AD3E0000}"/>
    <cellStyle name="Millares 9 6 3" xfId="4241" xr:uid="{00000000-0005-0000-0000-0000AE3E0000}"/>
    <cellStyle name="Millares 9 6 3 2" xfId="6430" xr:uid="{00000000-0005-0000-0000-0000AF3E0000}"/>
    <cellStyle name="Millares 9 6 3 2 2" xfId="10807" xr:uid="{00000000-0005-0000-0000-0000B03E0000}"/>
    <cellStyle name="Millares 9 6 3 2 2 2" xfId="19560" xr:uid="{00000000-0005-0000-0000-0000B13E0000}"/>
    <cellStyle name="Millares 9 6 3 2 3" xfId="15184" xr:uid="{00000000-0005-0000-0000-0000B23E0000}"/>
    <cellStyle name="Millares 9 6 3 3" xfId="8619" xr:uid="{00000000-0005-0000-0000-0000B33E0000}"/>
    <cellStyle name="Millares 9 6 3 3 2" xfId="17372" xr:uid="{00000000-0005-0000-0000-0000B43E0000}"/>
    <cellStyle name="Millares 9 6 3 4" xfId="12996" xr:uid="{00000000-0005-0000-0000-0000B53E0000}"/>
    <cellStyle name="Millares 9 6 4" xfId="5336" xr:uid="{00000000-0005-0000-0000-0000B63E0000}"/>
    <cellStyle name="Millares 9 6 4 2" xfId="9713" xr:uid="{00000000-0005-0000-0000-0000B73E0000}"/>
    <cellStyle name="Millares 9 6 4 2 2" xfId="18466" xr:uid="{00000000-0005-0000-0000-0000B83E0000}"/>
    <cellStyle name="Millares 9 6 4 3" xfId="14090" xr:uid="{00000000-0005-0000-0000-0000B93E0000}"/>
    <cellStyle name="Millares 9 6 5" xfId="7525" xr:uid="{00000000-0005-0000-0000-0000BA3E0000}"/>
    <cellStyle name="Millares 9 6 5 2" xfId="16278" xr:uid="{00000000-0005-0000-0000-0000BB3E0000}"/>
    <cellStyle name="Millares 9 6 6" xfId="11902" xr:uid="{00000000-0005-0000-0000-0000BC3E0000}"/>
    <cellStyle name="Millares 9 7" xfId="3418" xr:uid="{00000000-0005-0000-0000-0000BD3E0000}"/>
    <cellStyle name="Millares 9 7 2" xfId="4515" xr:uid="{00000000-0005-0000-0000-0000BE3E0000}"/>
    <cellStyle name="Millares 9 7 2 2" xfId="6704" xr:uid="{00000000-0005-0000-0000-0000BF3E0000}"/>
    <cellStyle name="Millares 9 7 2 2 2" xfId="11081" xr:uid="{00000000-0005-0000-0000-0000C03E0000}"/>
    <cellStyle name="Millares 9 7 2 2 2 2" xfId="19834" xr:uid="{00000000-0005-0000-0000-0000C13E0000}"/>
    <cellStyle name="Millares 9 7 2 2 3" xfId="15458" xr:uid="{00000000-0005-0000-0000-0000C23E0000}"/>
    <cellStyle name="Millares 9 7 2 3" xfId="8893" xr:uid="{00000000-0005-0000-0000-0000C33E0000}"/>
    <cellStyle name="Millares 9 7 2 3 2" xfId="17646" xr:uid="{00000000-0005-0000-0000-0000C43E0000}"/>
    <cellStyle name="Millares 9 7 2 4" xfId="13270" xr:uid="{00000000-0005-0000-0000-0000C53E0000}"/>
    <cellStyle name="Millares 9 7 3" xfId="5610" xr:uid="{00000000-0005-0000-0000-0000C63E0000}"/>
    <cellStyle name="Millares 9 7 3 2" xfId="9987" xr:uid="{00000000-0005-0000-0000-0000C73E0000}"/>
    <cellStyle name="Millares 9 7 3 2 2" xfId="18740" xr:uid="{00000000-0005-0000-0000-0000C83E0000}"/>
    <cellStyle name="Millares 9 7 3 3" xfId="14364" xr:uid="{00000000-0005-0000-0000-0000C93E0000}"/>
    <cellStyle name="Millares 9 7 4" xfId="7799" xr:uid="{00000000-0005-0000-0000-0000CA3E0000}"/>
    <cellStyle name="Millares 9 7 4 2" xfId="16552" xr:uid="{00000000-0005-0000-0000-0000CB3E0000}"/>
    <cellStyle name="Millares 9 7 5" xfId="12176" xr:uid="{00000000-0005-0000-0000-0000CC3E0000}"/>
    <cellStyle name="Millares 9 8" xfId="3968" xr:uid="{00000000-0005-0000-0000-0000CD3E0000}"/>
    <cellStyle name="Millares 9 8 2" xfId="6157" xr:uid="{00000000-0005-0000-0000-0000CE3E0000}"/>
    <cellStyle name="Millares 9 8 2 2" xfId="10534" xr:uid="{00000000-0005-0000-0000-0000CF3E0000}"/>
    <cellStyle name="Millares 9 8 2 2 2" xfId="19287" xr:uid="{00000000-0005-0000-0000-0000D03E0000}"/>
    <cellStyle name="Millares 9 8 2 3" xfId="14911" xr:uid="{00000000-0005-0000-0000-0000D13E0000}"/>
    <cellStyle name="Millares 9 8 3" xfId="8346" xr:uid="{00000000-0005-0000-0000-0000D23E0000}"/>
    <cellStyle name="Millares 9 8 3 2" xfId="17099" xr:uid="{00000000-0005-0000-0000-0000D33E0000}"/>
    <cellStyle name="Millares 9 8 4" xfId="12723" xr:uid="{00000000-0005-0000-0000-0000D43E0000}"/>
    <cellStyle name="Millares 9 9" xfId="5063" xr:uid="{00000000-0005-0000-0000-0000D53E0000}"/>
    <cellStyle name="Millares 9 9 2" xfId="9440" xr:uid="{00000000-0005-0000-0000-0000D63E0000}"/>
    <cellStyle name="Millares 9 9 2 2" xfId="18193" xr:uid="{00000000-0005-0000-0000-0000D73E0000}"/>
    <cellStyle name="Millares 9 9 3" xfId="13817" xr:uid="{00000000-0005-0000-0000-0000D83E0000}"/>
    <cellStyle name="Moneda" xfId="9" builtinId="4"/>
    <cellStyle name="Moneda [0]" xfId="2865" builtinId="7"/>
    <cellStyle name="Moneda [0] 10" xfId="2916" xr:uid="{00000000-0005-0000-0000-0000DB3E0000}"/>
    <cellStyle name="Moneda [0] 10 2" xfId="3030" xr:uid="{00000000-0005-0000-0000-0000DC3E0000}"/>
    <cellStyle name="Moneda [0] 10 2 2" xfId="3306" xr:uid="{00000000-0005-0000-0000-0000DD3E0000}"/>
    <cellStyle name="Moneda [0] 10 2 2 2" xfId="3859" xr:uid="{00000000-0005-0000-0000-0000DE3E0000}"/>
    <cellStyle name="Moneda [0] 10 2 2 2 2" xfId="4955" xr:uid="{00000000-0005-0000-0000-0000DF3E0000}"/>
    <cellStyle name="Moneda [0] 10 2 2 2 2 2" xfId="7144" xr:uid="{00000000-0005-0000-0000-0000E03E0000}"/>
    <cellStyle name="Moneda [0] 10 2 2 2 2 2 2" xfId="11521" xr:uid="{00000000-0005-0000-0000-0000E13E0000}"/>
    <cellStyle name="Moneda [0] 10 2 2 2 2 2 2 2" xfId="20274" xr:uid="{00000000-0005-0000-0000-0000E23E0000}"/>
    <cellStyle name="Moneda [0] 10 2 2 2 2 2 3" xfId="15898" xr:uid="{00000000-0005-0000-0000-0000E33E0000}"/>
    <cellStyle name="Moneda [0] 10 2 2 2 2 3" xfId="9333" xr:uid="{00000000-0005-0000-0000-0000E43E0000}"/>
    <cellStyle name="Moneda [0] 10 2 2 2 2 3 2" xfId="18086" xr:uid="{00000000-0005-0000-0000-0000E53E0000}"/>
    <cellStyle name="Moneda [0] 10 2 2 2 2 4" xfId="13710" xr:uid="{00000000-0005-0000-0000-0000E63E0000}"/>
    <cellStyle name="Moneda [0] 10 2 2 2 3" xfId="6050" xr:uid="{00000000-0005-0000-0000-0000E73E0000}"/>
    <cellStyle name="Moneda [0] 10 2 2 2 3 2" xfId="10427" xr:uid="{00000000-0005-0000-0000-0000E83E0000}"/>
    <cellStyle name="Moneda [0] 10 2 2 2 3 2 2" xfId="19180" xr:uid="{00000000-0005-0000-0000-0000E93E0000}"/>
    <cellStyle name="Moneda [0] 10 2 2 2 3 3" xfId="14804" xr:uid="{00000000-0005-0000-0000-0000EA3E0000}"/>
    <cellStyle name="Moneda [0] 10 2 2 2 4" xfId="8239" xr:uid="{00000000-0005-0000-0000-0000EB3E0000}"/>
    <cellStyle name="Moneda [0] 10 2 2 2 4 2" xfId="16992" xr:uid="{00000000-0005-0000-0000-0000EC3E0000}"/>
    <cellStyle name="Moneda [0] 10 2 2 2 5" xfId="12616" xr:uid="{00000000-0005-0000-0000-0000ED3E0000}"/>
    <cellStyle name="Moneda [0] 10 2 2 3" xfId="4407" xr:uid="{00000000-0005-0000-0000-0000EE3E0000}"/>
    <cellStyle name="Moneda [0] 10 2 2 3 2" xfId="6596" xr:uid="{00000000-0005-0000-0000-0000EF3E0000}"/>
    <cellStyle name="Moneda [0] 10 2 2 3 2 2" xfId="10973" xr:uid="{00000000-0005-0000-0000-0000F03E0000}"/>
    <cellStyle name="Moneda [0] 10 2 2 3 2 2 2" xfId="19726" xr:uid="{00000000-0005-0000-0000-0000F13E0000}"/>
    <cellStyle name="Moneda [0] 10 2 2 3 2 3" xfId="15350" xr:uid="{00000000-0005-0000-0000-0000F23E0000}"/>
    <cellStyle name="Moneda [0] 10 2 2 3 3" xfId="8785" xr:uid="{00000000-0005-0000-0000-0000F33E0000}"/>
    <cellStyle name="Moneda [0] 10 2 2 3 3 2" xfId="17538" xr:uid="{00000000-0005-0000-0000-0000F43E0000}"/>
    <cellStyle name="Moneda [0] 10 2 2 3 4" xfId="13162" xr:uid="{00000000-0005-0000-0000-0000F53E0000}"/>
    <cellStyle name="Moneda [0] 10 2 2 4" xfId="5502" xr:uid="{00000000-0005-0000-0000-0000F63E0000}"/>
    <cellStyle name="Moneda [0] 10 2 2 4 2" xfId="9879" xr:uid="{00000000-0005-0000-0000-0000F73E0000}"/>
    <cellStyle name="Moneda [0] 10 2 2 4 2 2" xfId="18632" xr:uid="{00000000-0005-0000-0000-0000F83E0000}"/>
    <cellStyle name="Moneda [0] 10 2 2 4 3" xfId="14256" xr:uid="{00000000-0005-0000-0000-0000F93E0000}"/>
    <cellStyle name="Moneda [0] 10 2 2 5" xfId="7691" xr:uid="{00000000-0005-0000-0000-0000FA3E0000}"/>
    <cellStyle name="Moneda [0] 10 2 2 5 2" xfId="16444" xr:uid="{00000000-0005-0000-0000-0000FB3E0000}"/>
    <cellStyle name="Moneda [0] 10 2 2 6" xfId="12068" xr:uid="{00000000-0005-0000-0000-0000FC3E0000}"/>
    <cellStyle name="Moneda [0] 10 2 3" xfId="3585" xr:uid="{00000000-0005-0000-0000-0000FD3E0000}"/>
    <cellStyle name="Moneda [0] 10 2 3 2" xfId="4681" xr:uid="{00000000-0005-0000-0000-0000FE3E0000}"/>
    <cellStyle name="Moneda [0] 10 2 3 2 2" xfId="6870" xr:uid="{00000000-0005-0000-0000-0000FF3E0000}"/>
    <cellStyle name="Moneda [0] 10 2 3 2 2 2" xfId="11247" xr:uid="{00000000-0005-0000-0000-0000003F0000}"/>
    <cellStyle name="Moneda [0] 10 2 3 2 2 2 2" xfId="20000" xr:uid="{00000000-0005-0000-0000-0000013F0000}"/>
    <cellStyle name="Moneda [0] 10 2 3 2 2 3" xfId="15624" xr:uid="{00000000-0005-0000-0000-0000023F0000}"/>
    <cellStyle name="Moneda [0] 10 2 3 2 3" xfId="9059" xr:uid="{00000000-0005-0000-0000-0000033F0000}"/>
    <cellStyle name="Moneda [0] 10 2 3 2 3 2" xfId="17812" xr:uid="{00000000-0005-0000-0000-0000043F0000}"/>
    <cellStyle name="Moneda [0] 10 2 3 2 4" xfId="13436" xr:uid="{00000000-0005-0000-0000-0000053F0000}"/>
    <cellStyle name="Moneda [0] 10 2 3 3" xfId="5776" xr:uid="{00000000-0005-0000-0000-0000063F0000}"/>
    <cellStyle name="Moneda [0] 10 2 3 3 2" xfId="10153" xr:uid="{00000000-0005-0000-0000-0000073F0000}"/>
    <cellStyle name="Moneda [0] 10 2 3 3 2 2" xfId="18906" xr:uid="{00000000-0005-0000-0000-0000083F0000}"/>
    <cellStyle name="Moneda [0] 10 2 3 3 3" xfId="14530" xr:uid="{00000000-0005-0000-0000-0000093F0000}"/>
    <cellStyle name="Moneda [0] 10 2 3 4" xfId="7965" xr:uid="{00000000-0005-0000-0000-00000A3F0000}"/>
    <cellStyle name="Moneda [0] 10 2 3 4 2" xfId="16718" xr:uid="{00000000-0005-0000-0000-00000B3F0000}"/>
    <cellStyle name="Moneda [0] 10 2 3 5" xfId="12342" xr:uid="{00000000-0005-0000-0000-00000C3F0000}"/>
    <cellStyle name="Moneda [0] 10 2 4" xfId="4133" xr:uid="{00000000-0005-0000-0000-00000D3F0000}"/>
    <cellStyle name="Moneda [0] 10 2 4 2" xfId="6322" xr:uid="{00000000-0005-0000-0000-00000E3F0000}"/>
    <cellStyle name="Moneda [0] 10 2 4 2 2" xfId="10699" xr:uid="{00000000-0005-0000-0000-00000F3F0000}"/>
    <cellStyle name="Moneda [0] 10 2 4 2 2 2" xfId="19452" xr:uid="{00000000-0005-0000-0000-0000103F0000}"/>
    <cellStyle name="Moneda [0] 10 2 4 2 3" xfId="15076" xr:uid="{00000000-0005-0000-0000-0000113F0000}"/>
    <cellStyle name="Moneda [0] 10 2 4 3" xfId="8511" xr:uid="{00000000-0005-0000-0000-0000123F0000}"/>
    <cellStyle name="Moneda [0] 10 2 4 3 2" xfId="17264" xr:uid="{00000000-0005-0000-0000-0000133F0000}"/>
    <cellStyle name="Moneda [0] 10 2 4 4" xfId="12888" xr:uid="{00000000-0005-0000-0000-0000143F0000}"/>
    <cellStyle name="Moneda [0] 10 2 5" xfId="5228" xr:uid="{00000000-0005-0000-0000-0000153F0000}"/>
    <cellStyle name="Moneda [0] 10 2 5 2" xfId="9605" xr:uid="{00000000-0005-0000-0000-0000163F0000}"/>
    <cellStyle name="Moneda [0] 10 2 5 2 2" xfId="18358" xr:uid="{00000000-0005-0000-0000-0000173F0000}"/>
    <cellStyle name="Moneda [0] 10 2 5 3" xfId="13982" xr:uid="{00000000-0005-0000-0000-0000183F0000}"/>
    <cellStyle name="Moneda [0] 10 2 6" xfId="7417" xr:uid="{00000000-0005-0000-0000-0000193F0000}"/>
    <cellStyle name="Moneda [0] 10 2 6 2" xfId="16170" xr:uid="{00000000-0005-0000-0000-00001A3F0000}"/>
    <cellStyle name="Moneda [0] 10 2 7" xfId="11794" xr:uid="{00000000-0005-0000-0000-00001B3F0000}"/>
    <cellStyle name="Moneda [0] 10 3" xfId="3194" xr:uid="{00000000-0005-0000-0000-00001C3F0000}"/>
    <cellStyle name="Moneda [0] 10 3 2" xfId="3747" xr:uid="{00000000-0005-0000-0000-00001D3F0000}"/>
    <cellStyle name="Moneda [0] 10 3 2 2" xfId="4843" xr:uid="{00000000-0005-0000-0000-00001E3F0000}"/>
    <cellStyle name="Moneda [0] 10 3 2 2 2" xfId="7032" xr:uid="{00000000-0005-0000-0000-00001F3F0000}"/>
    <cellStyle name="Moneda [0] 10 3 2 2 2 2" xfId="11409" xr:uid="{00000000-0005-0000-0000-0000203F0000}"/>
    <cellStyle name="Moneda [0] 10 3 2 2 2 2 2" xfId="20162" xr:uid="{00000000-0005-0000-0000-0000213F0000}"/>
    <cellStyle name="Moneda [0] 10 3 2 2 2 3" xfId="15786" xr:uid="{00000000-0005-0000-0000-0000223F0000}"/>
    <cellStyle name="Moneda [0] 10 3 2 2 3" xfId="9221" xr:uid="{00000000-0005-0000-0000-0000233F0000}"/>
    <cellStyle name="Moneda [0] 10 3 2 2 3 2" xfId="17974" xr:uid="{00000000-0005-0000-0000-0000243F0000}"/>
    <cellStyle name="Moneda [0] 10 3 2 2 4" xfId="13598" xr:uid="{00000000-0005-0000-0000-0000253F0000}"/>
    <cellStyle name="Moneda [0] 10 3 2 3" xfId="5938" xr:uid="{00000000-0005-0000-0000-0000263F0000}"/>
    <cellStyle name="Moneda [0] 10 3 2 3 2" xfId="10315" xr:uid="{00000000-0005-0000-0000-0000273F0000}"/>
    <cellStyle name="Moneda [0] 10 3 2 3 2 2" xfId="19068" xr:uid="{00000000-0005-0000-0000-0000283F0000}"/>
    <cellStyle name="Moneda [0] 10 3 2 3 3" xfId="14692" xr:uid="{00000000-0005-0000-0000-0000293F0000}"/>
    <cellStyle name="Moneda [0] 10 3 2 4" xfId="8127" xr:uid="{00000000-0005-0000-0000-00002A3F0000}"/>
    <cellStyle name="Moneda [0] 10 3 2 4 2" xfId="16880" xr:uid="{00000000-0005-0000-0000-00002B3F0000}"/>
    <cellStyle name="Moneda [0] 10 3 2 5" xfId="12504" xr:uid="{00000000-0005-0000-0000-00002C3F0000}"/>
    <cellStyle name="Moneda [0] 10 3 3" xfId="4295" xr:uid="{00000000-0005-0000-0000-00002D3F0000}"/>
    <cellStyle name="Moneda [0] 10 3 3 2" xfId="6484" xr:uid="{00000000-0005-0000-0000-00002E3F0000}"/>
    <cellStyle name="Moneda [0] 10 3 3 2 2" xfId="10861" xr:uid="{00000000-0005-0000-0000-00002F3F0000}"/>
    <cellStyle name="Moneda [0] 10 3 3 2 2 2" xfId="19614" xr:uid="{00000000-0005-0000-0000-0000303F0000}"/>
    <cellStyle name="Moneda [0] 10 3 3 2 3" xfId="15238" xr:uid="{00000000-0005-0000-0000-0000313F0000}"/>
    <cellStyle name="Moneda [0] 10 3 3 3" xfId="8673" xr:uid="{00000000-0005-0000-0000-0000323F0000}"/>
    <cellStyle name="Moneda [0] 10 3 3 3 2" xfId="17426" xr:uid="{00000000-0005-0000-0000-0000333F0000}"/>
    <cellStyle name="Moneda [0] 10 3 3 4" xfId="13050" xr:uid="{00000000-0005-0000-0000-0000343F0000}"/>
    <cellStyle name="Moneda [0] 10 3 4" xfId="5390" xr:uid="{00000000-0005-0000-0000-0000353F0000}"/>
    <cellStyle name="Moneda [0] 10 3 4 2" xfId="9767" xr:uid="{00000000-0005-0000-0000-0000363F0000}"/>
    <cellStyle name="Moneda [0] 10 3 4 2 2" xfId="18520" xr:uid="{00000000-0005-0000-0000-0000373F0000}"/>
    <cellStyle name="Moneda [0] 10 3 4 3" xfId="14144" xr:uid="{00000000-0005-0000-0000-0000383F0000}"/>
    <cellStyle name="Moneda [0] 10 3 5" xfId="7579" xr:uid="{00000000-0005-0000-0000-0000393F0000}"/>
    <cellStyle name="Moneda [0] 10 3 5 2" xfId="16332" xr:uid="{00000000-0005-0000-0000-00003A3F0000}"/>
    <cellStyle name="Moneda [0] 10 3 6" xfId="11956" xr:uid="{00000000-0005-0000-0000-00003B3F0000}"/>
    <cellStyle name="Moneda [0] 10 4" xfId="3473" xr:uid="{00000000-0005-0000-0000-00003C3F0000}"/>
    <cellStyle name="Moneda [0] 10 4 2" xfId="4569" xr:uid="{00000000-0005-0000-0000-00003D3F0000}"/>
    <cellStyle name="Moneda [0] 10 4 2 2" xfId="6758" xr:uid="{00000000-0005-0000-0000-00003E3F0000}"/>
    <cellStyle name="Moneda [0] 10 4 2 2 2" xfId="11135" xr:uid="{00000000-0005-0000-0000-00003F3F0000}"/>
    <cellStyle name="Moneda [0] 10 4 2 2 2 2" xfId="19888" xr:uid="{00000000-0005-0000-0000-0000403F0000}"/>
    <cellStyle name="Moneda [0] 10 4 2 2 3" xfId="15512" xr:uid="{00000000-0005-0000-0000-0000413F0000}"/>
    <cellStyle name="Moneda [0] 10 4 2 3" xfId="8947" xr:uid="{00000000-0005-0000-0000-0000423F0000}"/>
    <cellStyle name="Moneda [0] 10 4 2 3 2" xfId="17700" xr:uid="{00000000-0005-0000-0000-0000433F0000}"/>
    <cellStyle name="Moneda [0] 10 4 2 4" xfId="13324" xr:uid="{00000000-0005-0000-0000-0000443F0000}"/>
    <cellStyle name="Moneda [0] 10 4 3" xfId="5664" xr:uid="{00000000-0005-0000-0000-0000453F0000}"/>
    <cellStyle name="Moneda [0] 10 4 3 2" xfId="10041" xr:uid="{00000000-0005-0000-0000-0000463F0000}"/>
    <cellStyle name="Moneda [0] 10 4 3 2 2" xfId="18794" xr:uid="{00000000-0005-0000-0000-0000473F0000}"/>
    <cellStyle name="Moneda [0] 10 4 3 3" xfId="14418" xr:uid="{00000000-0005-0000-0000-0000483F0000}"/>
    <cellStyle name="Moneda [0] 10 4 4" xfId="7853" xr:uid="{00000000-0005-0000-0000-0000493F0000}"/>
    <cellStyle name="Moneda [0] 10 4 4 2" xfId="16606" xr:uid="{00000000-0005-0000-0000-00004A3F0000}"/>
    <cellStyle name="Moneda [0] 10 4 5" xfId="12230" xr:uid="{00000000-0005-0000-0000-00004B3F0000}"/>
    <cellStyle name="Moneda [0] 10 5" xfId="4021" xr:uid="{00000000-0005-0000-0000-00004C3F0000}"/>
    <cellStyle name="Moneda [0] 10 5 2" xfId="6210" xr:uid="{00000000-0005-0000-0000-00004D3F0000}"/>
    <cellStyle name="Moneda [0] 10 5 2 2" xfId="10587" xr:uid="{00000000-0005-0000-0000-00004E3F0000}"/>
    <cellStyle name="Moneda [0] 10 5 2 2 2" xfId="19340" xr:uid="{00000000-0005-0000-0000-00004F3F0000}"/>
    <cellStyle name="Moneda [0] 10 5 2 3" xfId="14964" xr:uid="{00000000-0005-0000-0000-0000503F0000}"/>
    <cellStyle name="Moneda [0] 10 5 3" xfId="8399" xr:uid="{00000000-0005-0000-0000-0000513F0000}"/>
    <cellStyle name="Moneda [0] 10 5 3 2" xfId="17152" xr:uid="{00000000-0005-0000-0000-0000523F0000}"/>
    <cellStyle name="Moneda [0] 10 5 4" xfId="12776" xr:uid="{00000000-0005-0000-0000-0000533F0000}"/>
    <cellStyle name="Moneda [0] 10 6" xfId="5116" xr:uid="{00000000-0005-0000-0000-0000543F0000}"/>
    <cellStyle name="Moneda [0] 10 6 2" xfId="9493" xr:uid="{00000000-0005-0000-0000-0000553F0000}"/>
    <cellStyle name="Moneda [0] 10 6 2 2" xfId="18246" xr:uid="{00000000-0005-0000-0000-0000563F0000}"/>
    <cellStyle name="Moneda [0] 10 6 3" xfId="13870" xr:uid="{00000000-0005-0000-0000-0000573F0000}"/>
    <cellStyle name="Moneda [0] 10 7" xfId="7305" xr:uid="{00000000-0005-0000-0000-0000583F0000}"/>
    <cellStyle name="Moneda [0] 10 7 2" xfId="16058" xr:uid="{00000000-0005-0000-0000-0000593F0000}"/>
    <cellStyle name="Moneda [0] 10 8" xfId="11682" xr:uid="{00000000-0005-0000-0000-00005A3F0000}"/>
    <cellStyle name="Moneda [0] 11" xfId="3146" xr:uid="{00000000-0005-0000-0000-00005B3F0000}"/>
    <cellStyle name="Moneda [0] 11 2" xfId="3699" xr:uid="{00000000-0005-0000-0000-00005C3F0000}"/>
    <cellStyle name="Moneda [0] 11 2 2" xfId="4795" xr:uid="{00000000-0005-0000-0000-00005D3F0000}"/>
    <cellStyle name="Moneda [0] 11 2 2 2" xfId="6984" xr:uid="{00000000-0005-0000-0000-00005E3F0000}"/>
    <cellStyle name="Moneda [0] 11 2 2 2 2" xfId="11361" xr:uid="{00000000-0005-0000-0000-00005F3F0000}"/>
    <cellStyle name="Moneda [0] 11 2 2 2 2 2" xfId="20114" xr:uid="{00000000-0005-0000-0000-0000603F0000}"/>
    <cellStyle name="Moneda [0] 11 2 2 2 3" xfId="15738" xr:uid="{00000000-0005-0000-0000-0000613F0000}"/>
    <cellStyle name="Moneda [0] 11 2 2 3" xfId="9173" xr:uid="{00000000-0005-0000-0000-0000623F0000}"/>
    <cellStyle name="Moneda [0] 11 2 2 3 2" xfId="17926" xr:uid="{00000000-0005-0000-0000-0000633F0000}"/>
    <cellStyle name="Moneda [0] 11 2 2 4" xfId="13550" xr:uid="{00000000-0005-0000-0000-0000643F0000}"/>
    <cellStyle name="Moneda [0] 11 2 3" xfId="5890" xr:uid="{00000000-0005-0000-0000-0000653F0000}"/>
    <cellStyle name="Moneda [0] 11 2 3 2" xfId="10267" xr:uid="{00000000-0005-0000-0000-0000663F0000}"/>
    <cellStyle name="Moneda [0] 11 2 3 2 2" xfId="19020" xr:uid="{00000000-0005-0000-0000-0000673F0000}"/>
    <cellStyle name="Moneda [0] 11 2 3 3" xfId="14644" xr:uid="{00000000-0005-0000-0000-0000683F0000}"/>
    <cellStyle name="Moneda [0] 11 2 4" xfId="8079" xr:uid="{00000000-0005-0000-0000-0000693F0000}"/>
    <cellStyle name="Moneda [0] 11 2 4 2" xfId="16832" xr:uid="{00000000-0005-0000-0000-00006A3F0000}"/>
    <cellStyle name="Moneda [0] 11 2 5" xfId="12456" xr:uid="{00000000-0005-0000-0000-00006B3F0000}"/>
    <cellStyle name="Moneda [0] 11 3" xfId="4247" xr:uid="{00000000-0005-0000-0000-00006C3F0000}"/>
    <cellStyle name="Moneda [0] 11 3 2" xfId="6436" xr:uid="{00000000-0005-0000-0000-00006D3F0000}"/>
    <cellStyle name="Moneda [0] 11 3 2 2" xfId="10813" xr:uid="{00000000-0005-0000-0000-00006E3F0000}"/>
    <cellStyle name="Moneda [0] 11 3 2 2 2" xfId="19566" xr:uid="{00000000-0005-0000-0000-00006F3F0000}"/>
    <cellStyle name="Moneda [0] 11 3 2 3" xfId="15190" xr:uid="{00000000-0005-0000-0000-0000703F0000}"/>
    <cellStyle name="Moneda [0] 11 3 3" xfId="8625" xr:uid="{00000000-0005-0000-0000-0000713F0000}"/>
    <cellStyle name="Moneda [0] 11 3 3 2" xfId="17378" xr:uid="{00000000-0005-0000-0000-0000723F0000}"/>
    <cellStyle name="Moneda [0] 11 3 4" xfId="13002" xr:uid="{00000000-0005-0000-0000-0000733F0000}"/>
    <cellStyle name="Moneda [0] 11 4" xfId="5342" xr:uid="{00000000-0005-0000-0000-0000743F0000}"/>
    <cellStyle name="Moneda [0] 11 4 2" xfId="9719" xr:uid="{00000000-0005-0000-0000-0000753F0000}"/>
    <cellStyle name="Moneda [0] 11 4 2 2" xfId="18472" xr:uid="{00000000-0005-0000-0000-0000763F0000}"/>
    <cellStyle name="Moneda [0] 11 4 3" xfId="14096" xr:uid="{00000000-0005-0000-0000-0000773F0000}"/>
    <cellStyle name="Moneda [0] 11 5" xfId="7531" xr:uid="{00000000-0005-0000-0000-0000783F0000}"/>
    <cellStyle name="Moneda [0] 11 5 2" xfId="16284" xr:uid="{00000000-0005-0000-0000-0000793F0000}"/>
    <cellStyle name="Moneda [0] 11 6" xfId="11908" xr:uid="{00000000-0005-0000-0000-00007A3F0000}"/>
    <cellStyle name="Moneda [0] 12" xfId="3425" xr:uid="{00000000-0005-0000-0000-00007B3F0000}"/>
    <cellStyle name="Moneda [0] 12 2" xfId="4521" xr:uid="{00000000-0005-0000-0000-00007C3F0000}"/>
    <cellStyle name="Moneda [0] 12 2 2" xfId="6710" xr:uid="{00000000-0005-0000-0000-00007D3F0000}"/>
    <cellStyle name="Moneda [0] 12 2 2 2" xfId="11087" xr:uid="{00000000-0005-0000-0000-00007E3F0000}"/>
    <cellStyle name="Moneda [0] 12 2 2 2 2" xfId="19840" xr:uid="{00000000-0005-0000-0000-00007F3F0000}"/>
    <cellStyle name="Moneda [0] 12 2 2 3" xfId="15464" xr:uid="{00000000-0005-0000-0000-0000803F0000}"/>
    <cellStyle name="Moneda [0] 12 2 3" xfId="8899" xr:uid="{00000000-0005-0000-0000-0000813F0000}"/>
    <cellStyle name="Moneda [0] 12 2 3 2" xfId="17652" xr:uid="{00000000-0005-0000-0000-0000823F0000}"/>
    <cellStyle name="Moneda [0] 12 2 4" xfId="13276" xr:uid="{00000000-0005-0000-0000-0000833F0000}"/>
    <cellStyle name="Moneda [0] 12 3" xfId="5616" xr:uid="{00000000-0005-0000-0000-0000843F0000}"/>
    <cellStyle name="Moneda [0] 12 3 2" xfId="9993" xr:uid="{00000000-0005-0000-0000-0000853F0000}"/>
    <cellStyle name="Moneda [0] 12 3 2 2" xfId="18746" xr:uid="{00000000-0005-0000-0000-0000863F0000}"/>
    <cellStyle name="Moneda [0] 12 3 3" xfId="14370" xr:uid="{00000000-0005-0000-0000-0000873F0000}"/>
    <cellStyle name="Moneda [0] 12 4" xfId="7805" xr:uid="{00000000-0005-0000-0000-0000883F0000}"/>
    <cellStyle name="Moneda [0] 12 4 2" xfId="16558" xr:uid="{00000000-0005-0000-0000-0000893F0000}"/>
    <cellStyle name="Moneda [0] 12 5" xfId="12182" xr:uid="{00000000-0005-0000-0000-00008A3F0000}"/>
    <cellStyle name="Moneda [0] 13" xfId="3973" xr:uid="{00000000-0005-0000-0000-00008B3F0000}"/>
    <cellStyle name="Moneda [0] 13 2" xfId="6162" xr:uid="{00000000-0005-0000-0000-00008C3F0000}"/>
    <cellStyle name="Moneda [0] 13 2 2" xfId="10539" xr:uid="{00000000-0005-0000-0000-00008D3F0000}"/>
    <cellStyle name="Moneda [0] 13 2 2 2" xfId="19292" xr:uid="{00000000-0005-0000-0000-00008E3F0000}"/>
    <cellStyle name="Moneda [0] 13 2 3" xfId="14916" xr:uid="{00000000-0005-0000-0000-00008F3F0000}"/>
    <cellStyle name="Moneda [0] 13 3" xfId="8351" xr:uid="{00000000-0005-0000-0000-0000903F0000}"/>
    <cellStyle name="Moneda [0] 13 3 2" xfId="17104" xr:uid="{00000000-0005-0000-0000-0000913F0000}"/>
    <cellStyle name="Moneda [0] 13 4" xfId="12728" xr:uid="{00000000-0005-0000-0000-0000923F0000}"/>
    <cellStyle name="Moneda [0] 14" xfId="5068" xr:uid="{00000000-0005-0000-0000-0000933F0000}"/>
    <cellStyle name="Moneda [0] 14 2" xfId="9445" xr:uid="{00000000-0005-0000-0000-0000943F0000}"/>
    <cellStyle name="Moneda [0] 14 2 2" xfId="18198" xr:uid="{00000000-0005-0000-0000-0000953F0000}"/>
    <cellStyle name="Moneda [0] 14 3" xfId="13822" xr:uid="{00000000-0005-0000-0000-0000963F0000}"/>
    <cellStyle name="Moneda [0] 15" xfId="7257" xr:uid="{00000000-0005-0000-0000-0000973F0000}"/>
    <cellStyle name="Moneda [0] 15 2" xfId="16010" xr:uid="{00000000-0005-0000-0000-0000983F0000}"/>
    <cellStyle name="Moneda [0] 16" xfId="11634" xr:uid="{00000000-0005-0000-0000-0000993F0000}"/>
    <cellStyle name="Moneda [0] 2" xfId="246" xr:uid="{00000000-0005-0000-0000-00009A3F0000}"/>
    <cellStyle name="Moneda [0] 2 2" xfId="247" xr:uid="{00000000-0005-0000-0000-00009B3F0000}"/>
    <cellStyle name="Moneda [0] 2 2 2" xfId="248" xr:uid="{00000000-0005-0000-0000-00009C3F0000}"/>
    <cellStyle name="Moneda [0] 2 2 2 2" xfId="249" xr:uid="{00000000-0005-0000-0000-00009D3F0000}"/>
    <cellStyle name="Moneda [0] 2 2 3" xfId="250" xr:uid="{00000000-0005-0000-0000-00009E3F0000}"/>
    <cellStyle name="Moneda [0] 2 2 4" xfId="251" xr:uid="{00000000-0005-0000-0000-00009F3F0000}"/>
    <cellStyle name="Moneda [0] 2 3" xfId="252" xr:uid="{00000000-0005-0000-0000-0000A03F0000}"/>
    <cellStyle name="Moneda [0] 2 3 2" xfId="253" xr:uid="{00000000-0005-0000-0000-0000A13F0000}"/>
    <cellStyle name="Moneda [0] 2 4" xfId="254" xr:uid="{00000000-0005-0000-0000-0000A23F0000}"/>
    <cellStyle name="Moneda [0] 2 5" xfId="255" xr:uid="{00000000-0005-0000-0000-0000A33F0000}"/>
    <cellStyle name="Moneda [0] 3" xfId="256" xr:uid="{00000000-0005-0000-0000-0000A43F0000}"/>
    <cellStyle name="Moneda [0] 3 10" xfId="2912" xr:uid="{00000000-0005-0000-0000-0000A53F0000}"/>
    <cellStyle name="Moneda [0] 3 10 2" xfId="3191" xr:uid="{00000000-0005-0000-0000-0000A63F0000}"/>
    <cellStyle name="Moneda [0] 3 10 2 2" xfId="3744" xr:uid="{00000000-0005-0000-0000-0000A73F0000}"/>
    <cellStyle name="Moneda [0] 3 10 2 2 2" xfId="4840" xr:uid="{00000000-0005-0000-0000-0000A83F0000}"/>
    <cellStyle name="Moneda [0] 3 10 2 2 2 2" xfId="7029" xr:uid="{00000000-0005-0000-0000-0000A93F0000}"/>
    <cellStyle name="Moneda [0] 3 10 2 2 2 2 2" xfId="11406" xr:uid="{00000000-0005-0000-0000-0000AA3F0000}"/>
    <cellStyle name="Moneda [0] 3 10 2 2 2 2 2 2" xfId="20159" xr:uid="{00000000-0005-0000-0000-0000AB3F0000}"/>
    <cellStyle name="Moneda [0] 3 10 2 2 2 2 3" xfId="15783" xr:uid="{00000000-0005-0000-0000-0000AC3F0000}"/>
    <cellStyle name="Moneda [0] 3 10 2 2 2 3" xfId="9218" xr:uid="{00000000-0005-0000-0000-0000AD3F0000}"/>
    <cellStyle name="Moneda [0] 3 10 2 2 2 3 2" xfId="17971" xr:uid="{00000000-0005-0000-0000-0000AE3F0000}"/>
    <cellStyle name="Moneda [0] 3 10 2 2 2 4" xfId="13595" xr:uid="{00000000-0005-0000-0000-0000AF3F0000}"/>
    <cellStyle name="Moneda [0] 3 10 2 2 3" xfId="5935" xr:uid="{00000000-0005-0000-0000-0000B03F0000}"/>
    <cellStyle name="Moneda [0] 3 10 2 2 3 2" xfId="10312" xr:uid="{00000000-0005-0000-0000-0000B13F0000}"/>
    <cellStyle name="Moneda [0] 3 10 2 2 3 2 2" xfId="19065" xr:uid="{00000000-0005-0000-0000-0000B23F0000}"/>
    <cellStyle name="Moneda [0] 3 10 2 2 3 3" xfId="14689" xr:uid="{00000000-0005-0000-0000-0000B33F0000}"/>
    <cellStyle name="Moneda [0] 3 10 2 2 4" xfId="8124" xr:uid="{00000000-0005-0000-0000-0000B43F0000}"/>
    <cellStyle name="Moneda [0] 3 10 2 2 4 2" xfId="16877" xr:uid="{00000000-0005-0000-0000-0000B53F0000}"/>
    <cellStyle name="Moneda [0] 3 10 2 2 5" xfId="12501" xr:uid="{00000000-0005-0000-0000-0000B63F0000}"/>
    <cellStyle name="Moneda [0] 3 10 2 3" xfId="4292" xr:uid="{00000000-0005-0000-0000-0000B73F0000}"/>
    <cellStyle name="Moneda [0] 3 10 2 3 2" xfId="6481" xr:uid="{00000000-0005-0000-0000-0000B83F0000}"/>
    <cellStyle name="Moneda [0] 3 10 2 3 2 2" xfId="10858" xr:uid="{00000000-0005-0000-0000-0000B93F0000}"/>
    <cellStyle name="Moneda [0] 3 10 2 3 2 2 2" xfId="19611" xr:uid="{00000000-0005-0000-0000-0000BA3F0000}"/>
    <cellStyle name="Moneda [0] 3 10 2 3 2 3" xfId="15235" xr:uid="{00000000-0005-0000-0000-0000BB3F0000}"/>
    <cellStyle name="Moneda [0] 3 10 2 3 3" xfId="8670" xr:uid="{00000000-0005-0000-0000-0000BC3F0000}"/>
    <cellStyle name="Moneda [0] 3 10 2 3 3 2" xfId="17423" xr:uid="{00000000-0005-0000-0000-0000BD3F0000}"/>
    <cellStyle name="Moneda [0] 3 10 2 3 4" xfId="13047" xr:uid="{00000000-0005-0000-0000-0000BE3F0000}"/>
    <cellStyle name="Moneda [0] 3 10 2 4" xfId="5387" xr:uid="{00000000-0005-0000-0000-0000BF3F0000}"/>
    <cellStyle name="Moneda [0] 3 10 2 4 2" xfId="9764" xr:uid="{00000000-0005-0000-0000-0000C03F0000}"/>
    <cellStyle name="Moneda [0] 3 10 2 4 2 2" xfId="18517" xr:uid="{00000000-0005-0000-0000-0000C13F0000}"/>
    <cellStyle name="Moneda [0] 3 10 2 4 3" xfId="14141" xr:uid="{00000000-0005-0000-0000-0000C23F0000}"/>
    <cellStyle name="Moneda [0] 3 10 2 5" xfId="7576" xr:uid="{00000000-0005-0000-0000-0000C33F0000}"/>
    <cellStyle name="Moneda [0] 3 10 2 5 2" xfId="16329" xr:uid="{00000000-0005-0000-0000-0000C43F0000}"/>
    <cellStyle name="Moneda [0] 3 10 2 6" xfId="11953" xr:uid="{00000000-0005-0000-0000-0000C53F0000}"/>
    <cellStyle name="Moneda [0] 3 10 3" xfId="3470" xr:uid="{00000000-0005-0000-0000-0000C63F0000}"/>
    <cellStyle name="Moneda [0] 3 10 3 2" xfId="4566" xr:uid="{00000000-0005-0000-0000-0000C73F0000}"/>
    <cellStyle name="Moneda [0] 3 10 3 2 2" xfId="6755" xr:uid="{00000000-0005-0000-0000-0000C83F0000}"/>
    <cellStyle name="Moneda [0] 3 10 3 2 2 2" xfId="11132" xr:uid="{00000000-0005-0000-0000-0000C93F0000}"/>
    <cellStyle name="Moneda [0] 3 10 3 2 2 2 2" xfId="19885" xr:uid="{00000000-0005-0000-0000-0000CA3F0000}"/>
    <cellStyle name="Moneda [0] 3 10 3 2 2 3" xfId="15509" xr:uid="{00000000-0005-0000-0000-0000CB3F0000}"/>
    <cellStyle name="Moneda [0] 3 10 3 2 3" xfId="8944" xr:uid="{00000000-0005-0000-0000-0000CC3F0000}"/>
    <cellStyle name="Moneda [0] 3 10 3 2 3 2" xfId="17697" xr:uid="{00000000-0005-0000-0000-0000CD3F0000}"/>
    <cellStyle name="Moneda [0] 3 10 3 2 4" xfId="13321" xr:uid="{00000000-0005-0000-0000-0000CE3F0000}"/>
    <cellStyle name="Moneda [0] 3 10 3 3" xfId="5661" xr:uid="{00000000-0005-0000-0000-0000CF3F0000}"/>
    <cellStyle name="Moneda [0] 3 10 3 3 2" xfId="10038" xr:uid="{00000000-0005-0000-0000-0000D03F0000}"/>
    <cellStyle name="Moneda [0] 3 10 3 3 2 2" xfId="18791" xr:uid="{00000000-0005-0000-0000-0000D13F0000}"/>
    <cellStyle name="Moneda [0] 3 10 3 3 3" xfId="14415" xr:uid="{00000000-0005-0000-0000-0000D23F0000}"/>
    <cellStyle name="Moneda [0] 3 10 3 4" xfId="7850" xr:uid="{00000000-0005-0000-0000-0000D33F0000}"/>
    <cellStyle name="Moneda [0] 3 10 3 4 2" xfId="16603" xr:uid="{00000000-0005-0000-0000-0000D43F0000}"/>
    <cellStyle name="Moneda [0] 3 10 3 5" xfId="12227" xr:uid="{00000000-0005-0000-0000-0000D53F0000}"/>
    <cellStyle name="Moneda [0] 3 10 4" xfId="4018" xr:uid="{00000000-0005-0000-0000-0000D63F0000}"/>
    <cellStyle name="Moneda [0] 3 10 4 2" xfId="6207" xr:uid="{00000000-0005-0000-0000-0000D73F0000}"/>
    <cellStyle name="Moneda [0] 3 10 4 2 2" xfId="10584" xr:uid="{00000000-0005-0000-0000-0000D83F0000}"/>
    <cellStyle name="Moneda [0] 3 10 4 2 2 2" xfId="19337" xr:uid="{00000000-0005-0000-0000-0000D93F0000}"/>
    <cellStyle name="Moneda [0] 3 10 4 2 3" xfId="14961" xr:uid="{00000000-0005-0000-0000-0000DA3F0000}"/>
    <cellStyle name="Moneda [0] 3 10 4 3" xfId="8396" xr:uid="{00000000-0005-0000-0000-0000DB3F0000}"/>
    <cellStyle name="Moneda [0] 3 10 4 3 2" xfId="17149" xr:uid="{00000000-0005-0000-0000-0000DC3F0000}"/>
    <cellStyle name="Moneda [0] 3 10 4 4" xfId="12773" xr:uid="{00000000-0005-0000-0000-0000DD3F0000}"/>
    <cellStyle name="Moneda [0] 3 10 5" xfId="5113" xr:uid="{00000000-0005-0000-0000-0000DE3F0000}"/>
    <cellStyle name="Moneda [0] 3 10 5 2" xfId="9490" xr:uid="{00000000-0005-0000-0000-0000DF3F0000}"/>
    <cellStyle name="Moneda [0] 3 10 5 2 2" xfId="18243" xr:uid="{00000000-0005-0000-0000-0000E03F0000}"/>
    <cellStyle name="Moneda [0] 3 10 5 3" xfId="13867" xr:uid="{00000000-0005-0000-0000-0000E13F0000}"/>
    <cellStyle name="Moneda [0] 3 10 6" xfId="7302" xr:uid="{00000000-0005-0000-0000-0000E23F0000}"/>
    <cellStyle name="Moneda [0] 3 10 6 2" xfId="16055" xr:uid="{00000000-0005-0000-0000-0000E33F0000}"/>
    <cellStyle name="Moneda [0] 3 10 7" xfId="11679" xr:uid="{00000000-0005-0000-0000-0000E43F0000}"/>
    <cellStyle name="Moneda [0] 3 11" xfId="3141" xr:uid="{00000000-0005-0000-0000-0000E53F0000}"/>
    <cellStyle name="Moneda [0] 3 11 2" xfId="3695" xr:uid="{00000000-0005-0000-0000-0000E63F0000}"/>
    <cellStyle name="Moneda [0] 3 11 2 2" xfId="4791" xr:uid="{00000000-0005-0000-0000-0000E73F0000}"/>
    <cellStyle name="Moneda [0] 3 11 2 2 2" xfId="6980" xr:uid="{00000000-0005-0000-0000-0000E83F0000}"/>
    <cellStyle name="Moneda [0] 3 11 2 2 2 2" xfId="11357" xr:uid="{00000000-0005-0000-0000-0000E93F0000}"/>
    <cellStyle name="Moneda [0] 3 11 2 2 2 2 2" xfId="20110" xr:uid="{00000000-0005-0000-0000-0000EA3F0000}"/>
    <cellStyle name="Moneda [0] 3 11 2 2 2 3" xfId="15734" xr:uid="{00000000-0005-0000-0000-0000EB3F0000}"/>
    <cellStyle name="Moneda [0] 3 11 2 2 3" xfId="9169" xr:uid="{00000000-0005-0000-0000-0000EC3F0000}"/>
    <cellStyle name="Moneda [0] 3 11 2 2 3 2" xfId="17922" xr:uid="{00000000-0005-0000-0000-0000ED3F0000}"/>
    <cellStyle name="Moneda [0] 3 11 2 2 4" xfId="13546" xr:uid="{00000000-0005-0000-0000-0000EE3F0000}"/>
    <cellStyle name="Moneda [0] 3 11 2 3" xfId="5886" xr:uid="{00000000-0005-0000-0000-0000EF3F0000}"/>
    <cellStyle name="Moneda [0] 3 11 2 3 2" xfId="10263" xr:uid="{00000000-0005-0000-0000-0000F03F0000}"/>
    <cellStyle name="Moneda [0] 3 11 2 3 2 2" xfId="19016" xr:uid="{00000000-0005-0000-0000-0000F13F0000}"/>
    <cellStyle name="Moneda [0] 3 11 2 3 3" xfId="14640" xr:uid="{00000000-0005-0000-0000-0000F23F0000}"/>
    <cellStyle name="Moneda [0] 3 11 2 4" xfId="8075" xr:uid="{00000000-0005-0000-0000-0000F33F0000}"/>
    <cellStyle name="Moneda [0] 3 11 2 4 2" xfId="16828" xr:uid="{00000000-0005-0000-0000-0000F43F0000}"/>
    <cellStyle name="Moneda [0] 3 11 2 5" xfId="12452" xr:uid="{00000000-0005-0000-0000-0000F53F0000}"/>
    <cellStyle name="Moneda [0] 3 11 3" xfId="4243" xr:uid="{00000000-0005-0000-0000-0000F63F0000}"/>
    <cellStyle name="Moneda [0] 3 11 3 2" xfId="6432" xr:uid="{00000000-0005-0000-0000-0000F73F0000}"/>
    <cellStyle name="Moneda [0] 3 11 3 2 2" xfId="10809" xr:uid="{00000000-0005-0000-0000-0000F83F0000}"/>
    <cellStyle name="Moneda [0] 3 11 3 2 2 2" xfId="19562" xr:uid="{00000000-0005-0000-0000-0000F93F0000}"/>
    <cellStyle name="Moneda [0] 3 11 3 2 3" xfId="15186" xr:uid="{00000000-0005-0000-0000-0000FA3F0000}"/>
    <cellStyle name="Moneda [0] 3 11 3 3" xfId="8621" xr:uid="{00000000-0005-0000-0000-0000FB3F0000}"/>
    <cellStyle name="Moneda [0] 3 11 3 3 2" xfId="17374" xr:uid="{00000000-0005-0000-0000-0000FC3F0000}"/>
    <cellStyle name="Moneda [0] 3 11 3 4" xfId="12998" xr:uid="{00000000-0005-0000-0000-0000FD3F0000}"/>
    <cellStyle name="Moneda [0] 3 11 4" xfId="5338" xr:uid="{00000000-0005-0000-0000-0000FE3F0000}"/>
    <cellStyle name="Moneda [0] 3 11 4 2" xfId="9715" xr:uid="{00000000-0005-0000-0000-0000FF3F0000}"/>
    <cellStyle name="Moneda [0] 3 11 4 2 2" xfId="18468" xr:uid="{00000000-0005-0000-0000-000000400000}"/>
    <cellStyle name="Moneda [0] 3 11 4 3" xfId="14092" xr:uid="{00000000-0005-0000-0000-000001400000}"/>
    <cellStyle name="Moneda [0] 3 11 5" xfId="7527" xr:uid="{00000000-0005-0000-0000-000002400000}"/>
    <cellStyle name="Moneda [0] 3 11 5 2" xfId="16280" xr:uid="{00000000-0005-0000-0000-000003400000}"/>
    <cellStyle name="Moneda [0] 3 11 6" xfId="11904" xr:uid="{00000000-0005-0000-0000-000004400000}"/>
    <cellStyle name="Moneda [0] 3 12" xfId="3420" xr:uid="{00000000-0005-0000-0000-000005400000}"/>
    <cellStyle name="Moneda [0] 3 12 2" xfId="4517" xr:uid="{00000000-0005-0000-0000-000006400000}"/>
    <cellStyle name="Moneda [0] 3 12 2 2" xfId="6706" xr:uid="{00000000-0005-0000-0000-000007400000}"/>
    <cellStyle name="Moneda [0] 3 12 2 2 2" xfId="11083" xr:uid="{00000000-0005-0000-0000-000008400000}"/>
    <cellStyle name="Moneda [0] 3 12 2 2 2 2" xfId="19836" xr:uid="{00000000-0005-0000-0000-000009400000}"/>
    <cellStyle name="Moneda [0] 3 12 2 2 3" xfId="15460" xr:uid="{00000000-0005-0000-0000-00000A400000}"/>
    <cellStyle name="Moneda [0] 3 12 2 3" xfId="8895" xr:uid="{00000000-0005-0000-0000-00000B400000}"/>
    <cellStyle name="Moneda [0] 3 12 2 3 2" xfId="17648" xr:uid="{00000000-0005-0000-0000-00000C400000}"/>
    <cellStyle name="Moneda [0] 3 12 2 4" xfId="13272" xr:uid="{00000000-0005-0000-0000-00000D400000}"/>
    <cellStyle name="Moneda [0] 3 12 3" xfId="5612" xr:uid="{00000000-0005-0000-0000-00000E400000}"/>
    <cellStyle name="Moneda [0] 3 12 3 2" xfId="9989" xr:uid="{00000000-0005-0000-0000-00000F400000}"/>
    <cellStyle name="Moneda [0] 3 12 3 2 2" xfId="18742" xr:uid="{00000000-0005-0000-0000-000010400000}"/>
    <cellStyle name="Moneda [0] 3 12 3 3" xfId="14366" xr:uid="{00000000-0005-0000-0000-000011400000}"/>
    <cellStyle name="Moneda [0] 3 12 4" xfId="7801" xr:uid="{00000000-0005-0000-0000-000012400000}"/>
    <cellStyle name="Moneda [0] 3 12 4 2" xfId="16554" xr:uid="{00000000-0005-0000-0000-000013400000}"/>
    <cellStyle name="Moneda [0] 3 12 5" xfId="12178" xr:uid="{00000000-0005-0000-0000-000014400000}"/>
    <cellStyle name="Moneda [0] 3 13" xfId="3970" xr:uid="{00000000-0005-0000-0000-000015400000}"/>
    <cellStyle name="Moneda [0] 3 13 2" xfId="6159" xr:uid="{00000000-0005-0000-0000-000016400000}"/>
    <cellStyle name="Moneda [0] 3 13 2 2" xfId="10536" xr:uid="{00000000-0005-0000-0000-000017400000}"/>
    <cellStyle name="Moneda [0] 3 13 2 2 2" xfId="19289" xr:uid="{00000000-0005-0000-0000-000018400000}"/>
    <cellStyle name="Moneda [0] 3 13 2 3" xfId="14913" xr:uid="{00000000-0005-0000-0000-000019400000}"/>
    <cellStyle name="Moneda [0] 3 13 3" xfId="8348" xr:uid="{00000000-0005-0000-0000-00001A400000}"/>
    <cellStyle name="Moneda [0] 3 13 3 2" xfId="17101" xr:uid="{00000000-0005-0000-0000-00001B400000}"/>
    <cellStyle name="Moneda [0] 3 13 4" xfId="12725" xr:uid="{00000000-0005-0000-0000-00001C400000}"/>
    <cellStyle name="Moneda [0] 3 14" xfId="5065" xr:uid="{00000000-0005-0000-0000-00001D400000}"/>
    <cellStyle name="Moneda [0] 3 14 2" xfId="9442" xr:uid="{00000000-0005-0000-0000-00001E400000}"/>
    <cellStyle name="Moneda [0] 3 14 2 2" xfId="18195" xr:uid="{00000000-0005-0000-0000-00001F400000}"/>
    <cellStyle name="Moneda [0] 3 14 3" xfId="13819" xr:uid="{00000000-0005-0000-0000-000020400000}"/>
    <cellStyle name="Moneda [0] 3 15" xfId="7254" xr:uid="{00000000-0005-0000-0000-000021400000}"/>
    <cellStyle name="Moneda [0] 3 15 2" xfId="16007" xr:uid="{00000000-0005-0000-0000-000022400000}"/>
    <cellStyle name="Moneda [0] 3 16" xfId="11631" xr:uid="{00000000-0005-0000-0000-000023400000}"/>
    <cellStyle name="Moneda [0] 3 2" xfId="257" xr:uid="{00000000-0005-0000-0000-000024400000}"/>
    <cellStyle name="Moneda [0] 3 2 2" xfId="258" xr:uid="{00000000-0005-0000-0000-000025400000}"/>
    <cellStyle name="Moneda [0] 3 2 2 2" xfId="259" xr:uid="{00000000-0005-0000-0000-000026400000}"/>
    <cellStyle name="Moneda [0] 3 2 3" xfId="260" xr:uid="{00000000-0005-0000-0000-000027400000}"/>
    <cellStyle name="Moneda [0] 3 2 3 2" xfId="261" xr:uid="{00000000-0005-0000-0000-000028400000}"/>
    <cellStyle name="Moneda [0] 3 2 4" xfId="262" xr:uid="{00000000-0005-0000-0000-000029400000}"/>
    <cellStyle name="Moneda [0] 3 2 4 2" xfId="263" xr:uid="{00000000-0005-0000-0000-00002A400000}"/>
    <cellStyle name="Moneda [0] 3 2 5" xfId="264" xr:uid="{00000000-0005-0000-0000-00002B400000}"/>
    <cellStyle name="Moneda [0] 3 3" xfId="265" xr:uid="{00000000-0005-0000-0000-00002C400000}"/>
    <cellStyle name="Moneda [0] 3 3 2" xfId="266" xr:uid="{00000000-0005-0000-0000-00002D400000}"/>
    <cellStyle name="Moneda [0] 3 4" xfId="267" xr:uid="{00000000-0005-0000-0000-00002E400000}"/>
    <cellStyle name="Moneda [0] 3 4 2" xfId="268" xr:uid="{00000000-0005-0000-0000-00002F400000}"/>
    <cellStyle name="Moneda [0] 3 5" xfId="269" xr:uid="{00000000-0005-0000-0000-000030400000}"/>
    <cellStyle name="Moneda [0] 3 5 2" xfId="270" xr:uid="{00000000-0005-0000-0000-000031400000}"/>
    <cellStyle name="Moneda [0] 3 6" xfId="271" xr:uid="{00000000-0005-0000-0000-000032400000}"/>
    <cellStyle name="Moneda [0] 3 7" xfId="272" xr:uid="{00000000-0005-0000-0000-000033400000}"/>
    <cellStyle name="Moneda [0] 3 8" xfId="2970" xr:uid="{00000000-0005-0000-0000-000034400000}"/>
    <cellStyle name="Moneda [0] 3 8 2" xfId="3082" xr:uid="{00000000-0005-0000-0000-000035400000}"/>
    <cellStyle name="Moneda [0] 3 8 2 2" xfId="3358" xr:uid="{00000000-0005-0000-0000-000036400000}"/>
    <cellStyle name="Moneda [0] 3 8 2 2 2" xfId="3911" xr:uid="{00000000-0005-0000-0000-000037400000}"/>
    <cellStyle name="Moneda [0] 3 8 2 2 2 2" xfId="5007" xr:uid="{00000000-0005-0000-0000-000038400000}"/>
    <cellStyle name="Moneda [0] 3 8 2 2 2 2 2" xfId="7196" xr:uid="{00000000-0005-0000-0000-000039400000}"/>
    <cellStyle name="Moneda [0] 3 8 2 2 2 2 2 2" xfId="11573" xr:uid="{00000000-0005-0000-0000-00003A400000}"/>
    <cellStyle name="Moneda [0] 3 8 2 2 2 2 2 2 2" xfId="20326" xr:uid="{00000000-0005-0000-0000-00003B400000}"/>
    <cellStyle name="Moneda [0] 3 8 2 2 2 2 2 3" xfId="15950" xr:uid="{00000000-0005-0000-0000-00003C400000}"/>
    <cellStyle name="Moneda [0] 3 8 2 2 2 2 3" xfId="9385" xr:uid="{00000000-0005-0000-0000-00003D400000}"/>
    <cellStyle name="Moneda [0] 3 8 2 2 2 2 3 2" xfId="18138" xr:uid="{00000000-0005-0000-0000-00003E400000}"/>
    <cellStyle name="Moneda [0] 3 8 2 2 2 2 4" xfId="13762" xr:uid="{00000000-0005-0000-0000-00003F400000}"/>
    <cellStyle name="Moneda [0] 3 8 2 2 2 3" xfId="6102" xr:uid="{00000000-0005-0000-0000-000040400000}"/>
    <cellStyle name="Moneda [0] 3 8 2 2 2 3 2" xfId="10479" xr:uid="{00000000-0005-0000-0000-000041400000}"/>
    <cellStyle name="Moneda [0] 3 8 2 2 2 3 2 2" xfId="19232" xr:uid="{00000000-0005-0000-0000-000042400000}"/>
    <cellStyle name="Moneda [0] 3 8 2 2 2 3 3" xfId="14856" xr:uid="{00000000-0005-0000-0000-000043400000}"/>
    <cellStyle name="Moneda [0] 3 8 2 2 2 4" xfId="8291" xr:uid="{00000000-0005-0000-0000-000044400000}"/>
    <cellStyle name="Moneda [0] 3 8 2 2 2 4 2" xfId="17044" xr:uid="{00000000-0005-0000-0000-000045400000}"/>
    <cellStyle name="Moneda [0] 3 8 2 2 2 5" xfId="12668" xr:uid="{00000000-0005-0000-0000-000046400000}"/>
    <cellStyle name="Moneda [0] 3 8 2 2 3" xfId="4459" xr:uid="{00000000-0005-0000-0000-000047400000}"/>
    <cellStyle name="Moneda [0] 3 8 2 2 3 2" xfId="6648" xr:uid="{00000000-0005-0000-0000-000048400000}"/>
    <cellStyle name="Moneda [0] 3 8 2 2 3 2 2" xfId="11025" xr:uid="{00000000-0005-0000-0000-000049400000}"/>
    <cellStyle name="Moneda [0] 3 8 2 2 3 2 2 2" xfId="19778" xr:uid="{00000000-0005-0000-0000-00004A400000}"/>
    <cellStyle name="Moneda [0] 3 8 2 2 3 2 3" xfId="15402" xr:uid="{00000000-0005-0000-0000-00004B400000}"/>
    <cellStyle name="Moneda [0] 3 8 2 2 3 3" xfId="8837" xr:uid="{00000000-0005-0000-0000-00004C400000}"/>
    <cellStyle name="Moneda [0] 3 8 2 2 3 3 2" xfId="17590" xr:uid="{00000000-0005-0000-0000-00004D400000}"/>
    <cellStyle name="Moneda [0] 3 8 2 2 3 4" xfId="13214" xr:uid="{00000000-0005-0000-0000-00004E400000}"/>
    <cellStyle name="Moneda [0] 3 8 2 2 4" xfId="5554" xr:uid="{00000000-0005-0000-0000-00004F400000}"/>
    <cellStyle name="Moneda [0] 3 8 2 2 4 2" xfId="9931" xr:uid="{00000000-0005-0000-0000-000050400000}"/>
    <cellStyle name="Moneda [0] 3 8 2 2 4 2 2" xfId="18684" xr:uid="{00000000-0005-0000-0000-000051400000}"/>
    <cellStyle name="Moneda [0] 3 8 2 2 4 3" xfId="14308" xr:uid="{00000000-0005-0000-0000-000052400000}"/>
    <cellStyle name="Moneda [0] 3 8 2 2 5" xfId="7743" xr:uid="{00000000-0005-0000-0000-000053400000}"/>
    <cellStyle name="Moneda [0] 3 8 2 2 5 2" xfId="16496" xr:uid="{00000000-0005-0000-0000-000054400000}"/>
    <cellStyle name="Moneda [0] 3 8 2 2 6" xfId="12120" xr:uid="{00000000-0005-0000-0000-000055400000}"/>
    <cellStyle name="Moneda [0] 3 8 2 3" xfId="3637" xr:uid="{00000000-0005-0000-0000-000056400000}"/>
    <cellStyle name="Moneda [0] 3 8 2 3 2" xfId="4733" xr:uid="{00000000-0005-0000-0000-000057400000}"/>
    <cellStyle name="Moneda [0] 3 8 2 3 2 2" xfId="6922" xr:uid="{00000000-0005-0000-0000-000058400000}"/>
    <cellStyle name="Moneda [0] 3 8 2 3 2 2 2" xfId="11299" xr:uid="{00000000-0005-0000-0000-000059400000}"/>
    <cellStyle name="Moneda [0] 3 8 2 3 2 2 2 2" xfId="20052" xr:uid="{00000000-0005-0000-0000-00005A400000}"/>
    <cellStyle name="Moneda [0] 3 8 2 3 2 2 3" xfId="15676" xr:uid="{00000000-0005-0000-0000-00005B400000}"/>
    <cellStyle name="Moneda [0] 3 8 2 3 2 3" xfId="9111" xr:uid="{00000000-0005-0000-0000-00005C400000}"/>
    <cellStyle name="Moneda [0] 3 8 2 3 2 3 2" xfId="17864" xr:uid="{00000000-0005-0000-0000-00005D400000}"/>
    <cellStyle name="Moneda [0] 3 8 2 3 2 4" xfId="13488" xr:uid="{00000000-0005-0000-0000-00005E400000}"/>
    <cellStyle name="Moneda [0] 3 8 2 3 3" xfId="5828" xr:uid="{00000000-0005-0000-0000-00005F400000}"/>
    <cellStyle name="Moneda [0] 3 8 2 3 3 2" xfId="10205" xr:uid="{00000000-0005-0000-0000-000060400000}"/>
    <cellStyle name="Moneda [0] 3 8 2 3 3 2 2" xfId="18958" xr:uid="{00000000-0005-0000-0000-000061400000}"/>
    <cellStyle name="Moneda [0] 3 8 2 3 3 3" xfId="14582" xr:uid="{00000000-0005-0000-0000-000062400000}"/>
    <cellStyle name="Moneda [0] 3 8 2 3 4" xfId="8017" xr:uid="{00000000-0005-0000-0000-000063400000}"/>
    <cellStyle name="Moneda [0] 3 8 2 3 4 2" xfId="16770" xr:uid="{00000000-0005-0000-0000-000064400000}"/>
    <cellStyle name="Moneda [0] 3 8 2 3 5" xfId="12394" xr:uid="{00000000-0005-0000-0000-000065400000}"/>
    <cellStyle name="Moneda [0] 3 8 2 4" xfId="4185" xr:uid="{00000000-0005-0000-0000-000066400000}"/>
    <cellStyle name="Moneda [0] 3 8 2 4 2" xfId="6374" xr:uid="{00000000-0005-0000-0000-000067400000}"/>
    <cellStyle name="Moneda [0] 3 8 2 4 2 2" xfId="10751" xr:uid="{00000000-0005-0000-0000-000068400000}"/>
    <cellStyle name="Moneda [0] 3 8 2 4 2 2 2" xfId="19504" xr:uid="{00000000-0005-0000-0000-000069400000}"/>
    <cellStyle name="Moneda [0] 3 8 2 4 2 3" xfId="15128" xr:uid="{00000000-0005-0000-0000-00006A400000}"/>
    <cellStyle name="Moneda [0] 3 8 2 4 3" xfId="8563" xr:uid="{00000000-0005-0000-0000-00006B400000}"/>
    <cellStyle name="Moneda [0] 3 8 2 4 3 2" xfId="17316" xr:uid="{00000000-0005-0000-0000-00006C400000}"/>
    <cellStyle name="Moneda [0] 3 8 2 4 4" xfId="12940" xr:uid="{00000000-0005-0000-0000-00006D400000}"/>
    <cellStyle name="Moneda [0] 3 8 2 5" xfId="5280" xr:uid="{00000000-0005-0000-0000-00006E400000}"/>
    <cellStyle name="Moneda [0] 3 8 2 5 2" xfId="9657" xr:uid="{00000000-0005-0000-0000-00006F400000}"/>
    <cellStyle name="Moneda [0] 3 8 2 5 2 2" xfId="18410" xr:uid="{00000000-0005-0000-0000-000070400000}"/>
    <cellStyle name="Moneda [0] 3 8 2 5 3" xfId="14034" xr:uid="{00000000-0005-0000-0000-000071400000}"/>
    <cellStyle name="Moneda [0] 3 8 2 6" xfId="7469" xr:uid="{00000000-0005-0000-0000-000072400000}"/>
    <cellStyle name="Moneda [0] 3 8 2 6 2" xfId="16222" xr:uid="{00000000-0005-0000-0000-000073400000}"/>
    <cellStyle name="Moneda [0] 3 8 2 7" xfId="11846" xr:uid="{00000000-0005-0000-0000-000074400000}"/>
    <cellStyle name="Moneda [0] 3 8 3" xfId="3246" xr:uid="{00000000-0005-0000-0000-000075400000}"/>
    <cellStyle name="Moneda [0] 3 8 3 2" xfId="3799" xr:uid="{00000000-0005-0000-0000-000076400000}"/>
    <cellStyle name="Moneda [0] 3 8 3 2 2" xfId="4895" xr:uid="{00000000-0005-0000-0000-000077400000}"/>
    <cellStyle name="Moneda [0] 3 8 3 2 2 2" xfId="7084" xr:uid="{00000000-0005-0000-0000-000078400000}"/>
    <cellStyle name="Moneda [0] 3 8 3 2 2 2 2" xfId="11461" xr:uid="{00000000-0005-0000-0000-000079400000}"/>
    <cellStyle name="Moneda [0] 3 8 3 2 2 2 2 2" xfId="20214" xr:uid="{00000000-0005-0000-0000-00007A400000}"/>
    <cellStyle name="Moneda [0] 3 8 3 2 2 2 3" xfId="15838" xr:uid="{00000000-0005-0000-0000-00007B400000}"/>
    <cellStyle name="Moneda [0] 3 8 3 2 2 3" xfId="9273" xr:uid="{00000000-0005-0000-0000-00007C400000}"/>
    <cellStyle name="Moneda [0] 3 8 3 2 2 3 2" xfId="18026" xr:uid="{00000000-0005-0000-0000-00007D400000}"/>
    <cellStyle name="Moneda [0] 3 8 3 2 2 4" xfId="13650" xr:uid="{00000000-0005-0000-0000-00007E400000}"/>
    <cellStyle name="Moneda [0] 3 8 3 2 3" xfId="5990" xr:uid="{00000000-0005-0000-0000-00007F400000}"/>
    <cellStyle name="Moneda [0] 3 8 3 2 3 2" xfId="10367" xr:uid="{00000000-0005-0000-0000-000080400000}"/>
    <cellStyle name="Moneda [0] 3 8 3 2 3 2 2" xfId="19120" xr:uid="{00000000-0005-0000-0000-000081400000}"/>
    <cellStyle name="Moneda [0] 3 8 3 2 3 3" xfId="14744" xr:uid="{00000000-0005-0000-0000-000082400000}"/>
    <cellStyle name="Moneda [0] 3 8 3 2 4" xfId="8179" xr:uid="{00000000-0005-0000-0000-000083400000}"/>
    <cellStyle name="Moneda [0] 3 8 3 2 4 2" xfId="16932" xr:uid="{00000000-0005-0000-0000-000084400000}"/>
    <cellStyle name="Moneda [0] 3 8 3 2 5" xfId="12556" xr:uid="{00000000-0005-0000-0000-000085400000}"/>
    <cellStyle name="Moneda [0] 3 8 3 3" xfId="4347" xr:uid="{00000000-0005-0000-0000-000086400000}"/>
    <cellStyle name="Moneda [0] 3 8 3 3 2" xfId="6536" xr:uid="{00000000-0005-0000-0000-000087400000}"/>
    <cellStyle name="Moneda [0] 3 8 3 3 2 2" xfId="10913" xr:uid="{00000000-0005-0000-0000-000088400000}"/>
    <cellStyle name="Moneda [0] 3 8 3 3 2 2 2" xfId="19666" xr:uid="{00000000-0005-0000-0000-000089400000}"/>
    <cellStyle name="Moneda [0] 3 8 3 3 2 3" xfId="15290" xr:uid="{00000000-0005-0000-0000-00008A400000}"/>
    <cellStyle name="Moneda [0] 3 8 3 3 3" xfId="8725" xr:uid="{00000000-0005-0000-0000-00008B400000}"/>
    <cellStyle name="Moneda [0] 3 8 3 3 3 2" xfId="17478" xr:uid="{00000000-0005-0000-0000-00008C400000}"/>
    <cellStyle name="Moneda [0] 3 8 3 3 4" xfId="13102" xr:uid="{00000000-0005-0000-0000-00008D400000}"/>
    <cellStyle name="Moneda [0] 3 8 3 4" xfId="5442" xr:uid="{00000000-0005-0000-0000-00008E400000}"/>
    <cellStyle name="Moneda [0] 3 8 3 4 2" xfId="9819" xr:uid="{00000000-0005-0000-0000-00008F400000}"/>
    <cellStyle name="Moneda [0] 3 8 3 4 2 2" xfId="18572" xr:uid="{00000000-0005-0000-0000-000090400000}"/>
    <cellStyle name="Moneda [0] 3 8 3 4 3" xfId="14196" xr:uid="{00000000-0005-0000-0000-000091400000}"/>
    <cellStyle name="Moneda [0] 3 8 3 5" xfId="7631" xr:uid="{00000000-0005-0000-0000-000092400000}"/>
    <cellStyle name="Moneda [0] 3 8 3 5 2" xfId="16384" xr:uid="{00000000-0005-0000-0000-000093400000}"/>
    <cellStyle name="Moneda [0] 3 8 3 6" xfId="12008" xr:uid="{00000000-0005-0000-0000-000094400000}"/>
    <cellStyle name="Moneda [0] 3 8 4" xfId="3525" xr:uid="{00000000-0005-0000-0000-000095400000}"/>
    <cellStyle name="Moneda [0] 3 8 4 2" xfId="4621" xr:uid="{00000000-0005-0000-0000-000096400000}"/>
    <cellStyle name="Moneda [0] 3 8 4 2 2" xfId="6810" xr:uid="{00000000-0005-0000-0000-000097400000}"/>
    <cellStyle name="Moneda [0] 3 8 4 2 2 2" xfId="11187" xr:uid="{00000000-0005-0000-0000-000098400000}"/>
    <cellStyle name="Moneda [0] 3 8 4 2 2 2 2" xfId="19940" xr:uid="{00000000-0005-0000-0000-000099400000}"/>
    <cellStyle name="Moneda [0] 3 8 4 2 2 3" xfId="15564" xr:uid="{00000000-0005-0000-0000-00009A400000}"/>
    <cellStyle name="Moneda [0] 3 8 4 2 3" xfId="8999" xr:uid="{00000000-0005-0000-0000-00009B400000}"/>
    <cellStyle name="Moneda [0] 3 8 4 2 3 2" xfId="17752" xr:uid="{00000000-0005-0000-0000-00009C400000}"/>
    <cellStyle name="Moneda [0] 3 8 4 2 4" xfId="13376" xr:uid="{00000000-0005-0000-0000-00009D400000}"/>
    <cellStyle name="Moneda [0] 3 8 4 3" xfId="5716" xr:uid="{00000000-0005-0000-0000-00009E400000}"/>
    <cellStyle name="Moneda [0] 3 8 4 3 2" xfId="10093" xr:uid="{00000000-0005-0000-0000-00009F400000}"/>
    <cellStyle name="Moneda [0] 3 8 4 3 2 2" xfId="18846" xr:uid="{00000000-0005-0000-0000-0000A0400000}"/>
    <cellStyle name="Moneda [0] 3 8 4 3 3" xfId="14470" xr:uid="{00000000-0005-0000-0000-0000A1400000}"/>
    <cellStyle name="Moneda [0] 3 8 4 4" xfId="7905" xr:uid="{00000000-0005-0000-0000-0000A2400000}"/>
    <cellStyle name="Moneda [0] 3 8 4 4 2" xfId="16658" xr:uid="{00000000-0005-0000-0000-0000A3400000}"/>
    <cellStyle name="Moneda [0] 3 8 4 5" xfId="12282" xr:uid="{00000000-0005-0000-0000-0000A4400000}"/>
    <cellStyle name="Moneda [0] 3 8 5" xfId="4073" xr:uid="{00000000-0005-0000-0000-0000A5400000}"/>
    <cellStyle name="Moneda [0] 3 8 5 2" xfId="6262" xr:uid="{00000000-0005-0000-0000-0000A6400000}"/>
    <cellStyle name="Moneda [0] 3 8 5 2 2" xfId="10639" xr:uid="{00000000-0005-0000-0000-0000A7400000}"/>
    <cellStyle name="Moneda [0] 3 8 5 2 2 2" xfId="19392" xr:uid="{00000000-0005-0000-0000-0000A8400000}"/>
    <cellStyle name="Moneda [0] 3 8 5 2 3" xfId="15016" xr:uid="{00000000-0005-0000-0000-0000A9400000}"/>
    <cellStyle name="Moneda [0] 3 8 5 3" xfId="8451" xr:uid="{00000000-0005-0000-0000-0000AA400000}"/>
    <cellStyle name="Moneda [0] 3 8 5 3 2" xfId="17204" xr:uid="{00000000-0005-0000-0000-0000AB400000}"/>
    <cellStyle name="Moneda [0] 3 8 5 4" xfId="12828" xr:uid="{00000000-0005-0000-0000-0000AC400000}"/>
    <cellStyle name="Moneda [0] 3 8 6" xfId="5168" xr:uid="{00000000-0005-0000-0000-0000AD400000}"/>
    <cellStyle name="Moneda [0] 3 8 6 2" xfId="9545" xr:uid="{00000000-0005-0000-0000-0000AE400000}"/>
    <cellStyle name="Moneda [0] 3 8 6 2 2" xfId="18298" xr:uid="{00000000-0005-0000-0000-0000AF400000}"/>
    <cellStyle name="Moneda [0] 3 8 6 3" xfId="13922" xr:uid="{00000000-0005-0000-0000-0000B0400000}"/>
    <cellStyle name="Moneda [0] 3 8 7" xfId="7357" xr:uid="{00000000-0005-0000-0000-0000B1400000}"/>
    <cellStyle name="Moneda [0] 3 8 7 2" xfId="16110" xr:uid="{00000000-0005-0000-0000-0000B2400000}"/>
    <cellStyle name="Moneda [0] 3 8 8" xfId="11734" xr:uid="{00000000-0005-0000-0000-0000B3400000}"/>
    <cellStyle name="Moneda [0] 3 9" xfId="3025" xr:uid="{00000000-0005-0000-0000-0000B4400000}"/>
    <cellStyle name="Moneda [0] 3 9 2" xfId="3301" xr:uid="{00000000-0005-0000-0000-0000B5400000}"/>
    <cellStyle name="Moneda [0] 3 9 2 2" xfId="3854" xr:uid="{00000000-0005-0000-0000-0000B6400000}"/>
    <cellStyle name="Moneda [0] 3 9 2 2 2" xfId="4950" xr:uid="{00000000-0005-0000-0000-0000B7400000}"/>
    <cellStyle name="Moneda [0] 3 9 2 2 2 2" xfId="7139" xr:uid="{00000000-0005-0000-0000-0000B8400000}"/>
    <cellStyle name="Moneda [0] 3 9 2 2 2 2 2" xfId="11516" xr:uid="{00000000-0005-0000-0000-0000B9400000}"/>
    <cellStyle name="Moneda [0] 3 9 2 2 2 2 2 2" xfId="20269" xr:uid="{00000000-0005-0000-0000-0000BA400000}"/>
    <cellStyle name="Moneda [0] 3 9 2 2 2 2 3" xfId="15893" xr:uid="{00000000-0005-0000-0000-0000BB400000}"/>
    <cellStyle name="Moneda [0] 3 9 2 2 2 3" xfId="9328" xr:uid="{00000000-0005-0000-0000-0000BC400000}"/>
    <cellStyle name="Moneda [0] 3 9 2 2 2 3 2" xfId="18081" xr:uid="{00000000-0005-0000-0000-0000BD400000}"/>
    <cellStyle name="Moneda [0] 3 9 2 2 2 4" xfId="13705" xr:uid="{00000000-0005-0000-0000-0000BE400000}"/>
    <cellStyle name="Moneda [0] 3 9 2 2 3" xfId="6045" xr:uid="{00000000-0005-0000-0000-0000BF400000}"/>
    <cellStyle name="Moneda [0] 3 9 2 2 3 2" xfId="10422" xr:uid="{00000000-0005-0000-0000-0000C0400000}"/>
    <cellStyle name="Moneda [0] 3 9 2 2 3 2 2" xfId="19175" xr:uid="{00000000-0005-0000-0000-0000C1400000}"/>
    <cellStyle name="Moneda [0] 3 9 2 2 3 3" xfId="14799" xr:uid="{00000000-0005-0000-0000-0000C2400000}"/>
    <cellStyle name="Moneda [0] 3 9 2 2 4" xfId="8234" xr:uid="{00000000-0005-0000-0000-0000C3400000}"/>
    <cellStyle name="Moneda [0] 3 9 2 2 4 2" xfId="16987" xr:uid="{00000000-0005-0000-0000-0000C4400000}"/>
    <cellStyle name="Moneda [0] 3 9 2 2 5" xfId="12611" xr:uid="{00000000-0005-0000-0000-0000C5400000}"/>
    <cellStyle name="Moneda [0] 3 9 2 3" xfId="4402" xr:uid="{00000000-0005-0000-0000-0000C6400000}"/>
    <cellStyle name="Moneda [0] 3 9 2 3 2" xfId="6591" xr:uid="{00000000-0005-0000-0000-0000C7400000}"/>
    <cellStyle name="Moneda [0] 3 9 2 3 2 2" xfId="10968" xr:uid="{00000000-0005-0000-0000-0000C8400000}"/>
    <cellStyle name="Moneda [0] 3 9 2 3 2 2 2" xfId="19721" xr:uid="{00000000-0005-0000-0000-0000C9400000}"/>
    <cellStyle name="Moneda [0] 3 9 2 3 2 3" xfId="15345" xr:uid="{00000000-0005-0000-0000-0000CA400000}"/>
    <cellStyle name="Moneda [0] 3 9 2 3 3" xfId="8780" xr:uid="{00000000-0005-0000-0000-0000CB400000}"/>
    <cellStyle name="Moneda [0] 3 9 2 3 3 2" xfId="17533" xr:uid="{00000000-0005-0000-0000-0000CC400000}"/>
    <cellStyle name="Moneda [0] 3 9 2 3 4" xfId="13157" xr:uid="{00000000-0005-0000-0000-0000CD400000}"/>
    <cellStyle name="Moneda [0] 3 9 2 4" xfId="5497" xr:uid="{00000000-0005-0000-0000-0000CE400000}"/>
    <cellStyle name="Moneda [0] 3 9 2 4 2" xfId="9874" xr:uid="{00000000-0005-0000-0000-0000CF400000}"/>
    <cellStyle name="Moneda [0] 3 9 2 4 2 2" xfId="18627" xr:uid="{00000000-0005-0000-0000-0000D0400000}"/>
    <cellStyle name="Moneda [0] 3 9 2 4 3" xfId="14251" xr:uid="{00000000-0005-0000-0000-0000D1400000}"/>
    <cellStyle name="Moneda [0] 3 9 2 5" xfId="7686" xr:uid="{00000000-0005-0000-0000-0000D2400000}"/>
    <cellStyle name="Moneda [0] 3 9 2 5 2" xfId="16439" xr:uid="{00000000-0005-0000-0000-0000D3400000}"/>
    <cellStyle name="Moneda [0] 3 9 2 6" xfId="12063" xr:uid="{00000000-0005-0000-0000-0000D4400000}"/>
    <cellStyle name="Moneda [0] 3 9 3" xfId="3580" xr:uid="{00000000-0005-0000-0000-0000D5400000}"/>
    <cellStyle name="Moneda [0] 3 9 3 2" xfId="4676" xr:uid="{00000000-0005-0000-0000-0000D6400000}"/>
    <cellStyle name="Moneda [0] 3 9 3 2 2" xfId="6865" xr:uid="{00000000-0005-0000-0000-0000D7400000}"/>
    <cellStyle name="Moneda [0] 3 9 3 2 2 2" xfId="11242" xr:uid="{00000000-0005-0000-0000-0000D8400000}"/>
    <cellStyle name="Moneda [0] 3 9 3 2 2 2 2" xfId="19995" xr:uid="{00000000-0005-0000-0000-0000D9400000}"/>
    <cellStyle name="Moneda [0] 3 9 3 2 2 3" xfId="15619" xr:uid="{00000000-0005-0000-0000-0000DA400000}"/>
    <cellStyle name="Moneda [0] 3 9 3 2 3" xfId="9054" xr:uid="{00000000-0005-0000-0000-0000DB400000}"/>
    <cellStyle name="Moneda [0] 3 9 3 2 3 2" xfId="17807" xr:uid="{00000000-0005-0000-0000-0000DC400000}"/>
    <cellStyle name="Moneda [0] 3 9 3 2 4" xfId="13431" xr:uid="{00000000-0005-0000-0000-0000DD400000}"/>
    <cellStyle name="Moneda [0] 3 9 3 3" xfId="5771" xr:uid="{00000000-0005-0000-0000-0000DE400000}"/>
    <cellStyle name="Moneda [0] 3 9 3 3 2" xfId="10148" xr:uid="{00000000-0005-0000-0000-0000DF400000}"/>
    <cellStyle name="Moneda [0] 3 9 3 3 2 2" xfId="18901" xr:uid="{00000000-0005-0000-0000-0000E0400000}"/>
    <cellStyle name="Moneda [0] 3 9 3 3 3" xfId="14525" xr:uid="{00000000-0005-0000-0000-0000E1400000}"/>
    <cellStyle name="Moneda [0] 3 9 3 4" xfId="7960" xr:uid="{00000000-0005-0000-0000-0000E2400000}"/>
    <cellStyle name="Moneda [0] 3 9 3 4 2" xfId="16713" xr:uid="{00000000-0005-0000-0000-0000E3400000}"/>
    <cellStyle name="Moneda [0] 3 9 3 5" xfId="12337" xr:uid="{00000000-0005-0000-0000-0000E4400000}"/>
    <cellStyle name="Moneda [0] 3 9 4" xfId="4128" xr:uid="{00000000-0005-0000-0000-0000E5400000}"/>
    <cellStyle name="Moneda [0] 3 9 4 2" xfId="6317" xr:uid="{00000000-0005-0000-0000-0000E6400000}"/>
    <cellStyle name="Moneda [0] 3 9 4 2 2" xfId="10694" xr:uid="{00000000-0005-0000-0000-0000E7400000}"/>
    <cellStyle name="Moneda [0] 3 9 4 2 2 2" xfId="19447" xr:uid="{00000000-0005-0000-0000-0000E8400000}"/>
    <cellStyle name="Moneda [0] 3 9 4 2 3" xfId="15071" xr:uid="{00000000-0005-0000-0000-0000E9400000}"/>
    <cellStyle name="Moneda [0] 3 9 4 3" xfId="8506" xr:uid="{00000000-0005-0000-0000-0000EA400000}"/>
    <cellStyle name="Moneda [0] 3 9 4 3 2" xfId="17259" xr:uid="{00000000-0005-0000-0000-0000EB400000}"/>
    <cellStyle name="Moneda [0] 3 9 4 4" xfId="12883" xr:uid="{00000000-0005-0000-0000-0000EC400000}"/>
    <cellStyle name="Moneda [0] 3 9 5" xfId="5223" xr:uid="{00000000-0005-0000-0000-0000ED400000}"/>
    <cellStyle name="Moneda [0] 3 9 5 2" xfId="9600" xr:uid="{00000000-0005-0000-0000-0000EE400000}"/>
    <cellStyle name="Moneda [0] 3 9 5 2 2" xfId="18353" xr:uid="{00000000-0005-0000-0000-0000EF400000}"/>
    <cellStyle name="Moneda [0] 3 9 5 3" xfId="13977" xr:uid="{00000000-0005-0000-0000-0000F0400000}"/>
    <cellStyle name="Moneda [0] 3 9 6" xfId="7412" xr:uid="{00000000-0005-0000-0000-0000F1400000}"/>
    <cellStyle name="Moneda [0] 3 9 6 2" xfId="16165" xr:uid="{00000000-0005-0000-0000-0000F2400000}"/>
    <cellStyle name="Moneda [0] 3 9 7" xfId="11789" xr:uid="{00000000-0005-0000-0000-0000F3400000}"/>
    <cellStyle name="Moneda [0] 4" xfId="273" xr:uid="{00000000-0005-0000-0000-0000F4400000}"/>
    <cellStyle name="Moneda [0] 4 2" xfId="274" xr:uid="{00000000-0005-0000-0000-0000F5400000}"/>
    <cellStyle name="Moneda [0] 4 2 2" xfId="275" xr:uid="{00000000-0005-0000-0000-0000F6400000}"/>
    <cellStyle name="Moneda [0] 4 3" xfId="276" xr:uid="{00000000-0005-0000-0000-0000F7400000}"/>
    <cellStyle name="Moneda [0] 4 3 2" xfId="277" xr:uid="{00000000-0005-0000-0000-0000F8400000}"/>
    <cellStyle name="Moneda [0] 4 4" xfId="278" xr:uid="{00000000-0005-0000-0000-0000F9400000}"/>
    <cellStyle name="Moneda [0] 4 4 2" xfId="279" xr:uid="{00000000-0005-0000-0000-0000FA400000}"/>
    <cellStyle name="Moneda [0] 4 5" xfId="280" xr:uid="{00000000-0005-0000-0000-0000FB400000}"/>
    <cellStyle name="Moneda [0] 5" xfId="281" xr:uid="{00000000-0005-0000-0000-0000FC400000}"/>
    <cellStyle name="Moneda [0] 5 2" xfId="282" xr:uid="{00000000-0005-0000-0000-0000FD400000}"/>
    <cellStyle name="Moneda [0] 5 2 2" xfId="283" xr:uid="{00000000-0005-0000-0000-0000FE400000}"/>
    <cellStyle name="Moneda [0] 5 3" xfId="284" xr:uid="{00000000-0005-0000-0000-0000FF400000}"/>
    <cellStyle name="Moneda [0] 5 3 2" xfId="285" xr:uid="{00000000-0005-0000-0000-000000410000}"/>
    <cellStyle name="Moneda [0] 5 4" xfId="286" xr:uid="{00000000-0005-0000-0000-000001410000}"/>
    <cellStyle name="Moneda [0] 5 4 2" xfId="287" xr:uid="{00000000-0005-0000-0000-000002410000}"/>
    <cellStyle name="Moneda [0] 5 5" xfId="288" xr:uid="{00000000-0005-0000-0000-000003410000}"/>
    <cellStyle name="Moneda [0] 6" xfId="289" xr:uid="{00000000-0005-0000-0000-000004410000}"/>
    <cellStyle name="Moneda [0] 6 2" xfId="290" xr:uid="{00000000-0005-0000-0000-000005410000}"/>
    <cellStyle name="Moneda [0] 7" xfId="291" xr:uid="{00000000-0005-0000-0000-000006410000}"/>
    <cellStyle name="Moneda [0] 7 2" xfId="292" xr:uid="{00000000-0005-0000-0000-000007410000}"/>
    <cellStyle name="Moneda [0] 8" xfId="293" xr:uid="{00000000-0005-0000-0000-000008410000}"/>
    <cellStyle name="Moneda [0] 8 2" xfId="294" xr:uid="{00000000-0005-0000-0000-000009410000}"/>
    <cellStyle name="Moneda [0] 9" xfId="295" xr:uid="{00000000-0005-0000-0000-00000A410000}"/>
    <cellStyle name="Moneda [0] 9 2" xfId="296" xr:uid="{00000000-0005-0000-0000-00000B410000}"/>
    <cellStyle name="Moneda 10" xfId="297" xr:uid="{00000000-0005-0000-0000-00000C410000}"/>
    <cellStyle name="Moneda 10 10" xfId="298" xr:uid="{00000000-0005-0000-0000-00000D410000}"/>
    <cellStyle name="Moneda 10 11" xfId="299" xr:uid="{00000000-0005-0000-0000-00000E410000}"/>
    <cellStyle name="Moneda 10 2" xfId="300" xr:uid="{00000000-0005-0000-0000-00000F410000}"/>
    <cellStyle name="Moneda 10 2 2" xfId="301" xr:uid="{00000000-0005-0000-0000-000010410000}"/>
    <cellStyle name="Moneda 10 2 2 2" xfId="302" xr:uid="{00000000-0005-0000-0000-000011410000}"/>
    <cellStyle name="Moneda 10 2 2 2 2" xfId="303" xr:uid="{00000000-0005-0000-0000-000012410000}"/>
    <cellStyle name="Moneda 10 2 2 2 2 2" xfId="304" xr:uid="{00000000-0005-0000-0000-000013410000}"/>
    <cellStyle name="Moneda 10 2 2 2 3" xfId="305" xr:uid="{00000000-0005-0000-0000-000014410000}"/>
    <cellStyle name="Moneda 10 2 2 2 3 2" xfId="306" xr:uid="{00000000-0005-0000-0000-000015410000}"/>
    <cellStyle name="Moneda 10 2 2 2 4" xfId="307" xr:uid="{00000000-0005-0000-0000-000016410000}"/>
    <cellStyle name="Moneda 10 2 2 2 4 2" xfId="308" xr:uid="{00000000-0005-0000-0000-000017410000}"/>
    <cellStyle name="Moneda 10 2 2 2 5" xfId="309" xr:uid="{00000000-0005-0000-0000-000018410000}"/>
    <cellStyle name="Moneda 10 2 2 3" xfId="310" xr:uid="{00000000-0005-0000-0000-000019410000}"/>
    <cellStyle name="Moneda 10 2 2 3 2" xfId="311" xr:uid="{00000000-0005-0000-0000-00001A410000}"/>
    <cellStyle name="Moneda 10 2 2 4" xfId="312" xr:uid="{00000000-0005-0000-0000-00001B410000}"/>
    <cellStyle name="Moneda 10 2 2 4 2" xfId="313" xr:uid="{00000000-0005-0000-0000-00001C410000}"/>
    <cellStyle name="Moneda 10 2 2 5" xfId="314" xr:uid="{00000000-0005-0000-0000-00001D410000}"/>
    <cellStyle name="Moneda 10 2 2 5 2" xfId="315" xr:uid="{00000000-0005-0000-0000-00001E410000}"/>
    <cellStyle name="Moneda 10 2 2 6" xfId="316" xr:uid="{00000000-0005-0000-0000-00001F410000}"/>
    <cellStyle name="Moneda 10 2 3" xfId="317" xr:uid="{00000000-0005-0000-0000-000020410000}"/>
    <cellStyle name="Moneda 10 2 3 2" xfId="318" xr:uid="{00000000-0005-0000-0000-000021410000}"/>
    <cellStyle name="Moneda 10 2 3 2 2" xfId="319" xr:uid="{00000000-0005-0000-0000-000022410000}"/>
    <cellStyle name="Moneda 10 2 3 3" xfId="320" xr:uid="{00000000-0005-0000-0000-000023410000}"/>
    <cellStyle name="Moneda 10 2 3 3 2" xfId="321" xr:uid="{00000000-0005-0000-0000-000024410000}"/>
    <cellStyle name="Moneda 10 2 3 4" xfId="322" xr:uid="{00000000-0005-0000-0000-000025410000}"/>
    <cellStyle name="Moneda 10 2 3 4 2" xfId="323" xr:uid="{00000000-0005-0000-0000-000026410000}"/>
    <cellStyle name="Moneda 10 2 3 5" xfId="324" xr:uid="{00000000-0005-0000-0000-000027410000}"/>
    <cellStyle name="Moneda 10 2 4" xfId="325" xr:uid="{00000000-0005-0000-0000-000028410000}"/>
    <cellStyle name="Moneda 10 2 4 2" xfId="326" xr:uid="{00000000-0005-0000-0000-000029410000}"/>
    <cellStyle name="Moneda 10 2 5" xfId="327" xr:uid="{00000000-0005-0000-0000-00002A410000}"/>
    <cellStyle name="Moneda 10 2 5 2" xfId="328" xr:uid="{00000000-0005-0000-0000-00002B410000}"/>
    <cellStyle name="Moneda 10 2 6" xfId="329" xr:uid="{00000000-0005-0000-0000-00002C410000}"/>
    <cellStyle name="Moneda 10 2 6 2" xfId="330" xr:uid="{00000000-0005-0000-0000-00002D410000}"/>
    <cellStyle name="Moneda 10 2 7" xfId="331" xr:uid="{00000000-0005-0000-0000-00002E410000}"/>
    <cellStyle name="Moneda 10 2 8" xfId="332" xr:uid="{00000000-0005-0000-0000-00002F410000}"/>
    <cellStyle name="Moneda 10 3" xfId="333" xr:uid="{00000000-0005-0000-0000-000030410000}"/>
    <cellStyle name="Moneda 10 3 2" xfId="334" xr:uid="{00000000-0005-0000-0000-000031410000}"/>
    <cellStyle name="Moneda 10 3 2 2" xfId="335" xr:uid="{00000000-0005-0000-0000-000032410000}"/>
    <cellStyle name="Moneda 10 3 2 2 2" xfId="336" xr:uid="{00000000-0005-0000-0000-000033410000}"/>
    <cellStyle name="Moneda 10 3 2 2 2 2" xfId="337" xr:uid="{00000000-0005-0000-0000-000034410000}"/>
    <cellStyle name="Moneda 10 3 2 2 3" xfId="338" xr:uid="{00000000-0005-0000-0000-000035410000}"/>
    <cellStyle name="Moneda 10 3 2 2 3 2" xfId="339" xr:uid="{00000000-0005-0000-0000-000036410000}"/>
    <cellStyle name="Moneda 10 3 2 2 4" xfId="340" xr:uid="{00000000-0005-0000-0000-000037410000}"/>
    <cellStyle name="Moneda 10 3 2 2 4 2" xfId="341" xr:uid="{00000000-0005-0000-0000-000038410000}"/>
    <cellStyle name="Moneda 10 3 2 2 5" xfId="342" xr:uid="{00000000-0005-0000-0000-000039410000}"/>
    <cellStyle name="Moneda 10 3 2 3" xfId="343" xr:uid="{00000000-0005-0000-0000-00003A410000}"/>
    <cellStyle name="Moneda 10 3 2 3 2" xfId="344" xr:uid="{00000000-0005-0000-0000-00003B410000}"/>
    <cellStyle name="Moneda 10 3 2 4" xfId="345" xr:uid="{00000000-0005-0000-0000-00003C410000}"/>
    <cellStyle name="Moneda 10 3 2 4 2" xfId="346" xr:uid="{00000000-0005-0000-0000-00003D410000}"/>
    <cellStyle name="Moneda 10 3 2 5" xfId="347" xr:uid="{00000000-0005-0000-0000-00003E410000}"/>
    <cellStyle name="Moneda 10 3 2 5 2" xfId="348" xr:uid="{00000000-0005-0000-0000-00003F410000}"/>
    <cellStyle name="Moneda 10 3 2 6" xfId="349" xr:uid="{00000000-0005-0000-0000-000040410000}"/>
    <cellStyle name="Moneda 10 3 3" xfId="350" xr:uid="{00000000-0005-0000-0000-000041410000}"/>
    <cellStyle name="Moneda 10 3 3 2" xfId="351" xr:uid="{00000000-0005-0000-0000-000042410000}"/>
    <cellStyle name="Moneda 10 3 3 2 2" xfId="352" xr:uid="{00000000-0005-0000-0000-000043410000}"/>
    <cellStyle name="Moneda 10 3 3 3" xfId="353" xr:uid="{00000000-0005-0000-0000-000044410000}"/>
    <cellStyle name="Moneda 10 3 3 3 2" xfId="354" xr:uid="{00000000-0005-0000-0000-000045410000}"/>
    <cellStyle name="Moneda 10 3 3 4" xfId="355" xr:uid="{00000000-0005-0000-0000-000046410000}"/>
    <cellStyle name="Moneda 10 3 3 4 2" xfId="356" xr:uid="{00000000-0005-0000-0000-000047410000}"/>
    <cellStyle name="Moneda 10 3 3 5" xfId="357" xr:uid="{00000000-0005-0000-0000-000048410000}"/>
    <cellStyle name="Moneda 10 3 4" xfId="358" xr:uid="{00000000-0005-0000-0000-000049410000}"/>
    <cellStyle name="Moneda 10 3 4 2" xfId="359" xr:uid="{00000000-0005-0000-0000-00004A410000}"/>
    <cellStyle name="Moneda 10 3 5" xfId="360" xr:uid="{00000000-0005-0000-0000-00004B410000}"/>
    <cellStyle name="Moneda 10 3 5 2" xfId="361" xr:uid="{00000000-0005-0000-0000-00004C410000}"/>
    <cellStyle name="Moneda 10 3 6" xfId="362" xr:uid="{00000000-0005-0000-0000-00004D410000}"/>
    <cellStyle name="Moneda 10 3 6 2" xfId="363" xr:uid="{00000000-0005-0000-0000-00004E410000}"/>
    <cellStyle name="Moneda 10 3 7" xfId="364" xr:uid="{00000000-0005-0000-0000-00004F410000}"/>
    <cellStyle name="Moneda 10 4" xfId="365" xr:uid="{00000000-0005-0000-0000-000050410000}"/>
    <cellStyle name="Moneda 10 4 2" xfId="366" xr:uid="{00000000-0005-0000-0000-000051410000}"/>
    <cellStyle name="Moneda 10 4 2 2" xfId="367" xr:uid="{00000000-0005-0000-0000-000052410000}"/>
    <cellStyle name="Moneda 10 4 2 2 2" xfId="368" xr:uid="{00000000-0005-0000-0000-000053410000}"/>
    <cellStyle name="Moneda 10 4 2 2 2 2" xfId="369" xr:uid="{00000000-0005-0000-0000-000054410000}"/>
    <cellStyle name="Moneda 10 4 2 2 3" xfId="370" xr:uid="{00000000-0005-0000-0000-000055410000}"/>
    <cellStyle name="Moneda 10 4 2 2 3 2" xfId="371" xr:uid="{00000000-0005-0000-0000-000056410000}"/>
    <cellStyle name="Moneda 10 4 2 2 4" xfId="372" xr:uid="{00000000-0005-0000-0000-000057410000}"/>
    <cellStyle name="Moneda 10 4 2 2 4 2" xfId="373" xr:uid="{00000000-0005-0000-0000-000058410000}"/>
    <cellStyle name="Moneda 10 4 2 2 5" xfId="374" xr:uid="{00000000-0005-0000-0000-000059410000}"/>
    <cellStyle name="Moneda 10 4 2 3" xfId="375" xr:uid="{00000000-0005-0000-0000-00005A410000}"/>
    <cellStyle name="Moneda 10 4 2 3 2" xfId="376" xr:uid="{00000000-0005-0000-0000-00005B410000}"/>
    <cellStyle name="Moneda 10 4 2 4" xfId="377" xr:uid="{00000000-0005-0000-0000-00005C410000}"/>
    <cellStyle name="Moneda 10 4 2 4 2" xfId="378" xr:uid="{00000000-0005-0000-0000-00005D410000}"/>
    <cellStyle name="Moneda 10 4 2 5" xfId="379" xr:uid="{00000000-0005-0000-0000-00005E410000}"/>
    <cellStyle name="Moneda 10 4 2 5 2" xfId="380" xr:uid="{00000000-0005-0000-0000-00005F410000}"/>
    <cellStyle name="Moneda 10 4 2 6" xfId="381" xr:uid="{00000000-0005-0000-0000-000060410000}"/>
    <cellStyle name="Moneda 10 4 3" xfId="382" xr:uid="{00000000-0005-0000-0000-000061410000}"/>
    <cellStyle name="Moneda 10 4 3 2" xfId="383" xr:uid="{00000000-0005-0000-0000-000062410000}"/>
    <cellStyle name="Moneda 10 4 3 2 2" xfId="384" xr:uid="{00000000-0005-0000-0000-000063410000}"/>
    <cellStyle name="Moneda 10 4 3 3" xfId="385" xr:uid="{00000000-0005-0000-0000-000064410000}"/>
    <cellStyle name="Moneda 10 4 3 3 2" xfId="386" xr:uid="{00000000-0005-0000-0000-000065410000}"/>
    <cellStyle name="Moneda 10 4 3 4" xfId="387" xr:uid="{00000000-0005-0000-0000-000066410000}"/>
    <cellStyle name="Moneda 10 4 3 4 2" xfId="388" xr:uid="{00000000-0005-0000-0000-000067410000}"/>
    <cellStyle name="Moneda 10 4 3 5" xfId="389" xr:uid="{00000000-0005-0000-0000-000068410000}"/>
    <cellStyle name="Moneda 10 4 4" xfId="390" xr:uid="{00000000-0005-0000-0000-000069410000}"/>
    <cellStyle name="Moneda 10 4 4 2" xfId="391" xr:uid="{00000000-0005-0000-0000-00006A410000}"/>
    <cellStyle name="Moneda 10 4 5" xfId="392" xr:uid="{00000000-0005-0000-0000-00006B410000}"/>
    <cellStyle name="Moneda 10 4 5 2" xfId="393" xr:uid="{00000000-0005-0000-0000-00006C410000}"/>
    <cellStyle name="Moneda 10 4 6" xfId="394" xr:uid="{00000000-0005-0000-0000-00006D410000}"/>
    <cellStyle name="Moneda 10 4 6 2" xfId="395" xr:uid="{00000000-0005-0000-0000-00006E410000}"/>
    <cellStyle name="Moneda 10 4 7" xfId="396" xr:uid="{00000000-0005-0000-0000-00006F410000}"/>
    <cellStyle name="Moneda 10 5" xfId="397" xr:uid="{00000000-0005-0000-0000-000070410000}"/>
    <cellStyle name="Moneda 10 5 2" xfId="398" xr:uid="{00000000-0005-0000-0000-000071410000}"/>
    <cellStyle name="Moneda 10 5 2 2" xfId="399" xr:uid="{00000000-0005-0000-0000-000072410000}"/>
    <cellStyle name="Moneda 10 5 2 2 2" xfId="400" xr:uid="{00000000-0005-0000-0000-000073410000}"/>
    <cellStyle name="Moneda 10 5 2 3" xfId="401" xr:uid="{00000000-0005-0000-0000-000074410000}"/>
    <cellStyle name="Moneda 10 5 2 3 2" xfId="402" xr:uid="{00000000-0005-0000-0000-000075410000}"/>
    <cellStyle name="Moneda 10 5 2 4" xfId="403" xr:uid="{00000000-0005-0000-0000-000076410000}"/>
    <cellStyle name="Moneda 10 5 2 4 2" xfId="404" xr:uid="{00000000-0005-0000-0000-000077410000}"/>
    <cellStyle name="Moneda 10 5 2 5" xfId="405" xr:uid="{00000000-0005-0000-0000-000078410000}"/>
    <cellStyle name="Moneda 10 5 3" xfId="406" xr:uid="{00000000-0005-0000-0000-000079410000}"/>
    <cellStyle name="Moneda 10 5 3 2" xfId="407" xr:uid="{00000000-0005-0000-0000-00007A410000}"/>
    <cellStyle name="Moneda 10 5 4" xfId="408" xr:uid="{00000000-0005-0000-0000-00007B410000}"/>
    <cellStyle name="Moneda 10 5 4 2" xfId="409" xr:uid="{00000000-0005-0000-0000-00007C410000}"/>
    <cellStyle name="Moneda 10 5 5" xfId="410" xr:uid="{00000000-0005-0000-0000-00007D410000}"/>
    <cellStyle name="Moneda 10 5 5 2" xfId="411" xr:uid="{00000000-0005-0000-0000-00007E410000}"/>
    <cellStyle name="Moneda 10 5 6" xfId="412" xr:uid="{00000000-0005-0000-0000-00007F410000}"/>
    <cellStyle name="Moneda 10 6" xfId="413" xr:uid="{00000000-0005-0000-0000-000080410000}"/>
    <cellStyle name="Moneda 10 6 2" xfId="414" xr:uid="{00000000-0005-0000-0000-000081410000}"/>
    <cellStyle name="Moneda 10 6 2 2" xfId="415" xr:uid="{00000000-0005-0000-0000-000082410000}"/>
    <cellStyle name="Moneda 10 6 3" xfId="416" xr:uid="{00000000-0005-0000-0000-000083410000}"/>
    <cellStyle name="Moneda 10 6 3 2" xfId="417" xr:uid="{00000000-0005-0000-0000-000084410000}"/>
    <cellStyle name="Moneda 10 6 4" xfId="418" xr:uid="{00000000-0005-0000-0000-000085410000}"/>
    <cellStyle name="Moneda 10 6 4 2" xfId="419" xr:uid="{00000000-0005-0000-0000-000086410000}"/>
    <cellStyle name="Moneda 10 6 5" xfId="420" xr:uid="{00000000-0005-0000-0000-000087410000}"/>
    <cellStyle name="Moneda 10 7" xfId="421" xr:uid="{00000000-0005-0000-0000-000088410000}"/>
    <cellStyle name="Moneda 10 7 2" xfId="422" xr:uid="{00000000-0005-0000-0000-000089410000}"/>
    <cellStyle name="Moneda 10 8" xfId="423" xr:uid="{00000000-0005-0000-0000-00008A410000}"/>
    <cellStyle name="Moneda 10 8 2" xfId="424" xr:uid="{00000000-0005-0000-0000-00008B410000}"/>
    <cellStyle name="Moneda 10 9" xfId="425" xr:uid="{00000000-0005-0000-0000-00008C410000}"/>
    <cellStyle name="Moneda 10 9 2" xfId="426" xr:uid="{00000000-0005-0000-0000-00008D410000}"/>
    <cellStyle name="Moneda 11" xfId="427" xr:uid="{00000000-0005-0000-0000-00008E410000}"/>
    <cellStyle name="Moneda 11 10" xfId="428" xr:uid="{00000000-0005-0000-0000-00008F410000}"/>
    <cellStyle name="Moneda 11 11" xfId="429" xr:uid="{00000000-0005-0000-0000-000090410000}"/>
    <cellStyle name="Moneda 11 2" xfId="430" xr:uid="{00000000-0005-0000-0000-000091410000}"/>
    <cellStyle name="Moneda 11 2 2" xfId="431" xr:uid="{00000000-0005-0000-0000-000092410000}"/>
    <cellStyle name="Moneda 11 2 2 2" xfId="432" xr:uid="{00000000-0005-0000-0000-000093410000}"/>
    <cellStyle name="Moneda 11 2 2 2 2" xfId="433" xr:uid="{00000000-0005-0000-0000-000094410000}"/>
    <cellStyle name="Moneda 11 2 2 2 2 2" xfId="434" xr:uid="{00000000-0005-0000-0000-000095410000}"/>
    <cellStyle name="Moneda 11 2 2 2 3" xfId="435" xr:uid="{00000000-0005-0000-0000-000096410000}"/>
    <cellStyle name="Moneda 11 2 2 2 3 2" xfId="436" xr:uid="{00000000-0005-0000-0000-000097410000}"/>
    <cellStyle name="Moneda 11 2 2 2 4" xfId="437" xr:uid="{00000000-0005-0000-0000-000098410000}"/>
    <cellStyle name="Moneda 11 2 2 2 4 2" xfId="438" xr:uid="{00000000-0005-0000-0000-000099410000}"/>
    <cellStyle name="Moneda 11 2 2 2 5" xfId="439" xr:uid="{00000000-0005-0000-0000-00009A410000}"/>
    <cellStyle name="Moneda 11 2 2 3" xfId="440" xr:uid="{00000000-0005-0000-0000-00009B410000}"/>
    <cellStyle name="Moneda 11 2 2 3 2" xfId="441" xr:uid="{00000000-0005-0000-0000-00009C410000}"/>
    <cellStyle name="Moneda 11 2 2 4" xfId="442" xr:uid="{00000000-0005-0000-0000-00009D410000}"/>
    <cellStyle name="Moneda 11 2 2 4 2" xfId="443" xr:uid="{00000000-0005-0000-0000-00009E410000}"/>
    <cellStyle name="Moneda 11 2 2 5" xfId="444" xr:uid="{00000000-0005-0000-0000-00009F410000}"/>
    <cellStyle name="Moneda 11 2 2 5 2" xfId="445" xr:uid="{00000000-0005-0000-0000-0000A0410000}"/>
    <cellStyle name="Moneda 11 2 2 6" xfId="446" xr:uid="{00000000-0005-0000-0000-0000A1410000}"/>
    <cellStyle name="Moneda 11 2 3" xfId="447" xr:uid="{00000000-0005-0000-0000-0000A2410000}"/>
    <cellStyle name="Moneda 11 2 3 2" xfId="448" xr:uid="{00000000-0005-0000-0000-0000A3410000}"/>
    <cellStyle name="Moneda 11 2 3 2 2" xfId="449" xr:uid="{00000000-0005-0000-0000-0000A4410000}"/>
    <cellStyle name="Moneda 11 2 3 3" xfId="450" xr:uid="{00000000-0005-0000-0000-0000A5410000}"/>
    <cellStyle name="Moneda 11 2 3 3 2" xfId="451" xr:uid="{00000000-0005-0000-0000-0000A6410000}"/>
    <cellStyle name="Moneda 11 2 3 4" xfId="452" xr:uid="{00000000-0005-0000-0000-0000A7410000}"/>
    <cellStyle name="Moneda 11 2 3 4 2" xfId="453" xr:uid="{00000000-0005-0000-0000-0000A8410000}"/>
    <cellStyle name="Moneda 11 2 3 5" xfId="454" xr:uid="{00000000-0005-0000-0000-0000A9410000}"/>
    <cellStyle name="Moneda 11 2 4" xfId="455" xr:uid="{00000000-0005-0000-0000-0000AA410000}"/>
    <cellStyle name="Moneda 11 2 4 2" xfId="456" xr:uid="{00000000-0005-0000-0000-0000AB410000}"/>
    <cellStyle name="Moneda 11 2 5" xfId="457" xr:uid="{00000000-0005-0000-0000-0000AC410000}"/>
    <cellStyle name="Moneda 11 2 5 2" xfId="458" xr:uid="{00000000-0005-0000-0000-0000AD410000}"/>
    <cellStyle name="Moneda 11 2 6" xfId="459" xr:uid="{00000000-0005-0000-0000-0000AE410000}"/>
    <cellStyle name="Moneda 11 2 6 2" xfId="460" xr:uid="{00000000-0005-0000-0000-0000AF410000}"/>
    <cellStyle name="Moneda 11 2 7" xfId="461" xr:uid="{00000000-0005-0000-0000-0000B0410000}"/>
    <cellStyle name="Moneda 11 2 8" xfId="462" xr:uid="{00000000-0005-0000-0000-0000B1410000}"/>
    <cellStyle name="Moneda 11 3" xfId="463" xr:uid="{00000000-0005-0000-0000-0000B2410000}"/>
    <cellStyle name="Moneda 11 3 2" xfId="464" xr:uid="{00000000-0005-0000-0000-0000B3410000}"/>
    <cellStyle name="Moneda 11 3 2 2" xfId="465" xr:uid="{00000000-0005-0000-0000-0000B4410000}"/>
    <cellStyle name="Moneda 11 3 2 2 2" xfId="466" xr:uid="{00000000-0005-0000-0000-0000B5410000}"/>
    <cellStyle name="Moneda 11 3 2 2 2 2" xfId="467" xr:uid="{00000000-0005-0000-0000-0000B6410000}"/>
    <cellStyle name="Moneda 11 3 2 2 3" xfId="468" xr:uid="{00000000-0005-0000-0000-0000B7410000}"/>
    <cellStyle name="Moneda 11 3 2 2 3 2" xfId="469" xr:uid="{00000000-0005-0000-0000-0000B8410000}"/>
    <cellStyle name="Moneda 11 3 2 2 4" xfId="470" xr:uid="{00000000-0005-0000-0000-0000B9410000}"/>
    <cellStyle name="Moneda 11 3 2 2 4 2" xfId="471" xr:uid="{00000000-0005-0000-0000-0000BA410000}"/>
    <cellStyle name="Moneda 11 3 2 2 5" xfId="472" xr:uid="{00000000-0005-0000-0000-0000BB410000}"/>
    <cellStyle name="Moneda 11 3 2 3" xfId="473" xr:uid="{00000000-0005-0000-0000-0000BC410000}"/>
    <cellStyle name="Moneda 11 3 2 3 2" xfId="474" xr:uid="{00000000-0005-0000-0000-0000BD410000}"/>
    <cellStyle name="Moneda 11 3 2 4" xfId="475" xr:uid="{00000000-0005-0000-0000-0000BE410000}"/>
    <cellStyle name="Moneda 11 3 2 4 2" xfId="476" xr:uid="{00000000-0005-0000-0000-0000BF410000}"/>
    <cellStyle name="Moneda 11 3 2 5" xfId="477" xr:uid="{00000000-0005-0000-0000-0000C0410000}"/>
    <cellStyle name="Moneda 11 3 2 5 2" xfId="478" xr:uid="{00000000-0005-0000-0000-0000C1410000}"/>
    <cellStyle name="Moneda 11 3 2 6" xfId="479" xr:uid="{00000000-0005-0000-0000-0000C2410000}"/>
    <cellStyle name="Moneda 11 3 3" xfId="480" xr:uid="{00000000-0005-0000-0000-0000C3410000}"/>
    <cellStyle name="Moneda 11 3 3 2" xfId="481" xr:uid="{00000000-0005-0000-0000-0000C4410000}"/>
    <cellStyle name="Moneda 11 3 3 2 2" xfId="482" xr:uid="{00000000-0005-0000-0000-0000C5410000}"/>
    <cellStyle name="Moneda 11 3 3 3" xfId="483" xr:uid="{00000000-0005-0000-0000-0000C6410000}"/>
    <cellStyle name="Moneda 11 3 3 3 2" xfId="484" xr:uid="{00000000-0005-0000-0000-0000C7410000}"/>
    <cellStyle name="Moneda 11 3 3 4" xfId="485" xr:uid="{00000000-0005-0000-0000-0000C8410000}"/>
    <cellStyle name="Moneda 11 3 3 4 2" xfId="486" xr:uid="{00000000-0005-0000-0000-0000C9410000}"/>
    <cellStyle name="Moneda 11 3 3 5" xfId="487" xr:uid="{00000000-0005-0000-0000-0000CA410000}"/>
    <cellStyle name="Moneda 11 3 4" xfId="488" xr:uid="{00000000-0005-0000-0000-0000CB410000}"/>
    <cellStyle name="Moneda 11 3 4 2" xfId="489" xr:uid="{00000000-0005-0000-0000-0000CC410000}"/>
    <cellStyle name="Moneda 11 3 5" xfId="490" xr:uid="{00000000-0005-0000-0000-0000CD410000}"/>
    <cellStyle name="Moneda 11 3 5 2" xfId="491" xr:uid="{00000000-0005-0000-0000-0000CE410000}"/>
    <cellStyle name="Moneda 11 3 6" xfId="492" xr:uid="{00000000-0005-0000-0000-0000CF410000}"/>
    <cellStyle name="Moneda 11 3 6 2" xfId="493" xr:uid="{00000000-0005-0000-0000-0000D0410000}"/>
    <cellStyle name="Moneda 11 3 7" xfId="494" xr:uid="{00000000-0005-0000-0000-0000D1410000}"/>
    <cellStyle name="Moneda 11 4" xfId="495" xr:uid="{00000000-0005-0000-0000-0000D2410000}"/>
    <cellStyle name="Moneda 11 4 2" xfId="496" xr:uid="{00000000-0005-0000-0000-0000D3410000}"/>
    <cellStyle name="Moneda 11 4 2 2" xfId="497" xr:uid="{00000000-0005-0000-0000-0000D4410000}"/>
    <cellStyle name="Moneda 11 4 2 2 2" xfId="498" xr:uid="{00000000-0005-0000-0000-0000D5410000}"/>
    <cellStyle name="Moneda 11 4 2 2 2 2" xfId="499" xr:uid="{00000000-0005-0000-0000-0000D6410000}"/>
    <cellStyle name="Moneda 11 4 2 2 3" xfId="500" xr:uid="{00000000-0005-0000-0000-0000D7410000}"/>
    <cellStyle name="Moneda 11 4 2 2 3 2" xfId="501" xr:uid="{00000000-0005-0000-0000-0000D8410000}"/>
    <cellStyle name="Moneda 11 4 2 2 4" xfId="502" xr:uid="{00000000-0005-0000-0000-0000D9410000}"/>
    <cellStyle name="Moneda 11 4 2 2 4 2" xfId="503" xr:uid="{00000000-0005-0000-0000-0000DA410000}"/>
    <cellStyle name="Moneda 11 4 2 2 5" xfId="504" xr:uid="{00000000-0005-0000-0000-0000DB410000}"/>
    <cellStyle name="Moneda 11 4 2 3" xfId="505" xr:uid="{00000000-0005-0000-0000-0000DC410000}"/>
    <cellStyle name="Moneda 11 4 2 3 2" xfId="506" xr:uid="{00000000-0005-0000-0000-0000DD410000}"/>
    <cellStyle name="Moneda 11 4 2 4" xfId="507" xr:uid="{00000000-0005-0000-0000-0000DE410000}"/>
    <cellStyle name="Moneda 11 4 2 4 2" xfId="508" xr:uid="{00000000-0005-0000-0000-0000DF410000}"/>
    <cellStyle name="Moneda 11 4 2 5" xfId="509" xr:uid="{00000000-0005-0000-0000-0000E0410000}"/>
    <cellStyle name="Moneda 11 4 2 5 2" xfId="510" xr:uid="{00000000-0005-0000-0000-0000E1410000}"/>
    <cellStyle name="Moneda 11 4 2 6" xfId="511" xr:uid="{00000000-0005-0000-0000-0000E2410000}"/>
    <cellStyle name="Moneda 11 4 3" xfId="512" xr:uid="{00000000-0005-0000-0000-0000E3410000}"/>
    <cellStyle name="Moneda 11 4 3 2" xfId="513" xr:uid="{00000000-0005-0000-0000-0000E4410000}"/>
    <cellStyle name="Moneda 11 4 3 2 2" xfId="514" xr:uid="{00000000-0005-0000-0000-0000E5410000}"/>
    <cellStyle name="Moneda 11 4 3 3" xfId="515" xr:uid="{00000000-0005-0000-0000-0000E6410000}"/>
    <cellStyle name="Moneda 11 4 3 3 2" xfId="516" xr:uid="{00000000-0005-0000-0000-0000E7410000}"/>
    <cellStyle name="Moneda 11 4 3 4" xfId="517" xr:uid="{00000000-0005-0000-0000-0000E8410000}"/>
    <cellStyle name="Moneda 11 4 3 4 2" xfId="518" xr:uid="{00000000-0005-0000-0000-0000E9410000}"/>
    <cellStyle name="Moneda 11 4 3 5" xfId="519" xr:uid="{00000000-0005-0000-0000-0000EA410000}"/>
    <cellStyle name="Moneda 11 4 4" xfId="520" xr:uid="{00000000-0005-0000-0000-0000EB410000}"/>
    <cellStyle name="Moneda 11 4 4 2" xfId="521" xr:uid="{00000000-0005-0000-0000-0000EC410000}"/>
    <cellStyle name="Moneda 11 4 5" xfId="522" xr:uid="{00000000-0005-0000-0000-0000ED410000}"/>
    <cellStyle name="Moneda 11 4 5 2" xfId="523" xr:uid="{00000000-0005-0000-0000-0000EE410000}"/>
    <cellStyle name="Moneda 11 4 6" xfId="524" xr:uid="{00000000-0005-0000-0000-0000EF410000}"/>
    <cellStyle name="Moneda 11 4 6 2" xfId="525" xr:uid="{00000000-0005-0000-0000-0000F0410000}"/>
    <cellStyle name="Moneda 11 4 7" xfId="526" xr:uid="{00000000-0005-0000-0000-0000F1410000}"/>
    <cellStyle name="Moneda 11 5" xfId="527" xr:uid="{00000000-0005-0000-0000-0000F2410000}"/>
    <cellStyle name="Moneda 11 5 2" xfId="528" xr:uid="{00000000-0005-0000-0000-0000F3410000}"/>
    <cellStyle name="Moneda 11 5 2 2" xfId="529" xr:uid="{00000000-0005-0000-0000-0000F4410000}"/>
    <cellStyle name="Moneda 11 5 2 2 2" xfId="530" xr:uid="{00000000-0005-0000-0000-0000F5410000}"/>
    <cellStyle name="Moneda 11 5 2 3" xfId="531" xr:uid="{00000000-0005-0000-0000-0000F6410000}"/>
    <cellStyle name="Moneda 11 5 2 3 2" xfId="532" xr:uid="{00000000-0005-0000-0000-0000F7410000}"/>
    <cellStyle name="Moneda 11 5 2 4" xfId="533" xr:uid="{00000000-0005-0000-0000-0000F8410000}"/>
    <cellStyle name="Moneda 11 5 2 4 2" xfId="534" xr:uid="{00000000-0005-0000-0000-0000F9410000}"/>
    <cellStyle name="Moneda 11 5 2 5" xfId="535" xr:uid="{00000000-0005-0000-0000-0000FA410000}"/>
    <cellStyle name="Moneda 11 5 3" xfId="536" xr:uid="{00000000-0005-0000-0000-0000FB410000}"/>
    <cellStyle name="Moneda 11 5 3 2" xfId="537" xr:uid="{00000000-0005-0000-0000-0000FC410000}"/>
    <cellStyle name="Moneda 11 5 4" xfId="538" xr:uid="{00000000-0005-0000-0000-0000FD410000}"/>
    <cellStyle name="Moneda 11 5 4 2" xfId="539" xr:uid="{00000000-0005-0000-0000-0000FE410000}"/>
    <cellStyle name="Moneda 11 5 5" xfId="540" xr:uid="{00000000-0005-0000-0000-0000FF410000}"/>
    <cellStyle name="Moneda 11 5 5 2" xfId="541" xr:uid="{00000000-0005-0000-0000-000000420000}"/>
    <cellStyle name="Moneda 11 5 6" xfId="542" xr:uid="{00000000-0005-0000-0000-000001420000}"/>
    <cellStyle name="Moneda 11 6" xfId="543" xr:uid="{00000000-0005-0000-0000-000002420000}"/>
    <cellStyle name="Moneda 11 6 2" xfId="544" xr:uid="{00000000-0005-0000-0000-000003420000}"/>
    <cellStyle name="Moneda 11 6 2 2" xfId="545" xr:uid="{00000000-0005-0000-0000-000004420000}"/>
    <cellStyle name="Moneda 11 6 3" xfId="546" xr:uid="{00000000-0005-0000-0000-000005420000}"/>
    <cellStyle name="Moneda 11 6 3 2" xfId="547" xr:uid="{00000000-0005-0000-0000-000006420000}"/>
    <cellStyle name="Moneda 11 6 4" xfId="548" xr:uid="{00000000-0005-0000-0000-000007420000}"/>
    <cellStyle name="Moneda 11 6 4 2" xfId="549" xr:uid="{00000000-0005-0000-0000-000008420000}"/>
    <cellStyle name="Moneda 11 6 5" xfId="550" xr:uid="{00000000-0005-0000-0000-000009420000}"/>
    <cellStyle name="Moneda 11 7" xfId="551" xr:uid="{00000000-0005-0000-0000-00000A420000}"/>
    <cellStyle name="Moneda 11 7 2" xfId="552" xr:uid="{00000000-0005-0000-0000-00000B420000}"/>
    <cellStyle name="Moneda 11 8" xfId="553" xr:uid="{00000000-0005-0000-0000-00000C420000}"/>
    <cellStyle name="Moneda 11 8 2" xfId="554" xr:uid="{00000000-0005-0000-0000-00000D420000}"/>
    <cellStyle name="Moneda 11 9" xfId="555" xr:uid="{00000000-0005-0000-0000-00000E420000}"/>
    <cellStyle name="Moneda 11 9 2" xfId="556" xr:uid="{00000000-0005-0000-0000-00000F420000}"/>
    <cellStyle name="Moneda 12" xfId="557" xr:uid="{00000000-0005-0000-0000-000010420000}"/>
    <cellStyle name="Moneda 12 2" xfId="558" xr:uid="{00000000-0005-0000-0000-000011420000}"/>
    <cellStyle name="Moneda 12 2 2" xfId="559" xr:uid="{00000000-0005-0000-0000-000012420000}"/>
    <cellStyle name="Moneda 12 2 2 2" xfId="560" xr:uid="{00000000-0005-0000-0000-000013420000}"/>
    <cellStyle name="Moneda 12 2 2 2 2" xfId="561" xr:uid="{00000000-0005-0000-0000-000014420000}"/>
    <cellStyle name="Moneda 12 2 2 2 2 2" xfId="562" xr:uid="{00000000-0005-0000-0000-000015420000}"/>
    <cellStyle name="Moneda 12 2 2 2 3" xfId="563" xr:uid="{00000000-0005-0000-0000-000016420000}"/>
    <cellStyle name="Moneda 12 2 2 2 3 2" xfId="564" xr:uid="{00000000-0005-0000-0000-000017420000}"/>
    <cellStyle name="Moneda 12 2 2 2 4" xfId="565" xr:uid="{00000000-0005-0000-0000-000018420000}"/>
    <cellStyle name="Moneda 12 2 2 2 4 2" xfId="566" xr:uid="{00000000-0005-0000-0000-000019420000}"/>
    <cellStyle name="Moneda 12 2 2 2 5" xfId="567" xr:uid="{00000000-0005-0000-0000-00001A420000}"/>
    <cellStyle name="Moneda 12 2 2 3" xfId="568" xr:uid="{00000000-0005-0000-0000-00001B420000}"/>
    <cellStyle name="Moneda 12 2 2 3 2" xfId="569" xr:uid="{00000000-0005-0000-0000-00001C420000}"/>
    <cellStyle name="Moneda 12 2 2 4" xfId="570" xr:uid="{00000000-0005-0000-0000-00001D420000}"/>
    <cellStyle name="Moneda 12 2 2 4 2" xfId="571" xr:uid="{00000000-0005-0000-0000-00001E420000}"/>
    <cellStyle name="Moneda 12 2 2 5" xfId="572" xr:uid="{00000000-0005-0000-0000-00001F420000}"/>
    <cellStyle name="Moneda 12 2 2 5 2" xfId="573" xr:uid="{00000000-0005-0000-0000-000020420000}"/>
    <cellStyle name="Moneda 12 2 2 6" xfId="574" xr:uid="{00000000-0005-0000-0000-000021420000}"/>
    <cellStyle name="Moneda 12 2 3" xfId="575" xr:uid="{00000000-0005-0000-0000-000022420000}"/>
    <cellStyle name="Moneda 12 2 3 2" xfId="576" xr:uid="{00000000-0005-0000-0000-000023420000}"/>
    <cellStyle name="Moneda 12 2 3 2 2" xfId="577" xr:uid="{00000000-0005-0000-0000-000024420000}"/>
    <cellStyle name="Moneda 12 2 3 3" xfId="578" xr:uid="{00000000-0005-0000-0000-000025420000}"/>
    <cellStyle name="Moneda 12 2 3 3 2" xfId="579" xr:uid="{00000000-0005-0000-0000-000026420000}"/>
    <cellStyle name="Moneda 12 2 3 4" xfId="580" xr:uid="{00000000-0005-0000-0000-000027420000}"/>
    <cellStyle name="Moneda 12 2 3 4 2" xfId="581" xr:uid="{00000000-0005-0000-0000-000028420000}"/>
    <cellStyle name="Moneda 12 2 3 5" xfId="582" xr:uid="{00000000-0005-0000-0000-000029420000}"/>
    <cellStyle name="Moneda 12 2 4" xfId="583" xr:uid="{00000000-0005-0000-0000-00002A420000}"/>
    <cellStyle name="Moneda 12 2 4 2" xfId="584" xr:uid="{00000000-0005-0000-0000-00002B420000}"/>
    <cellStyle name="Moneda 12 2 5" xfId="585" xr:uid="{00000000-0005-0000-0000-00002C420000}"/>
    <cellStyle name="Moneda 12 2 5 2" xfId="586" xr:uid="{00000000-0005-0000-0000-00002D420000}"/>
    <cellStyle name="Moneda 12 2 6" xfId="587" xr:uid="{00000000-0005-0000-0000-00002E420000}"/>
    <cellStyle name="Moneda 12 2 6 2" xfId="588" xr:uid="{00000000-0005-0000-0000-00002F420000}"/>
    <cellStyle name="Moneda 12 2 7" xfId="589" xr:uid="{00000000-0005-0000-0000-000030420000}"/>
    <cellStyle name="Moneda 12 2 8" xfId="590" xr:uid="{00000000-0005-0000-0000-000031420000}"/>
    <cellStyle name="Moneda 12 3" xfId="591" xr:uid="{00000000-0005-0000-0000-000032420000}"/>
    <cellStyle name="Moneda 12 3 2" xfId="592" xr:uid="{00000000-0005-0000-0000-000033420000}"/>
    <cellStyle name="Moneda 12 3 2 2" xfId="593" xr:uid="{00000000-0005-0000-0000-000034420000}"/>
    <cellStyle name="Moneda 12 3 2 2 2" xfId="594" xr:uid="{00000000-0005-0000-0000-000035420000}"/>
    <cellStyle name="Moneda 12 3 2 3" xfId="595" xr:uid="{00000000-0005-0000-0000-000036420000}"/>
    <cellStyle name="Moneda 12 3 2 3 2" xfId="596" xr:uid="{00000000-0005-0000-0000-000037420000}"/>
    <cellStyle name="Moneda 12 3 2 4" xfId="597" xr:uid="{00000000-0005-0000-0000-000038420000}"/>
    <cellStyle name="Moneda 12 3 2 4 2" xfId="598" xr:uid="{00000000-0005-0000-0000-000039420000}"/>
    <cellStyle name="Moneda 12 3 2 5" xfId="599" xr:uid="{00000000-0005-0000-0000-00003A420000}"/>
    <cellStyle name="Moneda 12 3 3" xfId="600" xr:uid="{00000000-0005-0000-0000-00003B420000}"/>
    <cellStyle name="Moneda 12 3 3 2" xfId="601" xr:uid="{00000000-0005-0000-0000-00003C420000}"/>
    <cellStyle name="Moneda 12 3 4" xfId="602" xr:uid="{00000000-0005-0000-0000-00003D420000}"/>
    <cellStyle name="Moneda 12 3 4 2" xfId="603" xr:uid="{00000000-0005-0000-0000-00003E420000}"/>
    <cellStyle name="Moneda 12 3 5" xfId="604" xr:uid="{00000000-0005-0000-0000-00003F420000}"/>
    <cellStyle name="Moneda 12 3 5 2" xfId="605" xr:uid="{00000000-0005-0000-0000-000040420000}"/>
    <cellStyle name="Moneda 12 3 6" xfId="606" xr:uid="{00000000-0005-0000-0000-000041420000}"/>
    <cellStyle name="Moneda 12 4" xfId="607" xr:uid="{00000000-0005-0000-0000-000042420000}"/>
    <cellStyle name="Moneda 12 4 2" xfId="608" xr:uid="{00000000-0005-0000-0000-000043420000}"/>
    <cellStyle name="Moneda 12 4 2 2" xfId="609" xr:uid="{00000000-0005-0000-0000-000044420000}"/>
    <cellStyle name="Moneda 12 4 3" xfId="610" xr:uid="{00000000-0005-0000-0000-000045420000}"/>
    <cellStyle name="Moneda 12 4 3 2" xfId="611" xr:uid="{00000000-0005-0000-0000-000046420000}"/>
    <cellStyle name="Moneda 12 4 4" xfId="612" xr:uid="{00000000-0005-0000-0000-000047420000}"/>
    <cellStyle name="Moneda 12 4 4 2" xfId="613" xr:uid="{00000000-0005-0000-0000-000048420000}"/>
    <cellStyle name="Moneda 12 4 5" xfId="614" xr:uid="{00000000-0005-0000-0000-000049420000}"/>
    <cellStyle name="Moneda 12 5" xfId="615" xr:uid="{00000000-0005-0000-0000-00004A420000}"/>
    <cellStyle name="Moneda 12 5 2" xfId="616" xr:uid="{00000000-0005-0000-0000-00004B420000}"/>
    <cellStyle name="Moneda 12 6" xfId="617" xr:uid="{00000000-0005-0000-0000-00004C420000}"/>
    <cellStyle name="Moneda 12 6 2" xfId="618" xr:uid="{00000000-0005-0000-0000-00004D420000}"/>
    <cellStyle name="Moneda 12 7" xfId="619" xr:uid="{00000000-0005-0000-0000-00004E420000}"/>
    <cellStyle name="Moneda 12 7 2" xfId="620" xr:uid="{00000000-0005-0000-0000-00004F420000}"/>
    <cellStyle name="Moneda 12 8" xfId="621" xr:uid="{00000000-0005-0000-0000-000050420000}"/>
    <cellStyle name="Moneda 12 9" xfId="622" xr:uid="{00000000-0005-0000-0000-000051420000}"/>
    <cellStyle name="Moneda 13" xfId="623" xr:uid="{00000000-0005-0000-0000-000052420000}"/>
    <cellStyle name="Moneda 13 10" xfId="624" xr:uid="{00000000-0005-0000-0000-000053420000}"/>
    <cellStyle name="Moneda 13 2" xfId="625" xr:uid="{00000000-0005-0000-0000-000054420000}"/>
    <cellStyle name="Moneda 13 2 2" xfId="626" xr:uid="{00000000-0005-0000-0000-000055420000}"/>
    <cellStyle name="Moneda 13 2 2 2" xfId="627" xr:uid="{00000000-0005-0000-0000-000056420000}"/>
    <cellStyle name="Moneda 13 2 2 2 2" xfId="628" xr:uid="{00000000-0005-0000-0000-000057420000}"/>
    <cellStyle name="Moneda 13 2 2 2 2 2" xfId="629" xr:uid="{00000000-0005-0000-0000-000058420000}"/>
    <cellStyle name="Moneda 13 2 2 2 3" xfId="630" xr:uid="{00000000-0005-0000-0000-000059420000}"/>
    <cellStyle name="Moneda 13 2 2 2 3 2" xfId="631" xr:uid="{00000000-0005-0000-0000-00005A420000}"/>
    <cellStyle name="Moneda 13 2 2 2 4" xfId="632" xr:uid="{00000000-0005-0000-0000-00005B420000}"/>
    <cellStyle name="Moneda 13 2 2 2 4 2" xfId="633" xr:uid="{00000000-0005-0000-0000-00005C420000}"/>
    <cellStyle name="Moneda 13 2 2 2 5" xfId="634" xr:uid="{00000000-0005-0000-0000-00005D420000}"/>
    <cellStyle name="Moneda 13 2 2 3" xfId="635" xr:uid="{00000000-0005-0000-0000-00005E420000}"/>
    <cellStyle name="Moneda 13 2 2 3 2" xfId="636" xr:uid="{00000000-0005-0000-0000-00005F420000}"/>
    <cellStyle name="Moneda 13 2 2 4" xfId="637" xr:uid="{00000000-0005-0000-0000-000060420000}"/>
    <cellStyle name="Moneda 13 2 2 4 2" xfId="638" xr:uid="{00000000-0005-0000-0000-000061420000}"/>
    <cellStyle name="Moneda 13 2 2 5" xfId="639" xr:uid="{00000000-0005-0000-0000-000062420000}"/>
    <cellStyle name="Moneda 13 2 2 5 2" xfId="640" xr:uid="{00000000-0005-0000-0000-000063420000}"/>
    <cellStyle name="Moneda 13 2 2 6" xfId="641" xr:uid="{00000000-0005-0000-0000-000064420000}"/>
    <cellStyle name="Moneda 13 2 3" xfId="642" xr:uid="{00000000-0005-0000-0000-000065420000}"/>
    <cellStyle name="Moneda 13 2 3 2" xfId="643" xr:uid="{00000000-0005-0000-0000-000066420000}"/>
    <cellStyle name="Moneda 13 2 3 2 2" xfId="644" xr:uid="{00000000-0005-0000-0000-000067420000}"/>
    <cellStyle name="Moneda 13 2 3 3" xfId="645" xr:uid="{00000000-0005-0000-0000-000068420000}"/>
    <cellStyle name="Moneda 13 2 3 3 2" xfId="646" xr:uid="{00000000-0005-0000-0000-000069420000}"/>
    <cellStyle name="Moneda 13 2 3 4" xfId="647" xr:uid="{00000000-0005-0000-0000-00006A420000}"/>
    <cellStyle name="Moneda 13 2 3 4 2" xfId="648" xr:uid="{00000000-0005-0000-0000-00006B420000}"/>
    <cellStyle name="Moneda 13 2 3 5" xfId="649" xr:uid="{00000000-0005-0000-0000-00006C420000}"/>
    <cellStyle name="Moneda 13 2 4" xfId="650" xr:uid="{00000000-0005-0000-0000-00006D420000}"/>
    <cellStyle name="Moneda 13 2 4 2" xfId="651" xr:uid="{00000000-0005-0000-0000-00006E420000}"/>
    <cellStyle name="Moneda 13 2 5" xfId="652" xr:uid="{00000000-0005-0000-0000-00006F420000}"/>
    <cellStyle name="Moneda 13 2 5 2" xfId="653" xr:uid="{00000000-0005-0000-0000-000070420000}"/>
    <cellStyle name="Moneda 13 2 6" xfId="654" xr:uid="{00000000-0005-0000-0000-000071420000}"/>
    <cellStyle name="Moneda 13 2 6 2" xfId="655" xr:uid="{00000000-0005-0000-0000-000072420000}"/>
    <cellStyle name="Moneda 13 2 7" xfId="656" xr:uid="{00000000-0005-0000-0000-000073420000}"/>
    <cellStyle name="Moneda 13 2 8" xfId="657" xr:uid="{00000000-0005-0000-0000-000074420000}"/>
    <cellStyle name="Moneda 13 3" xfId="658" xr:uid="{00000000-0005-0000-0000-000075420000}"/>
    <cellStyle name="Moneda 13 3 2" xfId="659" xr:uid="{00000000-0005-0000-0000-000076420000}"/>
    <cellStyle name="Moneda 13 3 2 2" xfId="660" xr:uid="{00000000-0005-0000-0000-000077420000}"/>
    <cellStyle name="Moneda 13 3 2 2 2" xfId="661" xr:uid="{00000000-0005-0000-0000-000078420000}"/>
    <cellStyle name="Moneda 13 3 2 3" xfId="662" xr:uid="{00000000-0005-0000-0000-000079420000}"/>
    <cellStyle name="Moneda 13 3 2 3 2" xfId="663" xr:uid="{00000000-0005-0000-0000-00007A420000}"/>
    <cellStyle name="Moneda 13 3 2 4" xfId="664" xr:uid="{00000000-0005-0000-0000-00007B420000}"/>
    <cellStyle name="Moneda 13 3 2 4 2" xfId="665" xr:uid="{00000000-0005-0000-0000-00007C420000}"/>
    <cellStyle name="Moneda 13 3 2 5" xfId="666" xr:uid="{00000000-0005-0000-0000-00007D420000}"/>
    <cellStyle name="Moneda 13 3 3" xfId="667" xr:uid="{00000000-0005-0000-0000-00007E420000}"/>
    <cellStyle name="Moneda 13 3 3 2" xfId="668" xr:uid="{00000000-0005-0000-0000-00007F420000}"/>
    <cellStyle name="Moneda 13 3 4" xfId="669" xr:uid="{00000000-0005-0000-0000-000080420000}"/>
    <cellStyle name="Moneda 13 3 4 2" xfId="670" xr:uid="{00000000-0005-0000-0000-000081420000}"/>
    <cellStyle name="Moneda 13 3 5" xfId="671" xr:uid="{00000000-0005-0000-0000-000082420000}"/>
    <cellStyle name="Moneda 13 3 5 2" xfId="672" xr:uid="{00000000-0005-0000-0000-000083420000}"/>
    <cellStyle name="Moneda 13 3 6" xfId="673" xr:uid="{00000000-0005-0000-0000-000084420000}"/>
    <cellStyle name="Moneda 13 4" xfId="674" xr:uid="{00000000-0005-0000-0000-000085420000}"/>
    <cellStyle name="Moneda 13 4 2" xfId="675" xr:uid="{00000000-0005-0000-0000-000086420000}"/>
    <cellStyle name="Moneda 13 4 2 2" xfId="676" xr:uid="{00000000-0005-0000-0000-000087420000}"/>
    <cellStyle name="Moneda 13 4 3" xfId="677" xr:uid="{00000000-0005-0000-0000-000088420000}"/>
    <cellStyle name="Moneda 13 4 3 2" xfId="678" xr:uid="{00000000-0005-0000-0000-000089420000}"/>
    <cellStyle name="Moneda 13 4 4" xfId="679" xr:uid="{00000000-0005-0000-0000-00008A420000}"/>
    <cellStyle name="Moneda 13 4 4 2" xfId="680" xr:uid="{00000000-0005-0000-0000-00008B420000}"/>
    <cellStyle name="Moneda 13 4 5" xfId="681" xr:uid="{00000000-0005-0000-0000-00008C420000}"/>
    <cellStyle name="Moneda 13 5" xfId="682" xr:uid="{00000000-0005-0000-0000-00008D420000}"/>
    <cellStyle name="Moneda 13 5 2" xfId="683" xr:uid="{00000000-0005-0000-0000-00008E420000}"/>
    <cellStyle name="Moneda 13 5 2 2" xfId="684" xr:uid="{00000000-0005-0000-0000-00008F420000}"/>
    <cellStyle name="Moneda 13 5 3" xfId="685" xr:uid="{00000000-0005-0000-0000-000090420000}"/>
    <cellStyle name="Moneda 13 5 3 2" xfId="686" xr:uid="{00000000-0005-0000-0000-000091420000}"/>
    <cellStyle name="Moneda 13 5 4" xfId="687" xr:uid="{00000000-0005-0000-0000-000092420000}"/>
    <cellStyle name="Moneda 13 5 4 2" xfId="688" xr:uid="{00000000-0005-0000-0000-000093420000}"/>
    <cellStyle name="Moneda 13 5 5" xfId="689" xr:uid="{00000000-0005-0000-0000-000094420000}"/>
    <cellStyle name="Moneda 13 6" xfId="690" xr:uid="{00000000-0005-0000-0000-000095420000}"/>
    <cellStyle name="Moneda 13 6 2" xfId="691" xr:uid="{00000000-0005-0000-0000-000096420000}"/>
    <cellStyle name="Moneda 13 7" xfId="692" xr:uid="{00000000-0005-0000-0000-000097420000}"/>
    <cellStyle name="Moneda 13 7 2" xfId="693" xr:uid="{00000000-0005-0000-0000-000098420000}"/>
    <cellStyle name="Moneda 13 8" xfId="694" xr:uid="{00000000-0005-0000-0000-000099420000}"/>
    <cellStyle name="Moneda 13 8 2" xfId="695" xr:uid="{00000000-0005-0000-0000-00009A420000}"/>
    <cellStyle name="Moneda 13 9" xfId="696" xr:uid="{00000000-0005-0000-0000-00009B420000}"/>
    <cellStyle name="Moneda 14" xfId="697" xr:uid="{00000000-0005-0000-0000-00009C420000}"/>
    <cellStyle name="Moneda 14 2" xfId="698" xr:uid="{00000000-0005-0000-0000-00009D420000}"/>
    <cellStyle name="Moneda 14 2 2" xfId="699" xr:uid="{00000000-0005-0000-0000-00009E420000}"/>
    <cellStyle name="Moneda 14 2 2 2" xfId="700" xr:uid="{00000000-0005-0000-0000-00009F420000}"/>
    <cellStyle name="Moneda 14 2 2 2 2" xfId="701" xr:uid="{00000000-0005-0000-0000-0000A0420000}"/>
    <cellStyle name="Moneda 14 2 2 2 2 2" xfId="702" xr:uid="{00000000-0005-0000-0000-0000A1420000}"/>
    <cellStyle name="Moneda 14 2 2 2 3" xfId="703" xr:uid="{00000000-0005-0000-0000-0000A2420000}"/>
    <cellStyle name="Moneda 14 2 2 2 3 2" xfId="704" xr:uid="{00000000-0005-0000-0000-0000A3420000}"/>
    <cellStyle name="Moneda 14 2 2 2 4" xfId="705" xr:uid="{00000000-0005-0000-0000-0000A4420000}"/>
    <cellStyle name="Moneda 14 2 2 2 4 2" xfId="706" xr:uid="{00000000-0005-0000-0000-0000A5420000}"/>
    <cellStyle name="Moneda 14 2 2 2 5" xfId="707" xr:uid="{00000000-0005-0000-0000-0000A6420000}"/>
    <cellStyle name="Moneda 14 2 2 3" xfId="708" xr:uid="{00000000-0005-0000-0000-0000A7420000}"/>
    <cellStyle name="Moneda 14 2 2 3 2" xfId="709" xr:uid="{00000000-0005-0000-0000-0000A8420000}"/>
    <cellStyle name="Moneda 14 2 2 4" xfId="710" xr:uid="{00000000-0005-0000-0000-0000A9420000}"/>
    <cellStyle name="Moneda 14 2 2 4 2" xfId="711" xr:uid="{00000000-0005-0000-0000-0000AA420000}"/>
    <cellStyle name="Moneda 14 2 2 5" xfId="712" xr:uid="{00000000-0005-0000-0000-0000AB420000}"/>
    <cellStyle name="Moneda 14 2 2 5 2" xfId="713" xr:uid="{00000000-0005-0000-0000-0000AC420000}"/>
    <cellStyle name="Moneda 14 2 2 6" xfId="714" xr:uid="{00000000-0005-0000-0000-0000AD420000}"/>
    <cellStyle name="Moneda 14 2 3" xfId="715" xr:uid="{00000000-0005-0000-0000-0000AE420000}"/>
    <cellStyle name="Moneda 14 2 3 2" xfId="716" xr:uid="{00000000-0005-0000-0000-0000AF420000}"/>
    <cellStyle name="Moneda 14 2 3 2 2" xfId="717" xr:uid="{00000000-0005-0000-0000-0000B0420000}"/>
    <cellStyle name="Moneda 14 2 3 3" xfId="718" xr:uid="{00000000-0005-0000-0000-0000B1420000}"/>
    <cellStyle name="Moneda 14 2 3 3 2" xfId="719" xr:uid="{00000000-0005-0000-0000-0000B2420000}"/>
    <cellStyle name="Moneda 14 2 3 4" xfId="720" xr:uid="{00000000-0005-0000-0000-0000B3420000}"/>
    <cellStyle name="Moneda 14 2 3 4 2" xfId="721" xr:uid="{00000000-0005-0000-0000-0000B4420000}"/>
    <cellStyle name="Moneda 14 2 3 5" xfId="722" xr:uid="{00000000-0005-0000-0000-0000B5420000}"/>
    <cellStyle name="Moneda 14 2 4" xfId="723" xr:uid="{00000000-0005-0000-0000-0000B6420000}"/>
    <cellStyle name="Moneda 14 2 4 2" xfId="724" xr:uid="{00000000-0005-0000-0000-0000B7420000}"/>
    <cellStyle name="Moneda 14 2 5" xfId="725" xr:uid="{00000000-0005-0000-0000-0000B8420000}"/>
    <cellStyle name="Moneda 14 2 5 2" xfId="726" xr:uid="{00000000-0005-0000-0000-0000B9420000}"/>
    <cellStyle name="Moneda 14 2 6" xfId="727" xr:uid="{00000000-0005-0000-0000-0000BA420000}"/>
    <cellStyle name="Moneda 14 2 6 2" xfId="728" xr:uid="{00000000-0005-0000-0000-0000BB420000}"/>
    <cellStyle name="Moneda 14 2 7" xfId="729" xr:uid="{00000000-0005-0000-0000-0000BC420000}"/>
    <cellStyle name="Moneda 14 2 8" xfId="730" xr:uid="{00000000-0005-0000-0000-0000BD420000}"/>
    <cellStyle name="Moneda 14 3" xfId="731" xr:uid="{00000000-0005-0000-0000-0000BE420000}"/>
    <cellStyle name="Moneda 14 3 2" xfId="732" xr:uid="{00000000-0005-0000-0000-0000BF420000}"/>
    <cellStyle name="Moneda 14 3 2 2" xfId="733" xr:uid="{00000000-0005-0000-0000-0000C0420000}"/>
    <cellStyle name="Moneda 14 3 2 2 2" xfId="734" xr:uid="{00000000-0005-0000-0000-0000C1420000}"/>
    <cellStyle name="Moneda 14 3 2 3" xfId="735" xr:uid="{00000000-0005-0000-0000-0000C2420000}"/>
    <cellStyle name="Moneda 14 3 2 3 2" xfId="736" xr:uid="{00000000-0005-0000-0000-0000C3420000}"/>
    <cellStyle name="Moneda 14 3 2 4" xfId="737" xr:uid="{00000000-0005-0000-0000-0000C4420000}"/>
    <cellStyle name="Moneda 14 3 2 4 2" xfId="738" xr:uid="{00000000-0005-0000-0000-0000C5420000}"/>
    <cellStyle name="Moneda 14 3 2 5" xfId="739" xr:uid="{00000000-0005-0000-0000-0000C6420000}"/>
    <cellStyle name="Moneda 14 3 3" xfId="740" xr:uid="{00000000-0005-0000-0000-0000C7420000}"/>
    <cellStyle name="Moneda 14 3 3 2" xfId="741" xr:uid="{00000000-0005-0000-0000-0000C8420000}"/>
    <cellStyle name="Moneda 14 3 4" xfId="742" xr:uid="{00000000-0005-0000-0000-0000C9420000}"/>
    <cellStyle name="Moneda 14 3 4 2" xfId="743" xr:uid="{00000000-0005-0000-0000-0000CA420000}"/>
    <cellStyle name="Moneda 14 3 5" xfId="744" xr:uid="{00000000-0005-0000-0000-0000CB420000}"/>
    <cellStyle name="Moneda 14 3 5 2" xfId="745" xr:uid="{00000000-0005-0000-0000-0000CC420000}"/>
    <cellStyle name="Moneda 14 3 6" xfId="746" xr:uid="{00000000-0005-0000-0000-0000CD420000}"/>
    <cellStyle name="Moneda 14 4" xfId="747" xr:uid="{00000000-0005-0000-0000-0000CE420000}"/>
    <cellStyle name="Moneda 14 4 2" xfId="748" xr:uid="{00000000-0005-0000-0000-0000CF420000}"/>
    <cellStyle name="Moneda 14 4 2 2" xfId="749" xr:uid="{00000000-0005-0000-0000-0000D0420000}"/>
    <cellStyle name="Moneda 14 4 3" xfId="750" xr:uid="{00000000-0005-0000-0000-0000D1420000}"/>
    <cellStyle name="Moneda 14 4 3 2" xfId="751" xr:uid="{00000000-0005-0000-0000-0000D2420000}"/>
    <cellStyle name="Moneda 14 4 4" xfId="752" xr:uid="{00000000-0005-0000-0000-0000D3420000}"/>
    <cellStyle name="Moneda 14 4 4 2" xfId="753" xr:uid="{00000000-0005-0000-0000-0000D4420000}"/>
    <cellStyle name="Moneda 14 4 5" xfId="754" xr:uid="{00000000-0005-0000-0000-0000D5420000}"/>
    <cellStyle name="Moneda 14 5" xfId="755" xr:uid="{00000000-0005-0000-0000-0000D6420000}"/>
    <cellStyle name="Moneda 14 5 2" xfId="756" xr:uid="{00000000-0005-0000-0000-0000D7420000}"/>
    <cellStyle name="Moneda 14 6" xfId="757" xr:uid="{00000000-0005-0000-0000-0000D8420000}"/>
    <cellStyle name="Moneda 14 6 2" xfId="758" xr:uid="{00000000-0005-0000-0000-0000D9420000}"/>
    <cellStyle name="Moneda 14 7" xfId="759" xr:uid="{00000000-0005-0000-0000-0000DA420000}"/>
    <cellStyle name="Moneda 14 7 2" xfId="760" xr:uid="{00000000-0005-0000-0000-0000DB420000}"/>
    <cellStyle name="Moneda 14 8" xfId="761" xr:uid="{00000000-0005-0000-0000-0000DC420000}"/>
    <cellStyle name="Moneda 14 9" xfId="762" xr:uid="{00000000-0005-0000-0000-0000DD420000}"/>
    <cellStyle name="Moneda 15" xfId="763" xr:uid="{00000000-0005-0000-0000-0000DE420000}"/>
    <cellStyle name="Moneda 15 2" xfId="764" xr:uid="{00000000-0005-0000-0000-0000DF420000}"/>
    <cellStyle name="Moneda 15 2 2" xfId="765" xr:uid="{00000000-0005-0000-0000-0000E0420000}"/>
    <cellStyle name="Moneda 15 2 2 2" xfId="766" xr:uid="{00000000-0005-0000-0000-0000E1420000}"/>
    <cellStyle name="Moneda 15 2 2 2 2" xfId="767" xr:uid="{00000000-0005-0000-0000-0000E2420000}"/>
    <cellStyle name="Moneda 15 2 2 2 2 2" xfId="768" xr:uid="{00000000-0005-0000-0000-0000E3420000}"/>
    <cellStyle name="Moneda 15 2 2 2 3" xfId="769" xr:uid="{00000000-0005-0000-0000-0000E4420000}"/>
    <cellStyle name="Moneda 15 2 2 2 3 2" xfId="770" xr:uid="{00000000-0005-0000-0000-0000E5420000}"/>
    <cellStyle name="Moneda 15 2 2 2 4" xfId="771" xr:uid="{00000000-0005-0000-0000-0000E6420000}"/>
    <cellStyle name="Moneda 15 2 2 2 4 2" xfId="772" xr:uid="{00000000-0005-0000-0000-0000E7420000}"/>
    <cellStyle name="Moneda 15 2 2 2 5" xfId="773" xr:uid="{00000000-0005-0000-0000-0000E8420000}"/>
    <cellStyle name="Moneda 15 2 2 3" xfId="774" xr:uid="{00000000-0005-0000-0000-0000E9420000}"/>
    <cellStyle name="Moneda 15 2 2 3 2" xfId="775" xr:uid="{00000000-0005-0000-0000-0000EA420000}"/>
    <cellStyle name="Moneda 15 2 2 4" xfId="776" xr:uid="{00000000-0005-0000-0000-0000EB420000}"/>
    <cellStyle name="Moneda 15 2 2 4 2" xfId="777" xr:uid="{00000000-0005-0000-0000-0000EC420000}"/>
    <cellStyle name="Moneda 15 2 2 5" xfId="778" xr:uid="{00000000-0005-0000-0000-0000ED420000}"/>
    <cellStyle name="Moneda 15 2 2 5 2" xfId="779" xr:uid="{00000000-0005-0000-0000-0000EE420000}"/>
    <cellStyle name="Moneda 15 2 2 6" xfId="780" xr:uid="{00000000-0005-0000-0000-0000EF420000}"/>
    <cellStyle name="Moneda 15 2 3" xfId="781" xr:uid="{00000000-0005-0000-0000-0000F0420000}"/>
    <cellStyle name="Moneda 15 2 3 2" xfId="782" xr:uid="{00000000-0005-0000-0000-0000F1420000}"/>
    <cellStyle name="Moneda 15 2 3 2 2" xfId="783" xr:uid="{00000000-0005-0000-0000-0000F2420000}"/>
    <cellStyle name="Moneda 15 2 3 3" xfId="784" xr:uid="{00000000-0005-0000-0000-0000F3420000}"/>
    <cellStyle name="Moneda 15 2 3 3 2" xfId="785" xr:uid="{00000000-0005-0000-0000-0000F4420000}"/>
    <cellStyle name="Moneda 15 2 3 4" xfId="786" xr:uid="{00000000-0005-0000-0000-0000F5420000}"/>
    <cellStyle name="Moneda 15 2 3 4 2" xfId="787" xr:uid="{00000000-0005-0000-0000-0000F6420000}"/>
    <cellStyle name="Moneda 15 2 3 5" xfId="788" xr:uid="{00000000-0005-0000-0000-0000F7420000}"/>
    <cellStyle name="Moneda 15 2 4" xfId="789" xr:uid="{00000000-0005-0000-0000-0000F8420000}"/>
    <cellStyle name="Moneda 15 2 4 2" xfId="790" xr:uid="{00000000-0005-0000-0000-0000F9420000}"/>
    <cellStyle name="Moneda 15 2 5" xfId="791" xr:uid="{00000000-0005-0000-0000-0000FA420000}"/>
    <cellStyle name="Moneda 15 2 5 2" xfId="792" xr:uid="{00000000-0005-0000-0000-0000FB420000}"/>
    <cellStyle name="Moneda 15 2 6" xfId="793" xr:uid="{00000000-0005-0000-0000-0000FC420000}"/>
    <cellStyle name="Moneda 15 2 6 2" xfId="794" xr:uid="{00000000-0005-0000-0000-0000FD420000}"/>
    <cellStyle name="Moneda 15 2 7" xfId="795" xr:uid="{00000000-0005-0000-0000-0000FE420000}"/>
    <cellStyle name="Moneda 15 2 8" xfId="796" xr:uid="{00000000-0005-0000-0000-0000FF420000}"/>
    <cellStyle name="Moneda 15 3" xfId="797" xr:uid="{00000000-0005-0000-0000-000000430000}"/>
    <cellStyle name="Moneda 15 3 2" xfId="798" xr:uid="{00000000-0005-0000-0000-000001430000}"/>
    <cellStyle name="Moneda 15 3 2 2" xfId="799" xr:uid="{00000000-0005-0000-0000-000002430000}"/>
    <cellStyle name="Moneda 15 3 2 2 2" xfId="800" xr:uid="{00000000-0005-0000-0000-000003430000}"/>
    <cellStyle name="Moneda 15 3 2 3" xfId="801" xr:uid="{00000000-0005-0000-0000-000004430000}"/>
    <cellStyle name="Moneda 15 3 2 3 2" xfId="802" xr:uid="{00000000-0005-0000-0000-000005430000}"/>
    <cellStyle name="Moneda 15 3 2 4" xfId="803" xr:uid="{00000000-0005-0000-0000-000006430000}"/>
    <cellStyle name="Moneda 15 3 2 4 2" xfId="804" xr:uid="{00000000-0005-0000-0000-000007430000}"/>
    <cellStyle name="Moneda 15 3 2 5" xfId="805" xr:uid="{00000000-0005-0000-0000-000008430000}"/>
    <cellStyle name="Moneda 15 3 3" xfId="806" xr:uid="{00000000-0005-0000-0000-000009430000}"/>
    <cellStyle name="Moneda 15 3 3 2" xfId="807" xr:uid="{00000000-0005-0000-0000-00000A430000}"/>
    <cellStyle name="Moneda 15 3 4" xfId="808" xr:uid="{00000000-0005-0000-0000-00000B430000}"/>
    <cellStyle name="Moneda 15 3 4 2" xfId="809" xr:uid="{00000000-0005-0000-0000-00000C430000}"/>
    <cellStyle name="Moneda 15 3 5" xfId="810" xr:uid="{00000000-0005-0000-0000-00000D430000}"/>
    <cellStyle name="Moneda 15 3 5 2" xfId="811" xr:uid="{00000000-0005-0000-0000-00000E430000}"/>
    <cellStyle name="Moneda 15 3 6" xfId="812" xr:uid="{00000000-0005-0000-0000-00000F430000}"/>
    <cellStyle name="Moneda 15 4" xfId="813" xr:uid="{00000000-0005-0000-0000-000010430000}"/>
    <cellStyle name="Moneda 15 4 2" xfId="814" xr:uid="{00000000-0005-0000-0000-000011430000}"/>
    <cellStyle name="Moneda 15 4 2 2" xfId="815" xr:uid="{00000000-0005-0000-0000-000012430000}"/>
    <cellStyle name="Moneda 15 4 3" xfId="816" xr:uid="{00000000-0005-0000-0000-000013430000}"/>
    <cellStyle name="Moneda 15 4 3 2" xfId="817" xr:uid="{00000000-0005-0000-0000-000014430000}"/>
    <cellStyle name="Moneda 15 4 4" xfId="818" xr:uid="{00000000-0005-0000-0000-000015430000}"/>
    <cellStyle name="Moneda 15 4 4 2" xfId="819" xr:uid="{00000000-0005-0000-0000-000016430000}"/>
    <cellStyle name="Moneda 15 4 5" xfId="820" xr:uid="{00000000-0005-0000-0000-000017430000}"/>
    <cellStyle name="Moneda 15 5" xfId="821" xr:uid="{00000000-0005-0000-0000-000018430000}"/>
    <cellStyle name="Moneda 15 5 2" xfId="822" xr:uid="{00000000-0005-0000-0000-000019430000}"/>
    <cellStyle name="Moneda 15 6" xfId="823" xr:uid="{00000000-0005-0000-0000-00001A430000}"/>
    <cellStyle name="Moneda 15 6 2" xfId="824" xr:uid="{00000000-0005-0000-0000-00001B430000}"/>
    <cellStyle name="Moneda 15 7" xfId="825" xr:uid="{00000000-0005-0000-0000-00001C430000}"/>
    <cellStyle name="Moneda 15 7 2" xfId="826" xr:uid="{00000000-0005-0000-0000-00001D430000}"/>
    <cellStyle name="Moneda 15 8" xfId="827" xr:uid="{00000000-0005-0000-0000-00001E430000}"/>
    <cellStyle name="Moneda 15 9" xfId="828" xr:uid="{00000000-0005-0000-0000-00001F430000}"/>
    <cellStyle name="Moneda 16" xfId="829" xr:uid="{00000000-0005-0000-0000-000020430000}"/>
    <cellStyle name="Moneda 16 2" xfId="830" xr:uid="{00000000-0005-0000-0000-000021430000}"/>
    <cellStyle name="Moneda 16 2 2" xfId="831" xr:uid="{00000000-0005-0000-0000-000022430000}"/>
    <cellStyle name="Moneda 16 2 2 2" xfId="832" xr:uid="{00000000-0005-0000-0000-000023430000}"/>
    <cellStyle name="Moneda 16 2 2 2 2" xfId="833" xr:uid="{00000000-0005-0000-0000-000024430000}"/>
    <cellStyle name="Moneda 16 2 2 3" xfId="834" xr:uid="{00000000-0005-0000-0000-000025430000}"/>
    <cellStyle name="Moneda 16 2 2 3 2" xfId="835" xr:uid="{00000000-0005-0000-0000-000026430000}"/>
    <cellStyle name="Moneda 16 2 2 4" xfId="836" xr:uid="{00000000-0005-0000-0000-000027430000}"/>
    <cellStyle name="Moneda 16 2 2 4 2" xfId="837" xr:uid="{00000000-0005-0000-0000-000028430000}"/>
    <cellStyle name="Moneda 16 2 2 5" xfId="838" xr:uid="{00000000-0005-0000-0000-000029430000}"/>
    <cellStyle name="Moneda 16 2 3" xfId="839" xr:uid="{00000000-0005-0000-0000-00002A430000}"/>
    <cellStyle name="Moneda 16 2 3 2" xfId="840" xr:uid="{00000000-0005-0000-0000-00002B430000}"/>
    <cellStyle name="Moneda 16 2 4" xfId="841" xr:uid="{00000000-0005-0000-0000-00002C430000}"/>
    <cellStyle name="Moneda 16 2 4 2" xfId="842" xr:uid="{00000000-0005-0000-0000-00002D430000}"/>
    <cellStyle name="Moneda 16 2 5" xfId="843" xr:uid="{00000000-0005-0000-0000-00002E430000}"/>
    <cellStyle name="Moneda 16 2 5 2" xfId="844" xr:uid="{00000000-0005-0000-0000-00002F430000}"/>
    <cellStyle name="Moneda 16 2 6" xfId="845" xr:uid="{00000000-0005-0000-0000-000030430000}"/>
    <cellStyle name="Moneda 16 2 7" xfId="846" xr:uid="{00000000-0005-0000-0000-000031430000}"/>
    <cellStyle name="Moneda 16 3" xfId="847" xr:uid="{00000000-0005-0000-0000-000032430000}"/>
    <cellStyle name="Moneda 16 3 2" xfId="848" xr:uid="{00000000-0005-0000-0000-000033430000}"/>
    <cellStyle name="Moneda 16 3 2 2" xfId="849" xr:uid="{00000000-0005-0000-0000-000034430000}"/>
    <cellStyle name="Moneda 16 3 3" xfId="850" xr:uid="{00000000-0005-0000-0000-000035430000}"/>
    <cellStyle name="Moneda 16 3 3 2" xfId="851" xr:uid="{00000000-0005-0000-0000-000036430000}"/>
    <cellStyle name="Moneda 16 3 4" xfId="852" xr:uid="{00000000-0005-0000-0000-000037430000}"/>
    <cellStyle name="Moneda 16 3 4 2" xfId="853" xr:uid="{00000000-0005-0000-0000-000038430000}"/>
    <cellStyle name="Moneda 16 3 5" xfId="854" xr:uid="{00000000-0005-0000-0000-000039430000}"/>
    <cellStyle name="Moneda 16 4" xfId="855" xr:uid="{00000000-0005-0000-0000-00003A430000}"/>
    <cellStyle name="Moneda 16 4 2" xfId="856" xr:uid="{00000000-0005-0000-0000-00003B430000}"/>
    <cellStyle name="Moneda 16 5" xfId="857" xr:uid="{00000000-0005-0000-0000-00003C430000}"/>
    <cellStyle name="Moneda 16 5 2" xfId="858" xr:uid="{00000000-0005-0000-0000-00003D430000}"/>
    <cellStyle name="Moneda 16 6" xfId="859" xr:uid="{00000000-0005-0000-0000-00003E430000}"/>
    <cellStyle name="Moneda 16 6 2" xfId="860" xr:uid="{00000000-0005-0000-0000-00003F430000}"/>
    <cellStyle name="Moneda 16 7" xfId="861" xr:uid="{00000000-0005-0000-0000-000040430000}"/>
    <cellStyle name="Moneda 16 8" xfId="862" xr:uid="{00000000-0005-0000-0000-000041430000}"/>
    <cellStyle name="Moneda 17" xfId="863" xr:uid="{00000000-0005-0000-0000-000042430000}"/>
    <cellStyle name="Moneda 17 2" xfId="864" xr:uid="{00000000-0005-0000-0000-000043430000}"/>
    <cellStyle name="Moneda 17 2 2" xfId="865" xr:uid="{00000000-0005-0000-0000-000044430000}"/>
    <cellStyle name="Moneda 17 2 2 2" xfId="866" xr:uid="{00000000-0005-0000-0000-000045430000}"/>
    <cellStyle name="Moneda 17 2 2 2 2" xfId="867" xr:uid="{00000000-0005-0000-0000-000046430000}"/>
    <cellStyle name="Moneda 17 2 2 3" xfId="868" xr:uid="{00000000-0005-0000-0000-000047430000}"/>
    <cellStyle name="Moneda 17 2 2 3 2" xfId="869" xr:uid="{00000000-0005-0000-0000-000048430000}"/>
    <cellStyle name="Moneda 17 2 2 4" xfId="870" xr:uid="{00000000-0005-0000-0000-000049430000}"/>
    <cellStyle name="Moneda 17 2 2 4 2" xfId="871" xr:uid="{00000000-0005-0000-0000-00004A430000}"/>
    <cellStyle name="Moneda 17 2 2 5" xfId="872" xr:uid="{00000000-0005-0000-0000-00004B430000}"/>
    <cellStyle name="Moneda 17 2 3" xfId="873" xr:uid="{00000000-0005-0000-0000-00004C430000}"/>
    <cellStyle name="Moneda 17 2 3 2" xfId="874" xr:uid="{00000000-0005-0000-0000-00004D430000}"/>
    <cellStyle name="Moneda 17 2 4" xfId="875" xr:uid="{00000000-0005-0000-0000-00004E430000}"/>
    <cellStyle name="Moneda 17 2 4 2" xfId="876" xr:uid="{00000000-0005-0000-0000-00004F430000}"/>
    <cellStyle name="Moneda 17 2 5" xfId="877" xr:uid="{00000000-0005-0000-0000-000050430000}"/>
    <cellStyle name="Moneda 17 2 5 2" xfId="878" xr:uid="{00000000-0005-0000-0000-000051430000}"/>
    <cellStyle name="Moneda 17 2 6" xfId="879" xr:uid="{00000000-0005-0000-0000-000052430000}"/>
    <cellStyle name="Moneda 17 2 7" xfId="880" xr:uid="{00000000-0005-0000-0000-000053430000}"/>
    <cellStyle name="Moneda 17 3" xfId="881" xr:uid="{00000000-0005-0000-0000-000054430000}"/>
    <cellStyle name="Moneda 17 3 2" xfId="882" xr:uid="{00000000-0005-0000-0000-000055430000}"/>
    <cellStyle name="Moneda 17 3 2 2" xfId="883" xr:uid="{00000000-0005-0000-0000-000056430000}"/>
    <cellStyle name="Moneda 17 3 3" xfId="884" xr:uid="{00000000-0005-0000-0000-000057430000}"/>
    <cellStyle name="Moneda 17 3 3 2" xfId="885" xr:uid="{00000000-0005-0000-0000-000058430000}"/>
    <cellStyle name="Moneda 17 3 4" xfId="886" xr:uid="{00000000-0005-0000-0000-000059430000}"/>
    <cellStyle name="Moneda 17 3 4 2" xfId="887" xr:uid="{00000000-0005-0000-0000-00005A430000}"/>
    <cellStyle name="Moneda 17 3 5" xfId="888" xr:uid="{00000000-0005-0000-0000-00005B430000}"/>
    <cellStyle name="Moneda 17 4" xfId="889" xr:uid="{00000000-0005-0000-0000-00005C430000}"/>
    <cellStyle name="Moneda 17 4 2" xfId="890" xr:uid="{00000000-0005-0000-0000-00005D430000}"/>
    <cellStyle name="Moneda 17 5" xfId="891" xr:uid="{00000000-0005-0000-0000-00005E430000}"/>
    <cellStyle name="Moneda 17 5 2" xfId="892" xr:uid="{00000000-0005-0000-0000-00005F430000}"/>
    <cellStyle name="Moneda 17 6" xfId="893" xr:uid="{00000000-0005-0000-0000-000060430000}"/>
    <cellStyle name="Moneda 17 6 2" xfId="894" xr:uid="{00000000-0005-0000-0000-000061430000}"/>
    <cellStyle name="Moneda 17 7" xfId="895" xr:uid="{00000000-0005-0000-0000-000062430000}"/>
    <cellStyle name="Moneda 17 8" xfId="896" xr:uid="{00000000-0005-0000-0000-000063430000}"/>
    <cellStyle name="Moneda 18" xfId="897" xr:uid="{00000000-0005-0000-0000-000064430000}"/>
    <cellStyle name="Moneda 18 2" xfId="898" xr:uid="{00000000-0005-0000-0000-000065430000}"/>
    <cellStyle name="Moneda 18 2 2" xfId="899" xr:uid="{00000000-0005-0000-0000-000066430000}"/>
    <cellStyle name="Moneda 18 2 2 2" xfId="900" xr:uid="{00000000-0005-0000-0000-000067430000}"/>
    <cellStyle name="Moneda 18 2 2 2 2" xfId="901" xr:uid="{00000000-0005-0000-0000-000068430000}"/>
    <cellStyle name="Moneda 18 2 2 3" xfId="902" xr:uid="{00000000-0005-0000-0000-000069430000}"/>
    <cellStyle name="Moneda 18 2 2 3 2" xfId="903" xr:uid="{00000000-0005-0000-0000-00006A430000}"/>
    <cellStyle name="Moneda 18 2 2 4" xfId="904" xr:uid="{00000000-0005-0000-0000-00006B430000}"/>
    <cellStyle name="Moneda 18 2 2 4 2" xfId="905" xr:uid="{00000000-0005-0000-0000-00006C430000}"/>
    <cellStyle name="Moneda 18 2 2 5" xfId="906" xr:uid="{00000000-0005-0000-0000-00006D430000}"/>
    <cellStyle name="Moneda 18 2 3" xfId="907" xr:uid="{00000000-0005-0000-0000-00006E430000}"/>
    <cellStyle name="Moneda 18 2 3 2" xfId="908" xr:uid="{00000000-0005-0000-0000-00006F430000}"/>
    <cellStyle name="Moneda 18 2 4" xfId="909" xr:uid="{00000000-0005-0000-0000-000070430000}"/>
    <cellStyle name="Moneda 18 2 4 2" xfId="910" xr:uid="{00000000-0005-0000-0000-000071430000}"/>
    <cellStyle name="Moneda 18 2 5" xfId="911" xr:uid="{00000000-0005-0000-0000-000072430000}"/>
    <cellStyle name="Moneda 18 2 5 2" xfId="912" xr:uid="{00000000-0005-0000-0000-000073430000}"/>
    <cellStyle name="Moneda 18 2 6" xfId="913" xr:uid="{00000000-0005-0000-0000-000074430000}"/>
    <cellStyle name="Moneda 18 2 7" xfId="914" xr:uid="{00000000-0005-0000-0000-000075430000}"/>
    <cellStyle name="Moneda 18 3" xfId="915" xr:uid="{00000000-0005-0000-0000-000076430000}"/>
    <cellStyle name="Moneda 18 3 2" xfId="916" xr:uid="{00000000-0005-0000-0000-000077430000}"/>
    <cellStyle name="Moneda 18 3 2 2" xfId="917" xr:uid="{00000000-0005-0000-0000-000078430000}"/>
    <cellStyle name="Moneda 18 3 3" xfId="918" xr:uid="{00000000-0005-0000-0000-000079430000}"/>
    <cellStyle name="Moneda 18 3 3 2" xfId="919" xr:uid="{00000000-0005-0000-0000-00007A430000}"/>
    <cellStyle name="Moneda 18 3 4" xfId="920" xr:uid="{00000000-0005-0000-0000-00007B430000}"/>
    <cellStyle name="Moneda 18 3 4 2" xfId="921" xr:uid="{00000000-0005-0000-0000-00007C430000}"/>
    <cellStyle name="Moneda 18 3 5" xfId="922" xr:uid="{00000000-0005-0000-0000-00007D430000}"/>
    <cellStyle name="Moneda 18 4" xfId="923" xr:uid="{00000000-0005-0000-0000-00007E430000}"/>
    <cellStyle name="Moneda 18 4 2" xfId="924" xr:uid="{00000000-0005-0000-0000-00007F430000}"/>
    <cellStyle name="Moneda 18 5" xfId="925" xr:uid="{00000000-0005-0000-0000-000080430000}"/>
    <cellStyle name="Moneda 18 5 2" xfId="926" xr:uid="{00000000-0005-0000-0000-000081430000}"/>
    <cellStyle name="Moneda 18 6" xfId="927" xr:uid="{00000000-0005-0000-0000-000082430000}"/>
    <cellStyle name="Moneda 18 6 2" xfId="928" xr:uid="{00000000-0005-0000-0000-000083430000}"/>
    <cellStyle name="Moneda 18 7" xfId="929" xr:uid="{00000000-0005-0000-0000-000084430000}"/>
    <cellStyle name="Moneda 18 8" xfId="930" xr:uid="{00000000-0005-0000-0000-000085430000}"/>
    <cellStyle name="Moneda 19" xfId="931" xr:uid="{00000000-0005-0000-0000-000086430000}"/>
    <cellStyle name="Moneda 19 2" xfId="932" xr:uid="{00000000-0005-0000-0000-000087430000}"/>
    <cellStyle name="Moneda 19 2 2" xfId="933" xr:uid="{00000000-0005-0000-0000-000088430000}"/>
    <cellStyle name="Moneda 19 2 2 2" xfId="934" xr:uid="{00000000-0005-0000-0000-000089430000}"/>
    <cellStyle name="Moneda 19 2 2 2 2" xfId="935" xr:uid="{00000000-0005-0000-0000-00008A430000}"/>
    <cellStyle name="Moneda 19 2 2 3" xfId="936" xr:uid="{00000000-0005-0000-0000-00008B430000}"/>
    <cellStyle name="Moneda 19 2 2 3 2" xfId="937" xr:uid="{00000000-0005-0000-0000-00008C430000}"/>
    <cellStyle name="Moneda 19 2 2 4" xfId="938" xr:uid="{00000000-0005-0000-0000-00008D430000}"/>
    <cellStyle name="Moneda 19 2 2 4 2" xfId="939" xr:uid="{00000000-0005-0000-0000-00008E430000}"/>
    <cellStyle name="Moneda 19 2 2 5" xfId="940" xr:uid="{00000000-0005-0000-0000-00008F430000}"/>
    <cellStyle name="Moneda 19 2 3" xfId="941" xr:uid="{00000000-0005-0000-0000-000090430000}"/>
    <cellStyle name="Moneda 19 2 3 2" xfId="942" xr:uid="{00000000-0005-0000-0000-000091430000}"/>
    <cellStyle name="Moneda 19 2 4" xfId="943" xr:uid="{00000000-0005-0000-0000-000092430000}"/>
    <cellStyle name="Moneda 19 2 4 2" xfId="944" xr:uid="{00000000-0005-0000-0000-000093430000}"/>
    <cellStyle name="Moneda 19 2 5" xfId="945" xr:uid="{00000000-0005-0000-0000-000094430000}"/>
    <cellStyle name="Moneda 19 2 5 2" xfId="946" xr:uid="{00000000-0005-0000-0000-000095430000}"/>
    <cellStyle name="Moneda 19 2 6" xfId="947" xr:uid="{00000000-0005-0000-0000-000096430000}"/>
    <cellStyle name="Moneda 19 2 7" xfId="948" xr:uid="{00000000-0005-0000-0000-000097430000}"/>
    <cellStyle name="Moneda 19 3" xfId="949" xr:uid="{00000000-0005-0000-0000-000098430000}"/>
    <cellStyle name="Moneda 19 3 2" xfId="950" xr:uid="{00000000-0005-0000-0000-000099430000}"/>
    <cellStyle name="Moneda 19 3 2 2" xfId="951" xr:uid="{00000000-0005-0000-0000-00009A430000}"/>
    <cellStyle name="Moneda 19 3 3" xfId="952" xr:uid="{00000000-0005-0000-0000-00009B430000}"/>
    <cellStyle name="Moneda 19 3 3 2" xfId="953" xr:uid="{00000000-0005-0000-0000-00009C430000}"/>
    <cellStyle name="Moneda 19 3 4" xfId="954" xr:uid="{00000000-0005-0000-0000-00009D430000}"/>
    <cellStyle name="Moneda 19 3 4 2" xfId="955" xr:uid="{00000000-0005-0000-0000-00009E430000}"/>
    <cellStyle name="Moneda 19 3 5" xfId="956" xr:uid="{00000000-0005-0000-0000-00009F430000}"/>
    <cellStyle name="Moneda 19 4" xfId="957" xr:uid="{00000000-0005-0000-0000-0000A0430000}"/>
    <cellStyle name="Moneda 19 4 2" xfId="958" xr:uid="{00000000-0005-0000-0000-0000A1430000}"/>
    <cellStyle name="Moneda 19 5" xfId="959" xr:uid="{00000000-0005-0000-0000-0000A2430000}"/>
    <cellStyle name="Moneda 19 5 2" xfId="960" xr:uid="{00000000-0005-0000-0000-0000A3430000}"/>
    <cellStyle name="Moneda 19 6" xfId="961" xr:uid="{00000000-0005-0000-0000-0000A4430000}"/>
    <cellStyle name="Moneda 19 6 2" xfId="962" xr:uid="{00000000-0005-0000-0000-0000A5430000}"/>
    <cellStyle name="Moneda 19 7" xfId="963" xr:uid="{00000000-0005-0000-0000-0000A6430000}"/>
    <cellStyle name="Moneda 19 8" xfId="964" xr:uid="{00000000-0005-0000-0000-0000A7430000}"/>
    <cellStyle name="Moneda 2" xfId="10" xr:uid="{00000000-0005-0000-0000-0000A8430000}"/>
    <cellStyle name="Moneda 2 2" xfId="11" xr:uid="{00000000-0005-0000-0000-0000A9430000}"/>
    <cellStyle name="Moneda 2 2 2" xfId="12" xr:uid="{00000000-0005-0000-0000-0000AA430000}"/>
    <cellStyle name="Moneda 2 2 3" xfId="965" xr:uid="{00000000-0005-0000-0000-0000AB430000}"/>
    <cellStyle name="Moneda 2 2 3 2" xfId="966" xr:uid="{00000000-0005-0000-0000-0000AC430000}"/>
    <cellStyle name="Moneda 2 3" xfId="13" xr:uid="{00000000-0005-0000-0000-0000AD430000}"/>
    <cellStyle name="Moneda 2 3 10" xfId="967" xr:uid="{00000000-0005-0000-0000-0000AE430000}"/>
    <cellStyle name="Moneda 2 3 10 2" xfId="968" xr:uid="{00000000-0005-0000-0000-0000AF430000}"/>
    <cellStyle name="Moneda 2 3 10 2 2" xfId="969" xr:uid="{00000000-0005-0000-0000-0000B0430000}"/>
    <cellStyle name="Moneda 2 3 10 3" xfId="970" xr:uid="{00000000-0005-0000-0000-0000B1430000}"/>
    <cellStyle name="Moneda 2 3 11" xfId="971" xr:uid="{00000000-0005-0000-0000-0000B2430000}"/>
    <cellStyle name="Moneda 2 3 11 2" xfId="972" xr:uid="{00000000-0005-0000-0000-0000B3430000}"/>
    <cellStyle name="Moneda 2 3 11 3" xfId="973" xr:uid="{00000000-0005-0000-0000-0000B4430000}"/>
    <cellStyle name="Moneda 2 3 12" xfId="974" xr:uid="{00000000-0005-0000-0000-0000B5430000}"/>
    <cellStyle name="Moneda 2 3 2" xfId="975" xr:uid="{00000000-0005-0000-0000-0000B6430000}"/>
    <cellStyle name="Moneda 2 3 2 10" xfId="976" xr:uid="{00000000-0005-0000-0000-0000B7430000}"/>
    <cellStyle name="Moneda 2 3 2 11" xfId="977" xr:uid="{00000000-0005-0000-0000-0000B8430000}"/>
    <cellStyle name="Moneda 2 3 2 2" xfId="978" xr:uid="{00000000-0005-0000-0000-0000B9430000}"/>
    <cellStyle name="Moneda 2 3 2 2 2" xfId="979" xr:uid="{00000000-0005-0000-0000-0000BA430000}"/>
    <cellStyle name="Moneda 2 3 2 2 2 2" xfId="980" xr:uid="{00000000-0005-0000-0000-0000BB430000}"/>
    <cellStyle name="Moneda 2 3 2 2 2 2 2" xfId="981" xr:uid="{00000000-0005-0000-0000-0000BC430000}"/>
    <cellStyle name="Moneda 2 3 2 2 2 2 2 2" xfId="982" xr:uid="{00000000-0005-0000-0000-0000BD430000}"/>
    <cellStyle name="Moneda 2 3 2 2 2 2 2 2 2" xfId="983" xr:uid="{00000000-0005-0000-0000-0000BE430000}"/>
    <cellStyle name="Moneda 2 3 2 2 2 2 2 3" xfId="984" xr:uid="{00000000-0005-0000-0000-0000BF430000}"/>
    <cellStyle name="Moneda 2 3 2 2 2 2 3" xfId="985" xr:uid="{00000000-0005-0000-0000-0000C0430000}"/>
    <cellStyle name="Moneda 2 3 2 2 2 2 3 2" xfId="986" xr:uid="{00000000-0005-0000-0000-0000C1430000}"/>
    <cellStyle name="Moneda 2 3 2 2 2 2 3 3" xfId="987" xr:uid="{00000000-0005-0000-0000-0000C2430000}"/>
    <cellStyle name="Moneda 2 3 2 2 2 2 4" xfId="988" xr:uid="{00000000-0005-0000-0000-0000C3430000}"/>
    <cellStyle name="Moneda 2 3 2 2 2 2 4 2" xfId="989" xr:uid="{00000000-0005-0000-0000-0000C4430000}"/>
    <cellStyle name="Moneda 2 3 2 2 2 2 5" xfId="990" xr:uid="{00000000-0005-0000-0000-0000C5430000}"/>
    <cellStyle name="Moneda 2 3 2 2 2 2 6" xfId="991" xr:uid="{00000000-0005-0000-0000-0000C6430000}"/>
    <cellStyle name="Moneda 2 3 2 2 2 3" xfId="992" xr:uid="{00000000-0005-0000-0000-0000C7430000}"/>
    <cellStyle name="Moneda 2 3 2 2 2 3 2" xfId="993" xr:uid="{00000000-0005-0000-0000-0000C8430000}"/>
    <cellStyle name="Moneda 2 3 2 2 2 3 2 2" xfId="994" xr:uid="{00000000-0005-0000-0000-0000C9430000}"/>
    <cellStyle name="Moneda 2 3 2 2 2 3 3" xfId="995" xr:uid="{00000000-0005-0000-0000-0000CA430000}"/>
    <cellStyle name="Moneda 2 3 2 2 2 4" xfId="996" xr:uid="{00000000-0005-0000-0000-0000CB430000}"/>
    <cellStyle name="Moneda 2 3 2 2 2 4 2" xfId="997" xr:uid="{00000000-0005-0000-0000-0000CC430000}"/>
    <cellStyle name="Moneda 2 3 2 2 2 4 3" xfId="998" xr:uid="{00000000-0005-0000-0000-0000CD430000}"/>
    <cellStyle name="Moneda 2 3 2 2 2 5" xfId="999" xr:uid="{00000000-0005-0000-0000-0000CE430000}"/>
    <cellStyle name="Moneda 2 3 2 2 2 5 2" xfId="1000" xr:uid="{00000000-0005-0000-0000-0000CF430000}"/>
    <cellStyle name="Moneda 2 3 2 2 2 6" xfId="1001" xr:uid="{00000000-0005-0000-0000-0000D0430000}"/>
    <cellStyle name="Moneda 2 3 2 2 2 7" xfId="1002" xr:uid="{00000000-0005-0000-0000-0000D1430000}"/>
    <cellStyle name="Moneda 2 3 2 2 3" xfId="1003" xr:uid="{00000000-0005-0000-0000-0000D2430000}"/>
    <cellStyle name="Moneda 2 3 2 2 3 2" xfId="1004" xr:uid="{00000000-0005-0000-0000-0000D3430000}"/>
    <cellStyle name="Moneda 2 3 2 2 3 2 2" xfId="1005" xr:uid="{00000000-0005-0000-0000-0000D4430000}"/>
    <cellStyle name="Moneda 2 3 2 2 3 2 2 2" xfId="1006" xr:uid="{00000000-0005-0000-0000-0000D5430000}"/>
    <cellStyle name="Moneda 2 3 2 2 3 2 2 3" xfId="1007" xr:uid="{00000000-0005-0000-0000-0000D6430000}"/>
    <cellStyle name="Moneda 2 3 2 2 3 2 3" xfId="1008" xr:uid="{00000000-0005-0000-0000-0000D7430000}"/>
    <cellStyle name="Moneda 2 3 2 2 3 2 4" xfId="1009" xr:uid="{00000000-0005-0000-0000-0000D8430000}"/>
    <cellStyle name="Moneda 2 3 2 2 3 3" xfId="1010" xr:uid="{00000000-0005-0000-0000-0000D9430000}"/>
    <cellStyle name="Moneda 2 3 2 2 3 3 2" xfId="1011" xr:uid="{00000000-0005-0000-0000-0000DA430000}"/>
    <cellStyle name="Moneda 2 3 2 2 3 3 2 2" xfId="1012" xr:uid="{00000000-0005-0000-0000-0000DB430000}"/>
    <cellStyle name="Moneda 2 3 2 2 3 3 3" xfId="1013" xr:uid="{00000000-0005-0000-0000-0000DC430000}"/>
    <cellStyle name="Moneda 2 3 2 2 3 4" xfId="1014" xr:uid="{00000000-0005-0000-0000-0000DD430000}"/>
    <cellStyle name="Moneda 2 3 2 2 3 4 2" xfId="1015" xr:uid="{00000000-0005-0000-0000-0000DE430000}"/>
    <cellStyle name="Moneda 2 3 2 2 3 4 3" xfId="1016" xr:uid="{00000000-0005-0000-0000-0000DF430000}"/>
    <cellStyle name="Moneda 2 3 2 2 3 5" xfId="1017" xr:uid="{00000000-0005-0000-0000-0000E0430000}"/>
    <cellStyle name="Moneda 2 3 2 2 3 6" xfId="1018" xr:uid="{00000000-0005-0000-0000-0000E1430000}"/>
    <cellStyle name="Moneda 2 3 2 2 4" xfId="1019" xr:uid="{00000000-0005-0000-0000-0000E2430000}"/>
    <cellStyle name="Moneda 2 3 2 2 4 2" xfId="1020" xr:uid="{00000000-0005-0000-0000-0000E3430000}"/>
    <cellStyle name="Moneda 2 3 2 2 4 2 2" xfId="1021" xr:uid="{00000000-0005-0000-0000-0000E4430000}"/>
    <cellStyle name="Moneda 2 3 2 2 4 2 2 2" xfId="1022" xr:uid="{00000000-0005-0000-0000-0000E5430000}"/>
    <cellStyle name="Moneda 2 3 2 2 4 2 3" xfId="1023" xr:uid="{00000000-0005-0000-0000-0000E6430000}"/>
    <cellStyle name="Moneda 2 3 2 2 4 2 4" xfId="1024" xr:uid="{00000000-0005-0000-0000-0000E7430000}"/>
    <cellStyle name="Moneda 2 3 2 2 4 3" xfId="1025" xr:uid="{00000000-0005-0000-0000-0000E8430000}"/>
    <cellStyle name="Moneda 2 3 2 2 4 3 2" xfId="1026" xr:uid="{00000000-0005-0000-0000-0000E9430000}"/>
    <cellStyle name="Moneda 2 3 2 2 4 4" xfId="1027" xr:uid="{00000000-0005-0000-0000-0000EA430000}"/>
    <cellStyle name="Moneda 2 3 2 2 4 5" xfId="1028" xr:uid="{00000000-0005-0000-0000-0000EB430000}"/>
    <cellStyle name="Moneda 2 3 2 2 5" xfId="1029" xr:uid="{00000000-0005-0000-0000-0000EC430000}"/>
    <cellStyle name="Moneda 2 3 2 2 5 2" xfId="1030" xr:uid="{00000000-0005-0000-0000-0000ED430000}"/>
    <cellStyle name="Moneda 2 3 2 2 5 2 2" xfId="1031" xr:uid="{00000000-0005-0000-0000-0000EE430000}"/>
    <cellStyle name="Moneda 2 3 2 2 5 2 3" xfId="1032" xr:uid="{00000000-0005-0000-0000-0000EF430000}"/>
    <cellStyle name="Moneda 2 3 2 2 5 3" xfId="1033" xr:uid="{00000000-0005-0000-0000-0000F0430000}"/>
    <cellStyle name="Moneda 2 3 2 2 5 4" xfId="1034" xr:uid="{00000000-0005-0000-0000-0000F1430000}"/>
    <cellStyle name="Moneda 2 3 2 2 6" xfId="1035" xr:uid="{00000000-0005-0000-0000-0000F2430000}"/>
    <cellStyle name="Moneda 2 3 2 2 6 2" xfId="1036" xr:uid="{00000000-0005-0000-0000-0000F3430000}"/>
    <cellStyle name="Moneda 2 3 2 2 6 2 2" xfId="1037" xr:uid="{00000000-0005-0000-0000-0000F4430000}"/>
    <cellStyle name="Moneda 2 3 2 2 6 3" xfId="1038" xr:uid="{00000000-0005-0000-0000-0000F5430000}"/>
    <cellStyle name="Moneda 2 3 2 2 7" xfId="1039" xr:uid="{00000000-0005-0000-0000-0000F6430000}"/>
    <cellStyle name="Moneda 2 3 2 2 7 2" xfId="1040" xr:uid="{00000000-0005-0000-0000-0000F7430000}"/>
    <cellStyle name="Moneda 2 3 2 2 8" xfId="1041" xr:uid="{00000000-0005-0000-0000-0000F8430000}"/>
    <cellStyle name="Moneda 2 3 2 3" xfId="1042" xr:uid="{00000000-0005-0000-0000-0000F9430000}"/>
    <cellStyle name="Moneda 2 3 2 3 2" xfId="1043" xr:uid="{00000000-0005-0000-0000-0000FA430000}"/>
    <cellStyle name="Moneda 2 3 2 3 2 2" xfId="1044" xr:uid="{00000000-0005-0000-0000-0000FB430000}"/>
    <cellStyle name="Moneda 2 3 2 3 2 2 2" xfId="1045" xr:uid="{00000000-0005-0000-0000-0000FC430000}"/>
    <cellStyle name="Moneda 2 3 2 3 2 2 2 2" xfId="1046" xr:uid="{00000000-0005-0000-0000-0000FD430000}"/>
    <cellStyle name="Moneda 2 3 2 3 2 2 2 3" xfId="1047" xr:uid="{00000000-0005-0000-0000-0000FE430000}"/>
    <cellStyle name="Moneda 2 3 2 3 2 2 3" xfId="1048" xr:uid="{00000000-0005-0000-0000-0000FF430000}"/>
    <cellStyle name="Moneda 2 3 2 3 2 2 3 2" xfId="1049" xr:uid="{00000000-0005-0000-0000-000000440000}"/>
    <cellStyle name="Moneda 2 3 2 3 2 2 4" xfId="1050" xr:uid="{00000000-0005-0000-0000-000001440000}"/>
    <cellStyle name="Moneda 2 3 2 3 2 2 4 2" xfId="1051" xr:uid="{00000000-0005-0000-0000-000002440000}"/>
    <cellStyle name="Moneda 2 3 2 3 2 2 5" xfId="1052" xr:uid="{00000000-0005-0000-0000-000003440000}"/>
    <cellStyle name="Moneda 2 3 2 3 2 2 6" xfId="1053" xr:uid="{00000000-0005-0000-0000-000004440000}"/>
    <cellStyle name="Moneda 2 3 2 3 2 3" xfId="1054" xr:uid="{00000000-0005-0000-0000-000005440000}"/>
    <cellStyle name="Moneda 2 3 2 3 2 3 2" xfId="1055" xr:uid="{00000000-0005-0000-0000-000006440000}"/>
    <cellStyle name="Moneda 2 3 2 3 2 3 3" xfId="1056" xr:uid="{00000000-0005-0000-0000-000007440000}"/>
    <cellStyle name="Moneda 2 3 2 3 2 4" xfId="1057" xr:uid="{00000000-0005-0000-0000-000008440000}"/>
    <cellStyle name="Moneda 2 3 2 3 2 4 2" xfId="1058" xr:uid="{00000000-0005-0000-0000-000009440000}"/>
    <cellStyle name="Moneda 2 3 2 3 2 5" xfId="1059" xr:uid="{00000000-0005-0000-0000-00000A440000}"/>
    <cellStyle name="Moneda 2 3 2 3 2 5 2" xfId="1060" xr:uid="{00000000-0005-0000-0000-00000B440000}"/>
    <cellStyle name="Moneda 2 3 2 3 2 6" xfId="1061" xr:uid="{00000000-0005-0000-0000-00000C440000}"/>
    <cellStyle name="Moneda 2 3 2 3 2 7" xfId="1062" xr:uid="{00000000-0005-0000-0000-00000D440000}"/>
    <cellStyle name="Moneda 2 3 2 3 3" xfId="1063" xr:uid="{00000000-0005-0000-0000-00000E440000}"/>
    <cellStyle name="Moneda 2 3 2 3 3 2" xfId="1064" xr:uid="{00000000-0005-0000-0000-00000F440000}"/>
    <cellStyle name="Moneda 2 3 2 3 3 2 2" xfId="1065" xr:uid="{00000000-0005-0000-0000-000010440000}"/>
    <cellStyle name="Moneda 2 3 2 3 3 2 3" xfId="1066" xr:uid="{00000000-0005-0000-0000-000011440000}"/>
    <cellStyle name="Moneda 2 3 2 3 3 3" xfId="1067" xr:uid="{00000000-0005-0000-0000-000012440000}"/>
    <cellStyle name="Moneda 2 3 2 3 3 3 2" xfId="1068" xr:uid="{00000000-0005-0000-0000-000013440000}"/>
    <cellStyle name="Moneda 2 3 2 3 3 4" xfId="1069" xr:uid="{00000000-0005-0000-0000-000014440000}"/>
    <cellStyle name="Moneda 2 3 2 3 3 4 2" xfId="1070" xr:uid="{00000000-0005-0000-0000-000015440000}"/>
    <cellStyle name="Moneda 2 3 2 3 3 5" xfId="1071" xr:uid="{00000000-0005-0000-0000-000016440000}"/>
    <cellStyle name="Moneda 2 3 2 3 3 6" xfId="1072" xr:uid="{00000000-0005-0000-0000-000017440000}"/>
    <cellStyle name="Moneda 2 3 2 3 4" xfId="1073" xr:uid="{00000000-0005-0000-0000-000018440000}"/>
    <cellStyle name="Moneda 2 3 2 3 4 2" xfId="1074" xr:uid="{00000000-0005-0000-0000-000019440000}"/>
    <cellStyle name="Moneda 2 3 2 3 4 3" xfId="1075" xr:uid="{00000000-0005-0000-0000-00001A440000}"/>
    <cellStyle name="Moneda 2 3 2 3 5" xfId="1076" xr:uid="{00000000-0005-0000-0000-00001B440000}"/>
    <cellStyle name="Moneda 2 3 2 3 5 2" xfId="1077" xr:uid="{00000000-0005-0000-0000-00001C440000}"/>
    <cellStyle name="Moneda 2 3 2 3 6" xfId="1078" xr:uid="{00000000-0005-0000-0000-00001D440000}"/>
    <cellStyle name="Moneda 2 3 2 3 6 2" xfId="1079" xr:uid="{00000000-0005-0000-0000-00001E440000}"/>
    <cellStyle name="Moneda 2 3 2 3 7" xfId="1080" xr:uid="{00000000-0005-0000-0000-00001F440000}"/>
    <cellStyle name="Moneda 2 3 2 3 8" xfId="1081" xr:uid="{00000000-0005-0000-0000-000020440000}"/>
    <cellStyle name="Moneda 2 3 2 4" xfId="1082" xr:uid="{00000000-0005-0000-0000-000021440000}"/>
    <cellStyle name="Moneda 2 3 2 4 2" xfId="1083" xr:uid="{00000000-0005-0000-0000-000022440000}"/>
    <cellStyle name="Moneda 2 3 2 4 2 2" xfId="1084" xr:uid="{00000000-0005-0000-0000-000023440000}"/>
    <cellStyle name="Moneda 2 3 2 4 2 2 2" xfId="1085" xr:uid="{00000000-0005-0000-0000-000024440000}"/>
    <cellStyle name="Moneda 2 3 2 4 2 2 2 2" xfId="1086" xr:uid="{00000000-0005-0000-0000-000025440000}"/>
    <cellStyle name="Moneda 2 3 2 4 2 2 2 3" xfId="1087" xr:uid="{00000000-0005-0000-0000-000026440000}"/>
    <cellStyle name="Moneda 2 3 2 4 2 2 3" xfId="1088" xr:uid="{00000000-0005-0000-0000-000027440000}"/>
    <cellStyle name="Moneda 2 3 2 4 2 2 3 2" xfId="1089" xr:uid="{00000000-0005-0000-0000-000028440000}"/>
    <cellStyle name="Moneda 2 3 2 4 2 2 4" xfId="1090" xr:uid="{00000000-0005-0000-0000-000029440000}"/>
    <cellStyle name="Moneda 2 3 2 4 2 2 4 2" xfId="1091" xr:uid="{00000000-0005-0000-0000-00002A440000}"/>
    <cellStyle name="Moneda 2 3 2 4 2 2 5" xfId="1092" xr:uid="{00000000-0005-0000-0000-00002B440000}"/>
    <cellStyle name="Moneda 2 3 2 4 2 2 6" xfId="1093" xr:uid="{00000000-0005-0000-0000-00002C440000}"/>
    <cellStyle name="Moneda 2 3 2 4 2 3" xfId="1094" xr:uid="{00000000-0005-0000-0000-00002D440000}"/>
    <cellStyle name="Moneda 2 3 2 4 2 3 2" xfId="1095" xr:uid="{00000000-0005-0000-0000-00002E440000}"/>
    <cellStyle name="Moneda 2 3 2 4 2 3 3" xfId="1096" xr:uid="{00000000-0005-0000-0000-00002F440000}"/>
    <cellStyle name="Moneda 2 3 2 4 2 4" xfId="1097" xr:uid="{00000000-0005-0000-0000-000030440000}"/>
    <cellStyle name="Moneda 2 3 2 4 2 4 2" xfId="1098" xr:uid="{00000000-0005-0000-0000-000031440000}"/>
    <cellStyle name="Moneda 2 3 2 4 2 5" xfId="1099" xr:uid="{00000000-0005-0000-0000-000032440000}"/>
    <cellStyle name="Moneda 2 3 2 4 2 5 2" xfId="1100" xr:uid="{00000000-0005-0000-0000-000033440000}"/>
    <cellStyle name="Moneda 2 3 2 4 2 6" xfId="1101" xr:uid="{00000000-0005-0000-0000-000034440000}"/>
    <cellStyle name="Moneda 2 3 2 4 2 7" xfId="1102" xr:uid="{00000000-0005-0000-0000-000035440000}"/>
    <cellStyle name="Moneda 2 3 2 4 3" xfId="1103" xr:uid="{00000000-0005-0000-0000-000036440000}"/>
    <cellStyle name="Moneda 2 3 2 4 3 2" xfId="1104" xr:uid="{00000000-0005-0000-0000-000037440000}"/>
    <cellStyle name="Moneda 2 3 2 4 3 2 2" xfId="1105" xr:uid="{00000000-0005-0000-0000-000038440000}"/>
    <cellStyle name="Moneda 2 3 2 4 3 2 3" xfId="1106" xr:uid="{00000000-0005-0000-0000-000039440000}"/>
    <cellStyle name="Moneda 2 3 2 4 3 3" xfId="1107" xr:uid="{00000000-0005-0000-0000-00003A440000}"/>
    <cellStyle name="Moneda 2 3 2 4 3 3 2" xfId="1108" xr:uid="{00000000-0005-0000-0000-00003B440000}"/>
    <cellStyle name="Moneda 2 3 2 4 3 4" xfId="1109" xr:uid="{00000000-0005-0000-0000-00003C440000}"/>
    <cellStyle name="Moneda 2 3 2 4 3 4 2" xfId="1110" xr:uid="{00000000-0005-0000-0000-00003D440000}"/>
    <cellStyle name="Moneda 2 3 2 4 3 5" xfId="1111" xr:uid="{00000000-0005-0000-0000-00003E440000}"/>
    <cellStyle name="Moneda 2 3 2 4 3 6" xfId="1112" xr:uid="{00000000-0005-0000-0000-00003F440000}"/>
    <cellStyle name="Moneda 2 3 2 4 4" xfId="1113" xr:uid="{00000000-0005-0000-0000-000040440000}"/>
    <cellStyle name="Moneda 2 3 2 4 4 2" xfId="1114" xr:uid="{00000000-0005-0000-0000-000041440000}"/>
    <cellStyle name="Moneda 2 3 2 4 4 3" xfId="1115" xr:uid="{00000000-0005-0000-0000-000042440000}"/>
    <cellStyle name="Moneda 2 3 2 4 5" xfId="1116" xr:uid="{00000000-0005-0000-0000-000043440000}"/>
    <cellStyle name="Moneda 2 3 2 4 5 2" xfId="1117" xr:uid="{00000000-0005-0000-0000-000044440000}"/>
    <cellStyle name="Moneda 2 3 2 4 6" xfId="1118" xr:uid="{00000000-0005-0000-0000-000045440000}"/>
    <cellStyle name="Moneda 2 3 2 4 6 2" xfId="1119" xr:uid="{00000000-0005-0000-0000-000046440000}"/>
    <cellStyle name="Moneda 2 3 2 4 7" xfId="1120" xr:uid="{00000000-0005-0000-0000-000047440000}"/>
    <cellStyle name="Moneda 2 3 2 4 8" xfId="1121" xr:uid="{00000000-0005-0000-0000-000048440000}"/>
    <cellStyle name="Moneda 2 3 2 5" xfId="1122" xr:uid="{00000000-0005-0000-0000-000049440000}"/>
    <cellStyle name="Moneda 2 3 2 5 2" xfId="1123" xr:uid="{00000000-0005-0000-0000-00004A440000}"/>
    <cellStyle name="Moneda 2 3 2 5 2 2" xfId="1124" xr:uid="{00000000-0005-0000-0000-00004B440000}"/>
    <cellStyle name="Moneda 2 3 2 5 2 2 2" xfId="1125" xr:uid="{00000000-0005-0000-0000-00004C440000}"/>
    <cellStyle name="Moneda 2 3 2 5 2 2 2 2" xfId="1126" xr:uid="{00000000-0005-0000-0000-00004D440000}"/>
    <cellStyle name="Moneda 2 3 2 5 2 2 3" xfId="1127" xr:uid="{00000000-0005-0000-0000-00004E440000}"/>
    <cellStyle name="Moneda 2 3 2 5 2 3" xfId="1128" xr:uid="{00000000-0005-0000-0000-00004F440000}"/>
    <cellStyle name="Moneda 2 3 2 5 2 3 2" xfId="1129" xr:uid="{00000000-0005-0000-0000-000050440000}"/>
    <cellStyle name="Moneda 2 3 2 5 2 3 3" xfId="1130" xr:uid="{00000000-0005-0000-0000-000051440000}"/>
    <cellStyle name="Moneda 2 3 2 5 2 4" xfId="1131" xr:uid="{00000000-0005-0000-0000-000052440000}"/>
    <cellStyle name="Moneda 2 3 2 5 2 4 2" xfId="1132" xr:uid="{00000000-0005-0000-0000-000053440000}"/>
    <cellStyle name="Moneda 2 3 2 5 2 5" xfId="1133" xr:uid="{00000000-0005-0000-0000-000054440000}"/>
    <cellStyle name="Moneda 2 3 2 5 2 6" xfId="1134" xr:uid="{00000000-0005-0000-0000-000055440000}"/>
    <cellStyle name="Moneda 2 3 2 5 3" xfId="1135" xr:uid="{00000000-0005-0000-0000-000056440000}"/>
    <cellStyle name="Moneda 2 3 2 5 3 2" xfId="1136" xr:uid="{00000000-0005-0000-0000-000057440000}"/>
    <cellStyle name="Moneda 2 3 2 5 3 2 2" xfId="1137" xr:uid="{00000000-0005-0000-0000-000058440000}"/>
    <cellStyle name="Moneda 2 3 2 5 3 3" xfId="1138" xr:uid="{00000000-0005-0000-0000-000059440000}"/>
    <cellStyle name="Moneda 2 3 2 5 4" xfId="1139" xr:uid="{00000000-0005-0000-0000-00005A440000}"/>
    <cellStyle name="Moneda 2 3 2 5 4 2" xfId="1140" xr:uid="{00000000-0005-0000-0000-00005B440000}"/>
    <cellStyle name="Moneda 2 3 2 5 4 3" xfId="1141" xr:uid="{00000000-0005-0000-0000-00005C440000}"/>
    <cellStyle name="Moneda 2 3 2 5 5" xfId="1142" xr:uid="{00000000-0005-0000-0000-00005D440000}"/>
    <cellStyle name="Moneda 2 3 2 5 5 2" xfId="1143" xr:uid="{00000000-0005-0000-0000-00005E440000}"/>
    <cellStyle name="Moneda 2 3 2 5 6" xfId="1144" xr:uid="{00000000-0005-0000-0000-00005F440000}"/>
    <cellStyle name="Moneda 2 3 2 5 7" xfId="1145" xr:uid="{00000000-0005-0000-0000-000060440000}"/>
    <cellStyle name="Moneda 2 3 2 6" xfId="1146" xr:uid="{00000000-0005-0000-0000-000061440000}"/>
    <cellStyle name="Moneda 2 3 2 6 2" xfId="1147" xr:uid="{00000000-0005-0000-0000-000062440000}"/>
    <cellStyle name="Moneda 2 3 2 6 2 2" xfId="1148" xr:uid="{00000000-0005-0000-0000-000063440000}"/>
    <cellStyle name="Moneda 2 3 2 6 2 2 2" xfId="1149" xr:uid="{00000000-0005-0000-0000-000064440000}"/>
    <cellStyle name="Moneda 2 3 2 6 2 3" xfId="1150" xr:uid="{00000000-0005-0000-0000-000065440000}"/>
    <cellStyle name="Moneda 2 3 2 6 3" xfId="1151" xr:uid="{00000000-0005-0000-0000-000066440000}"/>
    <cellStyle name="Moneda 2 3 2 6 3 2" xfId="1152" xr:uid="{00000000-0005-0000-0000-000067440000}"/>
    <cellStyle name="Moneda 2 3 2 6 3 3" xfId="1153" xr:uid="{00000000-0005-0000-0000-000068440000}"/>
    <cellStyle name="Moneda 2 3 2 6 4" xfId="1154" xr:uid="{00000000-0005-0000-0000-000069440000}"/>
    <cellStyle name="Moneda 2 3 2 6 4 2" xfId="1155" xr:uid="{00000000-0005-0000-0000-00006A440000}"/>
    <cellStyle name="Moneda 2 3 2 6 5" xfId="1156" xr:uid="{00000000-0005-0000-0000-00006B440000}"/>
    <cellStyle name="Moneda 2 3 2 6 6" xfId="1157" xr:uid="{00000000-0005-0000-0000-00006C440000}"/>
    <cellStyle name="Moneda 2 3 2 7" xfId="1158" xr:uid="{00000000-0005-0000-0000-00006D440000}"/>
    <cellStyle name="Moneda 2 3 2 7 2" xfId="1159" xr:uid="{00000000-0005-0000-0000-00006E440000}"/>
    <cellStyle name="Moneda 2 3 2 7 2 2" xfId="1160" xr:uid="{00000000-0005-0000-0000-00006F440000}"/>
    <cellStyle name="Moneda 2 3 2 7 3" xfId="1161" xr:uid="{00000000-0005-0000-0000-000070440000}"/>
    <cellStyle name="Moneda 2 3 2 8" xfId="1162" xr:uid="{00000000-0005-0000-0000-000071440000}"/>
    <cellStyle name="Moneda 2 3 2 8 2" xfId="1163" xr:uid="{00000000-0005-0000-0000-000072440000}"/>
    <cellStyle name="Moneda 2 3 2 8 3" xfId="1164" xr:uid="{00000000-0005-0000-0000-000073440000}"/>
    <cellStyle name="Moneda 2 3 2 9" xfId="1165" xr:uid="{00000000-0005-0000-0000-000074440000}"/>
    <cellStyle name="Moneda 2 3 2 9 2" xfId="1166" xr:uid="{00000000-0005-0000-0000-000075440000}"/>
    <cellStyle name="Moneda 2 3 3" xfId="1167" xr:uid="{00000000-0005-0000-0000-000076440000}"/>
    <cellStyle name="Moneda 2 3 3 2" xfId="1168" xr:uid="{00000000-0005-0000-0000-000077440000}"/>
    <cellStyle name="Moneda 2 3 3 2 2" xfId="1169" xr:uid="{00000000-0005-0000-0000-000078440000}"/>
    <cellStyle name="Moneda 2 3 3 2 2 2" xfId="1170" xr:uid="{00000000-0005-0000-0000-000079440000}"/>
    <cellStyle name="Moneda 2 3 3 2 2 2 2" xfId="1171" xr:uid="{00000000-0005-0000-0000-00007A440000}"/>
    <cellStyle name="Moneda 2 3 3 2 2 2 2 2" xfId="1172" xr:uid="{00000000-0005-0000-0000-00007B440000}"/>
    <cellStyle name="Moneda 2 3 3 2 2 2 3" xfId="1173" xr:uid="{00000000-0005-0000-0000-00007C440000}"/>
    <cellStyle name="Moneda 2 3 3 2 2 3" xfId="1174" xr:uid="{00000000-0005-0000-0000-00007D440000}"/>
    <cellStyle name="Moneda 2 3 3 2 2 3 2" xfId="1175" xr:uid="{00000000-0005-0000-0000-00007E440000}"/>
    <cellStyle name="Moneda 2 3 3 2 2 3 3" xfId="1176" xr:uid="{00000000-0005-0000-0000-00007F440000}"/>
    <cellStyle name="Moneda 2 3 3 2 2 4" xfId="1177" xr:uid="{00000000-0005-0000-0000-000080440000}"/>
    <cellStyle name="Moneda 2 3 3 2 2 4 2" xfId="1178" xr:uid="{00000000-0005-0000-0000-000081440000}"/>
    <cellStyle name="Moneda 2 3 3 2 2 5" xfId="1179" xr:uid="{00000000-0005-0000-0000-000082440000}"/>
    <cellStyle name="Moneda 2 3 3 2 2 6" xfId="1180" xr:uid="{00000000-0005-0000-0000-000083440000}"/>
    <cellStyle name="Moneda 2 3 3 2 3" xfId="1181" xr:uid="{00000000-0005-0000-0000-000084440000}"/>
    <cellStyle name="Moneda 2 3 3 2 3 2" xfId="1182" xr:uid="{00000000-0005-0000-0000-000085440000}"/>
    <cellStyle name="Moneda 2 3 3 2 3 2 2" xfId="1183" xr:uid="{00000000-0005-0000-0000-000086440000}"/>
    <cellStyle name="Moneda 2 3 3 2 3 3" xfId="1184" xr:uid="{00000000-0005-0000-0000-000087440000}"/>
    <cellStyle name="Moneda 2 3 3 2 4" xfId="1185" xr:uid="{00000000-0005-0000-0000-000088440000}"/>
    <cellStyle name="Moneda 2 3 3 2 4 2" xfId="1186" xr:uid="{00000000-0005-0000-0000-000089440000}"/>
    <cellStyle name="Moneda 2 3 3 2 4 3" xfId="1187" xr:uid="{00000000-0005-0000-0000-00008A440000}"/>
    <cellStyle name="Moneda 2 3 3 2 5" xfId="1188" xr:uid="{00000000-0005-0000-0000-00008B440000}"/>
    <cellStyle name="Moneda 2 3 3 2 5 2" xfId="1189" xr:uid="{00000000-0005-0000-0000-00008C440000}"/>
    <cellStyle name="Moneda 2 3 3 2 6" xfId="1190" xr:uid="{00000000-0005-0000-0000-00008D440000}"/>
    <cellStyle name="Moneda 2 3 3 2 7" xfId="1191" xr:uid="{00000000-0005-0000-0000-00008E440000}"/>
    <cellStyle name="Moneda 2 3 3 3" xfId="1192" xr:uid="{00000000-0005-0000-0000-00008F440000}"/>
    <cellStyle name="Moneda 2 3 3 3 2" xfId="1193" xr:uid="{00000000-0005-0000-0000-000090440000}"/>
    <cellStyle name="Moneda 2 3 3 3 2 2" xfId="1194" xr:uid="{00000000-0005-0000-0000-000091440000}"/>
    <cellStyle name="Moneda 2 3 3 3 2 2 2" xfId="1195" xr:uid="{00000000-0005-0000-0000-000092440000}"/>
    <cellStyle name="Moneda 2 3 3 3 2 2 3" xfId="1196" xr:uid="{00000000-0005-0000-0000-000093440000}"/>
    <cellStyle name="Moneda 2 3 3 3 2 3" xfId="1197" xr:uid="{00000000-0005-0000-0000-000094440000}"/>
    <cellStyle name="Moneda 2 3 3 3 2 4" xfId="1198" xr:uid="{00000000-0005-0000-0000-000095440000}"/>
    <cellStyle name="Moneda 2 3 3 3 3" xfId="1199" xr:uid="{00000000-0005-0000-0000-000096440000}"/>
    <cellStyle name="Moneda 2 3 3 3 3 2" xfId="1200" xr:uid="{00000000-0005-0000-0000-000097440000}"/>
    <cellStyle name="Moneda 2 3 3 3 3 2 2" xfId="1201" xr:uid="{00000000-0005-0000-0000-000098440000}"/>
    <cellStyle name="Moneda 2 3 3 3 3 3" xfId="1202" xr:uid="{00000000-0005-0000-0000-000099440000}"/>
    <cellStyle name="Moneda 2 3 3 3 4" xfId="1203" xr:uid="{00000000-0005-0000-0000-00009A440000}"/>
    <cellStyle name="Moneda 2 3 3 3 4 2" xfId="1204" xr:uid="{00000000-0005-0000-0000-00009B440000}"/>
    <cellStyle name="Moneda 2 3 3 3 4 3" xfId="1205" xr:uid="{00000000-0005-0000-0000-00009C440000}"/>
    <cellStyle name="Moneda 2 3 3 3 5" xfId="1206" xr:uid="{00000000-0005-0000-0000-00009D440000}"/>
    <cellStyle name="Moneda 2 3 3 3 6" xfId="1207" xr:uid="{00000000-0005-0000-0000-00009E440000}"/>
    <cellStyle name="Moneda 2 3 3 4" xfId="1208" xr:uid="{00000000-0005-0000-0000-00009F440000}"/>
    <cellStyle name="Moneda 2 3 3 4 2" xfId="1209" xr:uid="{00000000-0005-0000-0000-0000A0440000}"/>
    <cellStyle name="Moneda 2 3 3 4 2 2" xfId="1210" xr:uid="{00000000-0005-0000-0000-0000A1440000}"/>
    <cellStyle name="Moneda 2 3 3 4 2 2 2" xfId="1211" xr:uid="{00000000-0005-0000-0000-0000A2440000}"/>
    <cellStyle name="Moneda 2 3 3 4 2 3" xfId="1212" xr:uid="{00000000-0005-0000-0000-0000A3440000}"/>
    <cellStyle name="Moneda 2 3 3 4 2 4" xfId="1213" xr:uid="{00000000-0005-0000-0000-0000A4440000}"/>
    <cellStyle name="Moneda 2 3 3 4 3" xfId="1214" xr:uid="{00000000-0005-0000-0000-0000A5440000}"/>
    <cellStyle name="Moneda 2 3 3 4 3 2" xfId="1215" xr:uid="{00000000-0005-0000-0000-0000A6440000}"/>
    <cellStyle name="Moneda 2 3 3 4 4" xfId="1216" xr:uid="{00000000-0005-0000-0000-0000A7440000}"/>
    <cellStyle name="Moneda 2 3 3 4 5" xfId="1217" xr:uid="{00000000-0005-0000-0000-0000A8440000}"/>
    <cellStyle name="Moneda 2 3 3 5" xfId="1218" xr:uid="{00000000-0005-0000-0000-0000A9440000}"/>
    <cellStyle name="Moneda 2 3 3 5 2" xfId="1219" xr:uid="{00000000-0005-0000-0000-0000AA440000}"/>
    <cellStyle name="Moneda 2 3 3 5 2 2" xfId="1220" xr:uid="{00000000-0005-0000-0000-0000AB440000}"/>
    <cellStyle name="Moneda 2 3 3 5 2 3" xfId="1221" xr:uid="{00000000-0005-0000-0000-0000AC440000}"/>
    <cellStyle name="Moneda 2 3 3 5 3" xfId="1222" xr:uid="{00000000-0005-0000-0000-0000AD440000}"/>
    <cellStyle name="Moneda 2 3 3 5 4" xfId="1223" xr:uid="{00000000-0005-0000-0000-0000AE440000}"/>
    <cellStyle name="Moneda 2 3 3 6" xfId="1224" xr:uid="{00000000-0005-0000-0000-0000AF440000}"/>
    <cellStyle name="Moneda 2 3 3 6 2" xfId="1225" xr:uid="{00000000-0005-0000-0000-0000B0440000}"/>
    <cellStyle name="Moneda 2 3 3 6 2 2" xfId="1226" xr:uid="{00000000-0005-0000-0000-0000B1440000}"/>
    <cellStyle name="Moneda 2 3 3 6 3" xfId="1227" xr:uid="{00000000-0005-0000-0000-0000B2440000}"/>
    <cellStyle name="Moneda 2 3 3 7" xfId="1228" xr:uid="{00000000-0005-0000-0000-0000B3440000}"/>
    <cellStyle name="Moneda 2 3 3 7 2" xfId="1229" xr:uid="{00000000-0005-0000-0000-0000B4440000}"/>
    <cellStyle name="Moneda 2 3 3 8" xfId="1230" xr:uid="{00000000-0005-0000-0000-0000B5440000}"/>
    <cellStyle name="Moneda 2 3 4" xfId="1231" xr:uid="{00000000-0005-0000-0000-0000B6440000}"/>
    <cellStyle name="Moneda 2 3 4 2" xfId="1232" xr:uid="{00000000-0005-0000-0000-0000B7440000}"/>
    <cellStyle name="Moneda 2 3 4 2 2" xfId="1233" xr:uid="{00000000-0005-0000-0000-0000B8440000}"/>
    <cellStyle name="Moneda 2 3 4 2 2 2" xfId="1234" xr:uid="{00000000-0005-0000-0000-0000B9440000}"/>
    <cellStyle name="Moneda 2 3 4 2 2 2 2" xfId="1235" xr:uid="{00000000-0005-0000-0000-0000BA440000}"/>
    <cellStyle name="Moneda 2 3 4 2 2 2 2 2" xfId="1236" xr:uid="{00000000-0005-0000-0000-0000BB440000}"/>
    <cellStyle name="Moneda 2 3 4 2 2 2 3" xfId="1237" xr:uid="{00000000-0005-0000-0000-0000BC440000}"/>
    <cellStyle name="Moneda 2 3 4 2 2 3" xfId="1238" xr:uid="{00000000-0005-0000-0000-0000BD440000}"/>
    <cellStyle name="Moneda 2 3 4 2 2 3 2" xfId="1239" xr:uid="{00000000-0005-0000-0000-0000BE440000}"/>
    <cellStyle name="Moneda 2 3 4 2 2 3 3" xfId="1240" xr:uid="{00000000-0005-0000-0000-0000BF440000}"/>
    <cellStyle name="Moneda 2 3 4 2 2 4" xfId="1241" xr:uid="{00000000-0005-0000-0000-0000C0440000}"/>
    <cellStyle name="Moneda 2 3 4 2 2 4 2" xfId="1242" xr:uid="{00000000-0005-0000-0000-0000C1440000}"/>
    <cellStyle name="Moneda 2 3 4 2 2 5" xfId="1243" xr:uid="{00000000-0005-0000-0000-0000C2440000}"/>
    <cellStyle name="Moneda 2 3 4 2 2 6" xfId="1244" xr:uid="{00000000-0005-0000-0000-0000C3440000}"/>
    <cellStyle name="Moneda 2 3 4 2 3" xfId="1245" xr:uid="{00000000-0005-0000-0000-0000C4440000}"/>
    <cellStyle name="Moneda 2 3 4 2 3 2" xfId="1246" xr:uid="{00000000-0005-0000-0000-0000C5440000}"/>
    <cellStyle name="Moneda 2 3 4 2 3 2 2" xfId="1247" xr:uid="{00000000-0005-0000-0000-0000C6440000}"/>
    <cellStyle name="Moneda 2 3 4 2 3 3" xfId="1248" xr:uid="{00000000-0005-0000-0000-0000C7440000}"/>
    <cellStyle name="Moneda 2 3 4 2 4" xfId="1249" xr:uid="{00000000-0005-0000-0000-0000C8440000}"/>
    <cellStyle name="Moneda 2 3 4 2 4 2" xfId="1250" xr:uid="{00000000-0005-0000-0000-0000C9440000}"/>
    <cellStyle name="Moneda 2 3 4 2 4 3" xfId="1251" xr:uid="{00000000-0005-0000-0000-0000CA440000}"/>
    <cellStyle name="Moneda 2 3 4 2 5" xfId="1252" xr:uid="{00000000-0005-0000-0000-0000CB440000}"/>
    <cellStyle name="Moneda 2 3 4 2 5 2" xfId="1253" xr:uid="{00000000-0005-0000-0000-0000CC440000}"/>
    <cellStyle name="Moneda 2 3 4 2 6" xfId="1254" xr:uid="{00000000-0005-0000-0000-0000CD440000}"/>
    <cellStyle name="Moneda 2 3 4 2 7" xfId="1255" xr:uid="{00000000-0005-0000-0000-0000CE440000}"/>
    <cellStyle name="Moneda 2 3 4 3" xfId="1256" xr:uid="{00000000-0005-0000-0000-0000CF440000}"/>
    <cellStyle name="Moneda 2 3 4 3 2" xfId="1257" xr:uid="{00000000-0005-0000-0000-0000D0440000}"/>
    <cellStyle name="Moneda 2 3 4 3 2 2" xfId="1258" xr:uid="{00000000-0005-0000-0000-0000D1440000}"/>
    <cellStyle name="Moneda 2 3 4 3 2 2 2" xfId="1259" xr:uid="{00000000-0005-0000-0000-0000D2440000}"/>
    <cellStyle name="Moneda 2 3 4 3 2 2 3" xfId="1260" xr:uid="{00000000-0005-0000-0000-0000D3440000}"/>
    <cellStyle name="Moneda 2 3 4 3 2 3" xfId="1261" xr:uid="{00000000-0005-0000-0000-0000D4440000}"/>
    <cellStyle name="Moneda 2 3 4 3 2 4" xfId="1262" xr:uid="{00000000-0005-0000-0000-0000D5440000}"/>
    <cellStyle name="Moneda 2 3 4 3 3" xfId="1263" xr:uid="{00000000-0005-0000-0000-0000D6440000}"/>
    <cellStyle name="Moneda 2 3 4 3 3 2" xfId="1264" xr:uid="{00000000-0005-0000-0000-0000D7440000}"/>
    <cellStyle name="Moneda 2 3 4 3 3 2 2" xfId="1265" xr:uid="{00000000-0005-0000-0000-0000D8440000}"/>
    <cellStyle name="Moneda 2 3 4 3 3 3" xfId="1266" xr:uid="{00000000-0005-0000-0000-0000D9440000}"/>
    <cellStyle name="Moneda 2 3 4 3 4" xfId="1267" xr:uid="{00000000-0005-0000-0000-0000DA440000}"/>
    <cellStyle name="Moneda 2 3 4 3 4 2" xfId="1268" xr:uid="{00000000-0005-0000-0000-0000DB440000}"/>
    <cellStyle name="Moneda 2 3 4 3 4 3" xfId="1269" xr:uid="{00000000-0005-0000-0000-0000DC440000}"/>
    <cellStyle name="Moneda 2 3 4 3 5" xfId="1270" xr:uid="{00000000-0005-0000-0000-0000DD440000}"/>
    <cellStyle name="Moneda 2 3 4 3 6" xfId="1271" xr:uid="{00000000-0005-0000-0000-0000DE440000}"/>
    <cellStyle name="Moneda 2 3 4 4" xfId="1272" xr:uid="{00000000-0005-0000-0000-0000DF440000}"/>
    <cellStyle name="Moneda 2 3 4 4 2" xfId="1273" xr:uid="{00000000-0005-0000-0000-0000E0440000}"/>
    <cellStyle name="Moneda 2 3 4 4 2 2" xfId="1274" xr:uid="{00000000-0005-0000-0000-0000E1440000}"/>
    <cellStyle name="Moneda 2 3 4 4 2 2 2" xfId="1275" xr:uid="{00000000-0005-0000-0000-0000E2440000}"/>
    <cellStyle name="Moneda 2 3 4 4 2 3" xfId="1276" xr:uid="{00000000-0005-0000-0000-0000E3440000}"/>
    <cellStyle name="Moneda 2 3 4 4 2 4" xfId="1277" xr:uid="{00000000-0005-0000-0000-0000E4440000}"/>
    <cellStyle name="Moneda 2 3 4 4 3" xfId="1278" xr:uid="{00000000-0005-0000-0000-0000E5440000}"/>
    <cellStyle name="Moneda 2 3 4 4 3 2" xfId="1279" xr:uid="{00000000-0005-0000-0000-0000E6440000}"/>
    <cellStyle name="Moneda 2 3 4 4 4" xfId="1280" xr:uid="{00000000-0005-0000-0000-0000E7440000}"/>
    <cellStyle name="Moneda 2 3 4 4 5" xfId="1281" xr:uid="{00000000-0005-0000-0000-0000E8440000}"/>
    <cellStyle name="Moneda 2 3 4 5" xfId="1282" xr:uid="{00000000-0005-0000-0000-0000E9440000}"/>
    <cellStyle name="Moneda 2 3 4 5 2" xfId="1283" xr:uid="{00000000-0005-0000-0000-0000EA440000}"/>
    <cellStyle name="Moneda 2 3 4 5 2 2" xfId="1284" xr:uid="{00000000-0005-0000-0000-0000EB440000}"/>
    <cellStyle name="Moneda 2 3 4 5 2 3" xfId="1285" xr:uid="{00000000-0005-0000-0000-0000EC440000}"/>
    <cellStyle name="Moneda 2 3 4 5 3" xfId="1286" xr:uid="{00000000-0005-0000-0000-0000ED440000}"/>
    <cellStyle name="Moneda 2 3 4 5 4" xfId="1287" xr:uid="{00000000-0005-0000-0000-0000EE440000}"/>
    <cellStyle name="Moneda 2 3 4 6" xfId="1288" xr:uid="{00000000-0005-0000-0000-0000EF440000}"/>
    <cellStyle name="Moneda 2 3 4 6 2" xfId="1289" xr:uid="{00000000-0005-0000-0000-0000F0440000}"/>
    <cellStyle name="Moneda 2 3 4 6 2 2" xfId="1290" xr:uid="{00000000-0005-0000-0000-0000F1440000}"/>
    <cellStyle name="Moneda 2 3 4 6 3" xfId="1291" xr:uid="{00000000-0005-0000-0000-0000F2440000}"/>
    <cellStyle name="Moneda 2 3 4 7" xfId="1292" xr:uid="{00000000-0005-0000-0000-0000F3440000}"/>
    <cellStyle name="Moneda 2 3 4 7 2" xfId="1293" xr:uid="{00000000-0005-0000-0000-0000F4440000}"/>
    <cellStyle name="Moneda 2 3 4 8" xfId="1294" xr:uid="{00000000-0005-0000-0000-0000F5440000}"/>
    <cellStyle name="Moneda 2 3 5" xfId="1295" xr:uid="{00000000-0005-0000-0000-0000F6440000}"/>
    <cellStyle name="Moneda 2 3 5 2" xfId="1296" xr:uid="{00000000-0005-0000-0000-0000F7440000}"/>
    <cellStyle name="Moneda 2 3 5 2 2" xfId="1297" xr:uid="{00000000-0005-0000-0000-0000F8440000}"/>
    <cellStyle name="Moneda 2 3 5 2 2 2" xfId="1298" xr:uid="{00000000-0005-0000-0000-0000F9440000}"/>
    <cellStyle name="Moneda 2 3 5 2 2 2 2" xfId="1299" xr:uid="{00000000-0005-0000-0000-0000FA440000}"/>
    <cellStyle name="Moneda 2 3 5 2 2 2 3" xfId="1300" xr:uid="{00000000-0005-0000-0000-0000FB440000}"/>
    <cellStyle name="Moneda 2 3 5 2 2 3" xfId="1301" xr:uid="{00000000-0005-0000-0000-0000FC440000}"/>
    <cellStyle name="Moneda 2 3 5 2 2 3 2" xfId="1302" xr:uid="{00000000-0005-0000-0000-0000FD440000}"/>
    <cellStyle name="Moneda 2 3 5 2 2 4" xfId="1303" xr:uid="{00000000-0005-0000-0000-0000FE440000}"/>
    <cellStyle name="Moneda 2 3 5 2 2 4 2" xfId="1304" xr:uid="{00000000-0005-0000-0000-0000FF440000}"/>
    <cellStyle name="Moneda 2 3 5 2 2 5" xfId="1305" xr:uid="{00000000-0005-0000-0000-000000450000}"/>
    <cellStyle name="Moneda 2 3 5 2 2 6" xfId="1306" xr:uid="{00000000-0005-0000-0000-000001450000}"/>
    <cellStyle name="Moneda 2 3 5 2 3" xfId="1307" xr:uid="{00000000-0005-0000-0000-000002450000}"/>
    <cellStyle name="Moneda 2 3 5 2 3 2" xfId="1308" xr:uid="{00000000-0005-0000-0000-000003450000}"/>
    <cellStyle name="Moneda 2 3 5 2 3 3" xfId="1309" xr:uid="{00000000-0005-0000-0000-000004450000}"/>
    <cellStyle name="Moneda 2 3 5 2 4" xfId="1310" xr:uid="{00000000-0005-0000-0000-000005450000}"/>
    <cellStyle name="Moneda 2 3 5 2 4 2" xfId="1311" xr:uid="{00000000-0005-0000-0000-000006450000}"/>
    <cellStyle name="Moneda 2 3 5 2 5" xfId="1312" xr:uid="{00000000-0005-0000-0000-000007450000}"/>
    <cellStyle name="Moneda 2 3 5 2 5 2" xfId="1313" xr:uid="{00000000-0005-0000-0000-000008450000}"/>
    <cellStyle name="Moneda 2 3 5 2 6" xfId="1314" xr:uid="{00000000-0005-0000-0000-000009450000}"/>
    <cellStyle name="Moneda 2 3 5 2 7" xfId="1315" xr:uid="{00000000-0005-0000-0000-00000A450000}"/>
    <cellStyle name="Moneda 2 3 5 3" xfId="1316" xr:uid="{00000000-0005-0000-0000-00000B450000}"/>
    <cellStyle name="Moneda 2 3 5 3 2" xfId="1317" xr:uid="{00000000-0005-0000-0000-00000C450000}"/>
    <cellStyle name="Moneda 2 3 5 3 2 2" xfId="1318" xr:uid="{00000000-0005-0000-0000-00000D450000}"/>
    <cellStyle name="Moneda 2 3 5 3 2 3" xfId="1319" xr:uid="{00000000-0005-0000-0000-00000E450000}"/>
    <cellStyle name="Moneda 2 3 5 3 3" xfId="1320" xr:uid="{00000000-0005-0000-0000-00000F450000}"/>
    <cellStyle name="Moneda 2 3 5 3 3 2" xfId="1321" xr:uid="{00000000-0005-0000-0000-000010450000}"/>
    <cellStyle name="Moneda 2 3 5 3 4" xfId="1322" xr:uid="{00000000-0005-0000-0000-000011450000}"/>
    <cellStyle name="Moneda 2 3 5 3 4 2" xfId="1323" xr:uid="{00000000-0005-0000-0000-000012450000}"/>
    <cellStyle name="Moneda 2 3 5 3 5" xfId="1324" xr:uid="{00000000-0005-0000-0000-000013450000}"/>
    <cellStyle name="Moneda 2 3 5 3 6" xfId="1325" xr:uid="{00000000-0005-0000-0000-000014450000}"/>
    <cellStyle name="Moneda 2 3 5 4" xfId="1326" xr:uid="{00000000-0005-0000-0000-000015450000}"/>
    <cellStyle name="Moneda 2 3 5 4 2" xfId="1327" xr:uid="{00000000-0005-0000-0000-000016450000}"/>
    <cellStyle name="Moneda 2 3 5 4 3" xfId="1328" xr:uid="{00000000-0005-0000-0000-000017450000}"/>
    <cellStyle name="Moneda 2 3 5 5" xfId="1329" xr:uid="{00000000-0005-0000-0000-000018450000}"/>
    <cellStyle name="Moneda 2 3 5 5 2" xfId="1330" xr:uid="{00000000-0005-0000-0000-000019450000}"/>
    <cellStyle name="Moneda 2 3 5 6" xfId="1331" xr:uid="{00000000-0005-0000-0000-00001A450000}"/>
    <cellStyle name="Moneda 2 3 5 6 2" xfId="1332" xr:uid="{00000000-0005-0000-0000-00001B450000}"/>
    <cellStyle name="Moneda 2 3 5 7" xfId="1333" xr:uid="{00000000-0005-0000-0000-00001C450000}"/>
    <cellStyle name="Moneda 2 3 5 8" xfId="1334" xr:uid="{00000000-0005-0000-0000-00001D450000}"/>
    <cellStyle name="Moneda 2 3 6" xfId="1335" xr:uid="{00000000-0005-0000-0000-00001E450000}"/>
    <cellStyle name="Moneda 2 3 6 2" xfId="1336" xr:uid="{00000000-0005-0000-0000-00001F450000}"/>
    <cellStyle name="Moneda 2 3 6 2 2" xfId="1337" xr:uid="{00000000-0005-0000-0000-000020450000}"/>
    <cellStyle name="Moneda 2 3 6 2 2 2" xfId="1338" xr:uid="{00000000-0005-0000-0000-000021450000}"/>
    <cellStyle name="Moneda 2 3 6 2 2 2 2" xfId="1339" xr:uid="{00000000-0005-0000-0000-000022450000}"/>
    <cellStyle name="Moneda 2 3 6 2 2 3" xfId="1340" xr:uid="{00000000-0005-0000-0000-000023450000}"/>
    <cellStyle name="Moneda 2 3 6 2 3" xfId="1341" xr:uid="{00000000-0005-0000-0000-000024450000}"/>
    <cellStyle name="Moneda 2 3 6 2 3 2" xfId="1342" xr:uid="{00000000-0005-0000-0000-000025450000}"/>
    <cellStyle name="Moneda 2 3 6 2 3 3" xfId="1343" xr:uid="{00000000-0005-0000-0000-000026450000}"/>
    <cellStyle name="Moneda 2 3 6 2 4" xfId="1344" xr:uid="{00000000-0005-0000-0000-000027450000}"/>
    <cellStyle name="Moneda 2 3 6 2 4 2" xfId="1345" xr:uid="{00000000-0005-0000-0000-000028450000}"/>
    <cellStyle name="Moneda 2 3 6 2 5" xfId="1346" xr:uid="{00000000-0005-0000-0000-000029450000}"/>
    <cellStyle name="Moneda 2 3 6 2 6" xfId="1347" xr:uid="{00000000-0005-0000-0000-00002A450000}"/>
    <cellStyle name="Moneda 2 3 6 3" xfId="1348" xr:uid="{00000000-0005-0000-0000-00002B450000}"/>
    <cellStyle name="Moneda 2 3 6 3 2" xfId="1349" xr:uid="{00000000-0005-0000-0000-00002C450000}"/>
    <cellStyle name="Moneda 2 3 6 3 2 2" xfId="1350" xr:uid="{00000000-0005-0000-0000-00002D450000}"/>
    <cellStyle name="Moneda 2 3 6 3 3" xfId="1351" xr:uid="{00000000-0005-0000-0000-00002E450000}"/>
    <cellStyle name="Moneda 2 3 6 4" xfId="1352" xr:uid="{00000000-0005-0000-0000-00002F450000}"/>
    <cellStyle name="Moneda 2 3 6 4 2" xfId="1353" xr:uid="{00000000-0005-0000-0000-000030450000}"/>
    <cellStyle name="Moneda 2 3 6 4 3" xfId="1354" xr:uid="{00000000-0005-0000-0000-000031450000}"/>
    <cellStyle name="Moneda 2 3 6 5" xfId="1355" xr:uid="{00000000-0005-0000-0000-000032450000}"/>
    <cellStyle name="Moneda 2 3 6 5 2" xfId="1356" xr:uid="{00000000-0005-0000-0000-000033450000}"/>
    <cellStyle name="Moneda 2 3 6 6" xfId="1357" xr:uid="{00000000-0005-0000-0000-000034450000}"/>
    <cellStyle name="Moneda 2 3 6 7" xfId="1358" xr:uid="{00000000-0005-0000-0000-000035450000}"/>
    <cellStyle name="Moneda 2 3 7" xfId="1359" xr:uid="{00000000-0005-0000-0000-000036450000}"/>
    <cellStyle name="Moneda 2 3 7 2" xfId="1360" xr:uid="{00000000-0005-0000-0000-000037450000}"/>
    <cellStyle name="Moneda 2 3 7 2 2" xfId="1361" xr:uid="{00000000-0005-0000-0000-000038450000}"/>
    <cellStyle name="Moneda 2 3 7 2 2 2" xfId="1362" xr:uid="{00000000-0005-0000-0000-000039450000}"/>
    <cellStyle name="Moneda 2 3 7 2 2 3" xfId="1363" xr:uid="{00000000-0005-0000-0000-00003A450000}"/>
    <cellStyle name="Moneda 2 3 7 2 3" xfId="1364" xr:uid="{00000000-0005-0000-0000-00003B450000}"/>
    <cellStyle name="Moneda 2 3 7 2 4" xfId="1365" xr:uid="{00000000-0005-0000-0000-00003C450000}"/>
    <cellStyle name="Moneda 2 3 7 3" xfId="1366" xr:uid="{00000000-0005-0000-0000-00003D450000}"/>
    <cellStyle name="Moneda 2 3 7 3 2" xfId="1367" xr:uid="{00000000-0005-0000-0000-00003E450000}"/>
    <cellStyle name="Moneda 2 3 7 3 2 2" xfId="1368" xr:uid="{00000000-0005-0000-0000-00003F450000}"/>
    <cellStyle name="Moneda 2 3 7 3 3" xfId="1369" xr:uid="{00000000-0005-0000-0000-000040450000}"/>
    <cellStyle name="Moneda 2 3 7 4" xfId="1370" xr:uid="{00000000-0005-0000-0000-000041450000}"/>
    <cellStyle name="Moneda 2 3 7 4 2" xfId="1371" xr:uid="{00000000-0005-0000-0000-000042450000}"/>
    <cellStyle name="Moneda 2 3 7 4 3" xfId="1372" xr:uid="{00000000-0005-0000-0000-000043450000}"/>
    <cellStyle name="Moneda 2 3 7 5" xfId="1373" xr:uid="{00000000-0005-0000-0000-000044450000}"/>
    <cellStyle name="Moneda 2 3 7 6" xfId="1374" xr:uid="{00000000-0005-0000-0000-000045450000}"/>
    <cellStyle name="Moneda 2 3 8" xfId="1375" xr:uid="{00000000-0005-0000-0000-000046450000}"/>
    <cellStyle name="Moneda 2 3 8 2" xfId="1376" xr:uid="{00000000-0005-0000-0000-000047450000}"/>
    <cellStyle name="Moneda 2 3 8 2 2" xfId="1377" xr:uid="{00000000-0005-0000-0000-000048450000}"/>
    <cellStyle name="Moneda 2 3 8 2 3" xfId="1378" xr:uid="{00000000-0005-0000-0000-000049450000}"/>
    <cellStyle name="Moneda 2 3 8 3" xfId="1379" xr:uid="{00000000-0005-0000-0000-00004A450000}"/>
    <cellStyle name="Moneda 2 3 8 4" xfId="1380" xr:uid="{00000000-0005-0000-0000-00004B450000}"/>
    <cellStyle name="Moneda 2 3 9" xfId="1381" xr:uid="{00000000-0005-0000-0000-00004C450000}"/>
    <cellStyle name="Moneda 2 3 9 2" xfId="1382" xr:uid="{00000000-0005-0000-0000-00004D450000}"/>
    <cellStyle name="Moneda 2 3 9 2 2" xfId="1383" xr:uid="{00000000-0005-0000-0000-00004E450000}"/>
    <cellStyle name="Moneda 2 3 9 3" xfId="1384" xr:uid="{00000000-0005-0000-0000-00004F450000}"/>
    <cellStyle name="Moneda 2 4" xfId="1385" xr:uid="{00000000-0005-0000-0000-000050450000}"/>
    <cellStyle name="Moneda 2 4 2" xfId="1386" xr:uid="{00000000-0005-0000-0000-000051450000}"/>
    <cellStyle name="Moneda 2 5" xfId="1387" xr:uid="{00000000-0005-0000-0000-000052450000}"/>
    <cellStyle name="Moneda 2 5 2" xfId="1388" xr:uid="{00000000-0005-0000-0000-000053450000}"/>
    <cellStyle name="Moneda 2 5 2 2" xfId="1389" xr:uid="{00000000-0005-0000-0000-000054450000}"/>
    <cellStyle name="Moneda 2 5 3" xfId="1390" xr:uid="{00000000-0005-0000-0000-000055450000}"/>
    <cellStyle name="Moneda 2 5 3 2" xfId="1391" xr:uid="{00000000-0005-0000-0000-000056450000}"/>
    <cellStyle name="Moneda 2 5 4" xfId="1392" xr:uid="{00000000-0005-0000-0000-000057450000}"/>
    <cellStyle name="Moneda 2 5 4 2" xfId="1393" xr:uid="{00000000-0005-0000-0000-000058450000}"/>
    <cellStyle name="Moneda 2 5 5" xfId="1394" xr:uid="{00000000-0005-0000-0000-000059450000}"/>
    <cellStyle name="Moneda 2 6" xfId="1395" xr:uid="{00000000-0005-0000-0000-00005A450000}"/>
    <cellStyle name="Moneda 20" xfId="1396" xr:uid="{00000000-0005-0000-0000-00005B450000}"/>
    <cellStyle name="Moneda 20 2" xfId="1397" xr:uid="{00000000-0005-0000-0000-00005C450000}"/>
    <cellStyle name="Moneda 20 2 2" xfId="1398" xr:uid="{00000000-0005-0000-0000-00005D450000}"/>
    <cellStyle name="Moneda 20 2 2 2" xfId="1399" xr:uid="{00000000-0005-0000-0000-00005E450000}"/>
    <cellStyle name="Moneda 20 2 2 2 2" xfId="1400" xr:uid="{00000000-0005-0000-0000-00005F450000}"/>
    <cellStyle name="Moneda 20 2 2 3" xfId="1401" xr:uid="{00000000-0005-0000-0000-000060450000}"/>
    <cellStyle name="Moneda 20 2 2 3 2" xfId="1402" xr:uid="{00000000-0005-0000-0000-000061450000}"/>
    <cellStyle name="Moneda 20 2 2 4" xfId="1403" xr:uid="{00000000-0005-0000-0000-000062450000}"/>
    <cellStyle name="Moneda 20 2 2 4 2" xfId="1404" xr:uid="{00000000-0005-0000-0000-000063450000}"/>
    <cellStyle name="Moneda 20 2 2 5" xfId="1405" xr:uid="{00000000-0005-0000-0000-000064450000}"/>
    <cellStyle name="Moneda 20 2 3" xfId="1406" xr:uid="{00000000-0005-0000-0000-000065450000}"/>
    <cellStyle name="Moneda 20 2 3 2" xfId="1407" xr:uid="{00000000-0005-0000-0000-000066450000}"/>
    <cellStyle name="Moneda 20 2 4" xfId="1408" xr:uid="{00000000-0005-0000-0000-000067450000}"/>
    <cellStyle name="Moneda 20 2 4 2" xfId="1409" xr:uid="{00000000-0005-0000-0000-000068450000}"/>
    <cellStyle name="Moneda 20 2 5" xfId="1410" xr:uid="{00000000-0005-0000-0000-000069450000}"/>
    <cellStyle name="Moneda 20 2 5 2" xfId="1411" xr:uid="{00000000-0005-0000-0000-00006A450000}"/>
    <cellStyle name="Moneda 20 2 6" xfId="1412" xr:uid="{00000000-0005-0000-0000-00006B450000}"/>
    <cellStyle name="Moneda 20 2 7" xfId="1413" xr:uid="{00000000-0005-0000-0000-00006C450000}"/>
    <cellStyle name="Moneda 20 3" xfId="1414" xr:uid="{00000000-0005-0000-0000-00006D450000}"/>
    <cellStyle name="Moneda 20 3 2" xfId="1415" xr:uid="{00000000-0005-0000-0000-00006E450000}"/>
    <cellStyle name="Moneda 20 3 2 2" xfId="1416" xr:uid="{00000000-0005-0000-0000-00006F450000}"/>
    <cellStyle name="Moneda 20 3 3" xfId="1417" xr:uid="{00000000-0005-0000-0000-000070450000}"/>
    <cellStyle name="Moneda 20 3 3 2" xfId="1418" xr:uid="{00000000-0005-0000-0000-000071450000}"/>
    <cellStyle name="Moneda 20 3 4" xfId="1419" xr:uid="{00000000-0005-0000-0000-000072450000}"/>
    <cellStyle name="Moneda 20 3 4 2" xfId="1420" xr:uid="{00000000-0005-0000-0000-000073450000}"/>
    <cellStyle name="Moneda 20 3 5" xfId="1421" xr:uid="{00000000-0005-0000-0000-000074450000}"/>
    <cellStyle name="Moneda 20 4" xfId="1422" xr:uid="{00000000-0005-0000-0000-000075450000}"/>
    <cellStyle name="Moneda 20 4 2" xfId="1423" xr:uid="{00000000-0005-0000-0000-000076450000}"/>
    <cellStyle name="Moneda 20 5" xfId="1424" xr:uid="{00000000-0005-0000-0000-000077450000}"/>
    <cellStyle name="Moneda 20 5 2" xfId="1425" xr:uid="{00000000-0005-0000-0000-000078450000}"/>
    <cellStyle name="Moneda 20 6" xfId="1426" xr:uid="{00000000-0005-0000-0000-000079450000}"/>
    <cellStyle name="Moneda 20 6 2" xfId="1427" xr:uid="{00000000-0005-0000-0000-00007A450000}"/>
    <cellStyle name="Moneda 20 7" xfId="1428" xr:uid="{00000000-0005-0000-0000-00007B450000}"/>
    <cellStyle name="Moneda 20 8" xfId="1429" xr:uid="{00000000-0005-0000-0000-00007C450000}"/>
    <cellStyle name="Moneda 21" xfId="1430" xr:uid="{00000000-0005-0000-0000-00007D450000}"/>
    <cellStyle name="Moneda 21 2" xfId="1431" xr:uid="{00000000-0005-0000-0000-00007E450000}"/>
    <cellStyle name="Moneda 21 2 2" xfId="1432" xr:uid="{00000000-0005-0000-0000-00007F450000}"/>
    <cellStyle name="Moneda 21 2 2 2" xfId="1433" xr:uid="{00000000-0005-0000-0000-000080450000}"/>
    <cellStyle name="Moneda 21 2 2 2 2" xfId="1434" xr:uid="{00000000-0005-0000-0000-000081450000}"/>
    <cellStyle name="Moneda 21 2 2 3" xfId="1435" xr:uid="{00000000-0005-0000-0000-000082450000}"/>
    <cellStyle name="Moneda 21 2 2 3 2" xfId="1436" xr:uid="{00000000-0005-0000-0000-000083450000}"/>
    <cellStyle name="Moneda 21 2 2 4" xfId="1437" xr:uid="{00000000-0005-0000-0000-000084450000}"/>
    <cellStyle name="Moneda 21 2 2 4 2" xfId="1438" xr:uid="{00000000-0005-0000-0000-000085450000}"/>
    <cellStyle name="Moneda 21 2 2 5" xfId="1439" xr:uid="{00000000-0005-0000-0000-000086450000}"/>
    <cellStyle name="Moneda 21 2 3" xfId="1440" xr:uid="{00000000-0005-0000-0000-000087450000}"/>
    <cellStyle name="Moneda 21 2 3 2" xfId="1441" xr:uid="{00000000-0005-0000-0000-000088450000}"/>
    <cellStyle name="Moneda 21 2 4" xfId="1442" xr:uid="{00000000-0005-0000-0000-000089450000}"/>
    <cellStyle name="Moneda 21 2 4 2" xfId="1443" xr:uid="{00000000-0005-0000-0000-00008A450000}"/>
    <cellStyle name="Moneda 21 2 5" xfId="1444" xr:uid="{00000000-0005-0000-0000-00008B450000}"/>
    <cellStyle name="Moneda 21 2 5 2" xfId="1445" xr:uid="{00000000-0005-0000-0000-00008C450000}"/>
    <cellStyle name="Moneda 21 2 6" xfId="1446" xr:uid="{00000000-0005-0000-0000-00008D450000}"/>
    <cellStyle name="Moneda 21 2 7" xfId="1447" xr:uid="{00000000-0005-0000-0000-00008E450000}"/>
    <cellStyle name="Moneda 21 3" xfId="1448" xr:uid="{00000000-0005-0000-0000-00008F450000}"/>
    <cellStyle name="Moneda 21 3 2" xfId="1449" xr:uid="{00000000-0005-0000-0000-000090450000}"/>
    <cellStyle name="Moneda 21 3 2 2" xfId="1450" xr:uid="{00000000-0005-0000-0000-000091450000}"/>
    <cellStyle name="Moneda 21 3 3" xfId="1451" xr:uid="{00000000-0005-0000-0000-000092450000}"/>
    <cellStyle name="Moneda 21 3 3 2" xfId="1452" xr:uid="{00000000-0005-0000-0000-000093450000}"/>
    <cellStyle name="Moneda 21 3 4" xfId="1453" xr:uid="{00000000-0005-0000-0000-000094450000}"/>
    <cellStyle name="Moneda 21 3 4 2" xfId="1454" xr:uid="{00000000-0005-0000-0000-000095450000}"/>
    <cellStyle name="Moneda 21 3 5" xfId="1455" xr:uid="{00000000-0005-0000-0000-000096450000}"/>
    <cellStyle name="Moneda 21 4" xfId="1456" xr:uid="{00000000-0005-0000-0000-000097450000}"/>
    <cellStyle name="Moneda 21 4 2" xfId="1457" xr:uid="{00000000-0005-0000-0000-000098450000}"/>
    <cellStyle name="Moneda 21 5" xfId="1458" xr:uid="{00000000-0005-0000-0000-000099450000}"/>
    <cellStyle name="Moneda 21 5 2" xfId="1459" xr:uid="{00000000-0005-0000-0000-00009A450000}"/>
    <cellStyle name="Moneda 21 6" xfId="1460" xr:uid="{00000000-0005-0000-0000-00009B450000}"/>
    <cellStyle name="Moneda 21 6 2" xfId="1461" xr:uid="{00000000-0005-0000-0000-00009C450000}"/>
    <cellStyle name="Moneda 21 7" xfId="1462" xr:uid="{00000000-0005-0000-0000-00009D450000}"/>
    <cellStyle name="Moneda 21 8" xfId="1463" xr:uid="{00000000-0005-0000-0000-00009E450000}"/>
    <cellStyle name="Moneda 22" xfId="1464" xr:uid="{00000000-0005-0000-0000-00009F450000}"/>
    <cellStyle name="Moneda 22 2" xfId="1465" xr:uid="{00000000-0005-0000-0000-0000A0450000}"/>
    <cellStyle name="Moneda 22 2 2" xfId="1466" xr:uid="{00000000-0005-0000-0000-0000A1450000}"/>
    <cellStyle name="Moneda 22 2 2 2" xfId="1467" xr:uid="{00000000-0005-0000-0000-0000A2450000}"/>
    <cellStyle name="Moneda 22 2 2 2 2" xfId="1468" xr:uid="{00000000-0005-0000-0000-0000A3450000}"/>
    <cellStyle name="Moneda 22 2 2 3" xfId="1469" xr:uid="{00000000-0005-0000-0000-0000A4450000}"/>
    <cellStyle name="Moneda 22 2 2 3 2" xfId="1470" xr:uid="{00000000-0005-0000-0000-0000A5450000}"/>
    <cellStyle name="Moneda 22 2 2 4" xfId="1471" xr:uid="{00000000-0005-0000-0000-0000A6450000}"/>
    <cellStyle name="Moneda 22 2 2 4 2" xfId="1472" xr:uid="{00000000-0005-0000-0000-0000A7450000}"/>
    <cellStyle name="Moneda 22 2 2 5" xfId="1473" xr:uid="{00000000-0005-0000-0000-0000A8450000}"/>
    <cellStyle name="Moneda 22 2 3" xfId="1474" xr:uid="{00000000-0005-0000-0000-0000A9450000}"/>
    <cellStyle name="Moneda 22 2 3 2" xfId="1475" xr:uid="{00000000-0005-0000-0000-0000AA450000}"/>
    <cellStyle name="Moneda 22 2 4" xfId="1476" xr:uid="{00000000-0005-0000-0000-0000AB450000}"/>
    <cellStyle name="Moneda 22 2 4 2" xfId="1477" xr:uid="{00000000-0005-0000-0000-0000AC450000}"/>
    <cellStyle name="Moneda 22 2 5" xfId="1478" xr:uid="{00000000-0005-0000-0000-0000AD450000}"/>
    <cellStyle name="Moneda 22 2 5 2" xfId="1479" xr:uid="{00000000-0005-0000-0000-0000AE450000}"/>
    <cellStyle name="Moneda 22 2 6" xfId="1480" xr:uid="{00000000-0005-0000-0000-0000AF450000}"/>
    <cellStyle name="Moneda 22 3" xfId="1481" xr:uid="{00000000-0005-0000-0000-0000B0450000}"/>
    <cellStyle name="Moneda 22 3 2" xfId="1482" xr:uid="{00000000-0005-0000-0000-0000B1450000}"/>
    <cellStyle name="Moneda 22 3 2 2" xfId="1483" xr:uid="{00000000-0005-0000-0000-0000B2450000}"/>
    <cellStyle name="Moneda 22 3 3" xfId="1484" xr:uid="{00000000-0005-0000-0000-0000B3450000}"/>
    <cellStyle name="Moneda 22 3 3 2" xfId="1485" xr:uid="{00000000-0005-0000-0000-0000B4450000}"/>
    <cellStyle name="Moneda 22 3 4" xfId="1486" xr:uid="{00000000-0005-0000-0000-0000B5450000}"/>
    <cellStyle name="Moneda 22 3 4 2" xfId="1487" xr:uid="{00000000-0005-0000-0000-0000B6450000}"/>
    <cellStyle name="Moneda 22 3 5" xfId="1488" xr:uid="{00000000-0005-0000-0000-0000B7450000}"/>
    <cellStyle name="Moneda 22 4" xfId="1489" xr:uid="{00000000-0005-0000-0000-0000B8450000}"/>
    <cellStyle name="Moneda 22 4 2" xfId="1490" xr:uid="{00000000-0005-0000-0000-0000B9450000}"/>
    <cellStyle name="Moneda 22 5" xfId="1491" xr:uid="{00000000-0005-0000-0000-0000BA450000}"/>
    <cellStyle name="Moneda 22 5 2" xfId="1492" xr:uid="{00000000-0005-0000-0000-0000BB450000}"/>
    <cellStyle name="Moneda 22 6" xfId="1493" xr:uid="{00000000-0005-0000-0000-0000BC450000}"/>
    <cellStyle name="Moneda 22 6 2" xfId="1494" xr:uid="{00000000-0005-0000-0000-0000BD450000}"/>
    <cellStyle name="Moneda 22 7" xfId="1495" xr:uid="{00000000-0005-0000-0000-0000BE450000}"/>
    <cellStyle name="Moneda 22 8" xfId="1496" xr:uid="{00000000-0005-0000-0000-0000BF450000}"/>
    <cellStyle name="Moneda 23" xfId="1497" xr:uid="{00000000-0005-0000-0000-0000C0450000}"/>
    <cellStyle name="Moneda 23 2" xfId="1498" xr:uid="{00000000-0005-0000-0000-0000C1450000}"/>
    <cellStyle name="Moneda 23 2 2" xfId="1499" xr:uid="{00000000-0005-0000-0000-0000C2450000}"/>
    <cellStyle name="Moneda 23 2 2 2" xfId="1500" xr:uid="{00000000-0005-0000-0000-0000C3450000}"/>
    <cellStyle name="Moneda 23 2 3" xfId="1501" xr:uid="{00000000-0005-0000-0000-0000C4450000}"/>
    <cellStyle name="Moneda 23 2 3 2" xfId="1502" xr:uid="{00000000-0005-0000-0000-0000C5450000}"/>
    <cellStyle name="Moneda 23 2 4" xfId="1503" xr:uid="{00000000-0005-0000-0000-0000C6450000}"/>
    <cellStyle name="Moneda 23 2 4 2" xfId="1504" xr:uid="{00000000-0005-0000-0000-0000C7450000}"/>
    <cellStyle name="Moneda 23 2 5" xfId="1505" xr:uid="{00000000-0005-0000-0000-0000C8450000}"/>
    <cellStyle name="Moneda 23 3" xfId="1506" xr:uid="{00000000-0005-0000-0000-0000C9450000}"/>
    <cellStyle name="Moneda 23 3 2" xfId="1507" xr:uid="{00000000-0005-0000-0000-0000CA450000}"/>
    <cellStyle name="Moneda 23 4" xfId="1508" xr:uid="{00000000-0005-0000-0000-0000CB450000}"/>
    <cellStyle name="Moneda 23 4 2" xfId="1509" xr:uid="{00000000-0005-0000-0000-0000CC450000}"/>
    <cellStyle name="Moneda 23 5" xfId="1510" xr:uid="{00000000-0005-0000-0000-0000CD450000}"/>
    <cellStyle name="Moneda 23 5 2" xfId="1511" xr:uid="{00000000-0005-0000-0000-0000CE450000}"/>
    <cellStyle name="Moneda 23 6" xfId="1512" xr:uid="{00000000-0005-0000-0000-0000CF450000}"/>
    <cellStyle name="Moneda 23 7" xfId="1513" xr:uid="{00000000-0005-0000-0000-0000D0450000}"/>
    <cellStyle name="Moneda 24" xfId="1514" xr:uid="{00000000-0005-0000-0000-0000D1450000}"/>
    <cellStyle name="Moneda 24 2" xfId="1515" xr:uid="{00000000-0005-0000-0000-0000D2450000}"/>
    <cellStyle name="Moneda 24 2 2" xfId="1516" xr:uid="{00000000-0005-0000-0000-0000D3450000}"/>
    <cellStyle name="Moneda 24 2 2 2" xfId="1517" xr:uid="{00000000-0005-0000-0000-0000D4450000}"/>
    <cellStyle name="Moneda 24 2 3" xfId="1518" xr:uid="{00000000-0005-0000-0000-0000D5450000}"/>
    <cellStyle name="Moneda 24 2 3 2" xfId="1519" xr:uid="{00000000-0005-0000-0000-0000D6450000}"/>
    <cellStyle name="Moneda 24 2 4" xfId="1520" xr:uid="{00000000-0005-0000-0000-0000D7450000}"/>
    <cellStyle name="Moneda 24 2 4 2" xfId="1521" xr:uid="{00000000-0005-0000-0000-0000D8450000}"/>
    <cellStyle name="Moneda 24 2 5" xfId="1522" xr:uid="{00000000-0005-0000-0000-0000D9450000}"/>
    <cellStyle name="Moneda 24 3" xfId="1523" xr:uid="{00000000-0005-0000-0000-0000DA450000}"/>
    <cellStyle name="Moneda 24 3 2" xfId="1524" xr:uid="{00000000-0005-0000-0000-0000DB450000}"/>
    <cellStyle name="Moneda 24 4" xfId="1525" xr:uid="{00000000-0005-0000-0000-0000DC450000}"/>
    <cellStyle name="Moneda 24 4 2" xfId="1526" xr:uid="{00000000-0005-0000-0000-0000DD450000}"/>
    <cellStyle name="Moneda 24 5" xfId="1527" xr:uid="{00000000-0005-0000-0000-0000DE450000}"/>
    <cellStyle name="Moneda 24 5 2" xfId="1528" xr:uid="{00000000-0005-0000-0000-0000DF450000}"/>
    <cellStyle name="Moneda 24 6" xfId="1529" xr:uid="{00000000-0005-0000-0000-0000E0450000}"/>
    <cellStyle name="Moneda 24 7" xfId="1530" xr:uid="{00000000-0005-0000-0000-0000E1450000}"/>
    <cellStyle name="Moneda 25" xfId="1531" xr:uid="{00000000-0005-0000-0000-0000E2450000}"/>
    <cellStyle name="Moneda 25 2" xfId="1532" xr:uid="{00000000-0005-0000-0000-0000E3450000}"/>
    <cellStyle name="Moneda 25 2 2" xfId="1533" xr:uid="{00000000-0005-0000-0000-0000E4450000}"/>
    <cellStyle name="Moneda 25 3" xfId="1534" xr:uid="{00000000-0005-0000-0000-0000E5450000}"/>
    <cellStyle name="Moneda 25 3 2" xfId="1535" xr:uid="{00000000-0005-0000-0000-0000E6450000}"/>
    <cellStyle name="Moneda 25 4" xfId="1536" xr:uid="{00000000-0005-0000-0000-0000E7450000}"/>
    <cellStyle name="Moneda 25 4 2" xfId="1537" xr:uid="{00000000-0005-0000-0000-0000E8450000}"/>
    <cellStyle name="Moneda 25 5" xfId="1538" xr:uid="{00000000-0005-0000-0000-0000E9450000}"/>
    <cellStyle name="Moneda 26" xfId="1539" xr:uid="{00000000-0005-0000-0000-0000EA450000}"/>
    <cellStyle name="Moneda 26 2" xfId="1540" xr:uid="{00000000-0005-0000-0000-0000EB450000}"/>
    <cellStyle name="Moneda 26 2 2" xfId="1541" xr:uid="{00000000-0005-0000-0000-0000EC450000}"/>
    <cellStyle name="Moneda 26 3" xfId="1542" xr:uid="{00000000-0005-0000-0000-0000ED450000}"/>
    <cellStyle name="Moneda 26 3 2" xfId="1543" xr:uid="{00000000-0005-0000-0000-0000EE450000}"/>
    <cellStyle name="Moneda 26 4" xfId="1544" xr:uid="{00000000-0005-0000-0000-0000EF450000}"/>
    <cellStyle name="Moneda 26 4 2" xfId="1545" xr:uid="{00000000-0005-0000-0000-0000F0450000}"/>
    <cellStyle name="Moneda 26 5" xfId="1546" xr:uid="{00000000-0005-0000-0000-0000F1450000}"/>
    <cellStyle name="Moneda 27" xfId="1547" xr:uid="{00000000-0005-0000-0000-0000F2450000}"/>
    <cellStyle name="Moneda 27 2" xfId="1548" xr:uid="{00000000-0005-0000-0000-0000F3450000}"/>
    <cellStyle name="Moneda 27 2 2" xfId="1549" xr:uid="{00000000-0005-0000-0000-0000F4450000}"/>
    <cellStyle name="Moneda 27 3" xfId="1550" xr:uid="{00000000-0005-0000-0000-0000F5450000}"/>
    <cellStyle name="Moneda 27 3 2" xfId="1551" xr:uid="{00000000-0005-0000-0000-0000F6450000}"/>
    <cellStyle name="Moneda 27 4" xfId="1552" xr:uid="{00000000-0005-0000-0000-0000F7450000}"/>
    <cellStyle name="Moneda 27 4 2" xfId="1553" xr:uid="{00000000-0005-0000-0000-0000F8450000}"/>
    <cellStyle name="Moneda 27 5" xfId="1554" xr:uid="{00000000-0005-0000-0000-0000F9450000}"/>
    <cellStyle name="Moneda 28" xfId="1555" xr:uid="{00000000-0005-0000-0000-0000FA450000}"/>
    <cellStyle name="Moneda 28 2" xfId="1556" xr:uid="{00000000-0005-0000-0000-0000FB450000}"/>
    <cellStyle name="Moneda 28 2 2" xfId="1557" xr:uid="{00000000-0005-0000-0000-0000FC450000}"/>
    <cellStyle name="Moneda 28 3" xfId="1558" xr:uid="{00000000-0005-0000-0000-0000FD450000}"/>
    <cellStyle name="Moneda 28 3 2" xfId="1559" xr:uid="{00000000-0005-0000-0000-0000FE450000}"/>
    <cellStyle name="Moneda 28 4" xfId="1560" xr:uid="{00000000-0005-0000-0000-0000FF450000}"/>
    <cellStyle name="Moneda 28 4 2" xfId="1561" xr:uid="{00000000-0005-0000-0000-000000460000}"/>
    <cellStyle name="Moneda 28 5" xfId="1562" xr:uid="{00000000-0005-0000-0000-000001460000}"/>
    <cellStyle name="Moneda 29" xfId="1563" xr:uid="{00000000-0005-0000-0000-000002460000}"/>
    <cellStyle name="Moneda 29 2" xfId="1564" xr:uid="{00000000-0005-0000-0000-000003460000}"/>
    <cellStyle name="Moneda 29 2 2" xfId="1565" xr:uid="{00000000-0005-0000-0000-000004460000}"/>
    <cellStyle name="Moneda 29 3" xfId="1566" xr:uid="{00000000-0005-0000-0000-000005460000}"/>
    <cellStyle name="Moneda 29 3 2" xfId="1567" xr:uid="{00000000-0005-0000-0000-000006460000}"/>
    <cellStyle name="Moneda 29 4" xfId="1568" xr:uid="{00000000-0005-0000-0000-000007460000}"/>
    <cellStyle name="Moneda 29 4 2" xfId="1569" xr:uid="{00000000-0005-0000-0000-000008460000}"/>
    <cellStyle name="Moneda 29 5" xfId="1570" xr:uid="{00000000-0005-0000-0000-000009460000}"/>
    <cellStyle name="Moneda 3" xfId="14" xr:uid="{00000000-0005-0000-0000-00000A460000}"/>
    <cellStyle name="Moneda 3 10" xfId="1571" xr:uid="{00000000-0005-0000-0000-00000B460000}"/>
    <cellStyle name="Moneda 3 10 2" xfId="1572" xr:uid="{00000000-0005-0000-0000-00000C460000}"/>
    <cellStyle name="Moneda 3 10 2 2" xfId="1573" xr:uid="{00000000-0005-0000-0000-00000D460000}"/>
    <cellStyle name="Moneda 3 10 3" xfId="1574" xr:uid="{00000000-0005-0000-0000-00000E460000}"/>
    <cellStyle name="Moneda 3 10 3 2" xfId="1575" xr:uid="{00000000-0005-0000-0000-00000F460000}"/>
    <cellStyle name="Moneda 3 10 4" xfId="1576" xr:uid="{00000000-0005-0000-0000-000010460000}"/>
    <cellStyle name="Moneda 3 10 4 2" xfId="1577" xr:uid="{00000000-0005-0000-0000-000011460000}"/>
    <cellStyle name="Moneda 3 10 5" xfId="1578" xr:uid="{00000000-0005-0000-0000-000012460000}"/>
    <cellStyle name="Moneda 3 11" xfId="1579" xr:uid="{00000000-0005-0000-0000-000013460000}"/>
    <cellStyle name="Moneda 3 11 2" xfId="1580" xr:uid="{00000000-0005-0000-0000-000014460000}"/>
    <cellStyle name="Moneda 3 12" xfId="1581" xr:uid="{00000000-0005-0000-0000-000015460000}"/>
    <cellStyle name="Moneda 3 12 2" xfId="1582" xr:uid="{00000000-0005-0000-0000-000016460000}"/>
    <cellStyle name="Moneda 3 13" xfId="1583" xr:uid="{00000000-0005-0000-0000-000017460000}"/>
    <cellStyle name="Moneda 3 13 2" xfId="1584" xr:uid="{00000000-0005-0000-0000-000018460000}"/>
    <cellStyle name="Moneda 3 14" xfId="1585" xr:uid="{00000000-0005-0000-0000-000019460000}"/>
    <cellStyle name="Moneda 3 14 2" xfId="1586" xr:uid="{00000000-0005-0000-0000-00001A460000}"/>
    <cellStyle name="Moneda 3 15" xfId="1587" xr:uid="{00000000-0005-0000-0000-00001B460000}"/>
    <cellStyle name="Moneda 3 15 10" xfId="5066" xr:uid="{00000000-0005-0000-0000-00001C460000}"/>
    <cellStyle name="Moneda 3 15 10 2" xfId="9443" xr:uid="{00000000-0005-0000-0000-00001D460000}"/>
    <cellStyle name="Moneda 3 15 10 2 2" xfId="18196" xr:uid="{00000000-0005-0000-0000-00001E460000}"/>
    <cellStyle name="Moneda 3 15 10 3" xfId="13820" xr:uid="{00000000-0005-0000-0000-00001F460000}"/>
    <cellStyle name="Moneda 3 15 11" xfId="7255" xr:uid="{00000000-0005-0000-0000-000020460000}"/>
    <cellStyle name="Moneda 3 15 11 2" xfId="16008" xr:uid="{00000000-0005-0000-0000-000021460000}"/>
    <cellStyle name="Moneda 3 15 12" xfId="11632" xr:uid="{00000000-0005-0000-0000-000022460000}"/>
    <cellStyle name="Moneda 3 15 2" xfId="1588" xr:uid="{00000000-0005-0000-0000-000023460000}"/>
    <cellStyle name="Moneda 3 15 3" xfId="1589" xr:uid="{00000000-0005-0000-0000-000024460000}"/>
    <cellStyle name="Moneda 3 15 4" xfId="2971" xr:uid="{00000000-0005-0000-0000-000025460000}"/>
    <cellStyle name="Moneda 3 15 4 2" xfId="3083" xr:uid="{00000000-0005-0000-0000-000026460000}"/>
    <cellStyle name="Moneda 3 15 4 2 2" xfId="3359" xr:uid="{00000000-0005-0000-0000-000027460000}"/>
    <cellStyle name="Moneda 3 15 4 2 2 2" xfId="3912" xr:uid="{00000000-0005-0000-0000-000028460000}"/>
    <cellStyle name="Moneda 3 15 4 2 2 2 2" xfId="5008" xr:uid="{00000000-0005-0000-0000-000029460000}"/>
    <cellStyle name="Moneda 3 15 4 2 2 2 2 2" xfId="7197" xr:uid="{00000000-0005-0000-0000-00002A460000}"/>
    <cellStyle name="Moneda 3 15 4 2 2 2 2 2 2" xfId="11574" xr:uid="{00000000-0005-0000-0000-00002B460000}"/>
    <cellStyle name="Moneda 3 15 4 2 2 2 2 2 2 2" xfId="20327" xr:uid="{00000000-0005-0000-0000-00002C460000}"/>
    <cellStyle name="Moneda 3 15 4 2 2 2 2 2 3" xfId="15951" xr:uid="{00000000-0005-0000-0000-00002D460000}"/>
    <cellStyle name="Moneda 3 15 4 2 2 2 2 3" xfId="9386" xr:uid="{00000000-0005-0000-0000-00002E460000}"/>
    <cellStyle name="Moneda 3 15 4 2 2 2 2 3 2" xfId="18139" xr:uid="{00000000-0005-0000-0000-00002F460000}"/>
    <cellStyle name="Moneda 3 15 4 2 2 2 2 4" xfId="13763" xr:uid="{00000000-0005-0000-0000-000030460000}"/>
    <cellStyle name="Moneda 3 15 4 2 2 2 3" xfId="6103" xr:uid="{00000000-0005-0000-0000-000031460000}"/>
    <cellStyle name="Moneda 3 15 4 2 2 2 3 2" xfId="10480" xr:uid="{00000000-0005-0000-0000-000032460000}"/>
    <cellStyle name="Moneda 3 15 4 2 2 2 3 2 2" xfId="19233" xr:uid="{00000000-0005-0000-0000-000033460000}"/>
    <cellStyle name="Moneda 3 15 4 2 2 2 3 3" xfId="14857" xr:uid="{00000000-0005-0000-0000-000034460000}"/>
    <cellStyle name="Moneda 3 15 4 2 2 2 4" xfId="8292" xr:uid="{00000000-0005-0000-0000-000035460000}"/>
    <cellStyle name="Moneda 3 15 4 2 2 2 4 2" xfId="17045" xr:uid="{00000000-0005-0000-0000-000036460000}"/>
    <cellStyle name="Moneda 3 15 4 2 2 2 5" xfId="12669" xr:uid="{00000000-0005-0000-0000-000037460000}"/>
    <cellStyle name="Moneda 3 15 4 2 2 3" xfId="4460" xr:uid="{00000000-0005-0000-0000-000038460000}"/>
    <cellStyle name="Moneda 3 15 4 2 2 3 2" xfId="6649" xr:uid="{00000000-0005-0000-0000-000039460000}"/>
    <cellStyle name="Moneda 3 15 4 2 2 3 2 2" xfId="11026" xr:uid="{00000000-0005-0000-0000-00003A460000}"/>
    <cellStyle name="Moneda 3 15 4 2 2 3 2 2 2" xfId="19779" xr:uid="{00000000-0005-0000-0000-00003B460000}"/>
    <cellStyle name="Moneda 3 15 4 2 2 3 2 3" xfId="15403" xr:uid="{00000000-0005-0000-0000-00003C460000}"/>
    <cellStyle name="Moneda 3 15 4 2 2 3 3" xfId="8838" xr:uid="{00000000-0005-0000-0000-00003D460000}"/>
    <cellStyle name="Moneda 3 15 4 2 2 3 3 2" xfId="17591" xr:uid="{00000000-0005-0000-0000-00003E460000}"/>
    <cellStyle name="Moneda 3 15 4 2 2 3 4" xfId="13215" xr:uid="{00000000-0005-0000-0000-00003F460000}"/>
    <cellStyle name="Moneda 3 15 4 2 2 4" xfId="5555" xr:uid="{00000000-0005-0000-0000-000040460000}"/>
    <cellStyle name="Moneda 3 15 4 2 2 4 2" xfId="9932" xr:uid="{00000000-0005-0000-0000-000041460000}"/>
    <cellStyle name="Moneda 3 15 4 2 2 4 2 2" xfId="18685" xr:uid="{00000000-0005-0000-0000-000042460000}"/>
    <cellStyle name="Moneda 3 15 4 2 2 4 3" xfId="14309" xr:uid="{00000000-0005-0000-0000-000043460000}"/>
    <cellStyle name="Moneda 3 15 4 2 2 5" xfId="7744" xr:uid="{00000000-0005-0000-0000-000044460000}"/>
    <cellStyle name="Moneda 3 15 4 2 2 5 2" xfId="16497" xr:uid="{00000000-0005-0000-0000-000045460000}"/>
    <cellStyle name="Moneda 3 15 4 2 2 6" xfId="12121" xr:uid="{00000000-0005-0000-0000-000046460000}"/>
    <cellStyle name="Moneda 3 15 4 2 3" xfId="3638" xr:uid="{00000000-0005-0000-0000-000047460000}"/>
    <cellStyle name="Moneda 3 15 4 2 3 2" xfId="4734" xr:uid="{00000000-0005-0000-0000-000048460000}"/>
    <cellStyle name="Moneda 3 15 4 2 3 2 2" xfId="6923" xr:uid="{00000000-0005-0000-0000-000049460000}"/>
    <cellStyle name="Moneda 3 15 4 2 3 2 2 2" xfId="11300" xr:uid="{00000000-0005-0000-0000-00004A460000}"/>
    <cellStyle name="Moneda 3 15 4 2 3 2 2 2 2" xfId="20053" xr:uid="{00000000-0005-0000-0000-00004B460000}"/>
    <cellStyle name="Moneda 3 15 4 2 3 2 2 3" xfId="15677" xr:uid="{00000000-0005-0000-0000-00004C460000}"/>
    <cellStyle name="Moneda 3 15 4 2 3 2 3" xfId="9112" xr:uid="{00000000-0005-0000-0000-00004D460000}"/>
    <cellStyle name="Moneda 3 15 4 2 3 2 3 2" xfId="17865" xr:uid="{00000000-0005-0000-0000-00004E460000}"/>
    <cellStyle name="Moneda 3 15 4 2 3 2 4" xfId="13489" xr:uid="{00000000-0005-0000-0000-00004F460000}"/>
    <cellStyle name="Moneda 3 15 4 2 3 3" xfId="5829" xr:uid="{00000000-0005-0000-0000-000050460000}"/>
    <cellStyle name="Moneda 3 15 4 2 3 3 2" xfId="10206" xr:uid="{00000000-0005-0000-0000-000051460000}"/>
    <cellStyle name="Moneda 3 15 4 2 3 3 2 2" xfId="18959" xr:uid="{00000000-0005-0000-0000-000052460000}"/>
    <cellStyle name="Moneda 3 15 4 2 3 3 3" xfId="14583" xr:uid="{00000000-0005-0000-0000-000053460000}"/>
    <cellStyle name="Moneda 3 15 4 2 3 4" xfId="8018" xr:uid="{00000000-0005-0000-0000-000054460000}"/>
    <cellStyle name="Moneda 3 15 4 2 3 4 2" xfId="16771" xr:uid="{00000000-0005-0000-0000-000055460000}"/>
    <cellStyle name="Moneda 3 15 4 2 3 5" xfId="12395" xr:uid="{00000000-0005-0000-0000-000056460000}"/>
    <cellStyle name="Moneda 3 15 4 2 4" xfId="4186" xr:uid="{00000000-0005-0000-0000-000057460000}"/>
    <cellStyle name="Moneda 3 15 4 2 4 2" xfId="6375" xr:uid="{00000000-0005-0000-0000-000058460000}"/>
    <cellStyle name="Moneda 3 15 4 2 4 2 2" xfId="10752" xr:uid="{00000000-0005-0000-0000-000059460000}"/>
    <cellStyle name="Moneda 3 15 4 2 4 2 2 2" xfId="19505" xr:uid="{00000000-0005-0000-0000-00005A460000}"/>
    <cellStyle name="Moneda 3 15 4 2 4 2 3" xfId="15129" xr:uid="{00000000-0005-0000-0000-00005B460000}"/>
    <cellStyle name="Moneda 3 15 4 2 4 3" xfId="8564" xr:uid="{00000000-0005-0000-0000-00005C460000}"/>
    <cellStyle name="Moneda 3 15 4 2 4 3 2" xfId="17317" xr:uid="{00000000-0005-0000-0000-00005D460000}"/>
    <cellStyle name="Moneda 3 15 4 2 4 4" xfId="12941" xr:uid="{00000000-0005-0000-0000-00005E460000}"/>
    <cellStyle name="Moneda 3 15 4 2 5" xfId="5281" xr:uid="{00000000-0005-0000-0000-00005F460000}"/>
    <cellStyle name="Moneda 3 15 4 2 5 2" xfId="9658" xr:uid="{00000000-0005-0000-0000-000060460000}"/>
    <cellStyle name="Moneda 3 15 4 2 5 2 2" xfId="18411" xr:uid="{00000000-0005-0000-0000-000061460000}"/>
    <cellStyle name="Moneda 3 15 4 2 5 3" xfId="14035" xr:uid="{00000000-0005-0000-0000-000062460000}"/>
    <cellStyle name="Moneda 3 15 4 2 6" xfId="7470" xr:uid="{00000000-0005-0000-0000-000063460000}"/>
    <cellStyle name="Moneda 3 15 4 2 6 2" xfId="16223" xr:uid="{00000000-0005-0000-0000-000064460000}"/>
    <cellStyle name="Moneda 3 15 4 2 7" xfId="11847" xr:uid="{00000000-0005-0000-0000-000065460000}"/>
    <cellStyle name="Moneda 3 15 4 3" xfId="3247" xr:uid="{00000000-0005-0000-0000-000066460000}"/>
    <cellStyle name="Moneda 3 15 4 3 2" xfId="3800" xr:uid="{00000000-0005-0000-0000-000067460000}"/>
    <cellStyle name="Moneda 3 15 4 3 2 2" xfId="4896" xr:uid="{00000000-0005-0000-0000-000068460000}"/>
    <cellStyle name="Moneda 3 15 4 3 2 2 2" xfId="7085" xr:uid="{00000000-0005-0000-0000-000069460000}"/>
    <cellStyle name="Moneda 3 15 4 3 2 2 2 2" xfId="11462" xr:uid="{00000000-0005-0000-0000-00006A460000}"/>
    <cellStyle name="Moneda 3 15 4 3 2 2 2 2 2" xfId="20215" xr:uid="{00000000-0005-0000-0000-00006B460000}"/>
    <cellStyle name="Moneda 3 15 4 3 2 2 2 3" xfId="15839" xr:uid="{00000000-0005-0000-0000-00006C460000}"/>
    <cellStyle name="Moneda 3 15 4 3 2 2 3" xfId="9274" xr:uid="{00000000-0005-0000-0000-00006D460000}"/>
    <cellStyle name="Moneda 3 15 4 3 2 2 3 2" xfId="18027" xr:uid="{00000000-0005-0000-0000-00006E460000}"/>
    <cellStyle name="Moneda 3 15 4 3 2 2 4" xfId="13651" xr:uid="{00000000-0005-0000-0000-00006F460000}"/>
    <cellStyle name="Moneda 3 15 4 3 2 3" xfId="5991" xr:uid="{00000000-0005-0000-0000-000070460000}"/>
    <cellStyle name="Moneda 3 15 4 3 2 3 2" xfId="10368" xr:uid="{00000000-0005-0000-0000-000071460000}"/>
    <cellStyle name="Moneda 3 15 4 3 2 3 2 2" xfId="19121" xr:uid="{00000000-0005-0000-0000-000072460000}"/>
    <cellStyle name="Moneda 3 15 4 3 2 3 3" xfId="14745" xr:uid="{00000000-0005-0000-0000-000073460000}"/>
    <cellStyle name="Moneda 3 15 4 3 2 4" xfId="8180" xr:uid="{00000000-0005-0000-0000-000074460000}"/>
    <cellStyle name="Moneda 3 15 4 3 2 4 2" xfId="16933" xr:uid="{00000000-0005-0000-0000-000075460000}"/>
    <cellStyle name="Moneda 3 15 4 3 2 5" xfId="12557" xr:uid="{00000000-0005-0000-0000-000076460000}"/>
    <cellStyle name="Moneda 3 15 4 3 3" xfId="4348" xr:uid="{00000000-0005-0000-0000-000077460000}"/>
    <cellStyle name="Moneda 3 15 4 3 3 2" xfId="6537" xr:uid="{00000000-0005-0000-0000-000078460000}"/>
    <cellStyle name="Moneda 3 15 4 3 3 2 2" xfId="10914" xr:uid="{00000000-0005-0000-0000-000079460000}"/>
    <cellStyle name="Moneda 3 15 4 3 3 2 2 2" xfId="19667" xr:uid="{00000000-0005-0000-0000-00007A460000}"/>
    <cellStyle name="Moneda 3 15 4 3 3 2 3" xfId="15291" xr:uid="{00000000-0005-0000-0000-00007B460000}"/>
    <cellStyle name="Moneda 3 15 4 3 3 3" xfId="8726" xr:uid="{00000000-0005-0000-0000-00007C460000}"/>
    <cellStyle name="Moneda 3 15 4 3 3 3 2" xfId="17479" xr:uid="{00000000-0005-0000-0000-00007D460000}"/>
    <cellStyle name="Moneda 3 15 4 3 3 4" xfId="13103" xr:uid="{00000000-0005-0000-0000-00007E460000}"/>
    <cellStyle name="Moneda 3 15 4 3 4" xfId="5443" xr:uid="{00000000-0005-0000-0000-00007F460000}"/>
    <cellStyle name="Moneda 3 15 4 3 4 2" xfId="9820" xr:uid="{00000000-0005-0000-0000-000080460000}"/>
    <cellStyle name="Moneda 3 15 4 3 4 2 2" xfId="18573" xr:uid="{00000000-0005-0000-0000-000081460000}"/>
    <cellStyle name="Moneda 3 15 4 3 4 3" xfId="14197" xr:uid="{00000000-0005-0000-0000-000082460000}"/>
    <cellStyle name="Moneda 3 15 4 3 5" xfId="7632" xr:uid="{00000000-0005-0000-0000-000083460000}"/>
    <cellStyle name="Moneda 3 15 4 3 5 2" xfId="16385" xr:uid="{00000000-0005-0000-0000-000084460000}"/>
    <cellStyle name="Moneda 3 15 4 3 6" xfId="12009" xr:uid="{00000000-0005-0000-0000-000085460000}"/>
    <cellStyle name="Moneda 3 15 4 4" xfId="3526" xr:uid="{00000000-0005-0000-0000-000086460000}"/>
    <cellStyle name="Moneda 3 15 4 4 2" xfId="4622" xr:uid="{00000000-0005-0000-0000-000087460000}"/>
    <cellStyle name="Moneda 3 15 4 4 2 2" xfId="6811" xr:uid="{00000000-0005-0000-0000-000088460000}"/>
    <cellStyle name="Moneda 3 15 4 4 2 2 2" xfId="11188" xr:uid="{00000000-0005-0000-0000-000089460000}"/>
    <cellStyle name="Moneda 3 15 4 4 2 2 2 2" xfId="19941" xr:uid="{00000000-0005-0000-0000-00008A460000}"/>
    <cellStyle name="Moneda 3 15 4 4 2 2 3" xfId="15565" xr:uid="{00000000-0005-0000-0000-00008B460000}"/>
    <cellStyle name="Moneda 3 15 4 4 2 3" xfId="9000" xr:uid="{00000000-0005-0000-0000-00008C460000}"/>
    <cellStyle name="Moneda 3 15 4 4 2 3 2" xfId="17753" xr:uid="{00000000-0005-0000-0000-00008D460000}"/>
    <cellStyle name="Moneda 3 15 4 4 2 4" xfId="13377" xr:uid="{00000000-0005-0000-0000-00008E460000}"/>
    <cellStyle name="Moneda 3 15 4 4 3" xfId="5717" xr:uid="{00000000-0005-0000-0000-00008F460000}"/>
    <cellStyle name="Moneda 3 15 4 4 3 2" xfId="10094" xr:uid="{00000000-0005-0000-0000-000090460000}"/>
    <cellStyle name="Moneda 3 15 4 4 3 2 2" xfId="18847" xr:uid="{00000000-0005-0000-0000-000091460000}"/>
    <cellStyle name="Moneda 3 15 4 4 3 3" xfId="14471" xr:uid="{00000000-0005-0000-0000-000092460000}"/>
    <cellStyle name="Moneda 3 15 4 4 4" xfId="7906" xr:uid="{00000000-0005-0000-0000-000093460000}"/>
    <cellStyle name="Moneda 3 15 4 4 4 2" xfId="16659" xr:uid="{00000000-0005-0000-0000-000094460000}"/>
    <cellStyle name="Moneda 3 15 4 4 5" xfId="12283" xr:uid="{00000000-0005-0000-0000-000095460000}"/>
    <cellStyle name="Moneda 3 15 4 5" xfId="4074" xr:uid="{00000000-0005-0000-0000-000096460000}"/>
    <cellStyle name="Moneda 3 15 4 5 2" xfId="6263" xr:uid="{00000000-0005-0000-0000-000097460000}"/>
    <cellStyle name="Moneda 3 15 4 5 2 2" xfId="10640" xr:uid="{00000000-0005-0000-0000-000098460000}"/>
    <cellStyle name="Moneda 3 15 4 5 2 2 2" xfId="19393" xr:uid="{00000000-0005-0000-0000-000099460000}"/>
    <cellStyle name="Moneda 3 15 4 5 2 3" xfId="15017" xr:uid="{00000000-0005-0000-0000-00009A460000}"/>
    <cellStyle name="Moneda 3 15 4 5 3" xfId="8452" xr:uid="{00000000-0005-0000-0000-00009B460000}"/>
    <cellStyle name="Moneda 3 15 4 5 3 2" xfId="17205" xr:uid="{00000000-0005-0000-0000-00009C460000}"/>
    <cellStyle name="Moneda 3 15 4 5 4" xfId="12829" xr:uid="{00000000-0005-0000-0000-00009D460000}"/>
    <cellStyle name="Moneda 3 15 4 6" xfId="5169" xr:uid="{00000000-0005-0000-0000-00009E460000}"/>
    <cellStyle name="Moneda 3 15 4 6 2" xfId="9546" xr:uid="{00000000-0005-0000-0000-00009F460000}"/>
    <cellStyle name="Moneda 3 15 4 6 2 2" xfId="18299" xr:uid="{00000000-0005-0000-0000-0000A0460000}"/>
    <cellStyle name="Moneda 3 15 4 6 3" xfId="13923" xr:uid="{00000000-0005-0000-0000-0000A1460000}"/>
    <cellStyle name="Moneda 3 15 4 7" xfId="7358" xr:uid="{00000000-0005-0000-0000-0000A2460000}"/>
    <cellStyle name="Moneda 3 15 4 7 2" xfId="16111" xr:uid="{00000000-0005-0000-0000-0000A3460000}"/>
    <cellStyle name="Moneda 3 15 4 8" xfId="11735" xr:uid="{00000000-0005-0000-0000-0000A4460000}"/>
    <cellStyle name="Moneda 3 15 5" xfId="3026" xr:uid="{00000000-0005-0000-0000-0000A5460000}"/>
    <cellStyle name="Moneda 3 15 5 2" xfId="3302" xr:uid="{00000000-0005-0000-0000-0000A6460000}"/>
    <cellStyle name="Moneda 3 15 5 2 2" xfId="3855" xr:uid="{00000000-0005-0000-0000-0000A7460000}"/>
    <cellStyle name="Moneda 3 15 5 2 2 2" xfId="4951" xr:uid="{00000000-0005-0000-0000-0000A8460000}"/>
    <cellStyle name="Moneda 3 15 5 2 2 2 2" xfId="7140" xr:uid="{00000000-0005-0000-0000-0000A9460000}"/>
    <cellStyle name="Moneda 3 15 5 2 2 2 2 2" xfId="11517" xr:uid="{00000000-0005-0000-0000-0000AA460000}"/>
    <cellStyle name="Moneda 3 15 5 2 2 2 2 2 2" xfId="20270" xr:uid="{00000000-0005-0000-0000-0000AB460000}"/>
    <cellStyle name="Moneda 3 15 5 2 2 2 2 3" xfId="15894" xr:uid="{00000000-0005-0000-0000-0000AC460000}"/>
    <cellStyle name="Moneda 3 15 5 2 2 2 3" xfId="9329" xr:uid="{00000000-0005-0000-0000-0000AD460000}"/>
    <cellStyle name="Moneda 3 15 5 2 2 2 3 2" xfId="18082" xr:uid="{00000000-0005-0000-0000-0000AE460000}"/>
    <cellStyle name="Moneda 3 15 5 2 2 2 4" xfId="13706" xr:uid="{00000000-0005-0000-0000-0000AF460000}"/>
    <cellStyle name="Moneda 3 15 5 2 2 3" xfId="6046" xr:uid="{00000000-0005-0000-0000-0000B0460000}"/>
    <cellStyle name="Moneda 3 15 5 2 2 3 2" xfId="10423" xr:uid="{00000000-0005-0000-0000-0000B1460000}"/>
    <cellStyle name="Moneda 3 15 5 2 2 3 2 2" xfId="19176" xr:uid="{00000000-0005-0000-0000-0000B2460000}"/>
    <cellStyle name="Moneda 3 15 5 2 2 3 3" xfId="14800" xr:uid="{00000000-0005-0000-0000-0000B3460000}"/>
    <cellStyle name="Moneda 3 15 5 2 2 4" xfId="8235" xr:uid="{00000000-0005-0000-0000-0000B4460000}"/>
    <cellStyle name="Moneda 3 15 5 2 2 4 2" xfId="16988" xr:uid="{00000000-0005-0000-0000-0000B5460000}"/>
    <cellStyle name="Moneda 3 15 5 2 2 5" xfId="12612" xr:uid="{00000000-0005-0000-0000-0000B6460000}"/>
    <cellStyle name="Moneda 3 15 5 2 3" xfId="4403" xr:uid="{00000000-0005-0000-0000-0000B7460000}"/>
    <cellStyle name="Moneda 3 15 5 2 3 2" xfId="6592" xr:uid="{00000000-0005-0000-0000-0000B8460000}"/>
    <cellStyle name="Moneda 3 15 5 2 3 2 2" xfId="10969" xr:uid="{00000000-0005-0000-0000-0000B9460000}"/>
    <cellStyle name="Moneda 3 15 5 2 3 2 2 2" xfId="19722" xr:uid="{00000000-0005-0000-0000-0000BA460000}"/>
    <cellStyle name="Moneda 3 15 5 2 3 2 3" xfId="15346" xr:uid="{00000000-0005-0000-0000-0000BB460000}"/>
    <cellStyle name="Moneda 3 15 5 2 3 3" xfId="8781" xr:uid="{00000000-0005-0000-0000-0000BC460000}"/>
    <cellStyle name="Moneda 3 15 5 2 3 3 2" xfId="17534" xr:uid="{00000000-0005-0000-0000-0000BD460000}"/>
    <cellStyle name="Moneda 3 15 5 2 3 4" xfId="13158" xr:uid="{00000000-0005-0000-0000-0000BE460000}"/>
    <cellStyle name="Moneda 3 15 5 2 4" xfId="5498" xr:uid="{00000000-0005-0000-0000-0000BF460000}"/>
    <cellStyle name="Moneda 3 15 5 2 4 2" xfId="9875" xr:uid="{00000000-0005-0000-0000-0000C0460000}"/>
    <cellStyle name="Moneda 3 15 5 2 4 2 2" xfId="18628" xr:uid="{00000000-0005-0000-0000-0000C1460000}"/>
    <cellStyle name="Moneda 3 15 5 2 4 3" xfId="14252" xr:uid="{00000000-0005-0000-0000-0000C2460000}"/>
    <cellStyle name="Moneda 3 15 5 2 5" xfId="7687" xr:uid="{00000000-0005-0000-0000-0000C3460000}"/>
    <cellStyle name="Moneda 3 15 5 2 5 2" xfId="16440" xr:uid="{00000000-0005-0000-0000-0000C4460000}"/>
    <cellStyle name="Moneda 3 15 5 2 6" xfId="12064" xr:uid="{00000000-0005-0000-0000-0000C5460000}"/>
    <cellStyle name="Moneda 3 15 5 3" xfId="3581" xr:uid="{00000000-0005-0000-0000-0000C6460000}"/>
    <cellStyle name="Moneda 3 15 5 3 2" xfId="4677" xr:uid="{00000000-0005-0000-0000-0000C7460000}"/>
    <cellStyle name="Moneda 3 15 5 3 2 2" xfId="6866" xr:uid="{00000000-0005-0000-0000-0000C8460000}"/>
    <cellStyle name="Moneda 3 15 5 3 2 2 2" xfId="11243" xr:uid="{00000000-0005-0000-0000-0000C9460000}"/>
    <cellStyle name="Moneda 3 15 5 3 2 2 2 2" xfId="19996" xr:uid="{00000000-0005-0000-0000-0000CA460000}"/>
    <cellStyle name="Moneda 3 15 5 3 2 2 3" xfId="15620" xr:uid="{00000000-0005-0000-0000-0000CB460000}"/>
    <cellStyle name="Moneda 3 15 5 3 2 3" xfId="9055" xr:uid="{00000000-0005-0000-0000-0000CC460000}"/>
    <cellStyle name="Moneda 3 15 5 3 2 3 2" xfId="17808" xr:uid="{00000000-0005-0000-0000-0000CD460000}"/>
    <cellStyle name="Moneda 3 15 5 3 2 4" xfId="13432" xr:uid="{00000000-0005-0000-0000-0000CE460000}"/>
    <cellStyle name="Moneda 3 15 5 3 3" xfId="5772" xr:uid="{00000000-0005-0000-0000-0000CF460000}"/>
    <cellStyle name="Moneda 3 15 5 3 3 2" xfId="10149" xr:uid="{00000000-0005-0000-0000-0000D0460000}"/>
    <cellStyle name="Moneda 3 15 5 3 3 2 2" xfId="18902" xr:uid="{00000000-0005-0000-0000-0000D1460000}"/>
    <cellStyle name="Moneda 3 15 5 3 3 3" xfId="14526" xr:uid="{00000000-0005-0000-0000-0000D2460000}"/>
    <cellStyle name="Moneda 3 15 5 3 4" xfId="7961" xr:uid="{00000000-0005-0000-0000-0000D3460000}"/>
    <cellStyle name="Moneda 3 15 5 3 4 2" xfId="16714" xr:uid="{00000000-0005-0000-0000-0000D4460000}"/>
    <cellStyle name="Moneda 3 15 5 3 5" xfId="12338" xr:uid="{00000000-0005-0000-0000-0000D5460000}"/>
    <cellStyle name="Moneda 3 15 5 4" xfId="4129" xr:uid="{00000000-0005-0000-0000-0000D6460000}"/>
    <cellStyle name="Moneda 3 15 5 4 2" xfId="6318" xr:uid="{00000000-0005-0000-0000-0000D7460000}"/>
    <cellStyle name="Moneda 3 15 5 4 2 2" xfId="10695" xr:uid="{00000000-0005-0000-0000-0000D8460000}"/>
    <cellStyle name="Moneda 3 15 5 4 2 2 2" xfId="19448" xr:uid="{00000000-0005-0000-0000-0000D9460000}"/>
    <cellStyle name="Moneda 3 15 5 4 2 3" xfId="15072" xr:uid="{00000000-0005-0000-0000-0000DA460000}"/>
    <cellStyle name="Moneda 3 15 5 4 3" xfId="8507" xr:uid="{00000000-0005-0000-0000-0000DB460000}"/>
    <cellStyle name="Moneda 3 15 5 4 3 2" xfId="17260" xr:uid="{00000000-0005-0000-0000-0000DC460000}"/>
    <cellStyle name="Moneda 3 15 5 4 4" xfId="12884" xr:uid="{00000000-0005-0000-0000-0000DD460000}"/>
    <cellStyle name="Moneda 3 15 5 5" xfId="5224" xr:uid="{00000000-0005-0000-0000-0000DE460000}"/>
    <cellStyle name="Moneda 3 15 5 5 2" xfId="9601" xr:uid="{00000000-0005-0000-0000-0000DF460000}"/>
    <cellStyle name="Moneda 3 15 5 5 2 2" xfId="18354" xr:uid="{00000000-0005-0000-0000-0000E0460000}"/>
    <cellStyle name="Moneda 3 15 5 5 3" xfId="13978" xr:uid="{00000000-0005-0000-0000-0000E1460000}"/>
    <cellStyle name="Moneda 3 15 5 6" xfId="7413" xr:uid="{00000000-0005-0000-0000-0000E2460000}"/>
    <cellStyle name="Moneda 3 15 5 6 2" xfId="16166" xr:uid="{00000000-0005-0000-0000-0000E3460000}"/>
    <cellStyle name="Moneda 3 15 5 7" xfId="11790" xr:uid="{00000000-0005-0000-0000-0000E4460000}"/>
    <cellStyle name="Moneda 3 15 6" xfId="2913" xr:uid="{00000000-0005-0000-0000-0000E5460000}"/>
    <cellStyle name="Moneda 3 15 6 2" xfId="3192" xr:uid="{00000000-0005-0000-0000-0000E6460000}"/>
    <cellStyle name="Moneda 3 15 6 2 2" xfId="3745" xr:uid="{00000000-0005-0000-0000-0000E7460000}"/>
    <cellStyle name="Moneda 3 15 6 2 2 2" xfId="4841" xr:uid="{00000000-0005-0000-0000-0000E8460000}"/>
    <cellStyle name="Moneda 3 15 6 2 2 2 2" xfId="7030" xr:uid="{00000000-0005-0000-0000-0000E9460000}"/>
    <cellStyle name="Moneda 3 15 6 2 2 2 2 2" xfId="11407" xr:uid="{00000000-0005-0000-0000-0000EA460000}"/>
    <cellStyle name="Moneda 3 15 6 2 2 2 2 2 2" xfId="20160" xr:uid="{00000000-0005-0000-0000-0000EB460000}"/>
    <cellStyle name="Moneda 3 15 6 2 2 2 2 3" xfId="15784" xr:uid="{00000000-0005-0000-0000-0000EC460000}"/>
    <cellStyle name="Moneda 3 15 6 2 2 2 3" xfId="9219" xr:uid="{00000000-0005-0000-0000-0000ED460000}"/>
    <cellStyle name="Moneda 3 15 6 2 2 2 3 2" xfId="17972" xr:uid="{00000000-0005-0000-0000-0000EE460000}"/>
    <cellStyle name="Moneda 3 15 6 2 2 2 4" xfId="13596" xr:uid="{00000000-0005-0000-0000-0000EF460000}"/>
    <cellStyle name="Moneda 3 15 6 2 2 3" xfId="5936" xr:uid="{00000000-0005-0000-0000-0000F0460000}"/>
    <cellStyle name="Moneda 3 15 6 2 2 3 2" xfId="10313" xr:uid="{00000000-0005-0000-0000-0000F1460000}"/>
    <cellStyle name="Moneda 3 15 6 2 2 3 2 2" xfId="19066" xr:uid="{00000000-0005-0000-0000-0000F2460000}"/>
    <cellStyle name="Moneda 3 15 6 2 2 3 3" xfId="14690" xr:uid="{00000000-0005-0000-0000-0000F3460000}"/>
    <cellStyle name="Moneda 3 15 6 2 2 4" xfId="8125" xr:uid="{00000000-0005-0000-0000-0000F4460000}"/>
    <cellStyle name="Moneda 3 15 6 2 2 4 2" xfId="16878" xr:uid="{00000000-0005-0000-0000-0000F5460000}"/>
    <cellStyle name="Moneda 3 15 6 2 2 5" xfId="12502" xr:uid="{00000000-0005-0000-0000-0000F6460000}"/>
    <cellStyle name="Moneda 3 15 6 2 3" xfId="4293" xr:uid="{00000000-0005-0000-0000-0000F7460000}"/>
    <cellStyle name="Moneda 3 15 6 2 3 2" xfId="6482" xr:uid="{00000000-0005-0000-0000-0000F8460000}"/>
    <cellStyle name="Moneda 3 15 6 2 3 2 2" xfId="10859" xr:uid="{00000000-0005-0000-0000-0000F9460000}"/>
    <cellStyle name="Moneda 3 15 6 2 3 2 2 2" xfId="19612" xr:uid="{00000000-0005-0000-0000-0000FA460000}"/>
    <cellStyle name="Moneda 3 15 6 2 3 2 3" xfId="15236" xr:uid="{00000000-0005-0000-0000-0000FB460000}"/>
    <cellStyle name="Moneda 3 15 6 2 3 3" xfId="8671" xr:uid="{00000000-0005-0000-0000-0000FC460000}"/>
    <cellStyle name="Moneda 3 15 6 2 3 3 2" xfId="17424" xr:uid="{00000000-0005-0000-0000-0000FD460000}"/>
    <cellStyle name="Moneda 3 15 6 2 3 4" xfId="13048" xr:uid="{00000000-0005-0000-0000-0000FE460000}"/>
    <cellStyle name="Moneda 3 15 6 2 4" xfId="5388" xr:uid="{00000000-0005-0000-0000-0000FF460000}"/>
    <cellStyle name="Moneda 3 15 6 2 4 2" xfId="9765" xr:uid="{00000000-0005-0000-0000-000000470000}"/>
    <cellStyle name="Moneda 3 15 6 2 4 2 2" xfId="18518" xr:uid="{00000000-0005-0000-0000-000001470000}"/>
    <cellStyle name="Moneda 3 15 6 2 4 3" xfId="14142" xr:uid="{00000000-0005-0000-0000-000002470000}"/>
    <cellStyle name="Moneda 3 15 6 2 5" xfId="7577" xr:uid="{00000000-0005-0000-0000-000003470000}"/>
    <cellStyle name="Moneda 3 15 6 2 5 2" xfId="16330" xr:uid="{00000000-0005-0000-0000-000004470000}"/>
    <cellStyle name="Moneda 3 15 6 2 6" xfId="11954" xr:uid="{00000000-0005-0000-0000-000005470000}"/>
    <cellStyle name="Moneda 3 15 6 3" xfId="3471" xr:uid="{00000000-0005-0000-0000-000006470000}"/>
    <cellStyle name="Moneda 3 15 6 3 2" xfId="4567" xr:uid="{00000000-0005-0000-0000-000007470000}"/>
    <cellStyle name="Moneda 3 15 6 3 2 2" xfId="6756" xr:uid="{00000000-0005-0000-0000-000008470000}"/>
    <cellStyle name="Moneda 3 15 6 3 2 2 2" xfId="11133" xr:uid="{00000000-0005-0000-0000-000009470000}"/>
    <cellStyle name="Moneda 3 15 6 3 2 2 2 2" xfId="19886" xr:uid="{00000000-0005-0000-0000-00000A470000}"/>
    <cellStyle name="Moneda 3 15 6 3 2 2 3" xfId="15510" xr:uid="{00000000-0005-0000-0000-00000B470000}"/>
    <cellStyle name="Moneda 3 15 6 3 2 3" xfId="8945" xr:uid="{00000000-0005-0000-0000-00000C470000}"/>
    <cellStyle name="Moneda 3 15 6 3 2 3 2" xfId="17698" xr:uid="{00000000-0005-0000-0000-00000D470000}"/>
    <cellStyle name="Moneda 3 15 6 3 2 4" xfId="13322" xr:uid="{00000000-0005-0000-0000-00000E470000}"/>
    <cellStyle name="Moneda 3 15 6 3 3" xfId="5662" xr:uid="{00000000-0005-0000-0000-00000F470000}"/>
    <cellStyle name="Moneda 3 15 6 3 3 2" xfId="10039" xr:uid="{00000000-0005-0000-0000-000010470000}"/>
    <cellStyle name="Moneda 3 15 6 3 3 2 2" xfId="18792" xr:uid="{00000000-0005-0000-0000-000011470000}"/>
    <cellStyle name="Moneda 3 15 6 3 3 3" xfId="14416" xr:uid="{00000000-0005-0000-0000-000012470000}"/>
    <cellStyle name="Moneda 3 15 6 3 4" xfId="7851" xr:uid="{00000000-0005-0000-0000-000013470000}"/>
    <cellStyle name="Moneda 3 15 6 3 4 2" xfId="16604" xr:uid="{00000000-0005-0000-0000-000014470000}"/>
    <cellStyle name="Moneda 3 15 6 3 5" xfId="12228" xr:uid="{00000000-0005-0000-0000-000015470000}"/>
    <cellStyle name="Moneda 3 15 6 4" xfId="4019" xr:uid="{00000000-0005-0000-0000-000016470000}"/>
    <cellStyle name="Moneda 3 15 6 4 2" xfId="6208" xr:uid="{00000000-0005-0000-0000-000017470000}"/>
    <cellStyle name="Moneda 3 15 6 4 2 2" xfId="10585" xr:uid="{00000000-0005-0000-0000-000018470000}"/>
    <cellStyle name="Moneda 3 15 6 4 2 2 2" xfId="19338" xr:uid="{00000000-0005-0000-0000-000019470000}"/>
    <cellStyle name="Moneda 3 15 6 4 2 3" xfId="14962" xr:uid="{00000000-0005-0000-0000-00001A470000}"/>
    <cellStyle name="Moneda 3 15 6 4 3" xfId="8397" xr:uid="{00000000-0005-0000-0000-00001B470000}"/>
    <cellStyle name="Moneda 3 15 6 4 3 2" xfId="17150" xr:uid="{00000000-0005-0000-0000-00001C470000}"/>
    <cellStyle name="Moneda 3 15 6 4 4" xfId="12774" xr:uid="{00000000-0005-0000-0000-00001D470000}"/>
    <cellStyle name="Moneda 3 15 6 5" xfId="5114" xr:uid="{00000000-0005-0000-0000-00001E470000}"/>
    <cellStyle name="Moneda 3 15 6 5 2" xfId="9491" xr:uid="{00000000-0005-0000-0000-00001F470000}"/>
    <cellStyle name="Moneda 3 15 6 5 2 2" xfId="18244" xr:uid="{00000000-0005-0000-0000-000020470000}"/>
    <cellStyle name="Moneda 3 15 6 5 3" xfId="13868" xr:uid="{00000000-0005-0000-0000-000021470000}"/>
    <cellStyle name="Moneda 3 15 6 6" xfId="7303" xr:uid="{00000000-0005-0000-0000-000022470000}"/>
    <cellStyle name="Moneda 3 15 6 6 2" xfId="16056" xr:uid="{00000000-0005-0000-0000-000023470000}"/>
    <cellStyle name="Moneda 3 15 6 7" xfId="11680" xr:uid="{00000000-0005-0000-0000-000024470000}"/>
    <cellStyle name="Moneda 3 15 7" xfId="3142" xr:uid="{00000000-0005-0000-0000-000025470000}"/>
    <cellStyle name="Moneda 3 15 7 2" xfId="3696" xr:uid="{00000000-0005-0000-0000-000026470000}"/>
    <cellStyle name="Moneda 3 15 7 2 2" xfId="4792" xr:uid="{00000000-0005-0000-0000-000027470000}"/>
    <cellStyle name="Moneda 3 15 7 2 2 2" xfId="6981" xr:uid="{00000000-0005-0000-0000-000028470000}"/>
    <cellStyle name="Moneda 3 15 7 2 2 2 2" xfId="11358" xr:uid="{00000000-0005-0000-0000-000029470000}"/>
    <cellStyle name="Moneda 3 15 7 2 2 2 2 2" xfId="20111" xr:uid="{00000000-0005-0000-0000-00002A470000}"/>
    <cellStyle name="Moneda 3 15 7 2 2 2 3" xfId="15735" xr:uid="{00000000-0005-0000-0000-00002B470000}"/>
    <cellStyle name="Moneda 3 15 7 2 2 3" xfId="9170" xr:uid="{00000000-0005-0000-0000-00002C470000}"/>
    <cellStyle name="Moneda 3 15 7 2 2 3 2" xfId="17923" xr:uid="{00000000-0005-0000-0000-00002D470000}"/>
    <cellStyle name="Moneda 3 15 7 2 2 4" xfId="13547" xr:uid="{00000000-0005-0000-0000-00002E470000}"/>
    <cellStyle name="Moneda 3 15 7 2 3" xfId="5887" xr:uid="{00000000-0005-0000-0000-00002F470000}"/>
    <cellStyle name="Moneda 3 15 7 2 3 2" xfId="10264" xr:uid="{00000000-0005-0000-0000-000030470000}"/>
    <cellStyle name="Moneda 3 15 7 2 3 2 2" xfId="19017" xr:uid="{00000000-0005-0000-0000-000031470000}"/>
    <cellStyle name="Moneda 3 15 7 2 3 3" xfId="14641" xr:uid="{00000000-0005-0000-0000-000032470000}"/>
    <cellStyle name="Moneda 3 15 7 2 4" xfId="8076" xr:uid="{00000000-0005-0000-0000-000033470000}"/>
    <cellStyle name="Moneda 3 15 7 2 4 2" xfId="16829" xr:uid="{00000000-0005-0000-0000-000034470000}"/>
    <cellStyle name="Moneda 3 15 7 2 5" xfId="12453" xr:uid="{00000000-0005-0000-0000-000035470000}"/>
    <cellStyle name="Moneda 3 15 7 3" xfId="4244" xr:uid="{00000000-0005-0000-0000-000036470000}"/>
    <cellStyle name="Moneda 3 15 7 3 2" xfId="6433" xr:uid="{00000000-0005-0000-0000-000037470000}"/>
    <cellStyle name="Moneda 3 15 7 3 2 2" xfId="10810" xr:uid="{00000000-0005-0000-0000-000038470000}"/>
    <cellStyle name="Moneda 3 15 7 3 2 2 2" xfId="19563" xr:uid="{00000000-0005-0000-0000-000039470000}"/>
    <cellStyle name="Moneda 3 15 7 3 2 3" xfId="15187" xr:uid="{00000000-0005-0000-0000-00003A470000}"/>
    <cellStyle name="Moneda 3 15 7 3 3" xfId="8622" xr:uid="{00000000-0005-0000-0000-00003B470000}"/>
    <cellStyle name="Moneda 3 15 7 3 3 2" xfId="17375" xr:uid="{00000000-0005-0000-0000-00003C470000}"/>
    <cellStyle name="Moneda 3 15 7 3 4" xfId="12999" xr:uid="{00000000-0005-0000-0000-00003D470000}"/>
    <cellStyle name="Moneda 3 15 7 4" xfId="5339" xr:uid="{00000000-0005-0000-0000-00003E470000}"/>
    <cellStyle name="Moneda 3 15 7 4 2" xfId="9716" xr:uid="{00000000-0005-0000-0000-00003F470000}"/>
    <cellStyle name="Moneda 3 15 7 4 2 2" xfId="18469" xr:uid="{00000000-0005-0000-0000-000040470000}"/>
    <cellStyle name="Moneda 3 15 7 4 3" xfId="14093" xr:uid="{00000000-0005-0000-0000-000041470000}"/>
    <cellStyle name="Moneda 3 15 7 5" xfId="7528" xr:uid="{00000000-0005-0000-0000-000042470000}"/>
    <cellStyle name="Moneda 3 15 7 5 2" xfId="16281" xr:uid="{00000000-0005-0000-0000-000043470000}"/>
    <cellStyle name="Moneda 3 15 7 6" xfId="11905" xr:uid="{00000000-0005-0000-0000-000044470000}"/>
    <cellStyle name="Moneda 3 15 8" xfId="3421" xr:uid="{00000000-0005-0000-0000-000045470000}"/>
    <cellStyle name="Moneda 3 15 8 2" xfId="4518" xr:uid="{00000000-0005-0000-0000-000046470000}"/>
    <cellStyle name="Moneda 3 15 8 2 2" xfId="6707" xr:uid="{00000000-0005-0000-0000-000047470000}"/>
    <cellStyle name="Moneda 3 15 8 2 2 2" xfId="11084" xr:uid="{00000000-0005-0000-0000-000048470000}"/>
    <cellStyle name="Moneda 3 15 8 2 2 2 2" xfId="19837" xr:uid="{00000000-0005-0000-0000-000049470000}"/>
    <cellStyle name="Moneda 3 15 8 2 2 3" xfId="15461" xr:uid="{00000000-0005-0000-0000-00004A470000}"/>
    <cellStyle name="Moneda 3 15 8 2 3" xfId="8896" xr:uid="{00000000-0005-0000-0000-00004B470000}"/>
    <cellStyle name="Moneda 3 15 8 2 3 2" xfId="17649" xr:uid="{00000000-0005-0000-0000-00004C470000}"/>
    <cellStyle name="Moneda 3 15 8 2 4" xfId="13273" xr:uid="{00000000-0005-0000-0000-00004D470000}"/>
    <cellStyle name="Moneda 3 15 8 3" xfId="5613" xr:uid="{00000000-0005-0000-0000-00004E470000}"/>
    <cellStyle name="Moneda 3 15 8 3 2" xfId="9990" xr:uid="{00000000-0005-0000-0000-00004F470000}"/>
    <cellStyle name="Moneda 3 15 8 3 2 2" xfId="18743" xr:uid="{00000000-0005-0000-0000-000050470000}"/>
    <cellStyle name="Moneda 3 15 8 3 3" xfId="14367" xr:uid="{00000000-0005-0000-0000-000051470000}"/>
    <cellStyle name="Moneda 3 15 8 4" xfId="7802" xr:uid="{00000000-0005-0000-0000-000052470000}"/>
    <cellStyle name="Moneda 3 15 8 4 2" xfId="16555" xr:uid="{00000000-0005-0000-0000-000053470000}"/>
    <cellStyle name="Moneda 3 15 8 5" xfId="12179" xr:uid="{00000000-0005-0000-0000-000054470000}"/>
    <cellStyle name="Moneda 3 15 9" xfId="3971" xr:uid="{00000000-0005-0000-0000-000055470000}"/>
    <cellStyle name="Moneda 3 15 9 2" xfId="6160" xr:uid="{00000000-0005-0000-0000-000056470000}"/>
    <cellStyle name="Moneda 3 15 9 2 2" xfId="10537" xr:uid="{00000000-0005-0000-0000-000057470000}"/>
    <cellStyle name="Moneda 3 15 9 2 2 2" xfId="19290" xr:uid="{00000000-0005-0000-0000-000058470000}"/>
    <cellStyle name="Moneda 3 15 9 2 3" xfId="14914" xr:uid="{00000000-0005-0000-0000-000059470000}"/>
    <cellStyle name="Moneda 3 15 9 3" xfId="8349" xr:uid="{00000000-0005-0000-0000-00005A470000}"/>
    <cellStyle name="Moneda 3 15 9 3 2" xfId="17102" xr:uid="{00000000-0005-0000-0000-00005B470000}"/>
    <cellStyle name="Moneda 3 15 9 4" xfId="12726" xr:uid="{00000000-0005-0000-0000-00005C470000}"/>
    <cellStyle name="Moneda 3 16" xfId="1590" xr:uid="{00000000-0005-0000-0000-00005D470000}"/>
    <cellStyle name="Moneda 3 17" xfId="2920" xr:uid="{00000000-0005-0000-0000-00005E470000}"/>
    <cellStyle name="Moneda 3 17 2" xfId="3033" xr:uid="{00000000-0005-0000-0000-00005F470000}"/>
    <cellStyle name="Moneda 3 17 2 2" xfId="3309" xr:uid="{00000000-0005-0000-0000-000060470000}"/>
    <cellStyle name="Moneda 3 17 2 2 2" xfId="3862" xr:uid="{00000000-0005-0000-0000-000061470000}"/>
    <cellStyle name="Moneda 3 17 2 2 2 2" xfId="4958" xr:uid="{00000000-0005-0000-0000-000062470000}"/>
    <cellStyle name="Moneda 3 17 2 2 2 2 2" xfId="7147" xr:uid="{00000000-0005-0000-0000-000063470000}"/>
    <cellStyle name="Moneda 3 17 2 2 2 2 2 2" xfId="11524" xr:uid="{00000000-0005-0000-0000-000064470000}"/>
    <cellStyle name="Moneda 3 17 2 2 2 2 2 2 2" xfId="20277" xr:uid="{00000000-0005-0000-0000-000065470000}"/>
    <cellStyle name="Moneda 3 17 2 2 2 2 2 3" xfId="15901" xr:uid="{00000000-0005-0000-0000-000066470000}"/>
    <cellStyle name="Moneda 3 17 2 2 2 2 3" xfId="9336" xr:uid="{00000000-0005-0000-0000-000067470000}"/>
    <cellStyle name="Moneda 3 17 2 2 2 2 3 2" xfId="18089" xr:uid="{00000000-0005-0000-0000-000068470000}"/>
    <cellStyle name="Moneda 3 17 2 2 2 2 4" xfId="13713" xr:uid="{00000000-0005-0000-0000-000069470000}"/>
    <cellStyle name="Moneda 3 17 2 2 2 3" xfId="6053" xr:uid="{00000000-0005-0000-0000-00006A470000}"/>
    <cellStyle name="Moneda 3 17 2 2 2 3 2" xfId="10430" xr:uid="{00000000-0005-0000-0000-00006B470000}"/>
    <cellStyle name="Moneda 3 17 2 2 2 3 2 2" xfId="19183" xr:uid="{00000000-0005-0000-0000-00006C470000}"/>
    <cellStyle name="Moneda 3 17 2 2 2 3 3" xfId="14807" xr:uid="{00000000-0005-0000-0000-00006D470000}"/>
    <cellStyle name="Moneda 3 17 2 2 2 4" xfId="8242" xr:uid="{00000000-0005-0000-0000-00006E470000}"/>
    <cellStyle name="Moneda 3 17 2 2 2 4 2" xfId="16995" xr:uid="{00000000-0005-0000-0000-00006F470000}"/>
    <cellStyle name="Moneda 3 17 2 2 2 5" xfId="12619" xr:uid="{00000000-0005-0000-0000-000070470000}"/>
    <cellStyle name="Moneda 3 17 2 2 3" xfId="4410" xr:uid="{00000000-0005-0000-0000-000071470000}"/>
    <cellStyle name="Moneda 3 17 2 2 3 2" xfId="6599" xr:uid="{00000000-0005-0000-0000-000072470000}"/>
    <cellStyle name="Moneda 3 17 2 2 3 2 2" xfId="10976" xr:uid="{00000000-0005-0000-0000-000073470000}"/>
    <cellStyle name="Moneda 3 17 2 2 3 2 2 2" xfId="19729" xr:uid="{00000000-0005-0000-0000-000074470000}"/>
    <cellStyle name="Moneda 3 17 2 2 3 2 3" xfId="15353" xr:uid="{00000000-0005-0000-0000-000075470000}"/>
    <cellStyle name="Moneda 3 17 2 2 3 3" xfId="8788" xr:uid="{00000000-0005-0000-0000-000076470000}"/>
    <cellStyle name="Moneda 3 17 2 2 3 3 2" xfId="17541" xr:uid="{00000000-0005-0000-0000-000077470000}"/>
    <cellStyle name="Moneda 3 17 2 2 3 4" xfId="13165" xr:uid="{00000000-0005-0000-0000-000078470000}"/>
    <cellStyle name="Moneda 3 17 2 2 4" xfId="5505" xr:uid="{00000000-0005-0000-0000-000079470000}"/>
    <cellStyle name="Moneda 3 17 2 2 4 2" xfId="9882" xr:uid="{00000000-0005-0000-0000-00007A470000}"/>
    <cellStyle name="Moneda 3 17 2 2 4 2 2" xfId="18635" xr:uid="{00000000-0005-0000-0000-00007B470000}"/>
    <cellStyle name="Moneda 3 17 2 2 4 3" xfId="14259" xr:uid="{00000000-0005-0000-0000-00007C470000}"/>
    <cellStyle name="Moneda 3 17 2 2 5" xfId="7694" xr:uid="{00000000-0005-0000-0000-00007D470000}"/>
    <cellStyle name="Moneda 3 17 2 2 5 2" xfId="16447" xr:uid="{00000000-0005-0000-0000-00007E470000}"/>
    <cellStyle name="Moneda 3 17 2 2 6" xfId="12071" xr:uid="{00000000-0005-0000-0000-00007F470000}"/>
    <cellStyle name="Moneda 3 17 2 3" xfId="3588" xr:uid="{00000000-0005-0000-0000-000080470000}"/>
    <cellStyle name="Moneda 3 17 2 3 2" xfId="4684" xr:uid="{00000000-0005-0000-0000-000081470000}"/>
    <cellStyle name="Moneda 3 17 2 3 2 2" xfId="6873" xr:uid="{00000000-0005-0000-0000-000082470000}"/>
    <cellStyle name="Moneda 3 17 2 3 2 2 2" xfId="11250" xr:uid="{00000000-0005-0000-0000-000083470000}"/>
    <cellStyle name="Moneda 3 17 2 3 2 2 2 2" xfId="20003" xr:uid="{00000000-0005-0000-0000-000084470000}"/>
    <cellStyle name="Moneda 3 17 2 3 2 2 3" xfId="15627" xr:uid="{00000000-0005-0000-0000-000085470000}"/>
    <cellStyle name="Moneda 3 17 2 3 2 3" xfId="9062" xr:uid="{00000000-0005-0000-0000-000086470000}"/>
    <cellStyle name="Moneda 3 17 2 3 2 3 2" xfId="17815" xr:uid="{00000000-0005-0000-0000-000087470000}"/>
    <cellStyle name="Moneda 3 17 2 3 2 4" xfId="13439" xr:uid="{00000000-0005-0000-0000-000088470000}"/>
    <cellStyle name="Moneda 3 17 2 3 3" xfId="5779" xr:uid="{00000000-0005-0000-0000-000089470000}"/>
    <cellStyle name="Moneda 3 17 2 3 3 2" xfId="10156" xr:uid="{00000000-0005-0000-0000-00008A470000}"/>
    <cellStyle name="Moneda 3 17 2 3 3 2 2" xfId="18909" xr:uid="{00000000-0005-0000-0000-00008B470000}"/>
    <cellStyle name="Moneda 3 17 2 3 3 3" xfId="14533" xr:uid="{00000000-0005-0000-0000-00008C470000}"/>
    <cellStyle name="Moneda 3 17 2 3 4" xfId="7968" xr:uid="{00000000-0005-0000-0000-00008D470000}"/>
    <cellStyle name="Moneda 3 17 2 3 4 2" xfId="16721" xr:uid="{00000000-0005-0000-0000-00008E470000}"/>
    <cellStyle name="Moneda 3 17 2 3 5" xfId="12345" xr:uid="{00000000-0005-0000-0000-00008F470000}"/>
    <cellStyle name="Moneda 3 17 2 4" xfId="4136" xr:uid="{00000000-0005-0000-0000-000090470000}"/>
    <cellStyle name="Moneda 3 17 2 4 2" xfId="6325" xr:uid="{00000000-0005-0000-0000-000091470000}"/>
    <cellStyle name="Moneda 3 17 2 4 2 2" xfId="10702" xr:uid="{00000000-0005-0000-0000-000092470000}"/>
    <cellStyle name="Moneda 3 17 2 4 2 2 2" xfId="19455" xr:uid="{00000000-0005-0000-0000-000093470000}"/>
    <cellStyle name="Moneda 3 17 2 4 2 3" xfId="15079" xr:uid="{00000000-0005-0000-0000-000094470000}"/>
    <cellStyle name="Moneda 3 17 2 4 3" xfId="8514" xr:uid="{00000000-0005-0000-0000-000095470000}"/>
    <cellStyle name="Moneda 3 17 2 4 3 2" xfId="17267" xr:uid="{00000000-0005-0000-0000-000096470000}"/>
    <cellStyle name="Moneda 3 17 2 4 4" xfId="12891" xr:uid="{00000000-0005-0000-0000-000097470000}"/>
    <cellStyle name="Moneda 3 17 2 5" xfId="5231" xr:uid="{00000000-0005-0000-0000-000098470000}"/>
    <cellStyle name="Moneda 3 17 2 5 2" xfId="9608" xr:uid="{00000000-0005-0000-0000-000099470000}"/>
    <cellStyle name="Moneda 3 17 2 5 2 2" xfId="18361" xr:uid="{00000000-0005-0000-0000-00009A470000}"/>
    <cellStyle name="Moneda 3 17 2 5 3" xfId="13985" xr:uid="{00000000-0005-0000-0000-00009B470000}"/>
    <cellStyle name="Moneda 3 17 2 6" xfId="7420" xr:uid="{00000000-0005-0000-0000-00009C470000}"/>
    <cellStyle name="Moneda 3 17 2 6 2" xfId="16173" xr:uid="{00000000-0005-0000-0000-00009D470000}"/>
    <cellStyle name="Moneda 3 17 2 7" xfId="11797" xr:uid="{00000000-0005-0000-0000-00009E470000}"/>
    <cellStyle name="Moneda 3 17 3" xfId="3197" xr:uid="{00000000-0005-0000-0000-00009F470000}"/>
    <cellStyle name="Moneda 3 17 3 2" xfId="3750" xr:uid="{00000000-0005-0000-0000-0000A0470000}"/>
    <cellStyle name="Moneda 3 17 3 2 2" xfId="4846" xr:uid="{00000000-0005-0000-0000-0000A1470000}"/>
    <cellStyle name="Moneda 3 17 3 2 2 2" xfId="7035" xr:uid="{00000000-0005-0000-0000-0000A2470000}"/>
    <cellStyle name="Moneda 3 17 3 2 2 2 2" xfId="11412" xr:uid="{00000000-0005-0000-0000-0000A3470000}"/>
    <cellStyle name="Moneda 3 17 3 2 2 2 2 2" xfId="20165" xr:uid="{00000000-0005-0000-0000-0000A4470000}"/>
    <cellStyle name="Moneda 3 17 3 2 2 2 3" xfId="15789" xr:uid="{00000000-0005-0000-0000-0000A5470000}"/>
    <cellStyle name="Moneda 3 17 3 2 2 3" xfId="9224" xr:uid="{00000000-0005-0000-0000-0000A6470000}"/>
    <cellStyle name="Moneda 3 17 3 2 2 3 2" xfId="17977" xr:uid="{00000000-0005-0000-0000-0000A7470000}"/>
    <cellStyle name="Moneda 3 17 3 2 2 4" xfId="13601" xr:uid="{00000000-0005-0000-0000-0000A8470000}"/>
    <cellStyle name="Moneda 3 17 3 2 3" xfId="5941" xr:uid="{00000000-0005-0000-0000-0000A9470000}"/>
    <cellStyle name="Moneda 3 17 3 2 3 2" xfId="10318" xr:uid="{00000000-0005-0000-0000-0000AA470000}"/>
    <cellStyle name="Moneda 3 17 3 2 3 2 2" xfId="19071" xr:uid="{00000000-0005-0000-0000-0000AB470000}"/>
    <cellStyle name="Moneda 3 17 3 2 3 3" xfId="14695" xr:uid="{00000000-0005-0000-0000-0000AC470000}"/>
    <cellStyle name="Moneda 3 17 3 2 4" xfId="8130" xr:uid="{00000000-0005-0000-0000-0000AD470000}"/>
    <cellStyle name="Moneda 3 17 3 2 4 2" xfId="16883" xr:uid="{00000000-0005-0000-0000-0000AE470000}"/>
    <cellStyle name="Moneda 3 17 3 2 5" xfId="12507" xr:uid="{00000000-0005-0000-0000-0000AF470000}"/>
    <cellStyle name="Moneda 3 17 3 3" xfId="4298" xr:uid="{00000000-0005-0000-0000-0000B0470000}"/>
    <cellStyle name="Moneda 3 17 3 3 2" xfId="6487" xr:uid="{00000000-0005-0000-0000-0000B1470000}"/>
    <cellStyle name="Moneda 3 17 3 3 2 2" xfId="10864" xr:uid="{00000000-0005-0000-0000-0000B2470000}"/>
    <cellStyle name="Moneda 3 17 3 3 2 2 2" xfId="19617" xr:uid="{00000000-0005-0000-0000-0000B3470000}"/>
    <cellStyle name="Moneda 3 17 3 3 2 3" xfId="15241" xr:uid="{00000000-0005-0000-0000-0000B4470000}"/>
    <cellStyle name="Moneda 3 17 3 3 3" xfId="8676" xr:uid="{00000000-0005-0000-0000-0000B5470000}"/>
    <cellStyle name="Moneda 3 17 3 3 3 2" xfId="17429" xr:uid="{00000000-0005-0000-0000-0000B6470000}"/>
    <cellStyle name="Moneda 3 17 3 3 4" xfId="13053" xr:uid="{00000000-0005-0000-0000-0000B7470000}"/>
    <cellStyle name="Moneda 3 17 3 4" xfId="5393" xr:uid="{00000000-0005-0000-0000-0000B8470000}"/>
    <cellStyle name="Moneda 3 17 3 4 2" xfId="9770" xr:uid="{00000000-0005-0000-0000-0000B9470000}"/>
    <cellStyle name="Moneda 3 17 3 4 2 2" xfId="18523" xr:uid="{00000000-0005-0000-0000-0000BA470000}"/>
    <cellStyle name="Moneda 3 17 3 4 3" xfId="14147" xr:uid="{00000000-0005-0000-0000-0000BB470000}"/>
    <cellStyle name="Moneda 3 17 3 5" xfId="7582" xr:uid="{00000000-0005-0000-0000-0000BC470000}"/>
    <cellStyle name="Moneda 3 17 3 5 2" xfId="16335" xr:uid="{00000000-0005-0000-0000-0000BD470000}"/>
    <cellStyle name="Moneda 3 17 3 6" xfId="11959" xr:uid="{00000000-0005-0000-0000-0000BE470000}"/>
    <cellStyle name="Moneda 3 17 4" xfId="3476" xr:uid="{00000000-0005-0000-0000-0000BF470000}"/>
    <cellStyle name="Moneda 3 17 4 2" xfId="4572" xr:uid="{00000000-0005-0000-0000-0000C0470000}"/>
    <cellStyle name="Moneda 3 17 4 2 2" xfId="6761" xr:uid="{00000000-0005-0000-0000-0000C1470000}"/>
    <cellStyle name="Moneda 3 17 4 2 2 2" xfId="11138" xr:uid="{00000000-0005-0000-0000-0000C2470000}"/>
    <cellStyle name="Moneda 3 17 4 2 2 2 2" xfId="19891" xr:uid="{00000000-0005-0000-0000-0000C3470000}"/>
    <cellStyle name="Moneda 3 17 4 2 2 3" xfId="15515" xr:uid="{00000000-0005-0000-0000-0000C4470000}"/>
    <cellStyle name="Moneda 3 17 4 2 3" xfId="8950" xr:uid="{00000000-0005-0000-0000-0000C5470000}"/>
    <cellStyle name="Moneda 3 17 4 2 3 2" xfId="17703" xr:uid="{00000000-0005-0000-0000-0000C6470000}"/>
    <cellStyle name="Moneda 3 17 4 2 4" xfId="13327" xr:uid="{00000000-0005-0000-0000-0000C7470000}"/>
    <cellStyle name="Moneda 3 17 4 3" xfId="5667" xr:uid="{00000000-0005-0000-0000-0000C8470000}"/>
    <cellStyle name="Moneda 3 17 4 3 2" xfId="10044" xr:uid="{00000000-0005-0000-0000-0000C9470000}"/>
    <cellStyle name="Moneda 3 17 4 3 2 2" xfId="18797" xr:uid="{00000000-0005-0000-0000-0000CA470000}"/>
    <cellStyle name="Moneda 3 17 4 3 3" xfId="14421" xr:uid="{00000000-0005-0000-0000-0000CB470000}"/>
    <cellStyle name="Moneda 3 17 4 4" xfId="7856" xr:uid="{00000000-0005-0000-0000-0000CC470000}"/>
    <cellStyle name="Moneda 3 17 4 4 2" xfId="16609" xr:uid="{00000000-0005-0000-0000-0000CD470000}"/>
    <cellStyle name="Moneda 3 17 4 5" xfId="12233" xr:uid="{00000000-0005-0000-0000-0000CE470000}"/>
    <cellStyle name="Moneda 3 17 5" xfId="4024" xr:uid="{00000000-0005-0000-0000-0000CF470000}"/>
    <cellStyle name="Moneda 3 17 5 2" xfId="6213" xr:uid="{00000000-0005-0000-0000-0000D0470000}"/>
    <cellStyle name="Moneda 3 17 5 2 2" xfId="10590" xr:uid="{00000000-0005-0000-0000-0000D1470000}"/>
    <cellStyle name="Moneda 3 17 5 2 2 2" xfId="19343" xr:uid="{00000000-0005-0000-0000-0000D2470000}"/>
    <cellStyle name="Moneda 3 17 5 2 3" xfId="14967" xr:uid="{00000000-0005-0000-0000-0000D3470000}"/>
    <cellStyle name="Moneda 3 17 5 3" xfId="8402" xr:uid="{00000000-0005-0000-0000-0000D4470000}"/>
    <cellStyle name="Moneda 3 17 5 3 2" xfId="17155" xr:uid="{00000000-0005-0000-0000-0000D5470000}"/>
    <cellStyle name="Moneda 3 17 5 4" xfId="12779" xr:uid="{00000000-0005-0000-0000-0000D6470000}"/>
    <cellStyle name="Moneda 3 17 6" xfId="5119" xr:uid="{00000000-0005-0000-0000-0000D7470000}"/>
    <cellStyle name="Moneda 3 17 6 2" xfId="9496" xr:uid="{00000000-0005-0000-0000-0000D8470000}"/>
    <cellStyle name="Moneda 3 17 6 2 2" xfId="18249" xr:uid="{00000000-0005-0000-0000-0000D9470000}"/>
    <cellStyle name="Moneda 3 17 6 3" xfId="13873" xr:uid="{00000000-0005-0000-0000-0000DA470000}"/>
    <cellStyle name="Moneda 3 17 7" xfId="7308" xr:uid="{00000000-0005-0000-0000-0000DB470000}"/>
    <cellStyle name="Moneda 3 17 7 2" xfId="16061" xr:uid="{00000000-0005-0000-0000-0000DC470000}"/>
    <cellStyle name="Moneda 3 17 8" xfId="11685" xr:uid="{00000000-0005-0000-0000-0000DD470000}"/>
    <cellStyle name="Moneda 3 2" xfId="1591" xr:uid="{00000000-0005-0000-0000-0000DE470000}"/>
    <cellStyle name="Moneda 3 2 10" xfId="1592" xr:uid="{00000000-0005-0000-0000-0000DF470000}"/>
    <cellStyle name="Moneda 3 2 10 2" xfId="1593" xr:uid="{00000000-0005-0000-0000-0000E0470000}"/>
    <cellStyle name="Moneda 3 2 11" xfId="1594" xr:uid="{00000000-0005-0000-0000-0000E1470000}"/>
    <cellStyle name="Moneda 3 2 2" xfId="1595" xr:uid="{00000000-0005-0000-0000-0000E2470000}"/>
    <cellStyle name="Moneda 3 2 2 2" xfId="1596" xr:uid="{00000000-0005-0000-0000-0000E3470000}"/>
    <cellStyle name="Moneda 3 2 2 2 2" xfId="1597" xr:uid="{00000000-0005-0000-0000-0000E4470000}"/>
    <cellStyle name="Moneda 3 2 2 2 2 2" xfId="1598" xr:uid="{00000000-0005-0000-0000-0000E5470000}"/>
    <cellStyle name="Moneda 3 2 2 2 2 2 2" xfId="1599" xr:uid="{00000000-0005-0000-0000-0000E6470000}"/>
    <cellStyle name="Moneda 3 2 2 2 2 3" xfId="1600" xr:uid="{00000000-0005-0000-0000-0000E7470000}"/>
    <cellStyle name="Moneda 3 2 2 2 2 3 2" xfId="1601" xr:uid="{00000000-0005-0000-0000-0000E8470000}"/>
    <cellStyle name="Moneda 3 2 2 2 2 4" xfId="1602" xr:uid="{00000000-0005-0000-0000-0000E9470000}"/>
    <cellStyle name="Moneda 3 2 2 2 2 4 2" xfId="1603" xr:uid="{00000000-0005-0000-0000-0000EA470000}"/>
    <cellStyle name="Moneda 3 2 2 2 2 5" xfId="1604" xr:uid="{00000000-0005-0000-0000-0000EB470000}"/>
    <cellStyle name="Moneda 3 2 2 2 3" xfId="1605" xr:uid="{00000000-0005-0000-0000-0000EC470000}"/>
    <cellStyle name="Moneda 3 2 2 2 3 2" xfId="1606" xr:uid="{00000000-0005-0000-0000-0000ED470000}"/>
    <cellStyle name="Moneda 3 2 2 2 4" xfId="1607" xr:uid="{00000000-0005-0000-0000-0000EE470000}"/>
    <cellStyle name="Moneda 3 2 2 2 4 2" xfId="1608" xr:uid="{00000000-0005-0000-0000-0000EF470000}"/>
    <cellStyle name="Moneda 3 2 2 2 5" xfId="1609" xr:uid="{00000000-0005-0000-0000-0000F0470000}"/>
    <cellStyle name="Moneda 3 2 2 2 5 2" xfId="1610" xr:uid="{00000000-0005-0000-0000-0000F1470000}"/>
    <cellStyle name="Moneda 3 2 2 2 6" xfId="1611" xr:uid="{00000000-0005-0000-0000-0000F2470000}"/>
    <cellStyle name="Moneda 3 2 2 3" xfId="1612" xr:uid="{00000000-0005-0000-0000-0000F3470000}"/>
    <cellStyle name="Moneda 3 2 2 3 2" xfId="1613" xr:uid="{00000000-0005-0000-0000-0000F4470000}"/>
    <cellStyle name="Moneda 3 2 2 3 2 2" xfId="1614" xr:uid="{00000000-0005-0000-0000-0000F5470000}"/>
    <cellStyle name="Moneda 3 2 2 3 2 2 2" xfId="1615" xr:uid="{00000000-0005-0000-0000-0000F6470000}"/>
    <cellStyle name="Moneda 3 2 2 3 2 3" xfId="1616" xr:uid="{00000000-0005-0000-0000-0000F7470000}"/>
    <cellStyle name="Moneda 3 2 2 3 3" xfId="1617" xr:uid="{00000000-0005-0000-0000-0000F8470000}"/>
    <cellStyle name="Moneda 3 2 2 3 3 2" xfId="1618" xr:uid="{00000000-0005-0000-0000-0000F9470000}"/>
    <cellStyle name="Moneda 3 2 2 3 4" xfId="1619" xr:uid="{00000000-0005-0000-0000-0000FA470000}"/>
    <cellStyle name="Moneda 3 2 2 3 4 2" xfId="1620" xr:uid="{00000000-0005-0000-0000-0000FB470000}"/>
    <cellStyle name="Moneda 3 2 2 3 5" xfId="1621" xr:uid="{00000000-0005-0000-0000-0000FC470000}"/>
    <cellStyle name="Moneda 3 2 2 4" xfId="1622" xr:uid="{00000000-0005-0000-0000-0000FD470000}"/>
    <cellStyle name="Moneda 3 2 2 4 2" xfId="1623" xr:uid="{00000000-0005-0000-0000-0000FE470000}"/>
    <cellStyle name="Moneda 3 2 2 4 2 2" xfId="1624" xr:uid="{00000000-0005-0000-0000-0000FF470000}"/>
    <cellStyle name="Moneda 3 2 2 4 2 2 2" xfId="1625" xr:uid="{00000000-0005-0000-0000-000000480000}"/>
    <cellStyle name="Moneda 3 2 2 4 2 3" xfId="1626" xr:uid="{00000000-0005-0000-0000-000001480000}"/>
    <cellStyle name="Moneda 3 2 2 4 3" xfId="1627" xr:uid="{00000000-0005-0000-0000-000002480000}"/>
    <cellStyle name="Moneda 3 2 2 4 3 2" xfId="1628" xr:uid="{00000000-0005-0000-0000-000003480000}"/>
    <cellStyle name="Moneda 3 2 2 4 4" xfId="1629" xr:uid="{00000000-0005-0000-0000-000004480000}"/>
    <cellStyle name="Moneda 3 2 2 5" xfId="1630" xr:uid="{00000000-0005-0000-0000-000005480000}"/>
    <cellStyle name="Moneda 3 2 2 5 2" xfId="1631" xr:uid="{00000000-0005-0000-0000-000006480000}"/>
    <cellStyle name="Moneda 3 2 2 5 2 2" xfId="1632" xr:uid="{00000000-0005-0000-0000-000007480000}"/>
    <cellStyle name="Moneda 3 2 2 5 3" xfId="1633" xr:uid="{00000000-0005-0000-0000-000008480000}"/>
    <cellStyle name="Moneda 3 2 2 6" xfId="1634" xr:uid="{00000000-0005-0000-0000-000009480000}"/>
    <cellStyle name="Moneda 3 2 2 6 2" xfId="1635" xr:uid="{00000000-0005-0000-0000-00000A480000}"/>
    <cellStyle name="Moneda 3 2 2 7" xfId="1636" xr:uid="{00000000-0005-0000-0000-00000B480000}"/>
    <cellStyle name="Moneda 3 2 3" xfId="1637" xr:uid="{00000000-0005-0000-0000-00000C480000}"/>
    <cellStyle name="Moneda 3 2 3 2" xfId="1638" xr:uid="{00000000-0005-0000-0000-00000D480000}"/>
    <cellStyle name="Moneda 3 2 3 2 2" xfId="1639" xr:uid="{00000000-0005-0000-0000-00000E480000}"/>
    <cellStyle name="Moneda 3 2 3 2 2 2" xfId="1640" xr:uid="{00000000-0005-0000-0000-00000F480000}"/>
    <cellStyle name="Moneda 3 2 3 2 2 2 2" xfId="1641" xr:uid="{00000000-0005-0000-0000-000010480000}"/>
    <cellStyle name="Moneda 3 2 3 2 2 3" xfId="1642" xr:uid="{00000000-0005-0000-0000-000011480000}"/>
    <cellStyle name="Moneda 3 2 3 2 2 3 2" xfId="1643" xr:uid="{00000000-0005-0000-0000-000012480000}"/>
    <cellStyle name="Moneda 3 2 3 2 2 4" xfId="1644" xr:uid="{00000000-0005-0000-0000-000013480000}"/>
    <cellStyle name="Moneda 3 2 3 2 2 4 2" xfId="1645" xr:uid="{00000000-0005-0000-0000-000014480000}"/>
    <cellStyle name="Moneda 3 2 3 2 2 5" xfId="1646" xr:uid="{00000000-0005-0000-0000-000015480000}"/>
    <cellStyle name="Moneda 3 2 3 2 3" xfId="1647" xr:uid="{00000000-0005-0000-0000-000016480000}"/>
    <cellStyle name="Moneda 3 2 3 2 3 2" xfId="1648" xr:uid="{00000000-0005-0000-0000-000017480000}"/>
    <cellStyle name="Moneda 3 2 3 2 4" xfId="1649" xr:uid="{00000000-0005-0000-0000-000018480000}"/>
    <cellStyle name="Moneda 3 2 3 2 4 2" xfId="1650" xr:uid="{00000000-0005-0000-0000-000019480000}"/>
    <cellStyle name="Moneda 3 2 3 2 5" xfId="1651" xr:uid="{00000000-0005-0000-0000-00001A480000}"/>
    <cellStyle name="Moneda 3 2 3 2 5 2" xfId="1652" xr:uid="{00000000-0005-0000-0000-00001B480000}"/>
    <cellStyle name="Moneda 3 2 3 2 6" xfId="1653" xr:uid="{00000000-0005-0000-0000-00001C480000}"/>
    <cellStyle name="Moneda 3 2 3 3" xfId="1654" xr:uid="{00000000-0005-0000-0000-00001D480000}"/>
    <cellStyle name="Moneda 3 2 3 3 2" xfId="1655" xr:uid="{00000000-0005-0000-0000-00001E480000}"/>
    <cellStyle name="Moneda 3 2 3 3 2 2" xfId="1656" xr:uid="{00000000-0005-0000-0000-00001F480000}"/>
    <cellStyle name="Moneda 3 2 3 3 3" xfId="1657" xr:uid="{00000000-0005-0000-0000-000020480000}"/>
    <cellStyle name="Moneda 3 2 3 3 3 2" xfId="1658" xr:uid="{00000000-0005-0000-0000-000021480000}"/>
    <cellStyle name="Moneda 3 2 3 3 4" xfId="1659" xr:uid="{00000000-0005-0000-0000-000022480000}"/>
    <cellStyle name="Moneda 3 2 3 3 4 2" xfId="1660" xr:uid="{00000000-0005-0000-0000-000023480000}"/>
    <cellStyle name="Moneda 3 2 3 3 5" xfId="1661" xr:uid="{00000000-0005-0000-0000-000024480000}"/>
    <cellStyle name="Moneda 3 2 3 4" xfId="1662" xr:uid="{00000000-0005-0000-0000-000025480000}"/>
    <cellStyle name="Moneda 3 2 3 4 2" xfId="1663" xr:uid="{00000000-0005-0000-0000-000026480000}"/>
    <cellStyle name="Moneda 3 2 3 5" xfId="1664" xr:uid="{00000000-0005-0000-0000-000027480000}"/>
    <cellStyle name="Moneda 3 2 3 5 2" xfId="1665" xr:uid="{00000000-0005-0000-0000-000028480000}"/>
    <cellStyle name="Moneda 3 2 3 6" xfId="1666" xr:uid="{00000000-0005-0000-0000-000029480000}"/>
    <cellStyle name="Moneda 3 2 3 6 2" xfId="1667" xr:uid="{00000000-0005-0000-0000-00002A480000}"/>
    <cellStyle name="Moneda 3 2 3 7" xfId="1668" xr:uid="{00000000-0005-0000-0000-00002B480000}"/>
    <cellStyle name="Moneda 3 2 4" xfId="1669" xr:uid="{00000000-0005-0000-0000-00002C480000}"/>
    <cellStyle name="Moneda 3 2 4 2" xfId="1670" xr:uid="{00000000-0005-0000-0000-00002D480000}"/>
    <cellStyle name="Moneda 3 2 4 2 2" xfId="1671" xr:uid="{00000000-0005-0000-0000-00002E480000}"/>
    <cellStyle name="Moneda 3 2 4 2 2 2" xfId="1672" xr:uid="{00000000-0005-0000-0000-00002F480000}"/>
    <cellStyle name="Moneda 3 2 4 2 2 2 2" xfId="1673" xr:uid="{00000000-0005-0000-0000-000030480000}"/>
    <cellStyle name="Moneda 3 2 4 2 2 3" xfId="1674" xr:uid="{00000000-0005-0000-0000-000031480000}"/>
    <cellStyle name="Moneda 3 2 4 2 2 3 2" xfId="1675" xr:uid="{00000000-0005-0000-0000-000032480000}"/>
    <cellStyle name="Moneda 3 2 4 2 2 4" xfId="1676" xr:uid="{00000000-0005-0000-0000-000033480000}"/>
    <cellStyle name="Moneda 3 2 4 2 2 4 2" xfId="1677" xr:uid="{00000000-0005-0000-0000-000034480000}"/>
    <cellStyle name="Moneda 3 2 4 2 2 5" xfId="1678" xr:uid="{00000000-0005-0000-0000-000035480000}"/>
    <cellStyle name="Moneda 3 2 4 2 3" xfId="1679" xr:uid="{00000000-0005-0000-0000-000036480000}"/>
    <cellStyle name="Moneda 3 2 4 2 3 2" xfId="1680" xr:uid="{00000000-0005-0000-0000-000037480000}"/>
    <cellStyle name="Moneda 3 2 4 2 4" xfId="1681" xr:uid="{00000000-0005-0000-0000-000038480000}"/>
    <cellStyle name="Moneda 3 2 4 2 4 2" xfId="1682" xr:uid="{00000000-0005-0000-0000-000039480000}"/>
    <cellStyle name="Moneda 3 2 4 2 5" xfId="1683" xr:uid="{00000000-0005-0000-0000-00003A480000}"/>
    <cellStyle name="Moneda 3 2 4 2 5 2" xfId="1684" xr:uid="{00000000-0005-0000-0000-00003B480000}"/>
    <cellStyle name="Moneda 3 2 4 2 6" xfId="1685" xr:uid="{00000000-0005-0000-0000-00003C480000}"/>
    <cellStyle name="Moneda 3 2 4 3" xfId="1686" xr:uid="{00000000-0005-0000-0000-00003D480000}"/>
    <cellStyle name="Moneda 3 2 4 3 2" xfId="1687" xr:uid="{00000000-0005-0000-0000-00003E480000}"/>
    <cellStyle name="Moneda 3 2 4 3 2 2" xfId="1688" xr:uid="{00000000-0005-0000-0000-00003F480000}"/>
    <cellStyle name="Moneda 3 2 4 3 3" xfId="1689" xr:uid="{00000000-0005-0000-0000-000040480000}"/>
    <cellStyle name="Moneda 3 2 4 3 3 2" xfId="1690" xr:uid="{00000000-0005-0000-0000-000041480000}"/>
    <cellStyle name="Moneda 3 2 4 3 4" xfId="1691" xr:uid="{00000000-0005-0000-0000-000042480000}"/>
    <cellStyle name="Moneda 3 2 4 3 4 2" xfId="1692" xr:uid="{00000000-0005-0000-0000-000043480000}"/>
    <cellStyle name="Moneda 3 2 4 3 5" xfId="1693" xr:uid="{00000000-0005-0000-0000-000044480000}"/>
    <cellStyle name="Moneda 3 2 4 4" xfId="1694" xr:uid="{00000000-0005-0000-0000-000045480000}"/>
    <cellStyle name="Moneda 3 2 4 4 2" xfId="1695" xr:uid="{00000000-0005-0000-0000-000046480000}"/>
    <cellStyle name="Moneda 3 2 4 5" xfId="1696" xr:uid="{00000000-0005-0000-0000-000047480000}"/>
    <cellStyle name="Moneda 3 2 4 5 2" xfId="1697" xr:uid="{00000000-0005-0000-0000-000048480000}"/>
    <cellStyle name="Moneda 3 2 4 6" xfId="1698" xr:uid="{00000000-0005-0000-0000-000049480000}"/>
    <cellStyle name="Moneda 3 2 4 6 2" xfId="1699" xr:uid="{00000000-0005-0000-0000-00004A480000}"/>
    <cellStyle name="Moneda 3 2 4 7" xfId="1700" xr:uid="{00000000-0005-0000-0000-00004B480000}"/>
    <cellStyle name="Moneda 3 2 5" xfId="1701" xr:uid="{00000000-0005-0000-0000-00004C480000}"/>
    <cellStyle name="Moneda 3 2 5 2" xfId="1702" xr:uid="{00000000-0005-0000-0000-00004D480000}"/>
    <cellStyle name="Moneda 3 2 5 2 2" xfId="1703" xr:uid="{00000000-0005-0000-0000-00004E480000}"/>
    <cellStyle name="Moneda 3 2 5 2 2 2" xfId="1704" xr:uid="{00000000-0005-0000-0000-00004F480000}"/>
    <cellStyle name="Moneda 3 2 5 2 3" xfId="1705" xr:uid="{00000000-0005-0000-0000-000050480000}"/>
    <cellStyle name="Moneda 3 2 5 2 3 2" xfId="1706" xr:uid="{00000000-0005-0000-0000-000051480000}"/>
    <cellStyle name="Moneda 3 2 5 2 4" xfId="1707" xr:uid="{00000000-0005-0000-0000-000052480000}"/>
    <cellStyle name="Moneda 3 2 5 2 4 2" xfId="1708" xr:uid="{00000000-0005-0000-0000-000053480000}"/>
    <cellStyle name="Moneda 3 2 5 2 5" xfId="1709" xr:uid="{00000000-0005-0000-0000-000054480000}"/>
    <cellStyle name="Moneda 3 2 5 3" xfId="1710" xr:uid="{00000000-0005-0000-0000-000055480000}"/>
    <cellStyle name="Moneda 3 2 5 3 2" xfId="1711" xr:uid="{00000000-0005-0000-0000-000056480000}"/>
    <cellStyle name="Moneda 3 2 5 4" xfId="1712" xr:uid="{00000000-0005-0000-0000-000057480000}"/>
    <cellStyle name="Moneda 3 2 5 4 2" xfId="1713" xr:uid="{00000000-0005-0000-0000-000058480000}"/>
    <cellStyle name="Moneda 3 2 5 5" xfId="1714" xr:uid="{00000000-0005-0000-0000-000059480000}"/>
    <cellStyle name="Moneda 3 2 5 5 2" xfId="1715" xr:uid="{00000000-0005-0000-0000-00005A480000}"/>
    <cellStyle name="Moneda 3 2 5 6" xfId="1716" xr:uid="{00000000-0005-0000-0000-00005B480000}"/>
    <cellStyle name="Moneda 3 2 6" xfId="1717" xr:uid="{00000000-0005-0000-0000-00005C480000}"/>
    <cellStyle name="Moneda 3 2 6 2" xfId="1718" xr:uid="{00000000-0005-0000-0000-00005D480000}"/>
    <cellStyle name="Moneda 3 2 6 2 2" xfId="1719" xr:uid="{00000000-0005-0000-0000-00005E480000}"/>
    <cellStyle name="Moneda 3 2 6 2 3" xfId="1720" xr:uid="{00000000-0005-0000-0000-00005F480000}"/>
    <cellStyle name="Moneda 3 2 6 3" xfId="1721" xr:uid="{00000000-0005-0000-0000-000060480000}"/>
    <cellStyle name="Moneda 3 2 6 4" xfId="1722" xr:uid="{00000000-0005-0000-0000-000061480000}"/>
    <cellStyle name="Moneda 3 2 7" xfId="1723" xr:uid="{00000000-0005-0000-0000-000062480000}"/>
    <cellStyle name="Moneda 3 2 7 2" xfId="1724" xr:uid="{00000000-0005-0000-0000-000063480000}"/>
    <cellStyle name="Moneda 3 2 7 2 2" xfId="1725" xr:uid="{00000000-0005-0000-0000-000064480000}"/>
    <cellStyle name="Moneda 3 2 7 3" xfId="1726" xr:uid="{00000000-0005-0000-0000-000065480000}"/>
    <cellStyle name="Moneda 3 2 7 3 2" xfId="1727" xr:uid="{00000000-0005-0000-0000-000066480000}"/>
    <cellStyle name="Moneda 3 2 7 4" xfId="1728" xr:uid="{00000000-0005-0000-0000-000067480000}"/>
    <cellStyle name="Moneda 3 2 7 4 2" xfId="1729" xr:uid="{00000000-0005-0000-0000-000068480000}"/>
    <cellStyle name="Moneda 3 2 7 5" xfId="1730" xr:uid="{00000000-0005-0000-0000-000069480000}"/>
    <cellStyle name="Moneda 3 2 8" xfId="1731" xr:uid="{00000000-0005-0000-0000-00006A480000}"/>
    <cellStyle name="Moneda 3 2 8 2" xfId="1732" xr:uid="{00000000-0005-0000-0000-00006B480000}"/>
    <cellStyle name="Moneda 3 2 8 3" xfId="1733" xr:uid="{00000000-0005-0000-0000-00006C480000}"/>
    <cellStyle name="Moneda 3 2 9" xfId="1734" xr:uid="{00000000-0005-0000-0000-00006D480000}"/>
    <cellStyle name="Moneda 3 2 9 2" xfId="1735" xr:uid="{00000000-0005-0000-0000-00006E480000}"/>
    <cellStyle name="Moneda 3 3" xfId="1736" xr:uid="{00000000-0005-0000-0000-00006F480000}"/>
    <cellStyle name="Moneda 3 3 2" xfId="1737" xr:uid="{00000000-0005-0000-0000-000070480000}"/>
    <cellStyle name="Moneda 3 3 2 2" xfId="1738" xr:uid="{00000000-0005-0000-0000-000071480000}"/>
    <cellStyle name="Moneda 3 3 2 2 2" xfId="1739" xr:uid="{00000000-0005-0000-0000-000072480000}"/>
    <cellStyle name="Moneda 3 3 2 2 2 2" xfId="1740" xr:uid="{00000000-0005-0000-0000-000073480000}"/>
    <cellStyle name="Moneda 3 3 2 2 3" xfId="1741" xr:uid="{00000000-0005-0000-0000-000074480000}"/>
    <cellStyle name="Moneda 3 3 2 2 3 2" xfId="1742" xr:uid="{00000000-0005-0000-0000-000075480000}"/>
    <cellStyle name="Moneda 3 3 2 2 4" xfId="1743" xr:uid="{00000000-0005-0000-0000-000076480000}"/>
    <cellStyle name="Moneda 3 3 2 2 4 2" xfId="1744" xr:uid="{00000000-0005-0000-0000-000077480000}"/>
    <cellStyle name="Moneda 3 3 2 2 5" xfId="1745" xr:uid="{00000000-0005-0000-0000-000078480000}"/>
    <cellStyle name="Moneda 3 3 2 3" xfId="1746" xr:uid="{00000000-0005-0000-0000-000079480000}"/>
    <cellStyle name="Moneda 3 3 2 3 2" xfId="1747" xr:uid="{00000000-0005-0000-0000-00007A480000}"/>
    <cellStyle name="Moneda 3 3 2 4" xfId="1748" xr:uid="{00000000-0005-0000-0000-00007B480000}"/>
    <cellStyle name="Moneda 3 3 2 4 2" xfId="1749" xr:uid="{00000000-0005-0000-0000-00007C480000}"/>
    <cellStyle name="Moneda 3 3 2 5" xfId="1750" xr:uid="{00000000-0005-0000-0000-00007D480000}"/>
    <cellStyle name="Moneda 3 3 2 5 2" xfId="1751" xr:uid="{00000000-0005-0000-0000-00007E480000}"/>
    <cellStyle name="Moneda 3 3 2 6" xfId="1752" xr:uid="{00000000-0005-0000-0000-00007F480000}"/>
    <cellStyle name="Moneda 3 3 2 7" xfId="1753" xr:uid="{00000000-0005-0000-0000-000080480000}"/>
    <cellStyle name="Moneda 3 3 3" xfId="1754" xr:uid="{00000000-0005-0000-0000-000081480000}"/>
    <cellStyle name="Moneda 3 3 3 2" xfId="1755" xr:uid="{00000000-0005-0000-0000-000082480000}"/>
    <cellStyle name="Moneda 3 3 3 2 2" xfId="1756" xr:uid="{00000000-0005-0000-0000-000083480000}"/>
    <cellStyle name="Moneda 3 3 3 3" xfId="1757" xr:uid="{00000000-0005-0000-0000-000084480000}"/>
    <cellStyle name="Moneda 3 3 3 3 2" xfId="1758" xr:uid="{00000000-0005-0000-0000-000085480000}"/>
    <cellStyle name="Moneda 3 3 3 4" xfId="1759" xr:uid="{00000000-0005-0000-0000-000086480000}"/>
    <cellStyle name="Moneda 3 3 3 4 2" xfId="1760" xr:uid="{00000000-0005-0000-0000-000087480000}"/>
    <cellStyle name="Moneda 3 3 3 5" xfId="1761" xr:uid="{00000000-0005-0000-0000-000088480000}"/>
    <cellStyle name="Moneda 3 3 4" xfId="1762" xr:uid="{00000000-0005-0000-0000-000089480000}"/>
    <cellStyle name="Moneda 3 3 4 2" xfId="1763" xr:uid="{00000000-0005-0000-0000-00008A480000}"/>
    <cellStyle name="Moneda 3 3 5" xfId="1764" xr:uid="{00000000-0005-0000-0000-00008B480000}"/>
    <cellStyle name="Moneda 3 3 5 2" xfId="1765" xr:uid="{00000000-0005-0000-0000-00008C480000}"/>
    <cellStyle name="Moneda 3 3 6" xfId="1766" xr:uid="{00000000-0005-0000-0000-00008D480000}"/>
    <cellStyle name="Moneda 3 3 6 2" xfId="1767" xr:uid="{00000000-0005-0000-0000-00008E480000}"/>
    <cellStyle name="Moneda 3 3 7" xfId="1768" xr:uid="{00000000-0005-0000-0000-00008F480000}"/>
    <cellStyle name="Moneda 3 3 8" xfId="1769" xr:uid="{00000000-0005-0000-0000-000090480000}"/>
    <cellStyle name="Moneda 3 4" xfId="1770" xr:uid="{00000000-0005-0000-0000-000091480000}"/>
    <cellStyle name="Moneda 3 4 2" xfId="1771" xr:uid="{00000000-0005-0000-0000-000092480000}"/>
    <cellStyle name="Moneda 3 4 2 2" xfId="1772" xr:uid="{00000000-0005-0000-0000-000093480000}"/>
    <cellStyle name="Moneda 3 4 2 2 2" xfId="1773" xr:uid="{00000000-0005-0000-0000-000094480000}"/>
    <cellStyle name="Moneda 3 4 2 2 2 2" xfId="1774" xr:uid="{00000000-0005-0000-0000-000095480000}"/>
    <cellStyle name="Moneda 3 4 2 2 3" xfId="1775" xr:uid="{00000000-0005-0000-0000-000096480000}"/>
    <cellStyle name="Moneda 3 4 2 2 3 2" xfId="1776" xr:uid="{00000000-0005-0000-0000-000097480000}"/>
    <cellStyle name="Moneda 3 4 2 2 4" xfId="1777" xr:uid="{00000000-0005-0000-0000-000098480000}"/>
    <cellStyle name="Moneda 3 4 2 2 4 2" xfId="1778" xr:uid="{00000000-0005-0000-0000-000099480000}"/>
    <cellStyle name="Moneda 3 4 2 2 5" xfId="1779" xr:uid="{00000000-0005-0000-0000-00009A480000}"/>
    <cellStyle name="Moneda 3 4 2 3" xfId="1780" xr:uid="{00000000-0005-0000-0000-00009B480000}"/>
    <cellStyle name="Moneda 3 4 2 3 2" xfId="1781" xr:uid="{00000000-0005-0000-0000-00009C480000}"/>
    <cellStyle name="Moneda 3 4 2 4" xfId="1782" xr:uid="{00000000-0005-0000-0000-00009D480000}"/>
    <cellStyle name="Moneda 3 4 2 4 2" xfId="1783" xr:uid="{00000000-0005-0000-0000-00009E480000}"/>
    <cellStyle name="Moneda 3 4 2 5" xfId="1784" xr:uid="{00000000-0005-0000-0000-00009F480000}"/>
    <cellStyle name="Moneda 3 4 2 5 2" xfId="1785" xr:uid="{00000000-0005-0000-0000-0000A0480000}"/>
    <cellStyle name="Moneda 3 4 2 6" xfId="1786" xr:uid="{00000000-0005-0000-0000-0000A1480000}"/>
    <cellStyle name="Moneda 3 4 3" xfId="1787" xr:uid="{00000000-0005-0000-0000-0000A2480000}"/>
    <cellStyle name="Moneda 3 4 3 2" xfId="1788" xr:uid="{00000000-0005-0000-0000-0000A3480000}"/>
    <cellStyle name="Moneda 3 4 3 2 2" xfId="1789" xr:uid="{00000000-0005-0000-0000-0000A4480000}"/>
    <cellStyle name="Moneda 3 4 3 3" xfId="1790" xr:uid="{00000000-0005-0000-0000-0000A5480000}"/>
    <cellStyle name="Moneda 3 4 3 3 2" xfId="1791" xr:uid="{00000000-0005-0000-0000-0000A6480000}"/>
    <cellStyle name="Moneda 3 4 3 4" xfId="1792" xr:uid="{00000000-0005-0000-0000-0000A7480000}"/>
    <cellStyle name="Moneda 3 4 3 4 2" xfId="1793" xr:uid="{00000000-0005-0000-0000-0000A8480000}"/>
    <cellStyle name="Moneda 3 4 3 5" xfId="1794" xr:uid="{00000000-0005-0000-0000-0000A9480000}"/>
    <cellStyle name="Moneda 3 4 4" xfId="1795" xr:uid="{00000000-0005-0000-0000-0000AA480000}"/>
    <cellStyle name="Moneda 3 4 4 2" xfId="1796" xr:uid="{00000000-0005-0000-0000-0000AB480000}"/>
    <cellStyle name="Moneda 3 4 5" xfId="1797" xr:uid="{00000000-0005-0000-0000-0000AC480000}"/>
    <cellStyle name="Moneda 3 4 5 2" xfId="1798" xr:uid="{00000000-0005-0000-0000-0000AD480000}"/>
    <cellStyle name="Moneda 3 4 6" xfId="1799" xr:uid="{00000000-0005-0000-0000-0000AE480000}"/>
    <cellStyle name="Moneda 3 4 6 2" xfId="1800" xr:uid="{00000000-0005-0000-0000-0000AF480000}"/>
    <cellStyle name="Moneda 3 4 7" xfId="1801" xr:uid="{00000000-0005-0000-0000-0000B0480000}"/>
    <cellStyle name="Moneda 3 5" xfId="1802" xr:uid="{00000000-0005-0000-0000-0000B1480000}"/>
    <cellStyle name="Moneda 3 5 10" xfId="3027" xr:uid="{00000000-0005-0000-0000-0000B2480000}"/>
    <cellStyle name="Moneda 3 5 10 2" xfId="3303" xr:uid="{00000000-0005-0000-0000-0000B3480000}"/>
    <cellStyle name="Moneda 3 5 10 2 2" xfId="3856" xr:uid="{00000000-0005-0000-0000-0000B4480000}"/>
    <cellStyle name="Moneda 3 5 10 2 2 2" xfId="4952" xr:uid="{00000000-0005-0000-0000-0000B5480000}"/>
    <cellStyle name="Moneda 3 5 10 2 2 2 2" xfId="7141" xr:uid="{00000000-0005-0000-0000-0000B6480000}"/>
    <cellStyle name="Moneda 3 5 10 2 2 2 2 2" xfId="11518" xr:uid="{00000000-0005-0000-0000-0000B7480000}"/>
    <cellStyle name="Moneda 3 5 10 2 2 2 2 2 2" xfId="20271" xr:uid="{00000000-0005-0000-0000-0000B8480000}"/>
    <cellStyle name="Moneda 3 5 10 2 2 2 2 3" xfId="15895" xr:uid="{00000000-0005-0000-0000-0000B9480000}"/>
    <cellStyle name="Moneda 3 5 10 2 2 2 3" xfId="9330" xr:uid="{00000000-0005-0000-0000-0000BA480000}"/>
    <cellStyle name="Moneda 3 5 10 2 2 2 3 2" xfId="18083" xr:uid="{00000000-0005-0000-0000-0000BB480000}"/>
    <cellStyle name="Moneda 3 5 10 2 2 2 4" xfId="13707" xr:uid="{00000000-0005-0000-0000-0000BC480000}"/>
    <cellStyle name="Moneda 3 5 10 2 2 3" xfId="6047" xr:uid="{00000000-0005-0000-0000-0000BD480000}"/>
    <cellStyle name="Moneda 3 5 10 2 2 3 2" xfId="10424" xr:uid="{00000000-0005-0000-0000-0000BE480000}"/>
    <cellStyle name="Moneda 3 5 10 2 2 3 2 2" xfId="19177" xr:uid="{00000000-0005-0000-0000-0000BF480000}"/>
    <cellStyle name="Moneda 3 5 10 2 2 3 3" xfId="14801" xr:uid="{00000000-0005-0000-0000-0000C0480000}"/>
    <cellStyle name="Moneda 3 5 10 2 2 4" xfId="8236" xr:uid="{00000000-0005-0000-0000-0000C1480000}"/>
    <cellStyle name="Moneda 3 5 10 2 2 4 2" xfId="16989" xr:uid="{00000000-0005-0000-0000-0000C2480000}"/>
    <cellStyle name="Moneda 3 5 10 2 2 5" xfId="12613" xr:uid="{00000000-0005-0000-0000-0000C3480000}"/>
    <cellStyle name="Moneda 3 5 10 2 3" xfId="4404" xr:uid="{00000000-0005-0000-0000-0000C4480000}"/>
    <cellStyle name="Moneda 3 5 10 2 3 2" xfId="6593" xr:uid="{00000000-0005-0000-0000-0000C5480000}"/>
    <cellStyle name="Moneda 3 5 10 2 3 2 2" xfId="10970" xr:uid="{00000000-0005-0000-0000-0000C6480000}"/>
    <cellStyle name="Moneda 3 5 10 2 3 2 2 2" xfId="19723" xr:uid="{00000000-0005-0000-0000-0000C7480000}"/>
    <cellStyle name="Moneda 3 5 10 2 3 2 3" xfId="15347" xr:uid="{00000000-0005-0000-0000-0000C8480000}"/>
    <cellStyle name="Moneda 3 5 10 2 3 3" xfId="8782" xr:uid="{00000000-0005-0000-0000-0000C9480000}"/>
    <cellStyle name="Moneda 3 5 10 2 3 3 2" xfId="17535" xr:uid="{00000000-0005-0000-0000-0000CA480000}"/>
    <cellStyle name="Moneda 3 5 10 2 3 4" xfId="13159" xr:uid="{00000000-0005-0000-0000-0000CB480000}"/>
    <cellStyle name="Moneda 3 5 10 2 4" xfId="5499" xr:uid="{00000000-0005-0000-0000-0000CC480000}"/>
    <cellStyle name="Moneda 3 5 10 2 4 2" xfId="9876" xr:uid="{00000000-0005-0000-0000-0000CD480000}"/>
    <cellStyle name="Moneda 3 5 10 2 4 2 2" xfId="18629" xr:uid="{00000000-0005-0000-0000-0000CE480000}"/>
    <cellStyle name="Moneda 3 5 10 2 4 3" xfId="14253" xr:uid="{00000000-0005-0000-0000-0000CF480000}"/>
    <cellStyle name="Moneda 3 5 10 2 5" xfId="7688" xr:uid="{00000000-0005-0000-0000-0000D0480000}"/>
    <cellStyle name="Moneda 3 5 10 2 5 2" xfId="16441" xr:uid="{00000000-0005-0000-0000-0000D1480000}"/>
    <cellStyle name="Moneda 3 5 10 2 6" xfId="12065" xr:uid="{00000000-0005-0000-0000-0000D2480000}"/>
    <cellStyle name="Moneda 3 5 10 3" xfId="3582" xr:uid="{00000000-0005-0000-0000-0000D3480000}"/>
    <cellStyle name="Moneda 3 5 10 3 2" xfId="4678" xr:uid="{00000000-0005-0000-0000-0000D4480000}"/>
    <cellStyle name="Moneda 3 5 10 3 2 2" xfId="6867" xr:uid="{00000000-0005-0000-0000-0000D5480000}"/>
    <cellStyle name="Moneda 3 5 10 3 2 2 2" xfId="11244" xr:uid="{00000000-0005-0000-0000-0000D6480000}"/>
    <cellStyle name="Moneda 3 5 10 3 2 2 2 2" xfId="19997" xr:uid="{00000000-0005-0000-0000-0000D7480000}"/>
    <cellStyle name="Moneda 3 5 10 3 2 2 3" xfId="15621" xr:uid="{00000000-0005-0000-0000-0000D8480000}"/>
    <cellStyle name="Moneda 3 5 10 3 2 3" xfId="9056" xr:uid="{00000000-0005-0000-0000-0000D9480000}"/>
    <cellStyle name="Moneda 3 5 10 3 2 3 2" xfId="17809" xr:uid="{00000000-0005-0000-0000-0000DA480000}"/>
    <cellStyle name="Moneda 3 5 10 3 2 4" xfId="13433" xr:uid="{00000000-0005-0000-0000-0000DB480000}"/>
    <cellStyle name="Moneda 3 5 10 3 3" xfId="5773" xr:uid="{00000000-0005-0000-0000-0000DC480000}"/>
    <cellStyle name="Moneda 3 5 10 3 3 2" xfId="10150" xr:uid="{00000000-0005-0000-0000-0000DD480000}"/>
    <cellStyle name="Moneda 3 5 10 3 3 2 2" xfId="18903" xr:uid="{00000000-0005-0000-0000-0000DE480000}"/>
    <cellStyle name="Moneda 3 5 10 3 3 3" xfId="14527" xr:uid="{00000000-0005-0000-0000-0000DF480000}"/>
    <cellStyle name="Moneda 3 5 10 3 4" xfId="7962" xr:uid="{00000000-0005-0000-0000-0000E0480000}"/>
    <cellStyle name="Moneda 3 5 10 3 4 2" xfId="16715" xr:uid="{00000000-0005-0000-0000-0000E1480000}"/>
    <cellStyle name="Moneda 3 5 10 3 5" xfId="12339" xr:uid="{00000000-0005-0000-0000-0000E2480000}"/>
    <cellStyle name="Moneda 3 5 10 4" xfId="4130" xr:uid="{00000000-0005-0000-0000-0000E3480000}"/>
    <cellStyle name="Moneda 3 5 10 4 2" xfId="6319" xr:uid="{00000000-0005-0000-0000-0000E4480000}"/>
    <cellStyle name="Moneda 3 5 10 4 2 2" xfId="10696" xr:uid="{00000000-0005-0000-0000-0000E5480000}"/>
    <cellStyle name="Moneda 3 5 10 4 2 2 2" xfId="19449" xr:uid="{00000000-0005-0000-0000-0000E6480000}"/>
    <cellStyle name="Moneda 3 5 10 4 2 3" xfId="15073" xr:uid="{00000000-0005-0000-0000-0000E7480000}"/>
    <cellStyle name="Moneda 3 5 10 4 3" xfId="8508" xr:uid="{00000000-0005-0000-0000-0000E8480000}"/>
    <cellStyle name="Moneda 3 5 10 4 3 2" xfId="17261" xr:uid="{00000000-0005-0000-0000-0000E9480000}"/>
    <cellStyle name="Moneda 3 5 10 4 4" xfId="12885" xr:uid="{00000000-0005-0000-0000-0000EA480000}"/>
    <cellStyle name="Moneda 3 5 10 5" xfId="5225" xr:uid="{00000000-0005-0000-0000-0000EB480000}"/>
    <cellStyle name="Moneda 3 5 10 5 2" xfId="9602" xr:uid="{00000000-0005-0000-0000-0000EC480000}"/>
    <cellStyle name="Moneda 3 5 10 5 2 2" xfId="18355" xr:uid="{00000000-0005-0000-0000-0000ED480000}"/>
    <cellStyle name="Moneda 3 5 10 5 3" xfId="13979" xr:uid="{00000000-0005-0000-0000-0000EE480000}"/>
    <cellStyle name="Moneda 3 5 10 6" xfId="7414" xr:uid="{00000000-0005-0000-0000-0000EF480000}"/>
    <cellStyle name="Moneda 3 5 10 6 2" xfId="16167" xr:uid="{00000000-0005-0000-0000-0000F0480000}"/>
    <cellStyle name="Moneda 3 5 10 7" xfId="11791" xr:uid="{00000000-0005-0000-0000-0000F1480000}"/>
    <cellStyle name="Moneda 3 5 11" xfId="2914" xr:uid="{00000000-0005-0000-0000-0000F2480000}"/>
    <cellStyle name="Moneda 3 5 11 2" xfId="3193" xr:uid="{00000000-0005-0000-0000-0000F3480000}"/>
    <cellStyle name="Moneda 3 5 11 2 2" xfId="3746" xr:uid="{00000000-0005-0000-0000-0000F4480000}"/>
    <cellStyle name="Moneda 3 5 11 2 2 2" xfId="4842" xr:uid="{00000000-0005-0000-0000-0000F5480000}"/>
    <cellStyle name="Moneda 3 5 11 2 2 2 2" xfId="7031" xr:uid="{00000000-0005-0000-0000-0000F6480000}"/>
    <cellStyle name="Moneda 3 5 11 2 2 2 2 2" xfId="11408" xr:uid="{00000000-0005-0000-0000-0000F7480000}"/>
    <cellStyle name="Moneda 3 5 11 2 2 2 2 2 2" xfId="20161" xr:uid="{00000000-0005-0000-0000-0000F8480000}"/>
    <cellStyle name="Moneda 3 5 11 2 2 2 2 3" xfId="15785" xr:uid="{00000000-0005-0000-0000-0000F9480000}"/>
    <cellStyle name="Moneda 3 5 11 2 2 2 3" xfId="9220" xr:uid="{00000000-0005-0000-0000-0000FA480000}"/>
    <cellStyle name="Moneda 3 5 11 2 2 2 3 2" xfId="17973" xr:uid="{00000000-0005-0000-0000-0000FB480000}"/>
    <cellStyle name="Moneda 3 5 11 2 2 2 4" xfId="13597" xr:uid="{00000000-0005-0000-0000-0000FC480000}"/>
    <cellStyle name="Moneda 3 5 11 2 2 3" xfId="5937" xr:uid="{00000000-0005-0000-0000-0000FD480000}"/>
    <cellStyle name="Moneda 3 5 11 2 2 3 2" xfId="10314" xr:uid="{00000000-0005-0000-0000-0000FE480000}"/>
    <cellStyle name="Moneda 3 5 11 2 2 3 2 2" xfId="19067" xr:uid="{00000000-0005-0000-0000-0000FF480000}"/>
    <cellStyle name="Moneda 3 5 11 2 2 3 3" xfId="14691" xr:uid="{00000000-0005-0000-0000-000000490000}"/>
    <cellStyle name="Moneda 3 5 11 2 2 4" xfId="8126" xr:uid="{00000000-0005-0000-0000-000001490000}"/>
    <cellStyle name="Moneda 3 5 11 2 2 4 2" xfId="16879" xr:uid="{00000000-0005-0000-0000-000002490000}"/>
    <cellStyle name="Moneda 3 5 11 2 2 5" xfId="12503" xr:uid="{00000000-0005-0000-0000-000003490000}"/>
    <cellStyle name="Moneda 3 5 11 2 3" xfId="4294" xr:uid="{00000000-0005-0000-0000-000004490000}"/>
    <cellStyle name="Moneda 3 5 11 2 3 2" xfId="6483" xr:uid="{00000000-0005-0000-0000-000005490000}"/>
    <cellStyle name="Moneda 3 5 11 2 3 2 2" xfId="10860" xr:uid="{00000000-0005-0000-0000-000006490000}"/>
    <cellStyle name="Moneda 3 5 11 2 3 2 2 2" xfId="19613" xr:uid="{00000000-0005-0000-0000-000007490000}"/>
    <cellStyle name="Moneda 3 5 11 2 3 2 3" xfId="15237" xr:uid="{00000000-0005-0000-0000-000008490000}"/>
    <cellStyle name="Moneda 3 5 11 2 3 3" xfId="8672" xr:uid="{00000000-0005-0000-0000-000009490000}"/>
    <cellStyle name="Moneda 3 5 11 2 3 3 2" xfId="17425" xr:uid="{00000000-0005-0000-0000-00000A490000}"/>
    <cellStyle name="Moneda 3 5 11 2 3 4" xfId="13049" xr:uid="{00000000-0005-0000-0000-00000B490000}"/>
    <cellStyle name="Moneda 3 5 11 2 4" xfId="5389" xr:uid="{00000000-0005-0000-0000-00000C490000}"/>
    <cellStyle name="Moneda 3 5 11 2 4 2" xfId="9766" xr:uid="{00000000-0005-0000-0000-00000D490000}"/>
    <cellStyle name="Moneda 3 5 11 2 4 2 2" xfId="18519" xr:uid="{00000000-0005-0000-0000-00000E490000}"/>
    <cellStyle name="Moneda 3 5 11 2 4 3" xfId="14143" xr:uid="{00000000-0005-0000-0000-00000F490000}"/>
    <cellStyle name="Moneda 3 5 11 2 5" xfId="7578" xr:uid="{00000000-0005-0000-0000-000010490000}"/>
    <cellStyle name="Moneda 3 5 11 2 5 2" xfId="16331" xr:uid="{00000000-0005-0000-0000-000011490000}"/>
    <cellStyle name="Moneda 3 5 11 2 6" xfId="11955" xr:uid="{00000000-0005-0000-0000-000012490000}"/>
    <cellStyle name="Moneda 3 5 11 3" xfId="3472" xr:uid="{00000000-0005-0000-0000-000013490000}"/>
    <cellStyle name="Moneda 3 5 11 3 2" xfId="4568" xr:uid="{00000000-0005-0000-0000-000014490000}"/>
    <cellStyle name="Moneda 3 5 11 3 2 2" xfId="6757" xr:uid="{00000000-0005-0000-0000-000015490000}"/>
    <cellStyle name="Moneda 3 5 11 3 2 2 2" xfId="11134" xr:uid="{00000000-0005-0000-0000-000016490000}"/>
    <cellStyle name="Moneda 3 5 11 3 2 2 2 2" xfId="19887" xr:uid="{00000000-0005-0000-0000-000017490000}"/>
    <cellStyle name="Moneda 3 5 11 3 2 2 3" xfId="15511" xr:uid="{00000000-0005-0000-0000-000018490000}"/>
    <cellStyle name="Moneda 3 5 11 3 2 3" xfId="8946" xr:uid="{00000000-0005-0000-0000-000019490000}"/>
    <cellStyle name="Moneda 3 5 11 3 2 3 2" xfId="17699" xr:uid="{00000000-0005-0000-0000-00001A490000}"/>
    <cellStyle name="Moneda 3 5 11 3 2 4" xfId="13323" xr:uid="{00000000-0005-0000-0000-00001B490000}"/>
    <cellStyle name="Moneda 3 5 11 3 3" xfId="5663" xr:uid="{00000000-0005-0000-0000-00001C490000}"/>
    <cellStyle name="Moneda 3 5 11 3 3 2" xfId="10040" xr:uid="{00000000-0005-0000-0000-00001D490000}"/>
    <cellStyle name="Moneda 3 5 11 3 3 2 2" xfId="18793" xr:uid="{00000000-0005-0000-0000-00001E490000}"/>
    <cellStyle name="Moneda 3 5 11 3 3 3" xfId="14417" xr:uid="{00000000-0005-0000-0000-00001F490000}"/>
    <cellStyle name="Moneda 3 5 11 3 4" xfId="7852" xr:uid="{00000000-0005-0000-0000-000020490000}"/>
    <cellStyle name="Moneda 3 5 11 3 4 2" xfId="16605" xr:uid="{00000000-0005-0000-0000-000021490000}"/>
    <cellStyle name="Moneda 3 5 11 3 5" xfId="12229" xr:uid="{00000000-0005-0000-0000-000022490000}"/>
    <cellStyle name="Moneda 3 5 11 4" xfId="4020" xr:uid="{00000000-0005-0000-0000-000023490000}"/>
    <cellStyle name="Moneda 3 5 11 4 2" xfId="6209" xr:uid="{00000000-0005-0000-0000-000024490000}"/>
    <cellStyle name="Moneda 3 5 11 4 2 2" xfId="10586" xr:uid="{00000000-0005-0000-0000-000025490000}"/>
    <cellStyle name="Moneda 3 5 11 4 2 2 2" xfId="19339" xr:uid="{00000000-0005-0000-0000-000026490000}"/>
    <cellStyle name="Moneda 3 5 11 4 2 3" xfId="14963" xr:uid="{00000000-0005-0000-0000-000027490000}"/>
    <cellStyle name="Moneda 3 5 11 4 3" xfId="8398" xr:uid="{00000000-0005-0000-0000-000028490000}"/>
    <cellStyle name="Moneda 3 5 11 4 3 2" xfId="17151" xr:uid="{00000000-0005-0000-0000-000029490000}"/>
    <cellStyle name="Moneda 3 5 11 4 4" xfId="12775" xr:uid="{00000000-0005-0000-0000-00002A490000}"/>
    <cellStyle name="Moneda 3 5 11 5" xfId="5115" xr:uid="{00000000-0005-0000-0000-00002B490000}"/>
    <cellStyle name="Moneda 3 5 11 5 2" xfId="9492" xr:uid="{00000000-0005-0000-0000-00002C490000}"/>
    <cellStyle name="Moneda 3 5 11 5 2 2" xfId="18245" xr:uid="{00000000-0005-0000-0000-00002D490000}"/>
    <cellStyle name="Moneda 3 5 11 5 3" xfId="13869" xr:uid="{00000000-0005-0000-0000-00002E490000}"/>
    <cellStyle name="Moneda 3 5 11 6" xfId="7304" xr:uid="{00000000-0005-0000-0000-00002F490000}"/>
    <cellStyle name="Moneda 3 5 11 6 2" xfId="16057" xr:uid="{00000000-0005-0000-0000-000030490000}"/>
    <cellStyle name="Moneda 3 5 11 7" xfId="11681" xr:uid="{00000000-0005-0000-0000-000031490000}"/>
    <cellStyle name="Moneda 3 5 12" xfId="3143" xr:uid="{00000000-0005-0000-0000-000032490000}"/>
    <cellStyle name="Moneda 3 5 12 2" xfId="3697" xr:uid="{00000000-0005-0000-0000-000033490000}"/>
    <cellStyle name="Moneda 3 5 12 2 2" xfId="4793" xr:uid="{00000000-0005-0000-0000-000034490000}"/>
    <cellStyle name="Moneda 3 5 12 2 2 2" xfId="6982" xr:uid="{00000000-0005-0000-0000-000035490000}"/>
    <cellStyle name="Moneda 3 5 12 2 2 2 2" xfId="11359" xr:uid="{00000000-0005-0000-0000-000036490000}"/>
    <cellStyle name="Moneda 3 5 12 2 2 2 2 2" xfId="20112" xr:uid="{00000000-0005-0000-0000-000037490000}"/>
    <cellStyle name="Moneda 3 5 12 2 2 2 3" xfId="15736" xr:uid="{00000000-0005-0000-0000-000038490000}"/>
    <cellStyle name="Moneda 3 5 12 2 2 3" xfId="9171" xr:uid="{00000000-0005-0000-0000-000039490000}"/>
    <cellStyle name="Moneda 3 5 12 2 2 3 2" xfId="17924" xr:uid="{00000000-0005-0000-0000-00003A490000}"/>
    <cellStyle name="Moneda 3 5 12 2 2 4" xfId="13548" xr:uid="{00000000-0005-0000-0000-00003B490000}"/>
    <cellStyle name="Moneda 3 5 12 2 3" xfId="5888" xr:uid="{00000000-0005-0000-0000-00003C490000}"/>
    <cellStyle name="Moneda 3 5 12 2 3 2" xfId="10265" xr:uid="{00000000-0005-0000-0000-00003D490000}"/>
    <cellStyle name="Moneda 3 5 12 2 3 2 2" xfId="19018" xr:uid="{00000000-0005-0000-0000-00003E490000}"/>
    <cellStyle name="Moneda 3 5 12 2 3 3" xfId="14642" xr:uid="{00000000-0005-0000-0000-00003F490000}"/>
    <cellStyle name="Moneda 3 5 12 2 4" xfId="8077" xr:uid="{00000000-0005-0000-0000-000040490000}"/>
    <cellStyle name="Moneda 3 5 12 2 4 2" xfId="16830" xr:uid="{00000000-0005-0000-0000-000041490000}"/>
    <cellStyle name="Moneda 3 5 12 2 5" xfId="12454" xr:uid="{00000000-0005-0000-0000-000042490000}"/>
    <cellStyle name="Moneda 3 5 12 3" xfId="4245" xr:uid="{00000000-0005-0000-0000-000043490000}"/>
    <cellStyle name="Moneda 3 5 12 3 2" xfId="6434" xr:uid="{00000000-0005-0000-0000-000044490000}"/>
    <cellStyle name="Moneda 3 5 12 3 2 2" xfId="10811" xr:uid="{00000000-0005-0000-0000-000045490000}"/>
    <cellStyle name="Moneda 3 5 12 3 2 2 2" xfId="19564" xr:uid="{00000000-0005-0000-0000-000046490000}"/>
    <cellStyle name="Moneda 3 5 12 3 2 3" xfId="15188" xr:uid="{00000000-0005-0000-0000-000047490000}"/>
    <cellStyle name="Moneda 3 5 12 3 3" xfId="8623" xr:uid="{00000000-0005-0000-0000-000048490000}"/>
    <cellStyle name="Moneda 3 5 12 3 3 2" xfId="17376" xr:uid="{00000000-0005-0000-0000-000049490000}"/>
    <cellStyle name="Moneda 3 5 12 3 4" xfId="13000" xr:uid="{00000000-0005-0000-0000-00004A490000}"/>
    <cellStyle name="Moneda 3 5 12 4" xfId="5340" xr:uid="{00000000-0005-0000-0000-00004B490000}"/>
    <cellStyle name="Moneda 3 5 12 4 2" xfId="9717" xr:uid="{00000000-0005-0000-0000-00004C490000}"/>
    <cellStyle name="Moneda 3 5 12 4 2 2" xfId="18470" xr:uid="{00000000-0005-0000-0000-00004D490000}"/>
    <cellStyle name="Moneda 3 5 12 4 3" xfId="14094" xr:uid="{00000000-0005-0000-0000-00004E490000}"/>
    <cellStyle name="Moneda 3 5 12 5" xfId="7529" xr:uid="{00000000-0005-0000-0000-00004F490000}"/>
    <cellStyle name="Moneda 3 5 12 5 2" xfId="16282" xr:uid="{00000000-0005-0000-0000-000050490000}"/>
    <cellStyle name="Moneda 3 5 12 6" xfId="11906" xr:uid="{00000000-0005-0000-0000-000051490000}"/>
    <cellStyle name="Moneda 3 5 13" xfId="3422" xr:uid="{00000000-0005-0000-0000-000052490000}"/>
    <cellStyle name="Moneda 3 5 13 2" xfId="4519" xr:uid="{00000000-0005-0000-0000-000053490000}"/>
    <cellStyle name="Moneda 3 5 13 2 2" xfId="6708" xr:uid="{00000000-0005-0000-0000-000054490000}"/>
    <cellStyle name="Moneda 3 5 13 2 2 2" xfId="11085" xr:uid="{00000000-0005-0000-0000-000055490000}"/>
    <cellStyle name="Moneda 3 5 13 2 2 2 2" xfId="19838" xr:uid="{00000000-0005-0000-0000-000056490000}"/>
    <cellStyle name="Moneda 3 5 13 2 2 3" xfId="15462" xr:uid="{00000000-0005-0000-0000-000057490000}"/>
    <cellStyle name="Moneda 3 5 13 2 3" xfId="8897" xr:uid="{00000000-0005-0000-0000-000058490000}"/>
    <cellStyle name="Moneda 3 5 13 2 3 2" xfId="17650" xr:uid="{00000000-0005-0000-0000-000059490000}"/>
    <cellStyle name="Moneda 3 5 13 2 4" xfId="13274" xr:uid="{00000000-0005-0000-0000-00005A490000}"/>
    <cellStyle name="Moneda 3 5 13 3" xfId="5614" xr:uid="{00000000-0005-0000-0000-00005B490000}"/>
    <cellStyle name="Moneda 3 5 13 3 2" xfId="9991" xr:uid="{00000000-0005-0000-0000-00005C490000}"/>
    <cellStyle name="Moneda 3 5 13 3 2 2" xfId="18744" xr:uid="{00000000-0005-0000-0000-00005D490000}"/>
    <cellStyle name="Moneda 3 5 13 3 3" xfId="14368" xr:uid="{00000000-0005-0000-0000-00005E490000}"/>
    <cellStyle name="Moneda 3 5 13 4" xfId="7803" xr:uid="{00000000-0005-0000-0000-00005F490000}"/>
    <cellStyle name="Moneda 3 5 13 4 2" xfId="16556" xr:uid="{00000000-0005-0000-0000-000060490000}"/>
    <cellStyle name="Moneda 3 5 13 5" xfId="12180" xr:uid="{00000000-0005-0000-0000-000061490000}"/>
    <cellStyle name="Moneda 3 5 14" xfId="3972" xr:uid="{00000000-0005-0000-0000-000062490000}"/>
    <cellStyle name="Moneda 3 5 14 2" xfId="6161" xr:uid="{00000000-0005-0000-0000-000063490000}"/>
    <cellStyle name="Moneda 3 5 14 2 2" xfId="10538" xr:uid="{00000000-0005-0000-0000-000064490000}"/>
    <cellStyle name="Moneda 3 5 14 2 2 2" xfId="19291" xr:uid="{00000000-0005-0000-0000-000065490000}"/>
    <cellStyle name="Moneda 3 5 14 2 3" xfId="14915" xr:uid="{00000000-0005-0000-0000-000066490000}"/>
    <cellStyle name="Moneda 3 5 14 3" xfId="8350" xr:uid="{00000000-0005-0000-0000-000067490000}"/>
    <cellStyle name="Moneda 3 5 14 3 2" xfId="17103" xr:uid="{00000000-0005-0000-0000-000068490000}"/>
    <cellStyle name="Moneda 3 5 14 4" xfId="12727" xr:uid="{00000000-0005-0000-0000-000069490000}"/>
    <cellStyle name="Moneda 3 5 15" xfId="5067" xr:uid="{00000000-0005-0000-0000-00006A490000}"/>
    <cellStyle name="Moneda 3 5 15 2" xfId="9444" xr:uid="{00000000-0005-0000-0000-00006B490000}"/>
    <cellStyle name="Moneda 3 5 15 2 2" xfId="18197" xr:uid="{00000000-0005-0000-0000-00006C490000}"/>
    <cellStyle name="Moneda 3 5 15 3" xfId="13821" xr:uid="{00000000-0005-0000-0000-00006D490000}"/>
    <cellStyle name="Moneda 3 5 16" xfId="7256" xr:uid="{00000000-0005-0000-0000-00006E490000}"/>
    <cellStyle name="Moneda 3 5 16 2" xfId="16009" xr:uid="{00000000-0005-0000-0000-00006F490000}"/>
    <cellStyle name="Moneda 3 5 17" xfId="11633" xr:uid="{00000000-0005-0000-0000-000070490000}"/>
    <cellStyle name="Moneda 3 5 2" xfId="1803" xr:uid="{00000000-0005-0000-0000-000071490000}"/>
    <cellStyle name="Moneda 3 5 2 2" xfId="1804" xr:uid="{00000000-0005-0000-0000-000072490000}"/>
    <cellStyle name="Moneda 3 5 2 2 2" xfId="1805" xr:uid="{00000000-0005-0000-0000-000073490000}"/>
    <cellStyle name="Moneda 3 5 2 2 2 2" xfId="1806" xr:uid="{00000000-0005-0000-0000-000074490000}"/>
    <cellStyle name="Moneda 3 5 2 2 3" xfId="1807" xr:uid="{00000000-0005-0000-0000-000075490000}"/>
    <cellStyle name="Moneda 3 5 2 2 3 2" xfId="1808" xr:uid="{00000000-0005-0000-0000-000076490000}"/>
    <cellStyle name="Moneda 3 5 2 2 4" xfId="1809" xr:uid="{00000000-0005-0000-0000-000077490000}"/>
    <cellStyle name="Moneda 3 5 2 2 4 2" xfId="1810" xr:uid="{00000000-0005-0000-0000-000078490000}"/>
    <cellStyle name="Moneda 3 5 2 2 5" xfId="1811" xr:uid="{00000000-0005-0000-0000-000079490000}"/>
    <cellStyle name="Moneda 3 5 2 3" xfId="1812" xr:uid="{00000000-0005-0000-0000-00007A490000}"/>
    <cellStyle name="Moneda 3 5 2 3 2" xfId="1813" xr:uid="{00000000-0005-0000-0000-00007B490000}"/>
    <cellStyle name="Moneda 3 5 2 4" xfId="1814" xr:uid="{00000000-0005-0000-0000-00007C490000}"/>
    <cellStyle name="Moneda 3 5 2 4 2" xfId="1815" xr:uid="{00000000-0005-0000-0000-00007D490000}"/>
    <cellStyle name="Moneda 3 5 2 5" xfId="1816" xr:uid="{00000000-0005-0000-0000-00007E490000}"/>
    <cellStyle name="Moneda 3 5 2 5 2" xfId="1817" xr:uid="{00000000-0005-0000-0000-00007F490000}"/>
    <cellStyle name="Moneda 3 5 2 6" xfId="1818" xr:uid="{00000000-0005-0000-0000-000080490000}"/>
    <cellStyle name="Moneda 3 5 3" xfId="1819" xr:uid="{00000000-0005-0000-0000-000081490000}"/>
    <cellStyle name="Moneda 3 5 3 2" xfId="1820" xr:uid="{00000000-0005-0000-0000-000082490000}"/>
    <cellStyle name="Moneda 3 5 3 2 2" xfId="1821" xr:uid="{00000000-0005-0000-0000-000083490000}"/>
    <cellStyle name="Moneda 3 5 3 3" xfId="1822" xr:uid="{00000000-0005-0000-0000-000084490000}"/>
    <cellStyle name="Moneda 3 5 3 3 2" xfId="1823" xr:uid="{00000000-0005-0000-0000-000085490000}"/>
    <cellStyle name="Moneda 3 5 3 4" xfId="1824" xr:uid="{00000000-0005-0000-0000-000086490000}"/>
    <cellStyle name="Moneda 3 5 3 4 2" xfId="1825" xr:uid="{00000000-0005-0000-0000-000087490000}"/>
    <cellStyle name="Moneda 3 5 3 5" xfId="1826" xr:uid="{00000000-0005-0000-0000-000088490000}"/>
    <cellStyle name="Moneda 3 5 4" xfId="1827" xr:uid="{00000000-0005-0000-0000-000089490000}"/>
    <cellStyle name="Moneda 3 5 4 2" xfId="1828" xr:uid="{00000000-0005-0000-0000-00008A490000}"/>
    <cellStyle name="Moneda 3 5 5" xfId="1829" xr:uid="{00000000-0005-0000-0000-00008B490000}"/>
    <cellStyle name="Moneda 3 5 5 2" xfId="1830" xr:uid="{00000000-0005-0000-0000-00008C490000}"/>
    <cellStyle name="Moneda 3 5 6" xfId="1831" xr:uid="{00000000-0005-0000-0000-00008D490000}"/>
    <cellStyle name="Moneda 3 5 6 2" xfId="1832" xr:uid="{00000000-0005-0000-0000-00008E490000}"/>
    <cellStyle name="Moneda 3 5 7" xfId="1833" xr:uid="{00000000-0005-0000-0000-00008F490000}"/>
    <cellStyle name="Moneda 3 5 8" xfId="1834" xr:uid="{00000000-0005-0000-0000-000090490000}"/>
    <cellStyle name="Moneda 3 5 9" xfId="2972" xr:uid="{00000000-0005-0000-0000-000091490000}"/>
    <cellStyle name="Moneda 3 5 9 2" xfId="3084" xr:uid="{00000000-0005-0000-0000-000092490000}"/>
    <cellStyle name="Moneda 3 5 9 2 2" xfId="3360" xr:uid="{00000000-0005-0000-0000-000093490000}"/>
    <cellStyle name="Moneda 3 5 9 2 2 2" xfId="3913" xr:uid="{00000000-0005-0000-0000-000094490000}"/>
    <cellStyle name="Moneda 3 5 9 2 2 2 2" xfId="5009" xr:uid="{00000000-0005-0000-0000-000095490000}"/>
    <cellStyle name="Moneda 3 5 9 2 2 2 2 2" xfId="7198" xr:uid="{00000000-0005-0000-0000-000096490000}"/>
    <cellStyle name="Moneda 3 5 9 2 2 2 2 2 2" xfId="11575" xr:uid="{00000000-0005-0000-0000-000097490000}"/>
    <cellStyle name="Moneda 3 5 9 2 2 2 2 2 2 2" xfId="20328" xr:uid="{00000000-0005-0000-0000-000098490000}"/>
    <cellStyle name="Moneda 3 5 9 2 2 2 2 2 3" xfId="15952" xr:uid="{00000000-0005-0000-0000-000099490000}"/>
    <cellStyle name="Moneda 3 5 9 2 2 2 2 3" xfId="9387" xr:uid="{00000000-0005-0000-0000-00009A490000}"/>
    <cellStyle name="Moneda 3 5 9 2 2 2 2 3 2" xfId="18140" xr:uid="{00000000-0005-0000-0000-00009B490000}"/>
    <cellStyle name="Moneda 3 5 9 2 2 2 2 4" xfId="13764" xr:uid="{00000000-0005-0000-0000-00009C490000}"/>
    <cellStyle name="Moneda 3 5 9 2 2 2 3" xfId="6104" xr:uid="{00000000-0005-0000-0000-00009D490000}"/>
    <cellStyle name="Moneda 3 5 9 2 2 2 3 2" xfId="10481" xr:uid="{00000000-0005-0000-0000-00009E490000}"/>
    <cellStyle name="Moneda 3 5 9 2 2 2 3 2 2" xfId="19234" xr:uid="{00000000-0005-0000-0000-00009F490000}"/>
    <cellStyle name="Moneda 3 5 9 2 2 2 3 3" xfId="14858" xr:uid="{00000000-0005-0000-0000-0000A0490000}"/>
    <cellStyle name="Moneda 3 5 9 2 2 2 4" xfId="8293" xr:uid="{00000000-0005-0000-0000-0000A1490000}"/>
    <cellStyle name="Moneda 3 5 9 2 2 2 4 2" xfId="17046" xr:uid="{00000000-0005-0000-0000-0000A2490000}"/>
    <cellStyle name="Moneda 3 5 9 2 2 2 5" xfId="12670" xr:uid="{00000000-0005-0000-0000-0000A3490000}"/>
    <cellStyle name="Moneda 3 5 9 2 2 3" xfId="4461" xr:uid="{00000000-0005-0000-0000-0000A4490000}"/>
    <cellStyle name="Moneda 3 5 9 2 2 3 2" xfId="6650" xr:uid="{00000000-0005-0000-0000-0000A5490000}"/>
    <cellStyle name="Moneda 3 5 9 2 2 3 2 2" xfId="11027" xr:uid="{00000000-0005-0000-0000-0000A6490000}"/>
    <cellStyle name="Moneda 3 5 9 2 2 3 2 2 2" xfId="19780" xr:uid="{00000000-0005-0000-0000-0000A7490000}"/>
    <cellStyle name="Moneda 3 5 9 2 2 3 2 3" xfId="15404" xr:uid="{00000000-0005-0000-0000-0000A8490000}"/>
    <cellStyle name="Moneda 3 5 9 2 2 3 3" xfId="8839" xr:uid="{00000000-0005-0000-0000-0000A9490000}"/>
    <cellStyle name="Moneda 3 5 9 2 2 3 3 2" xfId="17592" xr:uid="{00000000-0005-0000-0000-0000AA490000}"/>
    <cellStyle name="Moneda 3 5 9 2 2 3 4" xfId="13216" xr:uid="{00000000-0005-0000-0000-0000AB490000}"/>
    <cellStyle name="Moneda 3 5 9 2 2 4" xfId="5556" xr:uid="{00000000-0005-0000-0000-0000AC490000}"/>
    <cellStyle name="Moneda 3 5 9 2 2 4 2" xfId="9933" xr:uid="{00000000-0005-0000-0000-0000AD490000}"/>
    <cellStyle name="Moneda 3 5 9 2 2 4 2 2" xfId="18686" xr:uid="{00000000-0005-0000-0000-0000AE490000}"/>
    <cellStyle name="Moneda 3 5 9 2 2 4 3" xfId="14310" xr:uid="{00000000-0005-0000-0000-0000AF490000}"/>
    <cellStyle name="Moneda 3 5 9 2 2 5" xfId="7745" xr:uid="{00000000-0005-0000-0000-0000B0490000}"/>
    <cellStyle name="Moneda 3 5 9 2 2 5 2" xfId="16498" xr:uid="{00000000-0005-0000-0000-0000B1490000}"/>
    <cellStyle name="Moneda 3 5 9 2 2 6" xfId="12122" xr:uid="{00000000-0005-0000-0000-0000B2490000}"/>
    <cellStyle name="Moneda 3 5 9 2 3" xfId="3639" xr:uid="{00000000-0005-0000-0000-0000B3490000}"/>
    <cellStyle name="Moneda 3 5 9 2 3 2" xfId="4735" xr:uid="{00000000-0005-0000-0000-0000B4490000}"/>
    <cellStyle name="Moneda 3 5 9 2 3 2 2" xfId="6924" xr:uid="{00000000-0005-0000-0000-0000B5490000}"/>
    <cellStyle name="Moneda 3 5 9 2 3 2 2 2" xfId="11301" xr:uid="{00000000-0005-0000-0000-0000B6490000}"/>
    <cellStyle name="Moneda 3 5 9 2 3 2 2 2 2" xfId="20054" xr:uid="{00000000-0005-0000-0000-0000B7490000}"/>
    <cellStyle name="Moneda 3 5 9 2 3 2 2 3" xfId="15678" xr:uid="{00000000-0005-0000-0000-0000B8490000}"/>
    <cellStyle name="Moneda 3 5 9 2 3 2 3" xfId="9113" xr:uid="{00000000-0005-0000-0000-0000B9490000}"/>
    <cellStyle name="Moneda 3 5 9 2 3 2 3 2" xfId="17866" xr:uid="{00000000-0005-0000-0000-0000BA490000}"/>
    <cellStyle name="Moneda 3 5 9 2 3 2 4" xfId="13490" xr:uid="{00000000-0005-0000-0000-0000BB490000}"/>
    <cellStyle name="Moneda 3 5 9 2 3 3" xfId="5830" xr:uid="{00000000-0005-0000-0000-0000BC490000}"/>
    <cellStyle name="Moneda 3 5 9 2 3 3 2" xfId="10207" xr:uid="{00000000-0005-0000-0000-0000BD490000}"/>
    <cellStyle name="Moneda 3 5 9 2 3 3 2 2" xfId="18960" xr:uid="{00000000-0005-0000-0000-0000BE490000}"/>
    <cellStyle name="Moneda 3 5 9 2 3 3 3" xfId="14584" xr:uid="{00000000-0005-0000-0000-0000BF490000}"/>
    <cellStyle name="Moneda 3 5 9 2 3 4" xfId="8019" xr:uid="{00000000-0005-0000-0000-0000C0490000}"/>
    <cellStyle name="Moneda 3 5 9 2 3 4 2" xfId="16772" xr:uid="{00000000-0005-0000-0000-0000C1490000}"/>
    <cellStyle name="Moneda 3 5 9 2 3 5" xfId="12396" xr:uid="{00000000-0005-0000-0000-0000C2490000}"/>
    <cellStyle name="Moneda 3 5 9 2 4" xfId="4187" xr:uid="{00000000-0005-0000-0000-0000C3490000}"/>
    <cellStyle name="Moneda 3 5 9 2 4 2" xfId="6376" xr:uid="{00000000-0005-0000-0000-0000C4490000}"/>
    <cellStyle name="Moneda 3 5 9 2 4 2 2" xfId="10753" xr:uid="{00000000-0005-0000-0000-0000C5490000}"/>
    <cellStyle name="Moneda 3 5 9 2 4 2 2 2" xfId="19506" xr:uid="{00000000-0005-0000-0000-0000C6490000}"/>
    <cellStyle name="Moneda 3 5 9 2 4 2 3" xfId="15130" xr:uid="{00000000-0005-0000-0000-0000C7490000}"/>
    <cellStyle name="Moneda 3 5 9 2 4 3" xfId="8565" xr:uid="{00000000-0005-0000-0000-0000C8490000}"/>
    <cellStyle name="Moneda 3 5 9 2 4 3 2" xfId="17318" xr:uid="{00000000-0005-0000-0000-0000C9490000}"/>
    <cellStyle name="Moneda 3 5 9 2 4 4" xfId="12942" xr:uid="{00000000-0005-0000-0000-0000CA490000}"/>
    <cellStyle name="Moneda 3 5 9 2 5" xfId="5282" xr:uid="{00000000-0005-0000-0000-0000CB490000}"/>
    <cellStyle name="Moneda 3 5 9 2 5 2" xfId="9659" xr:uid="{00000000-0005-0000-0000-0000CC490000}"/>
    <cellStyle name="Moneda 3 5 9 2 5 2 2" xfId="18412" xr:uid="{00000000-0005-0000-0000-0000CD490000}"/>
    <cellStyle name="Moneda 3 5 9 2 5 3" xfId="14036" xr:uid="{00000000-0005-0000-0000-0000CE490000}"/>
    <cellStyle name="Moneda 3 5 9 2 6" xfId="7471" xr:uid="{00000000-0005-0000-0000-0000CF490000}"/>
    <cellStyle name="Moneda 3 5 9 2 6 2" xfId="16224" xr:uid="{00000000-0005-0000-0000-0000D0490000}"/>
    <cellStyle name="Moneda 3 5 9 2 7" xfId="11848" xr:uid="{00000000-0005-0000-0000-0000D1490000}"/>
    <cellStyle name="Moneda 3 5 9 3" xfId="3248" xr:uid="{00000000-0005-0000-0000-0000D2490000}"/>
    <cellStyle name="Moneda 3 5 9 3 2" xfId="3801" xr:uid="{00000000-0005-0000-0000-0000D3490000}"/>
    <cellStyle name="Moneda 3 5 9 3 2 2" xfId="4897" xr:uid="{00000000-0005-0000-0000-0000D4490000}"/>
    <cellStyle name="Moneda 3 5 9 3 2 2 2" xfId="7086" xr:uid="{00000000-0005-0000-0000-0000D5490000}"/>
    <cellStyle name="Moneda 3 5 9 3 2 2 2 2" xfId="11463" xr:uid="{00000000-0005-0000-0000-0000D6490000}"/>
    <cellStyle name="Moneda 3 5 9 3 2 2 2 2 2" xfId="20216" xr:uid="{00000000-0005-0000-0000-0000D7490000}"/>
    <cellStyle name="Moneda 3 5 9 3 2 2 2 3" xfId="15840" xr:uid="{00000000-0005-0000-0000-0000D8490000}"/>
    <cellStyle name="Moneda 3 5 9 3 2 2 3" xfId="9275" xr:uid="{00000000-0005-0000-0000-0000D9490000}"/>
    <cellStyle name="Moneda 3 5 9 3 2 2 3 2" xfId="18028" xr:uid="{00000000-0005-0000-0000-0000DA490000}"/>
    <cellStyle name="Moneda 3 5 9 3 2 2 4" xfId="13652" xr:uid="{00000000-0005-0000-0000-0000DB490000}"/>
    <cellStyle name="Moneda 3 5 9 3 2 3" xfId="5992" xr:uid="{00000000-0005-0000-0000-0000DC490000}"/>
    <cellStyle name="Moneda 3 5 9 3 2 3 2" xfId="10369" xr:uid="{00000000-0005-0000-0000-0000DD490000}"/>
    <cellStyle name="Moneda 3 5 9 3 2 3 2 2" xfId="19122" xr:uid="{00000000-0005-0000-0000-0000DE490000}"/>
    <cellStyle name="Moneda 3 5 9 3 2 3 3" xfId="14746" xr:uid="{00000000-0005-0000-0000-0000DF490000}"/>
    <cellStyle name="Moneda 3 5 9 3 2 4" xfId="8181" xr:uid="{00000000-0005-0000-0000-0000E0490000}"/>
    <cellStyle name="Moneda 3 5 9 3 2 4 2" xfId="16934" xr:uid="{00000000-0005-0000-0000-0000E1490000}"/>
    <cellStyle name="Moneda 3 5 9 3 2 5" xfId="12558" xr:uid="{00000000-0005-0000-0000-0000E2490000}"/>
    <cellStyle name="Moneda 3 5 9 3 3" xfId="4349" xr:uid="{00000000-0005-0000-0000-0000E3490000}"/>
    <cellStyle name="Moneda 3 5 9 3 3 2" xfId="6538" xr:uid="{00000000-0005-0000-0000-0000E4490000}"/>
    <cellStyle name="Moneda 3 5 9 3 3 2 2" xfId="10915" xr:uid="{00000000-0005-0000-0000-0000E5490000}"/>
    <cellStyle name="Moneda 3 5 9 3 3 2 2 2" xfId="19668" xr:uid="{00000000-0005-0000-0000-0000E6490000}"/>
    <cellStyle name="Moneda 3 5 9 3 3 2 3" xfId="15292" xr:uid="{00000000-0005-0000-0000-0000E7490000}"/>
    <cellStyle name="Moneda 3 5 9 3 3 3" xfId="8727" xr:uid="{00000000-0005-0000-0000-0000E8490000}"/>
    <cellStyle name="Moneda 3 5 9 3 3 3 2" xfId="17480" xr:uid="{00000000-0005-0000-0000-0000E9490000}"/>
    <cellStyle name="Moneda 3 5 9 3 3 4" xfId="13104" xr:uid="{00000000-0005-0000-0000-0000EA490000}"/>
    <cellStyle name="Moneda 3 5 9 3 4" xfId="5444" xr:uid="{00000000-0005-0000-0000-0000EB490000}"/>
    <cellStyle name="Moneda 3 5 9 3 4 2" xfId="9821" xr:uid="{00000000-0005-0000-0000-0000EC490000}"/>
    <cellStyle name="Moneda 3 5 9 3 4 2 2" xfId="18574" xr:uid="{00000000-0005-0000-0000-0000ED490000}"/>
    <cellStyle name="Moneda 3 5 9 3 4 3" xfId="14198" xr:uid="{00000000-0005-0000-0000-0000EE490000}"/>
    <cellStyle name="Moneda 3 5 9 3 5" xfId="7633" xr:uid="{00000000-0005-0000-0000-0000EF490000}"/>
    <cellStyle name="Moneda 3 5 9 3 5 2" xfId="16386" xr:uid="{00000000-0005-0000-0000-0000F0490000}"/>
    <cellStyle name="Moneda 3 5 9 3 6" xfId="12010" xr:uid="{00000000-0005-0000-0000-0000F1490000}"/>
    <cellStyle name="Moneda 3 5 9 4" xfId="3527" xr:uid="{00000000-0005-0000-0000-0000F2490000}"/>
    <cellStyle name="Moneda 3 5 9 4 2" xfId="4623" xr:uid="{00000000-0005-0000-0000-0000F3490000}"/>
    <cellStyle name="Moneda 3 5 9 4 2 2" xfId="6812" xr:uid="{00000000-0005-0000-0000-0000F4490000}"/>
    <cellStyle name="Moneda 3 5 9 4 2 2 2" xfId="11189" xr:uid="{00000000-0005-0000-0000-0000F5490000}"/>
    <cellStyle name="Moneda 3 5 9 4 2 2 2 2" xfId="19942" xr:uid="{00000000-0005-0000-0000-0000F6490000}"/>
    <cellStyle name="Moneda 3 5 9 4 2 2 3" xfId="15566" xr:uid="{00000000-0005-0000-0000-0000F7490000}"/>
    <cellStyle name="Moneda 3 5 9 4 2 3" xfId="9001" xr:uid="{00000000-0005-0000-0000-0000F8490000}"/>
    <cellStyle name="Moneda 3 5 9 4 2 3 2" xfId="17754" xr:uid="{00000000-0005-0000-0000-0000F9490000}"/>
    <cellStyle name="Moneda 3 5 9 4 2 4" xfId="13378" xr:uid="{00000000-0005-0000-0000-0000FA490000}"/>
    <cellStyle name="Moneda 3 5 9 4 3" xfId="5718" xr:uid="{00000000-0005-0000-0000-0000FB490000}"/>
    <cellStyle name="Moneda 3 5 9 4 3 2" xfId="10095" xr:uid="{00000000-0005-0000-0000-0000FC490000}"/>
    <cellStyle name="Moneda 3 5 9 4 3 2 2" xfId="18848" xr:uid="{00000000-0005-0000-0000-0000FD490000}"/>
    <cellStyle name="Moneda 3 5 9 4 3 3" xfId="14472" xr:uid="{00000000-0005-0000-0000-0000FE490000}"/>
    <cellStyle name="Moneda 3 5 9 4 4" xfId="7907" xr:uid="{00000000-0005-0000-0000-0000FF490000}"/>
    <cellStyle name="Moneda 3 5 9 4 4 2" xfId="16660" xr:uid="{00000000-0005-0000-0000-0000004A0000}"/>
    <cellStyle name="Moneda 3 5 9 4 5" xfId="12284" xr:uid="{00000000-0005-0000-0000-0000014A0000}"/>
    <cellStyle name="Moneda 3 5 9 5" xfId="4075" xr:uid="{00000000-0005-0000-0000-0000024A0000}"/>
    <cellStyle name="Moneda 3 5 9 5 2" xfId="6264" xr:uid="{00000000-0005-0000-0000-0000034A0000}"/>
    <cellStyle name="Moneda 3 5 9 5 2 2" xfId="10641" xr:uid="{00000000-0005-0000-0000-0000044A0000}"/>
    <cellStyle name="Moneda 3 5 9 5 2 2 2" xfId="19394" xr:uid="{00000000-0005-0000-0000-0000054A0000}"/>
    <cellStyle name="Moneda 3 5 9 5 2 3" xfId="15018" xr:uid="{00000000-0005-0000-0000-0000064A0000}"/>
    <cellStyle name="Moneda 3 5 9 5 3" xfId="8453" xr:uid="{00000000-0005-0000-0000-0000074A0000}"/>
    <cellStyle name="Moneda 3 5 9 5 3 2" xfId="17206" xr:uid="{00000000-0005-0000-0000-0000084A0000}"/>
    <cellStyle name="Moneda 3 5 9 5 4" xfId="12830" xr:uid="{00000000-0005-0000-0000-0000094A0000}"/>
    <cellStyle name="Moneda 3 5 9 6" xfId="5170" xr:uid="{00000000-0005-0000-0000-00000A4A0000}"/>
    <cellStyle name="Moneda 3 5 9 6 2" xfId="9547" xr:uid="{00000000-0005-0000-0000-00000B4A0000}"/>
    <cellStyle name="Moneda 3 5 9 6 2 2" xfId="18300" xr:uid="{00000000-0005-0000-0000-00000C4A0000}"/>
    <cellStyle name="Moneda 3 5 9 6 3" xfId="13924" xr:uid="{00000000-0005-0000-0000-00000D4A0000}"/>
    <cellStyle name="Moneda 3 5 9 7" xfId="7359" xr:uid="{00000000-0005-0000-0000-00000E4A0000}"/>
    <cellStyle name="Moneda 3 5 9 7 2" xfId="16112" xr:uid="{00000000-0005-0000-0000-00000F4A0000}"/>
    <cellStyle name="Moneda 3 5 9 8" xfId="11736" xr:uid="{00000000-0005-0000-0000-0000104A0000}"/>
    <cellStyle name="Moneda 3 6" xfId="1835" xr:uid="{00000000-0005-0000-0000-0000114A0000}"/>
    <cellStyle name="Moneda 3 6 2" xfId="1836" xr:uid="{00000000-0005-0000-0000-0000124A0000}"/>
    <cellStyle name="Moneda 3 6 2 2" xfId="1837" xr:uid="{00000000-0005-0000-0000-0000134A0000}"/>
    <cellStyle name="Moneda 3 6 2 2 2" xfId="1838" xr:uid="{00000000-0005-0000-0000-0000144A0000}"/>
    <cellStyle name="Moneda 3 6 2 3" xfId="1839" xr:uid="{00000000-0005-0000-0000-0000154A0000}"/>
    <cellStyle name="Moneda 3 6 3" xfId="1840" xr:uid="{00000000-0005-0000-0000-0000164A0000}"/>
    <cellStyle name="Moneda 3 7" xfId="1841" xr:uid="{00000000-0005-0000-0000-0000174A0000}"/>
    <cellStyle name="Moneda 3 7 2" xfId="1842" xr:uid="{00000000-0005-0000-0000-0000184A0000}"/>
    <cellStyle name="Moneda 3 7 2 2" xfId="1843" xr:uid="{00000000-0005-0000-0000-0000194A0000}"/>
    <cellStyle name="Moneda 3 7 3" xfId="1844" xr:uid="{00000000-0005-0000-0000-00001A4A0000}"/>
    <cellStyle name="Moneda 3 8" xfId="1845" xr:uid="{00000000-0005-0000-0000-00001B4A0000}"/>
    <cellStyle name="Moneda 3 8 2" xfId="1846" xr:uid="{00000000-0005-0000-0000-00001C4A0000}"/>
    <cellStyle name="Moneda 3 8 2 2" xfId="1847" xr:uid="{00000000-0005-0000-0000-00001D4A0000}"/>
    <cellStyle name="Moneda 3 8 2 2 2" xfId="1848" xr:uid="{00000000-0005-0000-0000-00001E4A0000}"/>
    <cellStyle name="Moneda 3 8 2 3" xfId="1849" xr:uid="{00000000-0005-0000-0000-00001F4A0000}"/>
    <cellStyle name="Moneda 3 8 2 3 2" xfId="1850" xr:uid="{00000000-0005-0000-0000-0000204A0000}"/>
    <cellStyle name="Moneda 3 8 2 4" xfId="1851" xr:uid="{00000000-0005-0000-0000-0000214A0000}"/>
    <cellStyle name="Moneda 3 8 2 4 2" xfId="1852" xr:uid="{00000000-0005-0000-0000-0000224A0000}"/>
    <cellStyle name="Moneda 3 8 2 5" xfId="1853" xr:uid="{00000000-0005-0000-0000-0000234A0000}"/>
    <cellStyle name="Moneda 3 8 3" xfId="1854" xr:uid="{00000000-0005-0000-0000-0000244A0000}"/>
    <cellStyle name="Moneda 3 8 3 2" xfId="1855" xr:uid="{00000000-0005-0000-0000-0000254A0000}"/>
    <cellStyle name="Moneda 3 8 4" xfId="1856" xr:uid="{00000000-0005-0000-0000-0000264A0000}"/>
    <cellStyle name="Moneda 3 8 4 2" xfId="1857" xr:uid="{00000000-0005-0000-0000-0000274A0000}"/>
    <cellStyle name="Moneda 3 8 5" xfId="1858" xr:uid="{00000000-0005-0000-0000-0000284A0000}"/>
    <cellStyle name="Moneda 3 8 5 2" xfId="1859" xr:uid="{00000000-0005-0000-0000-0000294A0000}"/>
    <cellStyle name="Moneda 3 8 6" xfId="1860" xr:uid="{00000000-0005-0000-0000-00002A4A0000}"/>
    <cellStyle name="Moneda 3 9" xfId="1861" xr:uid="{00000000-0005-0000-0000-00002B4A0000}"/>
    <cellStyle name="Moneda 3 9 2" xfId="1862" xr:uid="{00000000-0005-0000-0000-00002C4A0000}"/>
    <cellStyle name="Moneda 30" xfId="1863" xr:uid="{00000000-0005-0000-0000-00002D4A0000}"/>
    <cellStyle name="Moneda 30 2" xfId="1864" xr:uid="{00000000-0005-0000-0000-00002E4A0000}"/>
    <cellStyle name="Moneda 30 2 2" xfId="1865" xr:uid="{00000000-0005-0000-0000-00002F4A0000}"/>
    <cellStyle name="Moneda 30 3" xfId="1866" xr:uid="{00000000-0005-0000-0000-0000304A0000}"/>
    <cellStyle name="Moneda 30 3 2" xfId="1867" xr:uid="{00000000-0005-0000-0000-0000314A0000}"/>
    <cellStyle name="Moneda 30 4" xfId="1868" xr:uid="{00000000-0005-0000-0000-0000324A0000}"/>
    <cellStyle name="Moneda 30 4 2" xfId="1869" xr:uid="{00000000-0005-0000-0000-0000334A0000}"/>
    <cellStyle name="Moneda 30 5" xfId="1870" xr:uid="{00000000-0005-0000-0000-0000344A0000}"/>
    <cellStyle name="Moneda 31" xfId="1871" xr:uid="{00000000-0005-0000-0000-0000354A0000}"/>
    <cellStyle name="Moneda 31 2" xfId="1872" xr:uid="{00000000-0005-0000-0000-0000364A0000}"/>
    <cellStyle name="Moneda 32" xfId="1873" xr:uid="{00000000-0005-0000-0000-0000374A0000}"/>
    <cellStyle name="Moneda 32 2" xfId="1874" xr:uid="{00000000-0005-0000-0000-0000384A0000}"/>
    <cellStyle name="Moneda 33" xfId="1875" xr:uid="{00000000-0005-0000-0000-0000394A0000}"/>
    <cellStyle name="Moneda 33 2" xfId="1876" xr:uid="{00000000-0005-0000-0000-00003A4A0000}"/>
    <cellStyle name="Moneda 34" xfId="1877" xr:uid="{00000000-0005-0000-0000-00003B4A0000}"/>
    <cellStyle name="Moneda 34 2" xfId="1878" xr:uid="{00000000-0005-0000-0000-00003C4A0000}"/>
    <cellStyle name="Moneda 35" xfId="1879" xr:uid="{00000000-0005-0000-0000-00003D4A0000}"/>
    <cellStyle name="Moneda 35 2" xfId="1880" xr:uid="{00000000-0005-0000-0000-00003E4A0000}"/>
    <cellStyle name="Moneda 36" xfId="1881" xr:uid="{00000000-0005-0000-0000-00003F4A0000}"/>
    <cellStyle name="Moneda 36 2" xfId="1882" xr:uid="{00000000-0005-0000-0000-0000404A0000}"/>
    <cellStyle name="Moneda 37" xfId="1883" xr:uid="{00000000-0005-0000-0000-0000414A0000}"/>
    <cellStyle name="Moneda 37 2" xfId="1884" xr:uid="{00000000-0005-0000-0000-0000424A0000}"/>
    <cellStyle name="Moneda 38" xfId="1885" xr:uid="{00000000-0005-0000-0000-0000434A0000}"/>
    <cellStyle name="Moneda 38 2" xfId="1886" xr:uid="{00000000-0005-0000-0000-0000444A0000}"/>
    <cellStyle name="Moneda 39" xfId="1887" xr:uid="{00000000-0005-0000-0000-0000454A0000}"/>
    <cellStyle name="Moneda 39 2" xfId="1888" xr:uid="{00000000-0005-0000-0000-0000464A0000}"/>
    <cellStyle name="Moneda 4" xfId="15" xr:uid="{00000000-0005-0000-0000-0000474A0000}"/>
    <cellStyle name="Moneda 4 2" xfId="1889" xr:uid="{00000000-0005-0000-0000-0000484A0000}"/>
    <cellStyle name="Moneda 4 3" xfId="1890" xr:uid="{00000000-0005-0000-0000-0000494A0000}"/>
    <cellStyle name="Moneda 4 4" xfId="1891" xr:uid="{00000000-0005-0000-0000-00004A4A0000}"/>
    <cellStyle name="Moneda 40" xfId="1892" xr:uid="{00000000-0005-0000-0000-00004B4A0000}"/>
    <cellStyle name="Moneda 40 2" xfId="1893" xr:uid="{00000000-0005-0000-0000-00004C4A0000}"/>
    <cellStyle name="Moneda 41" xfId="1894" xr:uid="{00000000-0005-0000-0000-00004D4A0000}"/>
    <cellStyle name="Moneda 41 2" xfId="1895" xr:uid="{00000000-0005-0000-0000-00004E4A0000}"/>
    <cellStyle name="Moneda 42" xfId="1896" xr:uid="{00000000-0005-0000-0000-00004F4A0000}"/>
    <cellStyle name="Moneda 42 2" xfId="1897" xr:uid="{00000000-0005-0000-0000-0000504A0000}"/>
    <cellStyle name="Moneda 43" xfId="1898" xr:uid="{00000000-0005-0000-0000-0000514A0000}"/>
    <cellStyle name="Moneda 43 2" xfId="1899" xr:uid="{00000000-0005-0000-0000-0000524A0000}"/>
    <cellStyle name="Moneda 44" xfId="1900" xr:uid="{00000000-0005-0000-0000-0000534A0000}"/>
    <cellStyle name="Moneda 44 2" xfId="1901" xr:uid="{00000000-0005-0000-0000-0000544A0000}"/>
    <cellStyle name="Moneda 45" xfId="1902" xr:uid="{00000000-0005-0000-0000-0000554A0000}"/>
    <cellStyle name="Moneda 45 2" xfId="1903" xr:uid="{00000000-0005-0000-0000-0000564A0000}"/>
    <cellStyle name="Moneda 46" xfId="1904" xr:uid="{00000000-0005-0000-0000-0000574A0000}"/>
    <cellStyle name="Moneda 46 2" xfId="1905" xr:uid="{00000000-0005-0000-0000-0000584A0000}"/>
    <cellStyle name="Moneda 47" xfId="1906" xr:uid="{00000000-0005-0000-0000-0000594A0000}"/>
    <cellStyle name="Moneda 47 2" xfId="1907" xr:uid="{00000000-0005-0000-0000-00005A4A0000}"/>
    <cellStyle name="Moneda 48" xfId="1908" xr:uid="{00000000-0005-0000-0000-00005B4A0000}"/>
    <cellStyle name="Moneda 48 2" xfId="1909" xr:uid="{00000000-0005-0000-0000-00005C4A0000}"/>
    <cellStyle name="Moneda 49" xfId="1910" xr:uid="{00000000-0005-0000-0000-00005D4A0000}"/>
    <cellStyle name="Moneda 5" xfId="1911" xr:uid="{00000000-0005-0000-0000-00005E4A0000}"/>
    <cellStyle name="Moneda 5 2" xfId="1912" xr:uid="{00000000-0005-0000-0000-00005F4A0000}"/>
    <cellStyle name="Moneda 5 3" xfId="1913" xr:uid="{00000000-0005-0000-0000-0000604A0000}"/>
    <cellStyle name="Moneda 5 4" xfId="1914" xr:uid="{00000000-0005-0000-0000-0000614A0000}"/>
    <cellStyle name="Moneda 5 5" xfId="1915" xr:uid="{00000000-0005-0000-0000-0000624A0000}"/>
    <cellStyle name="Moneda 50" xfId="1916" xr:uid="{00000000-0005-0000-0000-0000634A0000}"/>
    <cellStyle name="Moneda 51" xfId="1917" xr:uid="{00000000-0005-0000-0000-0000644A0000}"/>
    <cellStyle name="Moneda 52" xfId="1918" xr:uid="{00000000-0005-0000-0000-0000654A0000}"/>
    <cellStyle name="Moneda 53" xfId="2919" xr:uid="{00000000-0005-0000-0000-0000664A0000}"/>
    <cellStyle name="Moneda 54" xfId="3090" xr:uid="{00000000-0005-0000-0000-0000674A0000}"/>
    <cellStyle name="Moneda 54 2" xfId="3366" xr:uid="{00000000-0005-0000-0000-0000684A0000}"/>
    <cellStyle name="Moneda 54 2 2" xfId="3919" xr:uid="{00000000-0005-0000-0000-0000694A0000}"/>
    <cellStyle name="Moneda 54 2 2 2" xfId="5015" xr:uid="{00000000-0005-0000-0000-00006A4A0000}"/>
    <cellStyle name="Moneda 54 2 2 2 2" xfId="7204" xr:uid="{00000000-0005-0000-0000-00006B4A0000}"/>
    <cellStyle name="Moneda 54 2 2 2 2 2" xfId="11581" xr:uid="{00000000-0005-0000-0000-00006C4A0000}"/>
    <cellStyle name="Moneda 54 2 2 2 2 2 2" xfId="20334" xr:uid="{00000000-0005-0000-0000-00006D4A0000}"/>
    <cellStyle name="Moneda 54 2 2 2 2 3" xfId="15958" xr:uid="{00000000-0005-0000-0000-00006E4A0000}"/>
    <cellStyle name="Moneda 54 2 2 2 3" xfId="9393" xr:uid="{00000000-0005-0000-0000-00006F4A0000}"/>
    <cellStyle name="Moneda 54 2 2 2 3 2" xfId="18146" xr:uid="{00000000-0005-0000-0000-0000704A0000}"/>
    <cellStyle name="Moneda 54 2 2 2 4" xfId="13770" xr:uid="{00000000-0005-0000-0000-0000714A0000}"/>
    <cellStyle name="Moneda 54 2 2 3" xfId="6110" xr:uid="{00000000-0005-0000-0000-0000724A0000}"/>
    <cellStyle name="Moneda 54 2 2 3 2" xfId="10487" xr:uid="{00000000-0005-0000-0000-0000734A0000}"/>
    <cellStyle name="Moneda 54 2 2 3 2 2" xfId="19240" xr:uid="{00000000-0005-0000-0000-0000744A0000}"/>
    <cellStyle name="Moneda 54 2 2 3 3" xfId="14864" xr:uid="{00000000-0005-0000-0000-0000754A0000}"/>
    <cellStyle name="Moneda 54 2 2 4" xfId="8299" xr:uid="{00000000-0005-0000-0000-0000764A0000}"/>
    <cellStyle name="Moneda 54 2 2 4 2" xfId="17052" xr:uid="{00000000-0005-0000-0000-0000774A0000}"/>
    <cellStyle name="Moneda 54 2 2 5" xfId="12676" xr:uid="{00000000-0005-0000-0000-0000784A0000}"/>
    <cellStyle name="Moneda 54 2 3" xfId="4467" xr:uid="{00000000-0005-0000-0000-0000794A0000}"/>
    <cellStyle name="Moneda 54 2 3 2" xfId="6656" xr:uid="{00000000-0005-0000-0000-00007A4A0000}"/>
    <cellStyle name="Moneda 54 2 3 2 2" xfId="11033" xr:uid="{00000000-0005-0000-0000-00007B4A0000}"/>
    <cellStyle name="Moneda 54 2 3 2 2 2" xfId="19786" xr:uid="{00000000-0005-0000-0000-00007C4A0000}"/>
    <cellStyle name="Moneda 54 2 3 2 3" xfId="15410" xr:uid="{00000000-0005-0000-0000-00007D4A0000}"/>
    <cellStyle name="Moneda 54 2 3 3" xfId="8845" xr:uid="{00000000-0005-0000-0000-00007E4A0000}"/>
    <cellStyle name="Moneda 54 2 3 3 2" xfId="17598" xr:uid="{00000000-0005-0000-0000-00007F4A0000}"/>
    <cellStyle name="Moneda 54 2 3 4" xfId="13222" xr:uid="{00000000-0005-0000-0000-0000804A0000}"/>
    <cellStyle name="Moneda 54 2 4" xfId="5562" xr:uid="{00000000-0005-0000-0000-0000814A0000}"/>
    <cellStyle name="Moneda 54 2 4 2" xfId="9939" xr:uid="{00000000-0005-0000-0000-0000824A0000}"/>
    <cellStyle name="Moneda 54 2 4 2 2" xfId="18692" xr:uid="{00000000-0005-0000-0000-0000834A0000}"/>
    <cellStyle name="Moneda 54 2 4 3" xfId="14316" xr:uid="{00000000-0005-0000-0000-0000844A0000}"/>
    <cellStyle name="Moneda 54 2 5" xfId="7751" xr:uid="{00000000-0005-0000-0000-0000854A0000}"/>
    <cellStyle name="Moneda 54 2 5 2" xfId="16504" xr:uid="{00000000-0005-0000-0000-0000864A0000}"/>
    <cellStyle name="Moneda 54 2 6" xfId="12128" xr:uid="{00000000-0005-0000-0000-0000874A0000}"/>
    <cellStyle name="Moneda 54 3" xfId="3645" xr:uid="{00000000-0005-0000-0000-0000884A0000}"/>
    <cellStyle name="Moneda 54 3 2" xfId="4741" xr:uid="{00000000-0005-0000-0000-0000894A0000}"/>
    <cellStyle name="Moneda 54 3 2 2" xfId="6930" xr:uid="{00000000-0005-0000-0000-00008A4A0000}"/>
    <cellStyle name="Moneda 54 3 2 2 2" xfId="11307" xr:uid="{00000000-0005-0000-0000-00008B4A0000}"/>
    <cellStyle name="Moneda 54 3 2 2 2 2" xfId="20060" xr:uid="{00000000-0005-0000-0000-00008C4A0000}"/>
    <cellStyle name="Moneda 54 3 2 2 3" xfId="15684" xr:uid="{00000000-0005-0000-0000-00008D4A0000}"/>
    <cellStyle name="Moneda 54 3 2 3" xfId="9119" xr:uid="{00000000-0005-0000-0000-00008E4A0000}"/>
    <cellStyle name="Moneda 54 3 2 3 2" xfId="17872" xr:uid="{00000000-0005-0000-0000-00008F4A0000}"/>
    <cellStyle name="Moneda 54 3 2 4" xfId="13496" xr:uid="{00000000-0005-0000-0000-0000904A0000}"/>
    <cellStyle name="Moneda 54 3 3" xfId="5836" xr:uid="{00000000-0005-0000-0000-0000914A0000}"/>
    <cellStyle name="Moneda 54 3 3 2" xfId="10213" xr:uid="{00000000-0005-0000-0000-0000924A0000}"/>
    <cellStyle name="Moneda 54 3 3 2 2" xfId="18966" xr:uid="{00000000-0005-0000-0000-0000934A0000}"/>
    <cellStyle name="Moneda 54 3 3 3" xfId="14590" xr:uid="{00000000-0005-0000-0000-0000944A0000}"/>
    <cellStyle name="Moneda 54 3 4" xfId="8025" xr:uid="{00000000-0005-0000-0000-0000954A0000}"/>
    <cellStyle name="Moneda 54 3 4 2" xfId="16778" xr:uid="{00000000-0005-0000-0000-0000964A0000}"/>
    <cellStyle name="Moneda 54 3 5" xfId="12402" xr:uid="{00000000-0005-0000-0000-0000974A0000}"/>
    <cellStyle name="Moneda 54 4" xfId="4193" xr:uid="{00000000-0005-0000-0000-0000984A0000}"/>
    <cellStyle name="Moneda 54 4 2" xfId="6382" xr:uid="{00000000-0005-0000-0000-0000994A0000}"/>
    <cellStyle name="Moneda 54 4 2 2" xfId="10759" xr:uid="{00000000-0005-0000-0000-00009A4A0000}"/>
    <cellStyle name="Moneda 54 4 2 2 2" xfId="19512" xr:uid="{00000000-0005-0000-0000-00009B4A0000}"/>
    <cellStyle name="Moneda 54 4 2 3" xfId="15136" xr:uid="{00000000-0005-0000-0000-00009C4A0000}"/>
    <cellStyle name="Moneda 54 4 3" xfId="8571" xr:uid="{00000000-0005-0000-0000-00009D4A0000}"/>
    <cellStyle name="Moneda 54 4 3 2" xfId="17324" xr:uid="{00000000-0005-0000-0000-00009E4A0000}"/>
    <cellStyle name="Moneda 54 4 4" xfId="12948" xr:uid="{00000000-0005-0000-0000-00009F4A0000}"/>
    <cellStyle name="Moneda 54 5" xfId="5288" xr:uid="{00000000-0005-0000-0000-0000A04A0000}"/>
    <cellStyle name="Moneda 54 5 2" xfId="9665" xr:uid="{00000000-0005-0000-0000-0000A14A0000}"/>
    <cellStyle name="Moneda 54 5 2 2" xfId="18418" xr:uid="{00000000-0005-0000-0000-0000A24A0000}"/>
    <cellStyle name="Moneda 54 5 3" xfId="14042" xr:uid="{00000000-0005-0000-0000-0000A34A0000}"/>
    <cellStyle name="Moneda 54 6" xfId="7477" xr:uid="{00000000-0005-0000-0000-0000A44A0000}"/>
    <cellStyle name="Moneda 54 6 2" xfId="16230" xr:uid="{00000000-0005-0000-0000-0000A54A0000}"/>
    <cellStyle name="Moneda 54 7" xfId="11854" xr:uid="{00000000-0005-0000-0000-0000A64A0000}"/>
    <cellStyle name="Moneda 55" xfId="3092" xr:uid="{00000000-0005-0000-0000-0000A74A0000}"/>
    <cellStyle name="Moneda 55 2" xfId="3368" xr:uid="{00000000-0005-0000-0000-0000A84A0000}"/>
    <cellStyle name="Moneda 55 2 2" xfId="3921" xr:uid="{00000000-0005-0000-0000-0000A94A0000}"/>
    <cellStyle name="Moneda 55 2 2 2" xfId="5017" xr:uid="{00000000-0005-0000-0000-0000AA4A0000}"/>
    <cellStyle name="Moneda 55 2 2 2 2" xfId="7206" xr:uid="{00000000-0005-0000-0000-0000AB4A0000}"/>
    <cellStyle name="Moneda 55 2 2 2 2 2" xfId="11583" xr:uid="{00000000-0005-0000-0000-0000AC4A0000}"/>
    <cellStyle name="Moneda 55 2 2 2 2 2 2" xfId="20336" xr:uid="{00000000-0005-0000-0000-0000AD4A0000}"/>
    <cellStyle name="Moneda 55 2 2 2 2 3" xfId="15960" xr:uid="{00000000-0005-0000-0000-0000AE4A0000}"/>
    <cellStyle name="Moneda 55 2 2 2 3" xfId="9395" xr:uid="{00000000-0005-0000-0000-0000AF4A0000}"/>
    <cellStyle name="Moneda 55 2 2 2 3 2" xfId="18148" xr:uid="{00000000-0005-0000-0000-0000B04A0000}"/>
    <cellStyle name="Moneda 55 2 2 2 4" xfId="13772" xr:uid="{00000000-0005-0000-0000-0000B14A0000}"/>
    <cellStyle name="Moneda 55 2 2 3" xfId="6112" xr:uid="{00000000-0005-0000-0000-0000B24A0000}"/>
    <cellStyle name="Moneda 55 2 2 3 2" xfId="10489" xr:uid="{00000000-0005-0000-0000-0000B34A0000}"/>
    <cellStyle name="Moneda 55 2 2 3 2 2" xfId="19242" xr:uid="{00000000-0005-0000-0000-0000B44A0000}"/>
    <cellStyle name="Moneda 55 2 2 3 3" xfId="14866" xr:uid="{00000000-0005-0000-0000-0000B54A0000}"/>
    <cellStyle name="Moneda 55 2 2 4" xfId="8301" xr:uid="{00000000-0005-0000-0000-0000B64A0000}"/>
    <cellStyle name="Moneda 55 2 2 4 2" xfId="17054" xr:uid="{00000000-0005-0000-0000-0000B74A0000}"/>
    <cellStyle name="Moneda 55 2 2 5" xfId="12678" xr:uid="{00000000-0005-0000-0000-0000B84A0000}"/>
    <cellStyle name="Moneda 55 2 3" xfId="4469" xr:uid="{00000000-0005-0000-0000-0000B94A0000}"/>
    <cellStyle name="Moneda 55 2 3 2" xfId="6658" xr:uid="{00000000-0005-0000-0000-0000BA4A0000}"/>
    <cellStyle name="Moneda 55 2 3 2 2" xfId="11035" xr:uid="{00000000-0005-0000-0000-0000BB4A0000}"/>
    <cellStyle name="Moneda 55 2 3 2 2 2" xfId="19788" xr:uid="{00000000-0005-0000-0000-0000BC4A0000}"/>
    <cellStyle name="Moneda 55 2 3 2 3" xfId="15412" xr:uid="{00000000-0005-0000-0000-0000BD4A0000}"/>
    <cellStyle name="Moneda 55 2 3 3" xfId="8847" xr:uid="{00000000-0005-0000-0000-0000BE4A0000}"/>
    <cellStyle name="Moneda 55 2 3 3 2" xfId="17600" xr:uid="{00000000-0005-0000-0000-0000BF4A0000}"/>
    <cellStyle name="Moneda 55 2 3 4" xfId="13224" xr:uid="{00000000-0005-0000-0000-0000C04A0000}"/>
    <cellStyle name="Moneda 55 2 4" xfId="5564" xr:uid="{00000000-0005-0000-0000-0000C14A0000}"/>
    <cellStyle name="Moneda 55 2 4 2" xfId="9941" xr:uid="{00000000-0005-0000-0000-0000C24A0000}"/>
    <cellStyle name="Moneda 55 2 4 2 2" xfId="18694" xr:uid="{00000000-0005-0000-0000-0000C34A0000}"/>
    <cellStyle name="Moneda 55 2 4 3" xfId="14318" xr:uid="{00000000-0005-0000-0000-0000C44A0000}"/>
    <cellStyle name="Moneda 55 2 5" xfId="7753" xr:uid="{00000000-0005-0000-0000-0000C54A0000}"/>
    <cellStyle name="Moneda 55 2 5 2" xfId="16506" xr:uid="{00000000-0005-0000-0000-0000C64A0000}"/>
    <cellStyle name="Moneda 55 2 6" xfId="12130" xr:uid="{00000000-0005-0000-0000-0000C74A0000}"/>
    <cellStyle name="Moneda 55 3" xfId="3647" xr:uid="{00000000-0005-0000-0000-0000C84A0000}"/>
    <cellStyle name="Moneda 55 3 2" xfId="4743" xr:uid="{00000000-0005-0000-0000-0000C94A0000}"/>
    <cellStyle name="Moneda 55 3 2 2" xfId="6932" xr:uid="{00000000-0005-0000-0000-0000CA4A0000}"/>
    <cellStyle name="Moneda 55 3 2 2 2" xfId="11309" xr:uid="{00000000-0005-0000-0000-0000CB4A0000}"/>
    <cellStyle name="Moneda 55 3 2 2 2 2" xfId="20062" xr:uid="{00000000-0005-0000-0000-0000CC4A0000}"/>
    <cellStyle name="Moneda 55 3 2 2 3" xfId="15686" xr:uid="{00000000-0005-0000-0000-0000CD4A0000}"/>
    <cellStyle name="Moneda 55 3 2 3" xfId="9121" xr:uid="{00000000-0005-0000-0000-0000CE4A0000}"/>
    <cellStyle name="Moneda 55 3 2 3 2" xfId="17874" xr:uid="{00000000-0005-0000-0000-0000CF4A0000}"/>
    <cellStyle name="Moneda 55 3 2 4" xfId="13498" xr:uid="{00000000-0005-0000-0000-0000D04A0000}"/>
    <cellStyle name="Moneda 55 3 3" xfId="5838" xr:uid="{00000000-0005-0000-0000-0000D14A0000}"/>
    <cellStyle name="Moneda 55 3 3 2" xfId="10215" xr:uid="{00000000-0005-0000-0000-0000D24A0000}"/>
    <cellStyle name="Moneda 55 3 3 2 2" xfId="18968" xr:uid="{00000000-0005-0000-0000-0000D34A0000}"/>
    <cellStyle name="Moneda 55 3 3 3" xfId="14592" xr:uid="{00000000-0005-0000-0000-0000D44A0000}"/>
    <cellStyle name="Moneda 55 3 4" xfId="8027" xr:uid="{00000000-0005-0000-0000-0000D54A0000}"/>
    <cellStyle name="Moneda 55 3 4 2" xfId="16780" xr:uid="{00000000-0005-0000-0000-0000D64A0000}"/>
    <cellStyle name="Moneda 55 3 5" xfId="12404" xr:uid="{00000000-0005-0000-0000-0000D74A0000}"/>
    <cellStyle name="Moneda 55 4" xfId="4195" xr:uid="{00000000-0005-0000-0000-0000D84A0000}"/>
    <cellStyle name="Moneda 55 4 2" xfId="6384" xr:uid="{00000000-0005-0000-0000-0000D94A0000}"/>
    <cellStyle name="Moneda 55 4 2 2" xfId="10761" xr:uid="{00000000-0005-0000-0000-0000DA4A0000}"/>
    <cellStyle name="Moneda 55 4 2 2 2" xfId="19514" xr:uid="{00000000-0005-0000-0000-0000DB4A0000}"/>
    <cellStyle name="Moneda 55 4 2 3" xfId="15138" xr:uid="{00000000-0005-0000-0000-0000DC4A0000}"/>
    <cellStyle name="Moneda 55 4 3" xfId="8573" xr:uid="{00000000-0005-0000-0000-0000DD4A0000}"/>
    <cellStyle name="Moneda 55 4 3 2" xfId="17326" xr:uid="{00000000-0005-0000-0000-0000DE4A0000}"/>
    <cellStyle name="Moneda 55 4 4" xfId="12950" xr:uid="{00000000-0005-0000-0000-0000DF4A0000}"/>
    <cellStyle name="Moneda 55 5" xfId="5290" xr:uid="{00000000-0005-0000-0000-0000E04A0000}"/>
    <cellStyle name="Moneda 55 5 2" xfId="9667" xr:uid="{00000000-0005-0000-0000-0000E14A0000}"/>
    <cellStyle name="Moneda 55 5 2 2" xfId="18420" xr:uid="{00000000-0005-0000-0000-0000E24A0000}"/>
    <cellStyle name="Moneda 55 5 3" xfId="14044" xr:uid="{00000000-0005-0000-0000-0000E34A0000}"/>
    <cellStyle name="Moneda 55 6" xfId="7479" xr:uid="{00000000-0005-0000-0000-0000E44A0000}"/>
    <cellStyle name="Moneda 55 6 2" xfId="16232" xr:uid="{00000000-0005-0000-0000-0000E54A0000}"/>
    <cellStyle name="Moneda 55 7" xfId="11856" xr:uid="{00000000-0005-0000-0000-0000E64A0000}"/>
    <cellStyle name="Moneda 56" xfId="3093" xr:uid="{00000000-0005-0000-0000-0000E74A0000}"/>
    <cellStyle name="Moneda 56 2" xfId="3369" xr:uid="{00000000-0005-0000-0000-0000E84A0000}"/>
    <cellStyle name="Moneda 56 2 2" xfId="3922" xr:uid="{00000000-0005-0000-0000-0000E94A0000}"/>
    <cellStyle name="Moneda 56 2 2 2" xfId="5018" xr:uid="{00000000-0005-0000-0000-0000EA4A0000}"/>
    <cellStyle name="Moneda 56 2 2 2 2" xfId="7207" xr:uid="{00000000-0005-0000-0000-0000EB4A0000}"/>
    <cellStyle name="Moneda 56 2 2 2 2 2" xfId="11584" xr:uid="{00000000-0005-0000-0000-0000EC4A0000}"/>
    <cellStyle name="Moneda 56 2 2 2 2 2 2" xfId="20337" xr:uid="{00000000-0005-0000-0000-0000ED4A0000}"/>
    <cellStyle name="Moneda 56 2 2 2 2 3" xfId="15961" xr:uid="{00000000-0005-0000-0000-0000EE4A0000}"/>
    <cellStyle name="Moneda 56 2 2 2 3" xfId="9396" xr:uid="{00000000-0005-0000-0000-0000EF4A0000}"/>
    <cellStyle name="Moneda 56 2 2 2 3 2" xfId="18149" xr:uid="{00000000-0005-0000-0000-0000F04A0000}"/>
    <cellStyle name="Moneda 56 2 2 2 4" xfId="13773" xr:uid="{00000000-0005-0000-0000-0000F14A0000}"/>
    <cellStyle name="Moneda 56 2 2 3" xfId="6113" xr:uid="{00000000-0005-0000-0000-0000F24A0000}"/>
    <cellStyle name="Moneda 56 2 2 3 2" xfId="10490" xr:uid="{00000000-0005-0000-0000-0000F34A0000}"/>
    <cellStyle name="Moneda 56 2 2 3 2 2" xfId="19243" xr:uid="{00000000-0005-0000-0000-0000F44A0000}"/>
    <cellStyle name="Moneda 56 2 2 3 3" xfId="14867" xr:uid="{00000000-0005-0000-0000-0000F54A0000}"/>
    <cellStyle name="Moneda 56 2 2 4" xfId="8302" xr:uid="{00000000-0005-0000-0000-0000F64A0000}"/>
    <cellStyle name="Moneda 56 2 2 4 2" xfId="17055" xr:uid="{00000000-0005-0000-0000-0000F74A0000}"/>
    <cellStyle name="Moneda 56 2 2 5" xfId="12679" xr:uid="{00000000-0005-0000-0000-0000F84A0000}"/>
    <cellStyle name="Moneda 56 2 3" xfId="4470" xr:uid="{00000000-0005-0000-0000-0000F94A0000}"/>
    <cellStyle name="Moneda 56 2 3 2" xfId="6659" xr:uid="{00000000-0005-0000-0000-0000FA4A0000}"/>
    <cellStyle name="Moneda 56 2 3 2 2" xfId="11036" xr:uid="{00000000-0005-0000-0000-0000FB4A0000}"/>
    <cellStyle name="Moneda 56 2 3 2 2 2" xfId="19789" xr:uid="{00000000-0005-0000-0000-0000FC4A0000}"/>
    <cellStyle name="Moneda 56 2 3 2 3" xfId="15413" xr:uid="{00000000-0005-0000-0000-0000FD4A0000}"/>
    <cellStyle name="Moneda 56 2 3 3" xfId="8848" xr:uid="{00000000-0005-0000-0000-0000FE4A0000}"/>
    <cellStyle name="Moneda 56 2 3 3 2" xfId="17601" xr:uid="{00000000-0005-0000-0000-0000FF4A0000}"/>
    <cellStyle name="Moneda 56 2 3 4" xfId="13225" xr:uid="{00000000-0005-0000-0000-0000004B0000}"/>
    <cellStyle name="Moneda 56 2 4" xfId="5565" xr:uid="{00000000-0005-0000-0000-0000014B0000}"/>
    <cellStyle name="Moneda 56 2 4 2" xfId="9942" xr:uid="{00000000-0005-0000-0000-0000024B0000}"/>
    <cellStyle name="Moneda 56 2 4 2 2" xfId="18695" xr:uid="{00000000-0005-0000-0000-0000034B0000}"/>
    <cellStyle name="Moneda 56 2 4 3" xfId="14319" xr:uid="{00000000-0005-0000-0000-0000044B0000}"/>
    <cellStyle name="Moneda 56 2 5" xfId="7754" xr:uid="{00000000-0005-0000-0000-0000054B0000}"/>
    <cellStyle name="Moneda 56 2 5 2" xfId="16507" xr:uid="{00000000-0005-0000-0000-0000064B0000}"/>
    <cellStyle name="Moneda 56 2 6" xfId="12131" xr:uid="{00000000-0005-0000-0000-0000074B0000}"/>
    <cellStyle name="Moneda 56 3" xfId="3648" xr:uid="{00000000-0005-0000-0000-0000084B0000}"/>
    <cellStyle name="Moneda 56 3 2" xfId="4744" xr:uid="{00000000-0005-0000-0000-0000094B0000}"/>
    <cellStyle name="Moneda 56 3 2 2" xfId="6933" xr:uid="{00000000-0005-0000-0000-00000A4B0000}"/>
    <cellStyle name="Moneda 56 3 2 2 2" xfId="11310" xr:uid="{00000000-0005-0000-0000-00000B4B0000}"/>
    <cellStyle name="Moneda 56 3 2 2 2 2" xfId="20063" xr:uid="{00000000-0005-0000-0000-00000C4B0000}"/>
    <cellStyle name="Moneda 56 3 2 2 3" xfId="15687" xr:uid="{00000000-0005-0000-0000-00000D4B0000}"/>
    <cellStyle name="Moneda 56 3 2 3" xfId="9122" xr:uid="{00000000-0005-0000-0000-00000E4B0000}"/>
    <cellStyle name="Moneda 56 3 2 3 2" xfId="17875" xr:uid="{00000000-0005-0000-0000-00000F4B0000}"/>
    <cellStyle name="Moneda 56 3 2 4" xfId="13499" xr:uid="{00000000-0005-0000-0000-0000104B0000}"/>
    <cellStyle name="Moneda 56 3 3" xfId="5839" xr:uid="{00000000-0005-0000-0000-0000114B0000}"/>
    <cellStyle name="Moneda 56 3 3 2" xfId="10216" xr:uid="{00000000-0005-0000-0000-0000124B0000}"/>
    <cellStyle name="Moneda 56 3 3 2 2" xfId="18969" xr:uid="{00000000-0005-0000-0000-0000134B0000}"/>
    <cellStyle name="Moneda 56 3 3 3" xfId="14593" xr:uid="{00000000-0005-0000-0000-0000144B0000}"/>
    <cellStyle name="Moneda 56 3 4" xfId="8028" xr:uid="{00000000-0005-0000-0000-0000154B0000}"/>
    <cellStyle name="Moneda 56 3 4 2" xfId="16781" xr:uid="{00000000-0005-0000-0000-0000164B0000}"/>
    <cellStyle name="Moneda 56 3 5" xfId="12405" xr:uid="{00000000-0005-0000-0000-0000174B0000}"/>
    <cellStyle name="Moneda 56 4" xfId="4196" xr:uid="{00000000-0005-0000-0000-0000184B0000}"/>
    <cellStyle name="Moneda 56 4 2" xfId="6385" xr:uid="{00000000-0005-0000-0000-0000194B0000}"/>
    <cellStyle name="Moneda 56 4 2 2" xfId="10762" xr:uid="{00000000-0005-0000-0000-00001A4B0000}"/>
    <cellStyle name="Moneda 56 4 2 2 2" xfId="19515" xr:uid="{00000000-0005-0000-0000-00001B4B0000}"/>
    <cellStyle name="Moneda 56 4 2 3" xfId="15139" xr:uid="{00000000-0005-0000-0000-00001C4B0000}"/>
    <cellStyle name="Moneda 56 4 3" xfId="8574" xr:uid="{00000000-0005-0000-0000-00001D4B0000}"/>
    <cellStyle name="Moneda 56 4 3 2" xfId="17327" xr:uid="{00000000-0005-0000-0000-00001E4B0000}"/>
    <cellStyle name="Moneda 56 4 4" xfId="12951" xr:uid="{00000000-0005-0000-0000-00001F4B0000}"/>
    <cellStyle name="Moneda 56 5" xfId="5291" xr:uid="{00000000-0005-0000-0000-0000204B0000}"/>
    <cellStyle name="Moneda 56 5 2" xfId="9668" xr:uid="{00000000-0005-0000-0000-0000214B0000}"/>
    <cellStyle name="Moneda 56 5 2 2" xfId="18421" xr:uid="{00000000-0005-0000-0000-0000224B0000}"/>
    <cellStyle name="Moneda 56 5 3" xfId="14045" xr:uid="{00000000-0005-0000-0000-0000234B0000}"/>
    <cellStyle name="Moneda 56 6" xfId="7480" xr:uid="{00000000-0005-0000-0000-0000244B0000}"/>
    <cellStyle name="Moneda 56 6 2" xfId="16233" xr:uid="{00000000-0005-0000-0000-0000254B0000}"/>
    <cellStyle name="Moneda 56 7" xfId="11857" xr:uid="{00000000-0005-0000-0000-0000264B0000}"/>
    <cellStyle name="Moneda 57" xfId="3094" xr:uid="{00000000-0005-0000-0000-0000274B0000}"/>
    <cellStyle name="Moneda 57 2" xfId="3370" xr:uid="{00000000-0005-0000-0000-0000284B0000}"/>
    <cellStyle name="Moneda 57 2 2" xfId="3923" xr:uid="{00000000-0005-0000-0000-0000294B0000}"/>
    <cellStyle name="Moneda 57 2 2 2" xfId="5019" xr:uid="{00000000-0005-0000-0000-00002A4B0000}"/>
    <cellStyle name="Moneda 57 2 2 2 2" xfId="7208" xr:uid="{00000000-0005-0000-0000-00002B4B0000}"/>
    <cellStyle name="Moneda 57 2 2 2 2 2" xfId="11585" xr:uid="{00000000-0005-0000-0000-00002C4B0000}"/>
    <cellStyle name="Moneda 57 2 2 2 2 2 2" xfId="20338" xr:uid="{00000000-0005-0000-0000-00002D4B0000}"/>
    <cellStyle name="Moneda 57 2 2 2 2 3" xfId="15962" xr:uid="{00000000-0005-0000-0000-00002E4B0000}"/>
    <cellStyle name="Moneda 57 2 2 2 3" xfId="9397" xr:uid="{00000000-0005-0000-0000-00002F4B0000}"/>
    <cellStyle name="Moneda 57 2 2 2 3 2" xfId="18150" xr:uid="{00000000-0005-0000-0000-0000304B0000}"/>
    <cellStyle name="Moneda 57 2 2 2 4" xfId="13774" xr:uid="{00000000-0005-0000-0000-0000314B0000}"/>
    <cellStyle name="Moneda 57 2 2 3" xfId="6114" xr:uid="{00000000-0005-0000-0000-0000324B0000}"/>
    <cellStyle name="Moneda 57 2 2 3 2" xfId="10491" xr:uid="{00000000-0005-0000-0000-0000334B0000}"/>
    <cellStyle name="Moneda 57 2 2 3 2 2" xfId="19244" xr:uid="{00000000-0005-0000-0000-0000344B0000}"/>
    <cellStyle name="Moneda 57 2 2 3 3" xfId="14868" xr:uid="{00000000-0005-0000-0000-0000354B0000}"/>
    <cellStyle name="Moneda 57 2 2 4" xfId="8303" xr:uid="{00000000-0005-0000-0000-0000364B0000}"/>
    <cellStyle name="Moneda 57 2 2 4 2" xfId="17056" xr:uid="{00000000-0005-0000-0000-0000374B0000}"/>
    <cellStyle name="Moneda 57 2 2 5" xfId="12680" xr:uid="{00000000-0005-0000-0000-0000384B0000}"/>
    <cellStyle name="Moneda 57 2 3" xfId="4471" xr:uid="{00000000-0005-0000-0000-0000394B0000}"/>
    <cellStyle name="Moneda 57 2 3 2" xfId="6660" xr:uid="{00000000-0005-0000-0000-00003A4B0000}"/>
    <cellStyle name="Moneda 57 2 3 2 2" xfId="11037" xr:uid="{00000000-0005-0000-0000-00003B4B0000}"/>
    <cellStyle name="Moneda 57 2 3 2 2 2" xfId="19790" xr:uid="{00000000-0005-0000-0000-00003C4B0000}"/>
    <cellStyle name="Moneda 57 2 3 2 3" xfId="15414" xr:uid="{00000000-0005-0000-0000-00003D4B0000}"/>
    <cellStyle name="Moneda 57 2 3 3" xfId="8849" xr:uid="{00000000-0005-0000-0000-00003E4B0000}"/>
    <cellStyle name="Moneda 57 2 3 3 2" xfId="17602" xr:uid="{00000000-0005-0000-0000-00003F4B0000}"/>
    <cellStyle name="Moneda 57 2 3 4" xfId="13226" xr:uid="{00000000-0005-0000-0000-0000404B0000}"/>
    <cellStyle name="Moneda 57 2 4" xfId="5566" xr:uid="{00000000-0005-0000-0000-0000414B0000}"/>
    <cellStyle name="Moneda 57 2 4 2" xfId="9943" xr:uid="{00000000-0005-0000-0000-0000424B0000}"/>
    <cellStyle name="Moneda 57 2 4 2 2" xfId="18696" xr:uid="{00000000-0005-0000-0000-0000434B0000}"/>
    <cellStyle name="Moneda 57 2 4 3" xfId="14320" xr:uid="{00000000-0005-0000-0000-0000444B0000}"/>
    <cellStyle name="Moneda 57 2 5" xfId="7755" xr:uid="{00000000-0005-0000-0000-0000454B0000}"/>
    <cellStyle name="Moneda 57 2 5 2" xfId="16508" xr:uid="{00000000-0005-0000-0000-0000464B0000}"/>
    <cellStyle name="Moneda 57 2 6" xfId="12132" xr:uid="{00000000-0005-0000-0000-0000474B0000}"/>
    <cellStyle name="Moneda 57 3" xfId="3649" xr:uid="{00000000-0005-0000-0000-0000484B0000}"/>
    <cellStyle name="Moneda 57 3 2" xfId="4745" xr:uid="{00000000-0005-0000-0000-0000494B0000}"/>
    <cellStyle name="Moneda 57 3 2 2" xfId="6934" xr:uid="{00000000-0005-0000-0000-00004A4B0000}"/>
    <cellStyle name="Moneda 57 3 2 2 2" xfId="11311" xr:uid="{00000000-0005-0000-0000-00004B4B0000}"/>
    <cellStyle name="Moneda 57 3 2 2 2 2" xfId="20064" xr:uid="{00000000-0005-0000-0000-00004C4B0000}"/>
    <cellStyle name="Moneda 57 3 2 2 3" xfId="15688" xr:uid="{00000000-0005-0000-0000-00004D4B0000}"/>
    <cellStyle name="Moneda 57 3 2 3" xfId="9123" xr:uid="{00000000-0005-0000-0000-00004E4B0000}"/>
    <cellStyle name="Moneda 57 3 2 3 2" xfId="17876" xr:uid="{00000000-0005-0000-0000-00004F4B0000}"/>
    <cellStyle name="Moneda 57 3 2 4" xfId="13500" xr:uid="{00000000-0005-0000-0000-0000504B0000}"/>
    <cellStyle name="Moneda 57 3 3" xfId="5840" xr:uid="{00000000-0005-0000-0000-0000514B0000}"/>
    <cellStyle name="Moneda 57 3 3 2" xfId="10217" xr:uid="{00000000-0005-0000-0000-0000524B0000}"/>
    <cellStyle name="Moneda 57 3 3 2 2" xfId="18970" xr:uid="{00000000-0005-0000-0000-0000534B0000}"/>
    <cellStyle name="Moneda 57 3 3 3" xfId="14594" xr:uid="{00000000-0005-0000-0000-0000544B0000}"/>
    <cellStyle name="Moneda 57 3 4" xfId="8029" xr:uid="{00000000-0005-0000-0000-0000554B0000}"/>
    <cellStyle name="Moneda 57 3 4 2" xfId="16782" xr:uid="{00000000-0005-0000-0000-0000564B0000}"/>
    <cellStyle name="Moneda 57 3 5" xfId="12406" xr:uid="{00000000-0005-0000-0000-0000574B0000}"/>
    <cellStyle name="Moneda 57 4" xfId="4197" xr:uid="{00000000-0005-0000-0000-0000584B0000}"/>
    <cellStyle name="Moneda 57 4 2" xfId="6386" xr:uid="{00000000-0005-0000-0000-0000594B0000}"/>
    <cellStyle name="Moneda 57 4 2 2" xfId="10763" xr:uid="{00000000-0005-0000-0000-00005A4B0000}"/>
    <cellStyle name="Moneda 57 4 2 2 2" xfId="19516" xr:uid="{00000000-0005-0000-0000-00005B4B0000}"/>
    <cellStyle name="Moneda 57 4 2 3" xfId="15140" xr:uid="{00000000-0005-0000-0000-00005C4B0000}"/>
    <cellStyle name="Moneda 57 4 3" xfId="8575" xr:uid="{00000000-0005-0000-0000-00005D4B0000}"/>
    <cellStyle name="Moneda 57 4 3 2" xfId="17328" xr:uid="{00000000-0005-0000-0000-00005E4B0000}"/>
    <cellStyle name="Moneda 57 4 4" xfId="12952" xr:uid="{00000000-0005-0000-0000-00005F4B0000}"/>
    <cellStyle name="Moneda 57 5" xfId="5292" xr:uid="{00000000-0005-0000-0000-0000604B0000}"/>
    <cellStyle name="Moneda 57 5 2" xfId="9669" xr:uid="{00000000-0005-0000-0000-0000614B0000}"/>
    <cellStyle name="Moneda 57 5 2 2" xfId="18422" xr:uid="{00000000-0005-0000-0000-0000624B0000}"/>
    <cellStyle name="Moneda 57 5 3" xfId="14046" xr:uid="{00000000-0005-0000-0000-0000634B0000}"/>
    <cellStyle name="Moneda 57 6" xfId="7481" xr:uid="{00000000-0005-0000-0000-0000644B0000}"/>
    <cellStyle name="Moneda 57 6 2" xfId="16234" xr:uid="{00000000-0005-0000-0000-0000654B0000}"/>
    <cellStyle name="Moneda 57 7" xfId="11858" xr:uid="{00000000-0005-0000-0000-0000664B0000}"/>
    <cellStyle name="Moneda 58" xfId="2978" xr:uid="{00000000-0005-0000-0000-0000674B0000}"/>
    <cellStyle name="Moneda 58 2" xfId="3254" xr:uid="{00000000-0005-0000-0000-0000684B0000}"/>
    <cellStyle name="Moneda 58 2 2" xfId="3807" xr:uid="{00000000-0005-0000-0000-0000694B0000}"/>
    <cellStyle name="Moneda 58 2 2 2" xfId="4903" xr:uid="{00000000-0005-0000-0000-00006A4B0000}"/>
    <cellStyle name="Moneda 58 2 2 2 2" xfId="7092" xr:uid="{00000000-0005-0000-0000-00006B4B0000}"/>
    <cellStyle name="Moneda 58 2 2 2 2 2" xfId="11469" xr:uid="{00000000-0005-0000-0000-00006C4B0000}"/>
    <cellStyle name="Moneda 58 2 2 2 2 2 2" xfId="20222" xr:uid="{00000000-0005-0000-0000-00006D4B0000}"/>
    <cellStyle name="Moneda 58 2 2 2 2 3" xfId="15846" xr:uid="{00000000-0005-0000-0000-00006E4B0000}"/>
    <cellStyle name="Moneda 58 2 2 2 3" xfId="9281" xr:uid="{00000000-0005-0000-0000-00006F4B0000}"/>
    <cellStyle name="Moneda 58 2 2 2 3 2" xfId="18034" xr:uid="{00000000-0005-0000-0000-0000704B0000}"/>
    <cellStyle name="Moneda 58 2 2 2 4" xfId="13658" xr:uid="{00000000-0005-0000-0000-0000714B0000}"/>
    <cellStyle name="Moneda 58 2 2 3" xfId="5998" xr:uid="{00000000-0005-0000-0000-0000724B0000}"/>
    <cellStyle name="Moneda 58 2 2 3 2" xfId="10375" xr:uid="{00000000-0005-0000-0000-0000734B0000}"/>
    <cellStyle name="Moneda 58 2 2 3 2 2" xfId="19128" xr:uid="{00000000-0005-0000-0000-0000744B0000}"/>
    <cellStyle name="Moneda 58 2 2 3 3" xfId="14752" xr:uid="{00000000-0005-0000-0000-0000754B0000}"/>
    <cellStyle name="Moneda 58 2 2 4" xfId="8187" xr:uid="{00000000-0005-0000-0000-0000764B0000}"/>
    <cellStyle name="Moneda 58 2 2 4 2" xfId="16940" xr:uid="{00000000-0005-0000-0000-0000774B0000}"/>
    <cellStyle name="Moneda 58 2 2 5" xfId="12564" xr:uid="{00000000-0005-0000-0000-0000784B0000}"/>
    <cellStyle name="Moneda 58 2 3" xfId="4355" xr:uid="{00000000-0005-0000-0000-0000794B0000}"/>
    <cellStyle name="Moneda 58 2 3 2" xfId="6544" xr:uid="{00000000-0005-0000-0000-00007A4B0000}"/>
    <cellStyle name="Moneda 58 2 3 2 2" xfId="10921" xr:uid="{00000000-0005-0000-0000-00007B4B0000}"/>
    <cellStyle name="Moneda 58 2 3 2 2 2" xfId="19674" xr:uid="{00000000-0005-0000-0000-00007C4B0000}"/>
    <cellStyle name="Moneda 58 2 3 2 3" xfId="15298" xr:uid="{00000000-0005-0000-0000-00007D4B0000}"/>
    <cellStyle name="Moneda 58 2 3 3" xfId="8733" xr:uid="{00000000-0005-0000-0000-00007E4B0000}"/>
    <cellStyle name="Moneda 58 2 3 3 2" xfId="17486" xr:uid="{00000000-0005-0000-0000-00007F4B0000}"/>
    <cellStyle name="Moneda 58 2 3 4" xfId="13110" xr:uid="{00000000-0005-0000-0000-0000804B0000}"/>
    <cellStyle name="Moneda 58 2 4" xfId="5450" xr:uid="{00000000-0005-0000-0000-0000814B0000}"/>
    <cellStyle name="Moneda 58 2 4 2" xfId="9827" xr:uid="{00000000-0005-0000-0000-0000824B0000}"/>
    <cellStyle name="Moneda 58 2 4 2 2" xfId="18580" xr:uid="{00000000-0005-0000-0000-0000834B0000}"/>
    <cellStyle name="Moneda 58 2 4 3" xfId="14204" xr:uid="{00000000-0005-0000-0000-0000844B0000}"/>
    <cellStyle name="Moneda 58 2 5" xfId="7639" xr:uid="{00000000-0005-0000-0000-0000854B0000}"/>
    <cellStyle name="Moneda 58 2 5 2" xfId="16392" xr:uid="{00000000-0005-0000-0000-0000864B0000}"/>
    <cellStyle name="Moneda 58 2 6" xfId="12016" xr:uid="{00000000-0005-0000-0000-0000874B0000}"/>
    <cellStyle name="Moneda 58 3" xfId="3533" xr:uid="{00000000-0005-0000-0000-0000884B0000}"/>
    <cellStyle name="Moneda 58 3 2" xfId="4629" xr:uid="{00000000-0005-0000-0000-0000894B0000}"/>
    <cellStyle name="Moneda 58 3 2 2" xfId="6818" xr:uid="{00000000-0005-0000-0000-00008A4B0000}"/>
    <cellStyle name="Moneda 58 3 2 2 2" xfId="11195" xr:uid="{00000000-0005-0000-0000-00008B4B0000}"/>
    <cellStyle name="Moneda 58 3 2 2 2 2" xfId="19948" xr:uid="{00000000-0005-0000-0000-00008C4B0000}"/>
    <cellStyle name="Moneda 58 3 2 2 3" xfId="15572" xr:uid="{00000000-0005-0000-0000-00008D4B0000}"/>
    <cellStyle name="Moneda 58 3 2 3" xfId="9007" xr:uid="{00000000-0005-0000-0000-00008E4B0000}"/>
    <cellStyle name="Moneda 58 3 2 3 2" xfId="17760" xr:uid="{00000000-0005-0000-0000-00008F4B0000}"/>
    <cellStyle name="Moneda 58 3 2 4" xfId="13384" xr:uid="{00000000-0005-0000-0000-0000904B0000}"/>
    <cellStyle name="Moneda 58 3 3" xfId="5724" xr:uid="{00000000-0005-0000-0000-0000914B0000}"/>
    <cellStyle name="Moneda 58 3 3 2" xfId="10101" xr:uid="{00000000-0005-0000-0000-0000924B0000}"/>
    <cellStyle name="Moneda 58 3 3 2 2" xfId="18854" xr:uid="{00000000-0005-0000-0000-0000934B0000}"/>
    <cellStyle name="Moneda 58 3 3 3" xfId="14478" xr:uid="{00000000-0005-0000-0000-0000944B0000}"/>
    <cellStyle name="Moneda 58 3 4" xfId="7913" xr:uid="{00000000-0005-0000-0000-0000954B0000}"/>
    <cellStyle name="Moneda 58 3 4 2" xfId="16666" xr:uid="{00000000-0005-0000-0000-0000964B0000}"/>
    <cellStyle name="Moneda 58 3 5" xfId="12290" xr:uid="{00000000-0005-0000-0000-0000974B0000}"/>
    <cellStyle name="Moneda 58 4" xfId="4081" xr:uid="{00000000-0005-0000-0000-0000984B0000}"/>
    <cellStyle name="Moneda 58 4 2" xfId="6270" xr:uid="{00000000-0005-0000-0000-0000994B0000}"/>
    <cellStyle name="Moneda 58 4 2 2" xfId="10647" xr:uid="{00000000-0005-0000-0000-00009A4B0000}"/>
    <cellStyle name="Moneda 58 4 2 2 2" xfId="19400" xr:uid="{00000000-0005-0000-0000-00009B4B0000}"/>
    <cellStyle name="Moneda 58 4 2 3" xfId="15024" xr:uid="{00000000-0005-0000-0000-00009C4B0000}"/>
    <cellStyle name="Moneda 58 4 3" xfId="8459" xr:uid="{00000000-0005-0000-0000-00009D4B0000}"/>
    <cellStyle name="Moneda 58 4 3 2" xfId="17212" xr:uid="{00000000-0005-0000-0000-00009E4B0000}"/>
    <cellStyle name="Moneda 58 4 4" xfId="12836" xr:uid="{00000000-0005-0000-0000-00009F4B0000}"/>
    <cellStyle name="Moneda 58 5" xfId="5176" xr:uid="{00000000-0005-0000-0000-0000A04B0000}"/>
    <cellStyle name="Moneda 58 5 2" xfId="9553" xr:uid="{00000000-0005-0000-0000-0000A14B0000}"/>
    <cellStyle name="Moneda 58 5 2 2" xfId="18306" xr:uid="{00000000-0005-0000-0000-0000A24B0000}"/>
    <cellStyle name="Moneda 58 5 3" xfId="13930" xr:uid="{00000000-0005-0000-0000-0000A34B0000}"/>
    <cellStyle name="Moneda 58 6" xfId="7365" xr:uid="{00000000-0005-0000-0000-0000A44B0000}"/>
    <cellStyle name="Moneda 58 6 2" xfId="16118" xr:uid="{00000000-0005-0000-0000-0000A54B0000}"/>
    <cellStyle name="Moneda 58 7" xfId="11742" xr:uid="{00000000-0005-0000-0000-0000A64B0000}"/>
    <cellStyle name="Moneda 59" xfId="3095" xr:uid="{00000000-0005-0000-0000-0000A74B0000}"/>
    <cellStyle name="Moneda 6" xfId="1919" xr:uid="{00000000-0005-0000-0000-0000A84B0000}"/>
    <cellStyle name="Moneda 6 10" xfId="1920" xr:uid="{00000000-0005-0000-0000-0000A94B0000}"/>
    <cellStyle name="Moneda 6 10 2" xfId="1921" xr:uid="{00000000-0005-0000-0000-0000AA4B0000}"/>
    <cellStyle name="Moneda 6 11" xfId="1922" xr:uid="{00000000-0005-0000-0000-0000AB4B0000}"/>
    <cellStyle name="Moneda 6 11 2" xfId="1923" xr:uid="{00000000-0005-0000-0000-0000AC4B0000}"/>
    <cellStyle name="Moneda 6 12" xfId="1924" xr:uid="{00000000-0005-0000-0000-0000AD4B0000}"/>
    <cellStyle name="Moneda 6 2" xfId="1925" xr:uid="{00000000-0005-0000-0000-0000AE4B0000}"/>
    <cellStyle name="Moneda 6 2 10" xfId="1926" xr:uid="{00000000-0005-0000-0000-0000AF4B0000}"/>
    <cellStyle name="Moneda 6 2 11" xfId="1927" xr:uid="{00000000-0005-0000-0000-0000B04B0000}"/>
    <cellStyle name="Moneda 6 2 2" xfId="1928" xr:uid="{00000000-0005-0000-0000-0000B14B0000}"/>
    <cellStyle name="Moneda 6 2 2 2" xfId="1929" xr:uid="{00000000-0005-0000-0000-0000B24B0000}"/>
    <cellStyle name="Moneda 6 2 2 2 2" xfId="1930" xr:uid="{00000000-0005-0000-0000-0000B34B0000}"/>
    <cellStyle name="Moneda 6 2 2 2 2 2" xfId="1931" xr:uid="{00000000-0005-0000-0000-0000B44B0000}"/>
    <cellStyle name="Moneda 6 2 2 2 2 2 2" xfId="1932" xr:uid="{00000000-0005-0000-0000-0000B54B0000}"/>
    <cellStyle name="Moneda 6 2 2 2 2 3" xfId="1933" xr:uid="{00000000-0005-0000-0000-0000B64B0000}"/>
    <cellStyle name="Moneda 6 2 2 2 2 3 2" xfId="1934" xr:uid="{00000000-0005-0000-0000-0000B74B0000}"/>
    <cellStyle name="Moneda 6 2 2 2 2 4" xfId="1935" xr:uid="{00000000-0005-0000-0000-0000B84B0000}"/>
    <cellStyle name="Moneda 6 2 2 2 2 4 2" xfId="1936" xr:uid="{00000000-0005-0000-0000-0000B94B0000}"/>
    <cellStyle name="Moneda 6 2 2 2 2 5" xfId="1937" xr:uid="{00000000-0005-0000-0000-0000BA4B0000}"/>
    <cellStyle name="Moneda 6 2 2 2 3" xfId="1938" xr:uid="{00000000-0005-0000-0000-0000BB4B0000}"/>
    <cellStyle name="Moneda 6 2 2 2 3 2" xfId="1939" xr:uid="{00000000-0005-0000-0000-0000BC4B0000}"/>
    <cellStyle name="Moneda 6 2 2 2 4" xfId="1940" xr:uid="{00000000-0005-0000-0000-0000BD4B0000}"/>
    <cellStyle name="Moneda 6 2 2 2 4 2" xfId="1941" xr:uid="{00000000-0005-0000-0000-0000BE4B0000}"/>
    <cellStyle name="Moneda 6 2 2 2 5" xfId="1942" xr:uid="{00000000-0005-0000-0000-0000BF4B0000}"/>
    <cellStyle name="Moneda 6 2 2 2 5 2" xfId="1943" xr:uid="{00000000-0005-0000-0000-0000C04B0000}"/>
    <cellStyle name="Moneda 6 2 2 2 6" xfId="1944" xr:uid="{00000000-0005-0000-0000-0000C14B0000}"/>
    <cellStyle name="Moneda 6 2 2 3" xfId="1945" xr:uid="{00000000-0005-0000-0000-0000C24B0000}"/>
    <cellStyle name="Moneda 6 2 2 3 2" xfId="1946" xr:uid="{00000000-0005-0000-0000-0000C34B0000}"/>
    <cellStyle name="Moneda 6 2 2 3 2 2" xfId="1947" xr:uid="{00000000-0005-0000-0000-0000C44B0000}"/>
    <cellStyle name="Moneda 6 2 2 3 3" xfId="1948" xr:uid="{00000000-0005-0000-0000-0000C54B0000}"/>
    <cellStyle name="Moneda 6 2 2 3 3 2" xfId="1949" xr:uid="{00000000-0005-0000-0000-0000C64B0000}"/>
    <cellStyle name="Moneda 6 2 2 3 4" xfId="1950" xr:uid="{00000000-0005-0000-0000-0000C74B0000}"/>
    <cellStyle name="Moneda 6 2 2 3 4 2" xfId="1951" xr:uid="{00000000-0005-0000-0000-0000C84B0000}"/>
    <cellStyle name="Moneda 6 2 2 3 5" xfId="1952" xr:uid="{00000000-0005-0000-0000-0000C94B0000}"/>
    <cellStyle name="Moneda 6 2 2 4" xfId="1953" xr:uid="{00000000-0005-0000-0000-0000CA4B0000}"/>
    <cellStyle name="Moneda 6 2 2 4 2" xfId="1954" xr:uid="{00000000-0005-0000-0000-0000CB4B0000}"/>
    <cellStyle name="Moneda 6 2 2 5" xfId="1955" xr:uid="{00000000-0005-0000-0000-0000CC4B0000}"/>
    <cellStyle name="Moneda 6 2 2 5 2" xfId="1956" xr:uid="{00000000-0005-0000-0000-0000CD4B0000}"/>
    <cellStyle name="Moneda 6 2 2 6" xfId="1957" xr:uid="{00000000-0005-0000-0000-0000CE4B0000}"/>
    <cellStyle name="Moneda 6 2 2 6 2" xfId="1958" xr:uid="{00000000-0005-0000-0000-0000CF4B0000}"/>
    <cellStyle name="Moneda 6 2 2 7" xfId="1959" xr:uid="{00000000-0005-0000-0000-0000D04B0000}"/>
    <cellStyle name="Moneda 6 2 3" xfId="1960" xr:uid="{00000000-0005-0000-0000-0000D14B0000}"/>
    <cellStyle name="Moneda 6 2 3 2" xfId="1961" xr:uid="{00000000-0005-0000-0000-0000D24B0000}"/>
    <cellStyle name="Moneda 6 2 3 2 2" xfId="1962" xr:uid="{00000000-0005-0000-0000-0000D34B0000}"/>
    <cellStyle name="Moneda 6 2 3 2 2 2" xfId="1963" xr:uid="{00000000-0005-0000-0000-0000D44B0000}"/>
    <cellStyle name="Moneda 6 2 3 2 2 2 2" xfId="1964" xr:uid="{00000000-0005-0000-0000-0000D54B0000}"/>
    <cellStyle name="Moneda 6 2 3 2 2 3" xfId="1965" xr:uid="{00000000-0005-0000-0000-0000D64B0000}"/>
    <cellStyle name="Moneda 6 2 3 2 2 3 2" xfId="1966" xr:uid="{00000000-0005-0000-0000-0000D74B0000}"/>
    <cellStyle name="Moneda 6 2 3 2 2 4" xfId="1967" xr:uid="{00000000-0005-0000-0000-0000D84B0000}"/>
    <cellStyle name="Moneda 6 2 3 2 2 4 2" xfId="1968" xr:uid="{00000000-0005-0000-0000-0000D94B0000}"/>
    <cellStyle name="Moneda 6 2 3 2 2 5" xfId="1969" xr:uid="{00000000-0005-0000-0000-0000DA4B0000}"/>
    <cellStyle name="Moneda 6 2 3 2 3" xfId="1970" xr:uid="{00000000-0005-0000-0000-0000DB4B0000}"/>
    <cellStyle name="Moneda 6 2 3 2 3 2" xfId="1971" xr:uid="{00000000-0005-0000-0000-0000DC4B0000}"/>
    <cellStyle name="Moneda 6 2 3 2 4" xfId="1972" xr:uid="{00000000-0005-0000-0000-0000DD4B0000}"/>
    <cellStyle name="Moneda 6 2 3 2 4 2" xfId="1973" xr:uid="{00000000-0005-0000-0000-0000DE4B0000}"/>
    <cellStyle name="Moneda 6 2 3 2 5" xfId="1974" xr:uid="{00000000-0005-0000-0000-0000DF4B0000}"/>
    <cellStyle name="Moneda 6 2 3 2 5 2" xfId="1975" xr:uid="{00000000-0005-0000-0000-0000E04B0000}"/>
    <cellStyle name="Moneda 6 2 3 2 6" xfId="1976" xr:uid="{00000000-0005-0000-0000-0000E14B0000}"/>
    <cellStyle name="Moneda 6 2 3 3" xfId="1977" xr:uid="{00000000-0005-0000-0000-0000E24B0000}"/>
    <cellStyle name="Moneda 6 2 3 3 2" xfId="1978" xr:uid="{00000000-0005-0000-0000-0000E34B0000}"/>
    <cellStyle name="Moneda 6 2 3 3 2 2" xfId="1979" xr:uid="{00000000-0005-0000-0000-0000E44B0000}"/>
    <cellStyle name="Moneda 6 2 3 3 3" xfId="1980" xr:uid="{00000000-0005-0000-0000-0000E54B0000}"/>
    <cellStyle name="Moneda 6 2 3 3 3 2" xfId="1981" xr:uid="{00000000-0005-0000-0000-0000E64B0000}"/>
    <cellStyle name="Moneda 6 2 3 3 4" xfId="1982" xr:uid="{00000000-0005-0000-0000-0000E74B0000}"/>
    <cellStyle name="Moneda 6 2 3 3 4 2" xfId="1983" xr:uid="{00000000-0005-0000-0000-0000E84B0000}"/>
    <cellStyle name="Moneda 6 2 3 3 5" xfId="1984" xr:uid="{00000000-0005-0000-0000-0000E94B0000}"/>
    <cellStyle name="Moneda 6 2 3 4" xfId="1985" xr:uid="{00000000-0005-0000-0000-0000EA4B0000}"/>
    <cellStyle name="Moneda 6 2 3 4 2" xfId="1986" xr:uid="{00000000-0005-0000-0000-0000EB4B0000}"/>
    <cellStyle name="Moneda 6 2 3 5" xfId="1987" xr:uid="{00000000-0005-0000-0000-0000EC4B0000}"/>
    <cellStyle name="Moneda 6 2 3 5 2" xfId="1988" xr:uid="{00000000-0005-0000-0000-0000ED4B0000}"/>
    <cellStyle name="Moneda 6 2 3 6" xfId="1989" xr:uid="{00000000-0005-0000-0000-0000EE4B0000}"/>
    <cellStyle name="Moneda 6 2 3 6 2" xfId="1990" xr:uid="{00000000-0005-0000-0000-0000EF4B0000}"/>
    <cellStyle name="Moneda 6 2 3 7" xfId="1991" xr:uid="{00000000-0005-0000-0000-0000F04B0000}"/>
    <cellStyle name="Moneda 6 2 4" xfId="1992" xr:uid="{00000000-0005-0000-0000-0000F14B0000}"/>
    <cellStyle name="Moneda 6 2 4 2" xfId="1993" xr:uid="{00000000-0005-0000-0000-0000F24B0000}"/>
    <cellStyle name="Moneda 6 2 4 2 2" xfId="1994" xr:uid="{00000000-0005-0000-0000-0000F34B0000}"/>
    <cellStyle name="Moneda 6 2 4 2 2 2" xfId="1995" xr:uid="{00000000-0005-0000-0000-0000F44B0000}"/>
    <cellStyle name="Moneda 6 2 4 2 2 2 2" xfId="1996" xr:uid="{00000000-0005-0000-0000-0000F54B0000}"/>
    <cellStyle name="Moneda 6 2 4 2 2 3" xfId="1997" xr:uid="{00000000-0005-0000-0000-0000F64B0000}"/>
    <cellStyle name="Moneda 6 2 4 2 2 3 2" xfId="1998" xr:uid="{00000000-0005-0000-0000-0000F74B0000}"/>
    <cellStyle name="Moneda 6 2 4 2 2 4" xfId="1999" xr:uid="{00000000-0005-0000-0000-0000F84B0000}"/>
    <cellStyle name="Moneda 6 2 4 2 2 4 2" xfId="2000" xr:uid="{00000000-0005-0000-0000-0000F94B0000}"/>
    <cellStyle name="Moneda 6 2 4 2 2 5" xfId="2001" xr:uid="{00000000-0005-0000-0000-0000FA4B0000}"/>
    <cellStyle name="Moneda 6 2 4 2 3" xfId="2002" xr:uid="{00000000-0005-0000-0000-0000FB4B0000}"/>
    <cellStyle name="Moneda 6 2 4 2 3 2" xfId="2003" xr:uid="{00000000-0005-0000-0000-0000FC4B0000}"/>
    <cellStyle name="Moneda 6 2 4 2 4" xfId="2004" xr:uid="{00000000-0005-0000-0000-0000FD4B0000}"/>
    <cellStyle name="Moneda 6 2 4 2 4 2" xfId="2005" xr:uid="{00000000-0005-0000-0000-0000FE4B0000}"/>
    <cellStyle name="Moneda 6 2 4 2 5" xfId="2006" xr:uid="{00000000-0005-0000-0000-0000FF4B0000}"/>
    <cellStyle name="Moneda 6 2 4 2 5 2" xfId="2007" xr:uid="{00000000-0005-0000-0000-0000004C0000}"/>
    <cellStyle name="Moneda 6 2 4 2 6" xfId="2008" xr:uid="{00000000-0005-0000-0000-0000014C0000}"/>
    <cellStyle name="Moneda 6 2 4 3" xfId="2009" xr:uid="{00000000-0005-0000-0000-0000024C0000}"/>
    <cellStyle name="Moneda 6 2 4 3 2" xfId="2010" xr:uid="{00000000-0005-0000-0000-0000034C0000}"/>
    <cellStyle name="Moneda 6 2 4 3 2 2" xfId="2011" xr:uid="{00000000-0005-0000-0000-0000044C0000}"/>
    <cellStyle name="Moneda 6 2 4 3 3" xfId="2012" xr:uid="{00000000-0005-0000-0000-0000054C0000}"/>
    <cellStyle name="Moneda 6 2 4 3 3 2" xfId="2013" xr:uid="{00000000-0005-0000-0000-0000064C0000}"/>
    <cellStyle name="Moneda 6 2 4 3 4" xfId="2014" xr:uid="{00000000-0005-0000-0000-0000074C0000}"/>
    <cellStyle name="Moneda 6 2 4 3 4 2" xfId="2015" xr:uid="{00000000-0005-0000-0000-0000084C0000}"/>
    <cellStyle name="Moneda 6 2 4 3 5" xfId="2016" xr:uid="{00000000-0005-0000-0000-0000094C0000}"/>
    <cellStyle name="Moneda 6 2 4 4" xfId="2017" xr:uid="{00000000-0005-0000-0000-00000A4C0000}"/>
    <cellStyle name="Moneda 6 2 4 4 2" xfId="2018" xr:uid="{00000000-0005-0000-0000-00000B4C0000}"/>
    <cellStyle name="Moneda 6 2 4 5" xfId="2019" xr:uid="{00000000-0005-0000-0000-00000C4C0000}"/>
    <cellStyle name="Moneda 6 2 4 5 2" xfId="2020" xr:uid="{00000000-0005-0000-0000-00000D4C0000}"/>
    <cellStyle name="Moneda 6 2 4 6" xfId="2021" xr:uid="{00000000-0005-0000-0000-00000E4C0000}"/>
    <cellStyle name="Moneda 6 2 4 6 2" xfId="2022" xr:uid="{00000000-0005-0000-0000-00000F4C0000}"/>
    <cellStyle name="Moneda 6 2 4 7" xfId="2023" xr:uid="{00000000-0005-0000-0000-0000104C0000}"/>
    <cellStyle name="Moneda 6 2 5" xfId="2024" xr:uid="{00000000-0005-0000-0000-0000114C0000}"/>
    <cellStyle name="Moneda 6 2 5 2" xfId="2025" xr:uid="{00000000-0005-0000-0000-0000124C0000}"/>
    <cellStyle name="Moneda 6 2 5 2 2" xfId="2026" xr:uid="{00000000-0005-0000-0000-0000134C0000}"/>
    <cellStyle name="Moneda 6 2 5 2 2 2" xfId="2027" xr:uid="{00000000-0005-0000-0000-0000144C0000}"/>
    <cellStyle name="Moneda 6 2 5 2 3" xfId="2028" xr:uid="{00000000-0005-0000-0000-0000154C0000}"/>
    <cellStyle name="Moneda 6 2 5 2 3 2" xfId="2029" xr:uid="{00000000-0005-0000-0000-0000164C0000}"/>
    <cellStyle name="Moneda 6 2 5 2 4" xfId="2030" xr:uid="{00000000-0005-0000-0000-0000174C0000}"/>
    <cellStyle name="Moneda 6 2 5 2 4 2" xfId="2031" xr:uid="{00000000-0005-0000-0000-0000184C0000}"/>
    <cellStyle name="Moneda 6 2 5 2 5" xfId="2032" xr:uid="{00000000-0005-0000-0000-0000194C0000}"/>
    <cellStyle name="Moneda 6 2 5 3" xfId="2033" xr:uid="{00000000-0005-0000-0000-00001A4C0000}"/>
    <cellStyle name="Moneda 6 2 5 3 2" xfId="2034" xr:uid="{00000000-0005-0000-0000-00001B4C0000}"/>
    <cellStyle name="Moneda 6 2 5 4" xfId="2035" xr:uid="{00000000-0005-0000-0000-00001C4C0000}"/>
    <cellStyle name="Moneda 6 2 5 4 2" xfId="2036" xr:uid="{00000000-0005-0000-0000-00001D4C0000}"/>
    <cellStyle name="Moneda 6 2 5 5" xfId="2037" xr:uid="{00000000-0005-0000-0000-00001E4C0000}"/>
    <cellStyle name="Moneda 6 2 5 5 2" xfId="2038" xr:uid="{00000000-0005-0000-0000-00001F4C0000}"/>
    <cellStyle name="Moneda 6 2 5 6" xfId="2039" xr:uid="{00000000-0005-0000-0000-0000204C0000}"/>
    <cellStyle name="Moneda 6 2 6" xfId="2040" xr:uid="{00000000-0005-0000-0000-0000214C0000}"/>
    <cellStyle name="Moneda 6 2 6 2" xfId="2041" xr:uid="{00000000-0005-0000-0000-0000224C0000}"/>
    <cellStyle name="Moneda 6 2 6 2 2" xfId="2042" xr:uid="{00000000-0005-0000-0000-0000234C0000}"/>
    <cellStyle name="Moneda 6 2 6 3" xfId="2043" xr:uid="{00000000-0005-0000-0000-0000244C0000}"/>
    <cellStyle name="Moneda 6 2 6 3 2" xfId="2044" xr:uid="{00000000-0005-0000-0000-0000254C0000}"/>
    <cellStyle name="Moneda 6 2 6 4" xfId="2045" xr:uid="{00000000-0005-0000-0000-0000264C0000}"/>
    <cellStyle name="Moneda 6 2 6 4 2" xfId="2046" xr:uid="{00000000-0005-0000-0000-0000274C0000}"/>
    <cellStyle name="Moneda 6 2 6 5" xfId="2047" xr:uid="{00000000-0005-0000-0000-0000284C0000}"/>
    <cellStyle name="Moneda 6 2 7" xfId="2048" xr:uid="{00000000-0005-0000-0000-0000294C0000}"/>
    <cellStyle name="Moneda 6 2 7 2" xfId="2049" xr:uid="{00000000-0005-0000-0000-00002A4C0000}"/>
    <cellStyle name="Moneda 6 2 8" xfId="2050" xr:uid="{00000000-0005-0000-0000-00002B4C0000}"/>
    <cellStyle name="Moneda 6 2 8 2" xfId="2051" xr:uid="{00000000-0005-0000-0000-00002C4C0000}"/>
    <cellStyle name="Moneda 6 2 9" xfId="2052" xr:uid="{00000000-0005-0000-0000-00002D4C0000}"/>
    <cellStyle name="Moneda 6 2 9 2" xfId="2053" xr:uid="{00000000-0005-0000-0000-00002E4C0000}"/>
    <cellStyle name="Moneda 6 3" xfId="2054" xr:uid="{00000000-0005-0000-0000-00002F4C0000}"/>
    <cellStyle name="Moneda 6 3 2" xfId="2055" xr:uid="{00000000-0005-0000-0000-0000304C0000}"/>
    <cellStyle name="Moneda 6 3 2 2" xfId="2056" xr:uid="{00000000-0005-0000-0000-0000314C0000}"/>
    <cellStyle name="Moneda 6 3 2 2 2" xfId="2057" xr:uid="{00000000-0005-0000-0000-0000324C0000}"/>
    <cellStyle name="Moneda 6 3 2 2 2 2" xfId="2058" xr:uid="{00000000-0005-0000-0000-0000334C0000}"/>
    <cellStyle name="Moneda 6 3 2 2 3" xfId="2059" xr:uid="{00000000-0005-0000-0000-0000344C0000}"/>
    <cellStyle name="Moneda 6 3 2 2 3 2" xfId="2060" xr:uid="{00000000-0005-0000-0000-0000354C0000}"/>
    <cellStyle name="Moneda 6 3 2 2 4" xfId="2061" xr:uid="{00000000-0005-0000-0000-0000364C0000}"/>
    <cellStyle name="Moneda 6 3 2 2 4 2" xfId="2062" xr:uid="{00000000-0005-0000-0000-0000374C0000}"/>
    <cellStyle name="Moneda 6 3 2 2 5" xfId="2063" xr:uid="{00000000-0005-0000-0000-0000384C0000}"/>
    <cellStyle name="Moneda 6 3 2 3" xfId="2064" xr:uid="{00000000-0005-0000-0000-0000394C0000}"/>
    <cellStyle name="Moneda 6 3 2 3 2" xfId="2065" xr:uid="{00000000-0005-0000-0000-00003A4C0000}"/>
    <cellStyle name="Moneda 6 3 2 4" xfId="2066" xr:uid="{00000000-0005-0000-0000-00003B4C0000}"/>
    <cellStyle name="Moneda 6 3 2 4 2" xfId="2067" xr:uid="{00000000-0005-0000-0000-00003C4C0000}"/>
    <cellStyle name="Moneda 6 3 2 5" xfId="2068" xr:uid="{00000000-0005-0000-0000-00003D4C0000}"/>
    <cellStyle name="Moneda 6 3 2 5 2" xfId="2069" xr:uid="{00000000-0005-0000-0000-00003E4C0000}"/>
    <cellStyle name="Moneda 6 3 2 6" xfId="2070" xr:uid="{00000000-0005-0000-0000-00003F4C0000}"/>
    <cellStyle name="Moneda 6 3 3" xfId="2071" xr:uid="{00000000-0005-0000-0000-0000404C0000}"/>
    <cellStyle name="Moneda 6 3 3 2" xfId="2072" xr:uid="{00000000-0005-0000-0000-0000414C0000}"/>
    <cellStyle name="Moneda 6 3 3 2 2" xfId="2073" xr:uid="{00000000-0005-0000-0000-0000424C0000}"/>
    <cellStyle name="Moneda 6 3 3 3" xfId="2074" xr:uid="{00000000-0005-0000-0000-0000434C0000}"/>
    <cellStyle name="Moneda 6 3 3 3 2" xfId="2075" xr:uid="{00000000-0005-0000-0000-0000444C0000}"/>
    <cellStyle name="Moneda 6 3 3 4" xfId="2076" xr:uid="{00000000-0005-0000-0000-0000454C0000}"/>
    <cellStyle name="Moneda 6 3 3 4 2" xfId="2077" xr:uid="{00000000-0005-0000-0000-0000464C0000}"/>
    <cellStyle name="Moneda 6 3 3 5" xfId="2078" xr:uid="{00000000-0005-0000-0000-0000474C0000}"/>
    <cellStyle name="Moneda 6 3 4" xfId="2079" xr:uid="{00000000-0005-0000-0000-0000484C0000}"/>
    <cellStyle name="Moneda 6 3 4 2" xfId="2080" xr:uid="{00000000-0005-0000-0000-0000494C0000}"/>
    <cellStyle name="Moneda 6 3 5" xfId="2081" xr:uid="{00000000-0005-0000-0000-00004A4C0000}"/>
    <cellStyle name="Moneda 6 3 5 2" xfId="2082" xr:uid="{00000000-0005-0000-0000-00004B4C0000}"/>
    <cellStyle name="Moneda 6 3 6" xfId="2083" xr:uid="{00000000-0005-0000-0000-00004C4C0000}"/>
    <cellStyle name="Moneda 6 3 6 2" xfId="2084" xr:uid="{00000000-0005-0000-0000-00004D4C0000}"/>
    <cellStyle name="Moneda 6 3 7" xfId="2085" xr:uid="{00000000-0005-0000-0000-00004E4C0000}"/>
    <cellStyle name="Moneda 6 4" xfId="2086" xr:uid="{00000000-0005-0000-0000-00004F4C0000}"/>
    <cellStyle name="Moneda 6 4 2" xfId="2087" xr:uid="{00000000-0005-0000-0000-0000504C0000}"/>
    <cellStyle name="Moneda 6 4 2 2" xfId="2088" xr:uid="{00000000-0005-0000-0000-0000514C0000}"/>
    <cellStyle name="Moneda 6 4 2 2 2" xfId="2089" xr:uid="{00000000-0005-0000-0000-0000524C0000}"/>
    <cellStyle name="Moneda 6 4 2 2 2 2" xfId="2090" xr:uid="{00000000-0005-0000-0000-0000534C0000}"/>
    <cellStyle name="Moneda 6 4 2 2 3" xfId="2091" xr:uid="{00000000-0005-0000-0000-0000544C0000}"/>
    <cellStyle name="Moneda 6 4 2 2 3 2" xfId="2092" xr:uid="{00000000-0005-0000-0000-0000554C0000}"/>
    <cellStyle name="Moneda 6 4 2 2 4" xfId="2093" xr:uid="{00000000-0005-0000-0000-0000564C0000}"/>
    <cellStyle name="Moneda 6 4 2 2 4 2" xfId="2094" xr:uid="{00000000-0005-0000-0000-0000574C0000}"/>
    <cellStyle name="Moneda 6 4 2 2 5" xfId="2095" xr:uid="{00000000-0005-0000-0000-0000584C0000}"/>
    <cellStyle name="Moneda 6 4 2 3" xfId="2096" xr:uid="{00000000-0005-0000-0000-0000594C0000}"/>
    <cellStyle name="Moneda 6 4 2 3 2" xfId="2097" xr:uid="{00000000-0005-0000-0000-00005A4C0000}"/>
    <cellStyle name="Moneda 6 4 2 4" xfId="2098" xr:uid="{00000000-0005-0000-0000-00005B4C0000}"/>
    <cellStyle name="Moneda 6 4 2 4 2" xfId="2099" xr:uid="{00000000-0005-0000-0000-00005C4C0000}"/>
    <cellStyle name="Moneda 6 4 2 5" xfId="2100" xr:uid="{00000000-0005-0000-0000-00005D4C0000}"/>
    <cellStyle name="Moneda 6 4 2 5 2" xfId="2101" xr:uid="{00000000-0005-0000-0000-00005E4C0000}"/>
    <cellStyle name="Moneda 6 4 2 6" xfId="2102" xr:uid="{00000000-0005-0000-0000-00005F4C0000}"/>
    <cellStyle name="Moneda 6 4 3" xfId="2103" xr:uid="{00000000-0005-0000-0000-0000604C0000}"/>
    <cellStyle name="Moneda 6 4 3 2" xfId="2104" xr:uid="{00000000-0005-0000-0000-0000614C0000}"/>
    <cellStyle name="Moneda 6 4 3 2 2" xfId="2105" xr:uid="{00000000-0005-0000-0000-0000624C0000}"/>
    <cellStyle name="Moneda 6 4 3 3" xfId="2106" xr:uid="{00000000-0005-0000-0000-0000634C0000}"/>
    <cellStyle name="Moneda 6 4 3 3 2" xfId="2107" xr:uid="{00000000-0005-0000-0000-0000644C0000}"/>
    <cellStyle name="Moneda 6 4 3 4" xfId="2108" xr:uid="{00000000-0005-0000-0000-0000654C0000}"/>
    <cellStyle name="Moneda 6 4 3 4 2" xfId="2109" xr:uid="{00000000-0005-0000-0000-0000664C0000}"/>
    <cellStyle name="Moneda 6 4 3 5" xfId="2110" xr:uid="{00000000-0005-0000-0000-0000674C0000}"/>
    <cellStyle name="Moneda 6 4 4" xfId="2111" xr:uid="{00000000-0005-0000-0000-0000684C0000}"/>
    <cellStyle name="Moneda 6 4 4 2" xfId="2112" xr:uid="{00000000-0005-0000-0000-0000694C0000}"/>
    <cellStyle name="Moneda 6 4 5" xfId="2113" xr:uid="{00000000-0005-0000-0000-00006A4C0000}"/>
    <cellStyle name="Moneda 6 4 5 2" xfId="2114" xr:uid="{00000000-0005-0000-0000-00006B4C0000}"/>
    <cellStyle name="Moneda 6 4 6" xfId="2115" xr:uid="{00000000-0005-0000-0000-00006C4C0000}"/>
    <cellStyle name="Moneda 6 4 6 2" xfId="2116" xr:uid="{00000000-0005-0000-0000-00006D4C0000}"/>
    <cellStyle name="Moneda 6 4 7" xfId="2117" xr:uid="{00000000-0005-0000-0000-00006E4C0000}"/>
    <cellStyle name="Moneda 6 5" xfId="2118" xr:uid="{00000000-0005-0000-0000-00006F4C0000}"/>
    <cellStyle name="Moneda 6 5 2" xfId="2119" xr:uid="{00000000-0005-0000-0000-0000704C0000}"/>
    <cellStyle name="Moneda 6 5 2 2" xfId="2120" xr:uid="{00000000-0005-0000-0000-0000714C0000}"/>
    <cellStyle name="Moneda 6 5 2 2 2" xfId="2121" xr:uid="{00000000-0005-0000-0000-0000724C0000}"/>
    <cellStyle name="Moneda 6 5 2 2 2 2" xfId="2122" xr:uid="{00000000-0005-0000-0000-0000734C0000}"/>
    <cellStyle name="Moneda 6 5 2 2 3" xfId="2123" xr:uid="{00000000-0005-0000-0000-0000744C0000}"/>
    <cellStyle name="Moneda 6 5 2 2 3 2" xfId="2124" xr:uid="{00000000-0005-0000-0000-0000754C0000}"/>
    <cellStyle name="Moneda 6 5 2 2 4" xfId="2125" xr:uid="{00000000-0005-0000-0000-0000764C0000}"/>
    <cellStyle name="Moneda 6 5 2 2 4 2" xfId="2126" xr:uid="{00000000-0005-0000-0000-0000774C0000}"/>
    <cellStyle name="Moneda 6 5 2 2 5" xfId="2127" xr:uid="{00000000-0005-0000-0000-0000784C0000}"/>
    <cellStyle name="Moneda 6 5 2 3" xfId="2128" xr:uid="{00000000-0005-0000-0000-0000794C0000}"/>
    <cellStyle name="Moneda 6 5 2 3 2" xfId="2129" xr:uid="{00000000-0005-0000-0000-00007A4C0000}"/>
    <cellStyle name="Moneda 6 5 2 4" xfId="2130" xr:uid="{00000000-0005-0000-0000-00007B4C0000}"/>
    <cellStyle name="Moneda 6 5 2 4 2" xfId="2131" xr:uid="{00000000-0005-0000-0000-00007C4C0000}"/>
    <cellStyle name="Moneda 6 5 2 5" xfId="2132" xr:uid="{00000000-0005-0000-0000-00007D4C0000}"/>
    <cellStyle name="Moneda 6 5 2 5 2" xfId="2133" xr:uid="{00000000-0005-0000-0000-00007E4C0000}"/>
    <cellStyle name="Moneda 6 5 2 6" xfId="2134" xr:uid="{00000000-0005-0000-0000-00007F4C0000}"/>
    <cellStyle name="Moneda 6 5 3" xfId="2135" xr:uid="{00000000-0005-0000-0000-0000804C0000}"/>
    <cellStyle name="Moneda 6 5 3 2" xfId="2136" xr:uid="{00000000-0005-0000-0000-0000814C0000}"/>
    <cellStyle name="Moneda 6 5 3 2 2" xfId="2137" xr:uid="{00000000-0005-0000-0000-0000824C0000}"/>
    <cellStyle name="Moneda 6 5 3 3" xfId="2138" xr:uid="{00000000-0005-0000-0000-0000834C0000}"/>
    <cellStyle name="Moneda 6 5 3 3 2" xfId="2139" xr:uid="{00000000-0005-0000-0000-0000844C0000}"/>
    <cellStyle name="Moneda 6 5 3 4" xfId="2140" xr:uid="{00000000-0005-0000-0000-0000854C0000}"/>
    <cellStyle name="Moneda 6 5 3 4 2" xfId="2141" xr:uid="{00000000-0005-0000-0000-0000864C0000}"/>
    <cellStyle name="Moneda 6 5 3 5" xfId="2142" xr:uid="{00000000-0005-0000-0000-0000874C0000}"/>
    <cellStyle name="Moneda 6 5 4" xfId="2143" xr:uid="{00000000-0005-0000-0000-0000884C0000}"/>
    <cellStyle name="Moneda 6 5 4 2" xfId="2144" xr:uid="{00000000-0005-0000-0000-0000894C0000}"/>
    <cellStyle name="Moneda 6 5 5" xfId="2145" xr:uid="{00000000-0005-0000-0000-00008A4C0000}"/>
    <cellStyle name="Moneda 6 5 5 2" xfId="2146" xr:uid="{00000000-0005-0000-0000-00008B4C0000}"/>
    <cellStyle name="Moneda 6 5 6" xfId="2147" xr:uid="{00000000-0005-0000-0000-00008C4C0000}"/>
    <cellStyle name="Moneda 6 5 6 2" xfId="2148" xr:uid="{00000000-0005-0000-0000-00008D4C0000}"/>
    <cellStyle name="Moneda 6 5 7" xfId="2149" xr:uid="{00000000-0005-0000-0000-00008E4C0000}"/>
    <cellStyle name="Moneda 6 6" xfId="2150" xr:uid="{00000000-0005-0000-0000-00008F4C0000}"/>
    <cellStyle name="Moneda 6 6 2" xfId="2151" xr:uid="{00000000-0005-0000-0000-0000904C0000}"/>
    <cellStyle name="Moneda 6 6 2 2" xfId="2152" xr:uid="{00000000-0005-0000-0000-0000914C0000}"/>
    <cellStyle name="Moneda 6 6 2 2 2" xfId="2153" xr:uid="{00000000-0005-0000-0000-0000924C0000}"/>
    <cellStyle name="Moneda 6 6 2 3" xfId="2154" xr:uid="{00000000-0005-0000-0000-0000934C0000}"/>
    <cellStyle name="Moneda 6 6 2 3 2" xfId="2155" xr:uid="{00000000-0005-0000-0000-0000944C0000}"/>
    <cellStyle name="Moneda 6 6 2 4" xfId="2156" xr:uid="{00000000-0005-0000-0000-0000954C0000}"/>
    <cellStyle name="Moneda 6 6 2 4 2" xfId="2157" xr:uid="{00000000-0005-0000-0000-0000964C0000}"/>
    <cellStyle name="Moneda 6 6 2 5" xfId="2158" xr:uid="{00000000-0005-0000-0000-0000974C0000}"/>
    <cellStyle name="Moneda 6 6 3" xfId="2159" xr:uid="{00000000-0005-0000-0000-0000984C0000}"/>
    <cellStyle name="Moneda 6 6 3 2" xfId="2160" xr:uid="{00000000-0005-0000-0000-0000994C0000}"/>
    <cellStyle name="Moneda 6 6 4" xfId="2161" xr:uid="{00000000-0005-0000-0000-00009A4C0000}"/>
    <cellStyle name="Moneda 6 6 4 2" xfId="2162" xr:uid="{00000000-0005-0000-0000-00009B4C0000}"/>
    <cellStyle name="Moneda 6 6 5" xfId="2163" xr:uid="{00000000-0005-0000-0000-00009C4C0000}"/>
    <cellStyle name="Moneda 6 6 5 2" xfId="2164" xr:uid="{00000000-0005-0000-0000-00009D4C0000}"/>
    <cellStyle name="Moneda 6 6 6" xfId="2165" xr:uid="{00000000-0005-0000-0000-00009E4C0000}"/>
    <cellStyle name="Moneda 6 7" xfId="2166" xr:uid="{00000000-0005-0000-0000-00009F4C0000}"/>
    <cellStyle name="Moneda 6 7 2" xfId="2167" xr:uid="{00000000-0005-0000-0000-0000A04C0000}"/>
    <cellStyle name="Moneda 6 7 2 2" xfId="2168" xr:uid="{00000000-0005-0000-0000-0000A14C0000}"/>
    <cellStyle name="Moneda 6 7 3" xfId="2169" xr:uid="{00000000-0005-0000-0000-0000A24C0000}"/>
    <cellStyle name="Moneda 6 7 3 2" xfId="2170" xr:uid="{00000000-0005-0000-0000-0000A34C0000}"/>
    <cellStyle name="Moneda 6 7 4" xfId="2171" xr:uid="{00000000-0005-0000-0000-0000A44C0000}"/>
    <cellStyle name="Moneda 6 7 4 2" xfId="2172" xr:uid="{00000000-0005-0000-0000-0000A54C0000}"/>
    <cellStyle name="Moneda 6 7 5" xfId="2173" xr:uid="{00000000-0005-0000-0000-0000A64C0000}"/>
    <cellStyle name="Moneda 6 8" xfId="2174" xr:uid="{00000000-0005-0000-0000-0000A74C0000}"/>
    <cellStyle name="Moneda 6 8 2" xfId="2175" xr:uid="{00000000-0005-0000-0000-0000A84C0000}"/>
    <cellStyle name="Moneda 6 9" xfId="2176" xr:uid="{00000000-0005-0000-0000-0000A94C0000}"/>
    <cellStyle name="Moneda 6 9 2" xfId="2177" xr:uid="{00000000-0005-0000-0000-0000AA4C0000}"/>
    <cellStyle name="Moneda 60" xfId="3145" xr:uid="{00000000-0005-0000-0000-0000AB4C0000}"/>
    <cellStyle name="Moneda 61" xfId="3371" xr:uid="{00000000-0005-0000-0000-0000AC4C0000}"/>
    <cellStyle name="Moneda 62" xfId="3373" xr:uid="{00000000-0005-0000-0000-0000AD4C0000}"/>
    <cellStyle name="Moneda 63" xfId="3374" xr:uid="{00000000-0005-0000-0000-0000AE4C0000}"/>
    <cellStyle name="Moneda 64" xfId="3424" xr:uid="{00000000-0005-0000-0000-0000AF4C0000}"/>
    <cellStyle name="Moneda 65" xfId="3925" xr:uid="{00000000-0005-0000-0000-0000B04C0000}"/>
    <cellStyle name="Moneda 66" xfId="5020" xr:uid="{00000000-0005-0000-0000-0000B14C0000}"/>
    <cellStyle name="Moneda 67" xfId="7209" xr:uid="{00000000-0005-0000-0000-0000B24C0000}"/>
    <cellStyle name="Moneda 68" xfId="11586" xr:uid="{00000000-0005-0000-0000-0000B34C0000}"/>
    <cellStyle name="Moneda 7" xfId="2178" xr:uid="{00000000-0005-0000-0000-0000B44C0000}"/>
    <cellStyle name="Moneda 7 10" xfId="2179" xr:uid="{00000000-0005-0000-0000-0000B54C0000}"/>
    <cellStyle name="Moneda 7 10 2" xfId="2180" xr:uid="{00000000-0005-0000-0000-0000B64C0000}"/>
    <cellStyle name="Moneda 7 11" xfId="2181" xr:uid="{00000000-0005-0000-0000-0000B74C0000}"/>
    <cellStyle name="Moneda 7 12" xfId="2182" xr:uid="{00000000-0005-0000-0000-0000B84C0000}"/>
    <cellStyle name="Moneda 7 2" xfId="2183" xr:uid="{00000000-0005-0000-0000-0000B94C0000}"/>
    <cellStyle name="Moneda 7 2 10" xfId="2184" xr:uid="{00000000-0005-0000-0000-0000BA4C0000}"/>
    <cellStyle name="Moneda 7 2 11" xfId="2185" xr:uid="{00000000-0005-0000-0000-0000BB4C0000}"/>
    <cellStyle name="Moneda 7 2 2" xfId="2186" xr:uid="{00000000-0005-0000-0000-0000BC4C0000}"/>
    <cellStyle name="Moneda 7 2 2 2" xfId="2187" xr:uid="{00000000-0005-0000-0000-0000BD4C0000}"/>
    <cellStyle name="Moneda 7 2 2 2 2" xfId="2188" xr:uid="{00000000-0005-0000-0000-0000BE4C0000}"/>
    <cellStyle name="Moneda 7 2 2 2 2 2" xfId="2189" xr:uid="{00000000-0005-0000-0000-0000BF4C0000}"/>
    <cellStyle name="Moneda 7 2 2 2 2 2 2" xfId="2190" xr:uid="{00000000-0005-0000-0000-0000C04C0000}"/>
    <cellStyle name="Moneda 7 2 2 2 2 3" xfId="2191" xr:uid="{00000000-0005-0000-0000-0000C14C0000}"/>
    <cellStyle name="Moneda 7 2 2 2 2 3 2" xfId="2192" xr:uid="{00000000-0005-0000-0000-0000C24C0000}"/>
    <cellStyle name="Moneda 7 2 2 2 2 4" xfId="2193" xr:uid="{00000000-0005-0000-0000-0000C34C0000}"/>
    <cellStyle name="Moneda 7 2 2 2 2 4 2" xfId="2194" xr:uid="{00000000-0005-0000-0000-0000C44C0000}"/>
    <cellStyle name="Moneda 7 2 2 2 2 5" xfId="2195" xr:uid="{00000000-0005-0000-0000-0000C54C0000}"/>
    <cellStyle name="Moneda 7 2 2 2 3" xfId="2196" xr:uid="{00000000-0005-0000-0000-0000C64C0000}"/>
    <cellStyle name="Moneda 7 2 2 2 3 2" xfId="2197" xr:uid="{00000000-0005-0000-0000-0000C74C0000}"/>
    <cellStyle name="Moneda 7 2 2 2 4" xfId="2198" xr:uid="{00000000-0005-0000-0000-0000C84C0000}"/>
    <cellStyle name="Moneda 7 2 2 2 4 2" xfId="2199" xr:uid="{00000000-0005-0000-0000-0000C94C0000}"/>
    <cellStyle name="Moneda 7 2 2 2 5" xfId="2200" xr:uid="{00000000-0005-0000-0000-0000CA4C0000}"/>
    <cellStyle name="Moneda 7 2 2 2 5 2" xfId="2201" xr:uid="{00000000-0005-0000-0000-0000CB4C0000}"/>
    <cellStyle name="Moneda 7 2 2 2 6" xfId="2202" xr:uid="{00000000-0005-0000-0000-0000CC4C0000}"/>
    <cellStyle name="Moneda 7 2 2 3" xfId="2203" xr:uid="{00000000-0005-0000-0000-0000CD4C0000}"/>
    <cellStyle name="Moneda 7 2 2 3 2" xfId="2204" xr:uid="{00000000-0005-0000-0000-0000CE4C0000}"/>
    <cellStyle name="Moneda 7 2 2 3 2 2" xfId="2205" xr:uid="{00000000-0005-0000-0000-0000CF4C0000}"/>
    <cellStyle name="Moneda 7 2 2 3 3" xfId="2206" xr:uid="{00000000-0005-0000-0000-0000D04C0000}"/>
    <cellStyle name="Moneda 7 2 2 3 3 2" xfId="2207" xr:uid="{00000000-0005-0000-0000-0000D14C0000}"/>
    <cellStyle name="Moneda 7 2 2 3 4" xfId="2208" xr:uid="{00000000-0005-0000-0000-0000D24C0000}"/>
    <cellStyle name="Moneda 7 2 2 3 4 2" xfId="2209" xr:uid="{00000000-0005-0000-0000-0000D34C0000}"/>
    <cellStyle name="Moneda 7 2 2 3 5" xfId="2210" xr:uid="{00000000-0005-0000-0000-0000D44C0000}"/>
    <cellStyle name="Moneda 7 2 2 4" xfId="2211" xr:uid="{00000000-0005-0000-0000-0000D54C0000}"/>
    <cellStyle name="Moneda 7 2 2 4 2" xfId="2212" xr:uid="{00000000-0005-0000-0000-0000D64C0000}"/>
    <cellStyle name="Moneda 7 2 2 5" xfId="2213" xr:uid="{00000000-0005-0000-0000-0000D74C0000}"/>
    <cellStyle name="Moneda 7 2 2 5 2" xfId="2214" xr:uid="{00000000-0005-0000-0000-0000D84C0000}"/>
    <cellStyle name="Moneda 7 2 2 6" xfId="2215" xr:uid="{00000000-0005-0000-0000-0000D94C0000}"/>
    <cellStyle name="Moneda 7 2 2 6 2" xfId="2216" xr:uid="{00000000-0005-0000-0000-0000DA4C0000}"/>
    <cellStyle name="Moneda 7 2 2 7" xfId="2217" xr:uid="{00000000-0005-0000-0000-0000DB4C0000}"/>
    <cellStyle name="Moneda 7 2 3" xfId="2218" xr:uid="{00000000-0005-0000-0000-0000DC4C0000}"/>
    <cellStyle name="Moneda 7 2 3 2" xfId="2219" xr:uid="{00000000-0005-0000-0000-0000DD4C0000}"/>
    <cellStyle name="Moneda 7 2 3 2 2" xfId="2220" xr:uid="{00000000-0005-0000-0000-0000DE4C0000}"/>
    <cellStyle name="Moneda 7 2 3 2 2 2" xfId="2221" xr:uid="{00000000-0005-0000-0000-0000DF4C0000}"/>
    <cellStyle name="Moneda 7 2 3 2 2 2 2" xfId="2222" xr:uid="{00000000-0005-0000-0000-0000E04C0000}"/>
    <cellStyle name="Moneda 7 2 3 2 2 3" xfId="2223" xr:uid="{00000000-0005-0000-0000-0000E14C0000}"/>
    <cellStyle name="Moneda 7 2 3 2 2 3 2" xfId="2224" xr:uid="{00000000-0005-0000-0000-0000E24C0000}"/>
    <cellStyle name="Moneda 7 2 3 2 2 4" xfId="2225" xr:uid="{00000000-0005-0000-0000-0000E34C0000}"/>
    <cellStyle name="Moneda 7 2 3 2 2 4 2" xfId="2226" xr:uid="{00000000-0005-0000-0000-0000E44C0000}"/>
    <cellStyle name="Moneda 7 2 3 2 2 5" xfId="2227" xr:uid="{00000000-0005-0000-0000-0000E54C0000}"/>
    <cellStyle name="Moneda 7 2 3 2 3" xfId="2228" xr:uid="{00000000-0005-0000-0000-0000E64C0000}"/>
    <cellStyle name="Moneda 7 2 3 2 3 2" xfId="2229" xr:uid="{00000000-0005-0000-0000-0000E74C0000}"/>
    <cellStyle name="Moneda 7 2 3 2 4" xfId="2230" xr:uid="{00000000-0005-0000-0000-0000E84C0000}"/>
    <cellStyle name="Moneda 7 2 3 2 4 2" xfId="2231" xr:uid="{00000000-0005-0000-0000-0000E94C0000}"/>
    <cellStyle name="Moneda 7 2 3 2 5" xfId="2232" xr:uid="{00000000-0005-0000-0000-0000EA4C0000}"/>
    <cellStyle name="Moneda 7 2 3 2 5 2" xfId="2233" xr:uid="{00000000-0005-0000-0000-0000EB4C0000}"/>
    <cellStyle name="Moneda 7 2 3 2 6" xfId="2234" xr:uid="{00000000-0005-0000-0000-0000EC4C0000}"/>
    <cellStyle name="Moneda 7 2 3 3" xfId="2235" xr:uid="{00000000-0005-0000-0000-0000ED4C0000}"/>
    <cellStyle name="Moneda 7 2 3 3 2" xfId="2236" xr:uid="{00000000-0005-0000-0000-0000EE4C0000}"/>
    <cellStyle name="Moneda 7 2 3 3 2 2" xfId="2237" xr:uid="{00000000-0005-0000-0000-0000EF4C0000}"/>
    <cellStyle name="Moneda 7 2 3 3 3" xfId="2238" xr:uid="{00000000-0005-0000-0000-0000F04C0000}"/>
    <cellStyle name="Moneda 7 2 3 3 3 2" xfId="2239" xr:uid="{00000000-0005-0000-0000-0000F14C0000}"/>
    <cellStyle name="Moneda 7 2 3 3 4" xfId="2240" xr:uid="{00000000-0005-0000-0000-0000F24C0000}"/>
    <cellStyle name="Moneda 7 2 3 3 4 2" xfId="2241" xr:uid="{00000000-0005-0000-0000-0000F34C0000}"/>
    <cellStyle name="Moneda 7 2 3 3 5" xfId="2242" xr:uid="{00000000-0005-0000-0000-0000F44C0000}"/>
    <cellStyle name="Moneda 7 2 3 4" xfId="2243" xr:uid="{00000000-0005-0000-0000-0000F54C0000}"/>
    <cellStyle name="Moneda 7 2 3 4 2" xfId="2244" xr:uid="{00000000-0005-0000-0000-0000F64C0000}"/>
    <cellStyle name="Moneda 7 2 3 5" xfId="2245" xr:uid="{00000000-0005-0000-0000-0000F74C0000}"/>
    <cellStyle name="Moneda 7 2 3 5 2" xfId="2246" xr:uid="{00000000-0005-0000-0000-0000F84C0000}"/>
    <cellStyle name="Moneda 7 2 3 6" xfId="2247" xr:uid="{00000000-0005-0000-0000-0000F94C0000}"/>
    <cellStyle name="Moneda 7 2 3 6 2" xfId="2248" xr:uid="{00000000-0005-0000-0000-0000FA4C0000}"/>
    <cellStyle name="Moneda 7 2 3 7" xfId="2249" xr:uid="{00000000-0005-0000-0000-0000FB4C0000}"/>
    <cellStyle name="Moneda 7 2 4" xfId="2250" xr:uid="{00000000-0005-0000-0000-0000FC4C0000}"/>
    <cellStyle name="Moneda 7 2 4 2" xfId="2251" xr:uid="{00000000-0005-0000-0000-0000FD4C0000}"/>
    <cellStyle name="Moneda 7 2 4 2 2" xfId="2252" xr:uid="{00000000-0005-0000-0000-0000FE4C0000}"/>
    <cellStyle name="Moneda 7 2 4 2 2 2" xfId="2253" xr:uid="{00000000-0005-0000-0000-0000FF4C0000}"/>
    <cellStyle name="Moneda 7 2 4 2 2 2 2" xfId="2254" xr:uid="{00000000-0005-0000-0000-0000004D0000}"/>
    <cellStyle name="Moneda 7 2 4 2 2 3" xfId="2255" xr:uid="{00000000-0005-0000-0000-0000014D0000}"/>
    <cellStyle name="Moneda 7 2 4 2 2 3 2" xfId="2256" xr:uid="{00000000-0005-0000-0000-0000024D0000}"/>
    <cellStyle name="Moneda 7 2 4 2 2 4" xfId="2257" xr:uid="{00000000-0005-0000-0000-0000034D0000}"/>
    <cellStyle name="Moneda 7 2 4 2 2 4 2" xfId="2258" xr:uid="{00000000-0005-0000-0000-0000044D0000}"/>
    <cellStyle name="Moneda 7 2 4 2 2 5" xfId="2259" xr:uid="{00000000-0005-0000-0000-0000054D0000}"/>
    <cellStyle name="Moneda 7 2 4 2 3" xfId="2260" xr:uid="{00000000-0005-0000-0000-0000064D0000}"/>
    <cellStyle name="Moneda 7 2 4 2 3 2" xfId="2261" xr:uid="{00000000-0005-0000-0000-0000074D0000}"/>
    <cellStyle name="Moneda 7 2 4 2 4" xfId="2262" xr:uid="{00000000-0005-0000-0000-0000084D0000}"/>
    <cellStyle name="Moneda 7 2 4 2 4 2" xfId="2263" xr:uid="{00000000-0005-0000-0000-0000094D0000}"/>
    <cellStyle name="Moneda 7 2 4 2 5" xfId="2264" xr:uid="{00000000-0005-0000-0000-00000A4D0000}"/>
    <cellStyle name="Moneda 7 2 4 2 5 2" xfId="2265" xr:uid="{00000000-0005-0000-0000-00000B4D0000}"/>
    <cellStyle name="Moneda 7 2 4 2 6" xfId="2266" xr:uid="{00000000-0005-0000-0000-00000C4D0000}"/>
    <cellStyle name="Moneda 7 2 4 3" xfId="2267" xr:uid="{00000000-0005-0000-0000-00000D4D0000}"/>
    <cellStyle name="Moneda 7 2 4 3 2" xfId="2268" xr:uid="{00000000-0005-0000-0000-00000E4D0000}"/>
    <cellStyle name="Moneda 7 2 4 3 2 2" xfId="2269" xr:uid="{00000000-0005-0000-0000-00000F4D0000}"/>
    <cellStyle name="Moneda 7 2 4 3 3" xfId="2270" xr:uid="{00000000-0005-0000-0000-0000104D0000}"/>
    <cellStyle name="Moneda 7 2 4 3 3 2" xfId="2271" xr:uid="{00000000-0005-0000-0000-0000114D0000}"/>
    <cellStyle name="Moneda 7 2 4 3 4" xfId="2272" xr:uid="{00000000-0005-0000-0000-0000124D0000}"/>
    <cellStyle name="Moneda 7 2 4 3 4 2" xfId="2273" xr:uid="{00000000-0005-0000-0000-0000134D0000}"/>
    <cellStyle name="Moneda 7 2 4 3 5" xfId="2274" xr:uid="{00000000-0005-0000-0000-0000144D0000}"/>
    <cellStyle name="Moneda 7 2 4 4" xfId="2275" xr:uid="{00000000-0005-0000-0000-0000154D0000}"/>
    <cellStyle name="Moneda 7 2 4 4 2" xfId="2276" xr:uid="{00000000-0005-0000-0000-0000164D0000}"/>
    <cellStyle name="Moneda 7 2 4 5" xfId="2277" xr:uid="{00000000-0005-0000-0000-0000174D0000}"/>
    <cellStyle name="Moneda 7 2 4 5 2" xfId="2278" xr:uid="{00000000-0005-0000-0000-0000184D0000}"/>
    <cellStyle name="Moneda 7 2 4 6" xfId="2279" xr:uid="{00000000-0005-0000-0000-0000194D0000}"/>
    <cellStyle name="Moneda 7 2 4 6 2" xfId="2280" xr:uid="{00000000-0005-0000-0000-00001A4D0000}"/>
    <cellStyle name="Moneda 7 2 4 7" xfId="2281" xr:uid="{00000000-0005-0000-0000-00001B4D0000}"/>
    <cellStyle name="Moneda 7 2 5" xfId="2282" xr:uid="{00000000-0005-0000-0000-00001C4D0000}"/>
    <cellStyle name="Moneda 7 2 5 2" xfId="2283" xr:uid="{00000000-0005-0000-0000-00001D4D0000}"/>
    <cellStyle name="Moneda 7 2 5 2 2" xfId="2284" xr:uid="{00000000-0005-0000-0000-00001E4D0000}"/>
    <cellStyle name="Moneda 7 2 5 2 2 2" xfId="2285" xr:uid="{00000000-0005-0000-0000-00001F4D0000}"/>
    <cellStyle name="Moneda 7 2 5 2 3" xfId="2286" xr:uid="{00000000-0005-0000-0000-0000204D0000}"/>
    <cellStyle name="Moneda 7 2 5 2 3 2" xfId="2287" xr:uid="{00000000-0005-0000-0000-0000214D0000}"/>
    <cellStyle name="Moneda 7 2 5 2 4" xfId="2288" xr:uid="{00000000-0005-0000-0000-0000224D0000}"/>
    <cellStyle name="Moneda 7 2 5 2 4 2" xfId="2289" xr:uid="{00000000-0005-0000-0000-0000234D0000}"/>
    <cellStyle name="Moneda 7 2 5 2 5" xfId="2290" xr:uid="{00000000-0005-0000-0000-0000244D0000}"/>
    <cellStyle name="Moneda 7 2 5 3" xfId="2291" xr:uid="{00000000-0005-0000-0000-0000254D0000}"/>
    <cellStyle name="Moneda 7 2 5 3 2" xfId="2292" xr:uid="{00000000-0005-0000-0000-0000264D0000}"/>
    <cellStyle name="Moneda 7 2 5 4" xfId="2293" xr:uid="{00000000-0005-0000-0000-0000274D0000}"/>
    <cellStyle name="Moneda 7 2 5 4 2" xfId="2294" xr:uid="{00000000-0005-0000-0000-0000284D0000}"/>
    <cellStyle name="Moneda 7 2 5 5" xfId="2295" xr:uid="{00000000-0005-0000-0000-0000294D0000}"/>
    <cellStyle name="Moneda 7 2 5 5 2" xfId="2296" xr:uid="{00000000-0005-0000-0000-00002A4D0000}"/>
    <cellStyle name="Moneda 7 2 5 6" xfId="2297" xr:uid="{00000000-0005-0000-0000-00002B4D0000}"/>
    <cellStyle name="Moneda 7 2 6" xfId="2298" xr:uid="{00000000-0005-0000-0000-00002C4D0000}"/>
    <cellStyle name="Moneda 7 2 6 2" xfId="2299" xr:uid="{00000000-0005-0000-0000-00002D4D0000}"/>
    <cellStyle name="Moneda 7 2 6 2 2" xfId="2300" xr:uid="{00000000-0005-0000-0000-00002E4D0000}"/>
    <cellStyle name="Moneda 7 2 6 3" xfId="2301" xr:uid="{00000000-0005-0000-0000-00002F4D0000}"/>
    <cellStyle name="Moneda 7 2 6 3 2" xfId="2302" xr:uid="{00000000-0005-0000-0000-0000304D0000}"/>
    <cellStyle name="Moneda 7 2 6 4" xfId="2303" xr:uid="{00000000-0005-0000-0000-0000314D0000}"/>
    <cellStyle name="Moneda 7 2 6 4 2" xfId="2304" xr:uid="{00000000-0005-0000-0000-0000324D0000}"/>
    <cellStyle name="Moneda 7 2 6 5" xfId="2305" xr:uid="{00000000-0005-0000-0000-0000334D0000}"/>
    <cellStyle name="Moneda 7 2 7" xfId="2306" xr:uid="{00000000-0005-0000-0000-0000344D0000}"/>
    <cellStyle name="Moneda 7 2 7 2" xfId="2307" xr:uid="{00000000-0005-0000-0000-0000354D0000}"/>
    <cellStyle name="Moneda 7 2 8" xfId="2308" xr:uid="{00000000-0005-0000-0000-0000364D0000}"/>
    <cellStyle name="Moneda 7 2 8 2" xfId="2309" xr:uid="{00000000-0005-0000-0000-0000374D0000}"/>
    <cellStyle name="Moneda 7 2 9" xfId="2310" xr:uid="{00000000-0005-0000-0000-0000384D0000}"/>
    <cellStyle name="Moneda 7 2 9 2" xfId="2311" xr:uid="{00000000-0005-0000-0000-0000394D0000}"/>
    <cellStyle name="Moneda 7 3" xfId="2312" xr:uid="{00000000-0005-0000-0000-00003A4D0000}"/>
    <cellStyle name="Moneda 7 3 2" xfId="2313" xr:uid="{00000000-0005-0000-0000-00003B4D0000}"/>
    <cellStyle name="Moneda 7 3 2 2" xfId="2314" xr:uid="{00000000-0005-0000-0000-00003C4D0000}"/>
    <cellStyle name="Moneda 7 3 2 2 2" xfId="2315" xr:uid="{00000000-0005-0000-0000-00003D4D0000}"/>
    <cellStyle name="Moneda 7 3 2 2 2 2" xfId="2316" xr:uid="{00000000-0005-0000-0000-00003E4D0000}"/>
    <cellStyle name="Moneda 7 3 2 2 3" xfId="2317" xr:uid="{00000000-0005-0000-0000-00003F4D0000}"/>
    <cellStyle name="Moneda 7 3 2 2 3 2" xfId="2318" xr:uid="{00000000-0005-0000-0000-0000404D0000}"/>
    <cellStyle name="Moneda 7 3 2 2 4" xfId="2319" xr:uid="{00000000-0005-0000-0000-0000414D0000}"/>
    <cellStyle name="Moneda 7 3 2 2 4 2" xfId="2320" xr:uid="{00000000-0005-0000-0000-0000424D0000}"/>
    <cellStyle name="Moneda 7 3 2 2 5" xfId="2321" xr:uid="{00000000-0005-0000-0000-0000434D0000}"/>
    <cellStyle name="Moneda 7 3 2 3" xfId="2322" xr:uid="{00000000-0005-0000-0000-0000444D0000}"/>
    <cellStyle name="Moneda 7 3 2 3 2" xfId="2323" xr:uid="{00000000-0005-0000-0000-0000454D0000}"/>
    <cellStyle name="Moneda 7 3 2 4" xfId="2324" xr:uid="{00000000-0005-0000-0000-0000464D0000}"/>
    <cellStyle name="Moneda 7 3 2 4 2" xfId="2325" xr:uid="{00000000-0005-0000-0000-0000474D0000}"/>
    <cellStyle name="Moneda 7 3 2 5" xfId="2326" xr:uid="{00000000-0005-0000-0000-0000484D0000}"/>
    <cellStyle name="Moneda 7 3 2 5 2" xfId="2327" xr:uid="{00000000-0005-0000-0000-0000494D0000}"/>
    <cellStyle name="Moneda 7 3 2 6" xfId="2328" xr:uid="{00000000-0005-0000-0000-00004A4D0000}"/>
    <cellStyle name="Moneda 7 3 3" xfId="2329" xr:uid="{00000000-0005-0000-0000-00004B4D0000}"/>
    <cellStyle name="Moneda 7 3 3 2" xfId="2330" xr:uid="{00000000-0005-0000-0000-00004C4D0000}"/>
    <cellStyle name="Moneda 7 3 3 2 2" xfId="2331" xr:uid="{00000000-0005-0000-0000-00004D4D0000}"/>
    <cellStyle name="Moneda 7 3 3 3" xfId="2332" xr:uid="{00000000-0005-0000-0000-00004E4D0000}"/>
    <cellStyle name="Moneda 7 3 3 3 2" xfId="2333" xr:uid="{00000000-0005-0000-0000-00004F4D0000}"/>
    <cellStyle name="Moneda 7 3 3 4" xfId="2334" xr:uid="{00000000-0005-0000-0000-0000504D0000}"/>
    <cellStyle name="Moneda 7 3 3 4 2" xfId="2335" xr:uid="{00000000-0005-0000-0000-0000514D0000}"/>
    <cellStyle name="Moneda 7 3 3 5" xfId="2336" xr:uid="{00000000-0005-0000-0000-0000524D0000}"/>
    <cellStyle name="Moneda 7 3 4" xfId="2337" xr:uid="{00000000-0005-0000-0000-0000534D0000}"/>
    <cellStyle name="Moneda 7 3 4 2" xfId="2338" xr:uid="{00000000-0005-0000-0000-0000544D0000}"/>
    <cellStyle name="Moneda 7 3 5" xfId="2339" xr:uid="{00000000-0005-0000-0000-0000554D0000}"/>
    <cellStyle name="Moneda 7 3 5 2" xfId="2340" xr:uid="{00000000-0005-0000-0000-0000564D0000}"/>
    <cellStyle name="Moneda 7 3 6" xfId="2341" xr:uid="{00000000-0005-0000-0000-0000574D0000}"/>
    <cellStyle name="Moneda 7 3 6 2" xfId="2342" xr:uid="{00000000-0005-0000-0000-0000584D0000}"/>
    <cellStyle name="Moneda 7 3 7" xfId="2343" xr:uid="{00000000-0005-0000-0000-0000594D0000}"/>
    <cellStyle name="Moneda 7 4" xfId="2344" xr:uid="{00000000-0005-0000-0000-00005A4D0000}"/>
    <cellStyle name="Moneda 7 4 2" xfId="2345" xr:uid="{00000000-0005-0000-0000-00005B4D0000}"/>
    <cellStyle name="Moneda 7 4 2 2" xfId="2346" xr:uid="{00000000-0005-0000-0000-00005C4D0000}"/>
    <cellStyle name="Moneda 7 4 2 2 2" xfId="2347" xr:uid="{00000000-0005-0000-0000-00005D4D0000}"/>
    <cellStyle name="Moneda 7 4 2 2 2 2" xfId="2348" xr:uid="{00000000-0005-0000-0000-00005E4D0000}"/>
    <cellStyle name="Moneda 7 4 2 2 3" xfId="2349" xr:uid="{00000000-0005-0000-0000-00005F4D0000}"/>
    <cellStyle name="Moneda 7 4 2 2 3 2" xfId="2350" xr:uid="{00000000-0005-0000-0000-0000604D0000}"/>
    <cellStyle name="Moneda 7 4 2 2 4" xfId="2351" xr:uid="{00000000-0005-0000-0000-0000614D0000}"/>
    <cellStyle name="Moneda 7 4 2 2 4 2" xfId="2352" xr:uid="{00000000-0005-0000-0000-0000624D0000}"/>
    <cellStyle name="Moneda 7 4 2 2 5" xfId="2353" xr:uid="{00000000-0005-0000-0000-0000634D0000}"/>
    <cellStyle name="Moneda 7 4 2 3" xfId="2354" xr:uid="{00000000-0005-0000-0000-0000644D0000}"/>
    <cellStyle name="Moneda 7 4 2 3 2" xfId="2355" xr:uid="{00000000-0005-0000-0000-0000654D0000}"/>
    <cellStyle name="Moneda 7 4 2 4" xfId="2356" xr:uid="{00000000-0005-0000-0000-0000664D0000}"/>
    <cellStyle name="Moneda 7 4 2 4 2" xfId="2357" xr:uid="{00000000-0005-0000-0000-0000674D0000}"/>
    <cellStyle name="Moneda 7 4 2 5" xfId="2358" xr:uid="{00000000-0005-0000-0000-0000684D0000}"/>
    <cellStyle name="Moneda 7 4 2 5 2" xfId="2359" xr:uid="{00000000-0005-0000-0000-0000694D0000}"/>
    <cellStyle name="Moneda 7 4 2 6" xfId="2360" xr:uid="{00000000-0005-0000-0000-00006A4D0000}"/>
    <cellStyle name="Moneda 7 4 3" xfId="2361" xr:uid="{00000000-0005-0000-0000-00006B4D0000}"/>
    <cellStyle name="Moneda 7 4 3 2" xfId="2362" xr:uid="{00000000-0005-0000-0000-00006C4D0000}"/>
    <cellStyle name="Moneda 7 4 3 2 2" xfId="2363" xr:uid="{00000000-0005-0000-0000-00006D4D0000}"/>
    <cellStyle name="Moneda 7 4 3 3" xfId="2364" xr:uid="{00000000-0005-0000-0000-00006E4D0000}"/>
    <cellStyle name="Moneda 7 4 3 3 2" xfId="2365" xr:uid="{00000000-0005-0000-0000-00006F4D0000}"/>
    <cellStyle name="Moneda 7 4 3 4" xfId="2366" xr:uid="{00000000-0005-0000-0000-0000704D0000}"/>
    <cellStyle name="Moneda 7 4 3 4 2" xfId="2367" xr:uid="{00000000-0005-0000-0000-0000714D0000}"/>
    <cellStyle name="Moneda 7 4 3 5" xfId="2368" xr:uid="{00000000-0005-0000-0000-0000724D0000}"/>
    <cellStyle name="Moneda 7 4 4" xfId="2369" xr:uid="{00000000-0005-0000-0000-0000734D0000}"/>
    <cellStyle name="Moneda 7 4 4 2" xfId="2370" xr:uid="{00000000-0005-0000-0000-0000744D0000}"/>
    <cellStyle name="Moneda 7 4 5" xfId="2371" xr:uid="{00000000-0005-0000-0000-0000754D0000}"/>
    <cellStyle name="Moneda 7 4 5 2" xfId="2372" xr:uid="{00000000-0005-0000-0000-0000764D0000}"/>
    <cellStyle name="Moneda 7 4 6" xfId="2373" xr:uid="{00000000-0005-0000-0000-0000774D0000}"/>
    <cellStyle name="Moneda 7 4 6 2" xfId="2374" xr:uid="{00000000-0005-0000-0000-0000784D0000}"/>
    <cellStyle name="Moneda 7 4 7" xfId="2375" xr:uid="{00000000-0005-0000-0000-0000794D0000}"/>
    <cellStyle name="Moneda 7 5" xfId="2376" xr:uid="{00000000-0005-0000-0000-00007A4D0000}"/>
    <cellStyle name="Moneda 7 5 2" xfId="2377" xr:uid="{00000000-0005-0000-0000-00007B4D0000}"/>
    <cellStyle name="Moneda 7 5 2 2" xfId="2378" xr:uid="{00000000-0005-0000-0000-00007C4D0000}"/>
    <cellStyle name="Moneda 7 5 2 2 2" xfId="2379" xr:uid="{00000000-0005-0000-0000-00007D4D0000}"/>
    <cellStyle name="Moneda 7 5 2 2 2 2" xfId="2380" xr:uid="{00000000-0005-0000-0000-00007E4D0000}"/>
    <cellStyle name="Moneda 7 5 2 2 3" xfId="2381" xr:uid="{00000000-0005-0000-0000-00007F4D0000}"/>
    <cellStyle name="Moneda 7 5 2 2 3 2" xfId="2382" xr:uid="{00000000-0005-0000-0000-0000804D0000}"/>
    <cellStyle name="Moneda 7 5 2 2 4" xfId="2383" xr:uid="{00000000-0005-0000-0000-0000814D0000}"/>
    <cellStyle name="Moneda 7 5 2 2 4 2" xfId="2384" xr:uid="{00000000-0005-0000-0000-0000824D0000}"/>
    <cellStyle name="Moneda 7 5 2 2 5" xfId="2385" xr:uid="{00000000-0005-0000-0000-0000834D0000}"/>
    <cellStyle name="Moneda 7 5 2 3" xfId="2386" xr:uid="{00000000-0005-0000-0000-0000844D0000}"/>
    <cellStyle name="Moneda 7 5 2 3 2" xfId="2387" xr:uid="{00000000-0005-0000-0000-0000854D0000}"/>
    <cellStyle name="Moneda 7 5 2 4" xfId="2388" xr:uid="{00000000-0005-0000-0000-0000864D0000}"/>
    <cellStyle name="Moneda 7 5 2 4 2" xfId="2389" xr:uid="{00000000-0005-0000-0000-0000874D0000}"/>
    <cellStyle name="Moneda 7 5 2 5" xfId="2390" xr:uid="{00000000-0005-0000-0000-0000884D0000}"/>
    <cellStyle name="Moneda 7 5 2 5 2" xfId="2391" xr:uid="{00000000-0005-0000-0000-0000894D0000}"/>
    <cellStyle name="Moneda 7 5 2 6" xfId="2392" xr:uid="{00000000-0005-0000-0000-00008A4D0000}"/>
    <cellStyle name="Moneda 7 5 3" xfId="2393" xr:uid="{00000000-0005-0000-0000-00008B4D0000}"/>
    <cellStyle name="Moneda 7 5 3 2" xfId="2394" xr:uid="{00000000-0005-0000-0000-00008C4D0000}"/>
    <cellStyle name="Moneda 7 5 3 2 2" xfId="2395" xr:uid="{00000000-0005-0000-0000-00008D4D0000}"/>
    <cellStyle name="Moneda 7 5 3 3" xfId="2396" xr:uid="{00000000-0005-0000-0000-00008E4D0000}"/>
    <cellStyle name="Moneda 7 5 3 3 2" xfId="2397" xr:uid="{00000000-0005-0000-0000-00008F4D0000}"/>
    <cellStyle name="Moneda 7 5 3 4" xfId="2398" xr:uid="{00000000-0005-0000-0000-0000904D0000}"/>
    <cellStyle name="Moneda 7 5 3 4 2" xfId="2399" xr:uid="{00000000-0005-0000-0000-0000914D0000}"/>
    <cellStyle name="Moneda 7 5 3 5" xfId="2400" xr:uid="{00000000-0005-0000-0000-0000924D0000}"/>
    <cellStyle name="Moneda 7 5 4" xfId="2401" xr:uid="{00000000-0005-0000-0000-0000934D0000}"/>
    <cellStyle name="Moneda 7 5 4 2" xfId="2402" xr:uid="{00000000-0005-0000-0000-0000944D0000}"/>
    <cellStyle name="Moneda 7 5 5" xfId="2403" xr:uid="{00000000-0005-0000-0000-0000954D0000}"/>
    <cellStyle name="Moneda 7 5 5 2" xfId="2404" xr:uid="{00000000-0005-0000-0000-0000964D0000}"/>
    <cellStyle name="Moneda 7 5 6" xfId="2405" xr:uid="{00000000-0005-0000-0000-0000974D0000}"/>
    <cellStyle name="Moneda 7 5 6 2" xfId="2406" xr:uid="{00000000-0005-0000-0000-0000984D0000}"/>
    <cellStyle name="Moneda 7 5 7" xfId="2407" xr:uid="{00000000-0005-0000-0000-0000994D0000}"/>
    <cellStyle name="Moneda 7 6" xfId="2408" xr:uid="{00000000-0005-0000-0000-00009A4D0000}"/>
    <cellStyle name="Moneda 7 6 2" xfId="2409" xr:uid="{00000000-0005-0000-0000-00009B4D0000}"/>
    <cellStyle name="Moneda 7 6 2 2" xfId="2410" xr:uid="{00000000-0005-0000-0000-00009C4D0000}"/>
    <cellStyle name="Moneda 7 6 2 2 2" xfId="2411" xr:uid="{00000000-0005-0000-0000-00009D4D0000}"/>
    <cellStyle name="Moneda 7 6 2 3" xfId="2412" xr:uid="{00000000-0005-0000-0000-00009E4D0000}"/>
    <cellStyle name="Moneda 7 6 2 3 2" xfId="2413" xr:uid="{00000000-0005-0000-0000-00009F4D0000}"/>
    <cellStyle name="Moneda 7 6 2 4" xfId="2414" xr:uid="{00000000-0005-0000-0000-0000A04D0000}"/>
    <cellStyle name="Moneda 7 6 2 4 2" xfId="2415" xr:uid="{00000000-0005-0000-0000-0000A14D0000}"/>
    <cellStyle name="Moneda 7 6 2 5" xfId="2416" xr:uid="{00000000-0005-0000-0000-0000A24D0000}"/>
    <cellStyle name="Moneda 7 6 3" xfId="2417" xr:uid="{00000000-0005-0000-0000-0000A34D0000}"/>
    <cellStyle name="Moneda 7 6 3 2" xfId="2418" xr:uid="{00000000-0005-0000-0000-0000A44D0000}"/>
    <cellStyle name="Moneda 7 6 4" xfId="2419" xr:uid="{00000000-0005-0000-0000-0000A54D0000}"/>
    <cellStyle name="Moneda 7 6 4 2" xfId="2420" xr:uid="{00000000-0005-0000-0000-0000A64D0000}"/>
    <cellStyle name="Moneda 7 6 5" xfId="2421" xr:uid="{00000000-0005-0000-0000-0000A74D0000}"/>
    <cellStyle name="Moneda 7 6 5 2" xfId="2422" xr:uid="{00000000-0005-0000-0000-0000A84D0000}"/>
    <cellStyle name="Moneda 7 6 6" xfId="2423" xr:uid="{00000000-0005-0000-0000-0000A94D0000}"/>
    <cellStyle name="Moneda 7 7" xfId="2424" xr:uid="{00000000-0005-0000-0000-0000AA4D0000}"/>
    <cellStyle name="Moneda 7 7 2" xfId="2425" xr:uid="{00000000-0005-0000-0000-0000AB4D0000}"/>
    <cellStyle name="Moneda 7 7 2 2" xfId="2426" xr:uid="{00000000-0005-0000-0000-0000AC4D0000}"/>
    <cellStyle name="Moneda 7 7 3" xfId="2427" xr:uid="{00000000-0005-0000-0000-0000AD4D0000}"/>
    <cellStyle name="Moneda 7 7 3 2" xfId="2428" xr:uid="{00000000-0005-0000-0000-0000AE4D0000}"/>
    <cellStyle name="Moneda 7 7 4" xfId="2429" xr:uid="{00000000-0005-0000-0000-0000AF4D0000}"/>
    <cellStyle name="Moneda 7 7 4 2" xfId="2430" xr:uid="{00000000-0005-0000-0000-0000B04D0000}"/>
    <cellStyle name="Moneda 7 7 5" xfId="2431" xr:uid="{00000000-0005-0000-0000-0000B14D0000}"/>
    <cellStyle name="Moneda 7 8" xfId="2432" xr:uid="{00000000-0005-0000-0000-0000B24D0000}"/>
    <cellStyle name="Moneda 7 8 2" xfId="2433" xr:uid="{00000000-0005-0000-0000-0000B34D0000}"/>
    <cellStyle name="Moneda 7 9" xfId="2434" xr:uid="{00000000-0005-0000-0000-0000B44D0000}"/>
    <cellStyle name="Moneda 7 9 2" xfId="2435" xr:uid="{00000000-0005-0000-0000-0000B54D0000}"/>
    <cellStyle name="Moneda 8" xfId="2436" xr:uid="{00000000-0005-0000-0000-0000B64D0000}"/>
    <cellStyle name="Moneda 8 10" xfId="2437" xr:uid="{00000000-0005-0000-0000-0000B74D0000}"/>
    <cellStyle name="Moneda 8 10 2" xfId="2438" xr:uid="{00000000-0005-0000-0000-0000B84D0000}"/>
    <cellStyle name="Moneda 8 11" xfId="2439" xr:uid="{00000000-0005-0000-0000-0000B94D0000}"/>
    <cellStyle name="Moneda 8 11 2" xfId="2440" xr:uid="{00000000-0005-0000-0000-0000BA4D0000}"/>
    <cellStyle name="Moneda 8 12" xfId="2441" xr:uid="{00000000-0005-0000-0000-0000BB4D0000}"/>
    <cellStyle name="Moneda 8 13" xfId="2442" xr:uid="{00000000-0005-0000-0000-0000BC4D0000}"/>
    <cellStyle name="Moneda 8 2" xfId="2443" xr:uid="{00000000-0005-0000-0000-0000BD4D0000}"/>
    <cellStyle name="Moneda 8 2 10" xfId="2444" xr:uid="{00000000-0005-0000-0000-0000BE4D0000}"/>
    <cellStyle name="Moneda 8 2 11" xfId="2445" xr:uid="{00000000-0005-0000-0000-0000BF4D0000}"/>
    <cellStyle name="Moneda 8 2 2" xfId="2446" xr:uid="{00000000-0005-0000-0000-0000C04D0000}"/>
    <cellStyle name="Moneda 8 2 2 2" xfId="2447" xr:uid="{00000000-0005-0000-0000-0000C14D0000}"/>
    <cellStyle name="Moneda 8 2 2 2 2" xfId="2448" xr:uid="{00000000-0005-0000-0000-0000C24D0000}"/>
    <cellStyle name="Moneda 8 2 2 2 2 2" xfId="2449" xr:uid="{00000000-0005-0000-0000-0000C34D0000}"/>
    <cellStyle name="Moneda 8 2 2 2 2 2 2" xfId="2450" xr:uid="{00000000-0005-0000-0000-0000C44D0000}"/>
    <cellStyle name="Moneda 8 2 2 2 2 3" xfId="2451" xr:uid="{00000000-0005-0000-0000-0000C54D0000}"/>
    <cellStyle name="Moneda 8 2 2 2 2 3 2" xfId="2452" xr:uid="{00000000-0005-0000-0000-0000C64D0000}"/>
    <cellStyle name="Moneda 8 2 2 2 2 4" xfId="2453" xr:uid="{00000000-0005-0000-0000-0000C74D0000}"/>
    <cellStyle name="Moneda 8 2 2 2 2 4 2" xfId="2454" xr:uid="{00000000-0005-0000-0000-0000C84D0000}"/>
    <cellStyle name="Moneda 8 2 2 2 2 5" xfId="2455" xr:uid="{00000000-0005-0000-0000-0000C94D0000}"/>
    <cellStyle name="Moneda 8 2 2 2 3" xfId="2456" xr:uid="{00000000-0005-0000-0000-0000CA4D0000}"/>
    <cellStyle name="Moneda 8 2 2 2 3 2" xfId="2457" xr:uid="{00000000-0005-0000-0000-0000CB4D0000}"/>
    <cellStyle name="Moneda 8 2 2 2 4" xfId="2458" xr:uid="{00000000-0005-0000-0000-0000CC4D0000}"/>
    <cellStyle name="Moneda 8 2 2 2 4 2" xfId="2459" xr:uid="{00000000-0005-0000-0000-0000CD4D0000}"/>
    <cellStyle name="Moneda 8 2 2 2 5" xfId="2460" xr:uid="{00000000-0005-0000-0000-0000CE4D0000}"/>
    <cellStyle name="Moneda 8 2 2 2 5 2" xfId="2461" xr:uid="{00000000-0005-0000-0000-0000CF4D0000}"/>
    <cellStyle name="Moneda 8 2 2 2 6" xfId="2462" xr:uid="{00000000-0005-0000-0000-0000D04D0000}"/>
    <cellStyle name="Moneda 8 2 2 3" xfId="2463" xr:uid="{00000000-0005-0000-0000-0000D14D0000}"/>
    <cellStyle name="Moneda 8 2 2 3 2" xfId="2464" xr:uid="{00000000-0005-0000-0000-0000D24D0000}"/>
    <cellStyle name="Moneda 8 2 2 3 2 2" xfId="2465" xr:uid="{00000000-0005-0000-0000-0000D34D0000}"/>
    <cellStyle name="Moneda 8 2 2 3 3" xfId="2466" xr:uid="{00000000-0005-0000-0000-0000D44D0000}"/>
    <cellStyle name="Moneda 8 2 2 3 3 2" xfId="2467" xr:uid="{00000000-0005-0000-0000-0000D54D0000}"/>
    <cellStyle name="Moneda 8 2 2 3 4" xfId="2468" xr:uid="{00000000-0005-0000-0000-0000D64D0000}"/>
    <cellStyle name="Moneda 8 2 2 3 4 2" xfId="2469" xr:uid="{00000000-0005-0000-0000-0000D74D0000}"/>
    <cellStyle name="Moneda 8 2 2 3 5" xfId="2470" xr:uid="{00000000-0005-0000-0000-0000D84D0000}"/>
    <cellStyle name="Moneda 8 2 2 4" xfId="2471" xr:uid="{00000000-0005-0000-0000-0000D94D0000}"/>
    <cellStyle name="Moneda 8 2 2 4 2" xfId="2472" xr:uid="{00000000-0005-0000-0000-0000DA4D0000}"/>
    <cellStyle name="Moneda 8 2 2 5" xfId="2473" xr:uid="{00000000-0005-0000-0000-0000DB4D0000}"/>
    <cellStyle name="Moneda 8 2 2 5 2" xfId="2474" xr:uid="{00000000-0005-0000-0000-0000DC4D0000}"/>
    <cellStyle name="Moneda 8 2 2 6" xfId="2475" xr:uid="{00000000-0005-0000-0000-0000DD4D0000}"/>
    <cellStyle name="Moneda 8 2 2 6 2" xfId="2476" xr:uid="{00000000-0005-0000-0000-0000DE4D0000}"/>
    <cellStyle name="Moneda 8 2 2 7" xfId="2477" xr:uid="{00000000-0005-0000-0000-0000DF4D0000}"/>
    <cellStyle name="Moneda 8 2 3" xfId="2478" xr:uid="{00000000-0005-0000-0000-0000E04D0000}"/>
    <cellStyle name="Moneda 8 2 3 2" xfId="2479" xr:uid="{00000000-0005-0000-0000-0000E14D0000}"/>
    <cellStyle name="Moneda 8 2 3 2 2" xfId="2480" xr:uid="{00000000-0005-0000-0000-0000E24D0000}"/>
    <cellStyle name="Moneda 8 2 3 2 2 2" xfId="2481" xr:uid="{00000000-0005-0000-0000-0000E34D0000}"/>
    <cellStyle name="Moneda 8 2 3 2 2 2 2" xfId="2482" xr:uid="{00000000-0005-0000-0000-0000E44D0000}"/>
    <cellStyle name="Moneda 8 2 3 2 2 3" xfId="2483" xr:uid="{00000000-0005-0000-0000-0000E54D0000}"/>
    <cellStyle name="Moneda 8 2 3 2 2 3 2" xfId="2484" xr:uid="{00000000-0005-0000-0000-0000E64D0000}"/>
    <cellStyle name="Moneda 8 2 3 2 2 4" xfId="2485" xr:uid="{00000000-0005-0000-0000-0000E74D0000}"/>
    <cellStyle name="Moneda 8 2 3 2 2 4 2" xfId="2486" xr:uid="{00000000-0005-0000-0000-0000E84D0000}"/>
    <cellStyle name="Moneda 8 2 3 2 2 5" xfId="2487" xr:uid="{00000000-0005-0000-0000-0000E94D0000}"/>
    <cellStyle name="Moneda 8 2 3 2 3" xfId="2488" xr:uid="{00000000-0005-0000-0000-0000EA4D0000}"/>
    <cellStyle name="Moneda 8 2 3 2 3 2" xfId="2489" xr:uid="{00000000-0005-0000-0000-0000EB4D0000}"/>
    <cellStyle name="Moneda 8 2 3 2 4" xfId="2490" xr:uid="{00000000-0005-0000-0000-0000EC4D0000}"/>
    <cellStyle name="Moneda 8 2 3 2 4 2" xfId="2491" xr:uid="{00000000-0005-0000-0000-0000ED4D0000}"/>
    <cellStyle name="Moneda 8 2 3 2 5" xfId="2492" xr:uid="{00000000-0005-0000-0000-0000EE4D0000}"/>
    <cellStyle name="Moneda 8 2 3 2 5 2" xfId="2493" xr:uid="{00000000-0005-0000-0000-0000EF4D0000}"/>
    <cellStyle name="Moneda 8 2 3 2 6" xfId="2494" xr:uid="{00000000-0005-0000-0000-0000F04D0000}"/>
    <cellStyle name="Moneda 8 2 3 3" xfId="2495" xr:uid="{00000000-0005-0000-0000-0000F14D0000}"/>
    <cellStyle name="Moneda 8 2 3 3 2" xfId="2496" xr:uid="{00000000-0005-0000-0000-0000F24D0000}"/>
    <cellStyle name="Moneda 8 2 3 3 2 2" xfId="2497" xr:uid="{00000000-0005-0000-0000-0000F34D0000}"/>
    <cellStyle name="Moneda 8 2 3 3 3" xfId="2498" xr:uid="{00000000-0005-0000-0000-0000F44D0000}"/>
    <cellStyle name="Moneda 8 2 3 3 3 2" xfId="2499" xr:uid="{00000000-0005-0000-0000-0000F54D0000}"/>
    <cellStyle name="Moneda 8 2 3 3 4" xfId="2500" xr:uid="{00000000-0005-0000-0000-0000F64D0000}"/>
    <cellStyle name="Moneda 8 2 3 3 4 2" xfId="2501" xr:uid="{00000000-0005-0000-0000-0000F74D0000}"/>
    <cellStyle name="Moneda 8 2 3 3 5" xfId="2502" xr:uid="{00000000-0005-0000-0000-0000F84D0000}"/>
    <cellStyle name="Moneda 8 2 3 4" xfId="2503" xr:uid="{00000000-0005-0000-0000-0000F94D0000}"/>
    <cellStyle name="Moneda 8 2 3 4 2" xfId="2504" xr:uid="{00000000-0005-0000-0000-0000FA4D0000}"/>
    <cellStyle name="Moneda 8 2 3 5" xfId="2505" xr:uid="{00000000-0005-0000-0000-0000FB4D0000}"/>
    <cellStyle name="Moneda 8 2 3 5 2" xfId="2506" xr:uid="{00000000-0005-0000-0000-0000FC4D0000}"/>
    <cellStyle name="Moneda 8 2 3 6" xfId="2507" xr:uid="{00000000-0005-0000-0000-0000FD4D0000}"/>
    <cellStyle name="Moneda 8 2 3 6 2" xfId="2508" xr:uid="{00000000-0005-0000-0000-0000FE4D0000}"/>
    <cellStyle name="Moneda 8 2 3 7" xfId="2509" xr:uid="{00000000-0005-0000-0000-0000FF4D0000}"/>
    <cellStyle name="Moneda 8 2 4" xfId="2510" xr:uid="{00000000-0005-0000-0000-0000004E0000}"/>
    <cellStyle name="Moneda 8 2 4 2" xfId="2511" xr:uid="{00000000-0005-0000-0000-0000014E0000}"/>
    <cellStyle name="Moneda 8 2 4 2 2" xfId="2512" xr:uid="{00000000-0005-0000-0000-0000024E0000}"/>
    <cellStyle name="Moneda 8 2 4 2 2 2" xfId="2513" xr:uid="{00000000-0005-0000-0000-0000034E0000}"/>
    <cellStyle name="Moneda 8 2 4 2 2 2 2" xfId="2514" xr:uid="{00000000-0005-0000-0000-0000044E0000}"/>
    <cellStyle name="Moneda 8 2 4 2 2 3" xfId="2515" xr:uid="{00000000-0005-0000-0000-0000054E0000}"/>
    <cellStyle name="Moneda 8 2 4 2 2 3 2" xfId="2516" xr:uid="{00000000-0005-0000-0000-0000064E0000}"/>
    <cellStyle name="Moneda 8 2 4 2 2 4" xfId="2517" xr:uid="{00000000-0005-0000-0000-0000074E0000}"/>
    <cellStyle name="Moneda 8 2 4 2 2 4 2" xfId="2518" xr:uid="{00000000-0005-0000-0000-0000084E0000}"/>
    <cellStyle name="Moneda 8 2 4 2 2 5" xfId="2519" xr:uid="{00000000-0005-0000-0000-0000094E0000}"/>
    <cellStyle name="Moneda 8 2 4 2 3" xfId="2520" xr:uid="{00000000-0005-0000-0000-00000A4E0000}"/>
    <cellStyle name="Moneda 8 2 4 2 3 2" xfId="2521" xr:uid="{00000000-0005-0000-0000-00000B4E0000}"/>
    <cellStyle name="Moneda 8 2 4 2 4" xfId="2522" xr:uid="{00000000-0005-0000-0000-00000C4E0000}"/>
    <cellStyle name="Moneda 8 2 4 2 4 2" xfId="2523" xr:uid="{00000000-0005-0000-0000-00000D4E0000}"/>
    <cellStyle name="Moneda 8 2 4 2 5" xfId="2524" xr:uid="{00000000-0005-0000-0000-00000E4E0000}"/>
    <cellStyle name="Moneda 8 2 4 2 5 2" xfId="2525" xr:uid="{00000000-0005-0000-0000-00000F4E0000}"/>
    <cellStyle name="Moneda 8 2 4 2 6" xfId="2526" xr:uid="{00000000-0005-0000-0000-0000104E0000}"/>
    <cellStyle name="Moneda 8 2 4 3" xfId="2527" xr:uid="{00000000-0005-0000-0000-0000114E0000}"/>
    <cellStyle name="Moneda 8 2 4 3 2" xfId="2528" xr:uid="{00000000-0005-0000-0000-0000124E0000}"/>
    <cellStyle name="Moneda 8 2 4 3 2 2" xfId="2529" xr:uid="{00000000-0005-0000-0000-0000134E0000}"/>
    <cellStyle name="Moneda 8 2 4 3 3" xfId="2530" xr:uid="{00000000-0005-0000-0000-0000144E0000}"/>
    <cellStyle name="Moneda 8 2 4 3 3 2" xfId="2531" xr:uid="{00000000-0005-0000-0000-0000154E0000}"/>
    <cellStyle name="Moneda 8 2 4 3 4" xfId="2532" xr:uid="{00000000-0005-0000-0000-0000164E0000}"/>
    <cellStyle name="Moneda 8 2 4 3 4 2" xfId="2533" xr:uid="{00000000-0005-0000-0000-0000174E0000}"/>
    <cellStyle name="Moneda 8 2 4 3 5" xfId="2534" xr:uid="{00000000-0005-0000-0000-0000184E0000}"/>
    <cellStyle name="Moneda 8 2 4 4" xfId="2535" xr:uid="{00000000-0005-0000-0000-0000194E0000}"/>
    <cellStyle name="Moneda 8 2 4 4 2" xfId="2536" xr:uid="{00000000-0005-0000-0000-00001A4E0000}"/>
    <cellStyle name="Moneda 8 2 4 5" xfId="2537" xr:uid="{00000000-0005-0000-0000-00001B4E0000}"/>
    <cellStyle name="Moneda 8 2 4 5 2" xfId="2538" xr:uid="{00000000-0005-0000-0000-00001C4E0000}"/>
    <cellStyle name="Moneda 8 2 4 6" xfId="2539" xr:uid="{00000000-0005-0000-0000-00001D4E0000}"/>
    <cellStyle name="Moneda 8 2 4 6 2" xfId="2540" xr:uid="{00000000-0005-0000-0000-00001E4E0000}"/>
    <cellStyle name="Moneda 8 2 4 7" xfId="2541" xr:uid="{00000000-0005-0000-0000-00001F4E0000}"/>
    <cellStyle name="Moneda 8 2 5" xfId="2542" xr:uid="{00000000-0005-0000-0000-0000204E0000}"/>
    <cellStyle name="Moneda 8 2 5 2" xfId="2543" xr:uid="{00000000-0005-0000-0000-0000214E0000}"/>
    <cellStyle name="Moneda 8 2 5 2 2" xfId="2544" xr:uid="{00000000-0005-0000-0000-0000224E0000}"/>
    <cellStyle name="Moneda 8 2 5 2 2 2" xfId="2545" xr:uid="{00000000-0005-0000-0000-0000234E0000}"/>
    <cellStyle name="Moneda 8 2 5 2 3" xfId="2546" xr:uid="{00000000-0005-0000-0000-0000244E0000}"/>
    <cellStyle name="Moneda 8 2 5 2 3 2" xfId="2547" xr:uid="{00000000-0005-0000-0000-0000254E0000}"/>
    <cellStyle name="Moneda 8 2 5 2 4" xfId="2548" xr:uid="{00000000-0005-0000-0000-0000264E0000}"/>
    <cellStyle name="Moneda 8 2 5 2 4 2" xfId="2549" xr:uid="{00000000-0005-0000-0000-0000274E0000}"/>
    <cellStyle name="Moneda 8 2 5 2 5" xfId="2550" xr:uid="{00000000-0005-0000-0000-0000284E0000}"/>
    <cellStyle name="Moneda 8 2 5 3" xfId="2551" xr:uid="{00000000-0005-0000-0000-0000294E0000}"/>
    <cellStyle name="Moneda 8 2 5 3 2" xfId="2552" xr:uid="{00000000-0005-0000-0000-00002A4E0000}"/>
    <cellStyle name="Moneda 8 2 5 4" xfId="2553" xr:uid="{00000000-0005-0000-0000-00002B4E0000}"/>
    <cellStyle name="Moneda 8 2 5 4 2" xfId="2554" xr:uid="{00000000-0005-0000-0000-00002C4E0000}"/>
    <cellStyle name="Moneda 8 2 5 5" xfId="2555" xr:uid="{00000000-0005-0000-0000-00002D4E0000}"/>
    <cellStyle name="Moneda 8 2 5 5 2" xfId="2556" xr:uid="{00000000-0005-0000-0000-00002E4E0000}"/>
    <cellStyle name="Moneda 8 2 5 6" xfId="2557" xr:uid="{00000000-0005-0000-0000-00002F4E0000}"/>
    <cellStyle name="Moneda 8 2 6" xfId="2558" xr:uid="{00000000-0005-0000-0000-0000304E0000}"/>
    <cellStyle name="Moneda 8 2 6 2" xfId="2559" xr:uid="{00000000-0005-0000-0000-0000314E0000}"/>
    <cellStyle name="Moneda 8 2 6 2 2" xfId="2560" xr:uid="{00000000-0005-0000-0000-0000324E0000}"/>
    <cellStyle name="Moneda 8 2 6 3" xfId="2561" xr:uid="{00000000-0005-0000-0000-0000334E0000}"/>
    <cellStyle name="Moneda 8 2 6 3 2" xfId="2562" xr:uid="{00000000-0005-0000-0000-0000344E0000}"/>
    <cellStyle name="Moneda 8 2 6 4" xfId="2563" xr:uid="{00000000-0005-0000-0000-0000354E0000}"/>
    <cellStyle name="Moneda 8 2 6 4 2" xfId="2564" xr:uid="{00000000-0005-0000-0000-0000364E0000}"/>
    <cellStyle name="Moneda 8 2 6 5" xfId="2565" xr:uid="{00000000-0005-0000-0000-0000374E0000}"/>
    <cellStyle name="Moneda 8 2 7" xfId="2566" xr:uid="{00000000-0005-0000-0000-0000384E0000}"/>
    <cellStyle name="Moneda 8 2 7 2" xfId="2567" xr:uid="{00000000-0005-0000-0000-0000394E0000}"/>
    <cellStyle name="Moneda 8 2 8" xfId="2568" xr:uid="{00000000-0005-0000-0000-00003A4E0000}"/>
    <cellStyle name="Moneda 8 2 8 2" xfId="2569" xr:uid="{00000000-0005-0000-0000-00003B4E0000}"/>
    <cellStyle name="Moneda 8 2 9" xfId="2570" xr:uid="{00000000-0005-0000-0000-00003C4E0000}"/>
    <cellStyle name="Moneda 8 2 9 2" xfId="2571" xr:uid="{00000000-0005-0000-0000-00003D4E0000}"/>
    <cellStyle name="Moneda 8 3" xfId="2572" xr:uid="{00000000-0005-0000-0000-00003E4E0000}"/>
    <cellStyle name="Moneda 8 3 2" xfId="2573" xr:uid="{00000000-0005-0000-0000-00003F4E0000}"/>
    <cellStyle name="Moneda 8 3 2 2" xfId="2574" xr:uid="{00000000-0005-0000-0000-0000404E0000}"/>
    <cellStyle name="Moneda 8 3 2 2 2" xfId="2575" xr:uid="{00000000-0005-0000-0000-0000414E0000}"/>
    <cellStyle name="Moneda 8 3 2 2 2 2" xfId="2576" xr:uid="{00000000-0005-0000-0000-0000424E0000}"/>
    <cellStyle name="Moneda 8 3 2 2 3" xfId="2577" xr:uid="{00000000-0005-0000-0000-0000434E0000}"/>
    <cellStyle name="Moneda 8 3 2 2 3 2" xfId="2578" xr:uid="{00000000-0005-0000-0000-0000444E0000}"/>
    <cellStyle name="Moneda 8 3 2 2 4" xfId="2579" xr:uid="{00000000-0005-0000-0000-0000454E0000}"/>
    <cellStyle name="Moneda 8 3 2 2 4 2" xfId="2580" xr:uid="{00000000-0005-0000-0000-0000464E0000}"/>
    <cellStyle name="Moneda 8 3 2 2 5" xfId="2581" xr:uid="{00000000-0005-0000-0000-0000474E0000}"/>
    <cellStyle name="Moneda 8 3 2 3" xfId="2582" xr:uid="{00000000-0005-0000-0000-0000484E0000}"/>
    <cellStyle name="Moneda 8 3 2 3 2" xfId="2583" xr:uid="{00000000-0005-0000-0000-0000494E0000}"/>
    <cellStyle name="Moneda 8 3 2 4" xfId="2584" xr:uid="{00000000-0005-0000-0000-00004A4E0000}"/>
    <cellStyle name="Moneda 8 3 2 4 2" xfId="2585" xr:uid="{00000000-0005-0000-0000-00004B4E0000}"/>
    <cellStyle name="Moneda 8 3 2 5" xfId="2586" xr:uid="{00000000-0005-0000-0000-00004C4E0000}"/>
    <cellStyle name="Moneda 8 3 2 5 2" xfId="2587" xr:uid="{00000000-0005-0000-0000-00004D4E0000}"/>
    <cellStyle name="Moneda 8 3 2 6" xfId="2588" xr:uid="{00000000-0005-0000-0000-00004E4E0000}"/>
    <cellStyle name="Moneda 8 3 3" xfId="2589" xr:uid="{00000000-0005-0000-0000-00004F4E0000}"/>
    <cellStyle name="Moneda 8 3 3 2" xfId="2590" xr:uid="{00000000-0005-0000-0000-0000504E0000}"/>
    <cellStyle name="Moneda 8 3 3 2 2" xfId="2591" xr:uid="{00000000-0005-0000-0000-0000514E0000}"/>
    <cellStyle name="Moneda 8 3 3 3" xfId="2592" xr:uid="{00000000-0005-0000-0000-0000524E0000}"/>
    <cellStyle name="Moneda 8 3 3 3 2" xfId="2593" xr:uid="{00000000-0005-0000-0000-0000534E0000}"/>
    <cellStyle name="Moneda 8 3 3 4" xfId="2594" xr:uid="{00000000-0005-0000-0000-0000544E0000}"/>
    <cellStyle name="Moneda 8 3 3 4 2" xfId="2595" xr:uid="{00000000-0005-0000-0000-0000554E0000}"/>
    <cellStyle name="Moneda 8 3 3 5" xfId="2596" xr:uid="{00000000-0005-0000-0000-0000564E0000}"/>
    <cellStyle name="Moneda 8 3 4" xfId="2597" xr:uid="{00000000-0005-0000-0000-0000574E0000}"/>
    <cellStyle name="Moneda 8 3 4 2" xfId="2598" xr:uid="{00000000-0005-0000-0000-0000584E0000}"/>
    <cellStyle name="Moneda 8 3 5" xfId="2599" xr:uid="{00000000-0005-0000-0000-0000594E0000}"/>
    <cellStyle name="Moneda 8 3 5 2" xfId="2600" xr:uid="{00000000-0005-0000-0000-00005A4E0000}"/>
    <cellStyle name="Moneda 8 3 6" xfId="2601" xr:uid="{00000000-0005-0000-0000-00005B4E0000}"/>
    <cellStyle name="Moneda 8 3 6 2" xfId="2602" xr:uid="{00000000-0005-0000-0000-00005C4E0000}"/>
    <cellStyle name="Moneda 8 3 7" xfId="2603" xr:uid="{00000000-0005-0000-0000-00005D4E0000}"/>
    <cellStyle name="Moneda 8 4" xfId="2604" xr:uid="{00000000-0005-0000-0000-00005E4E0000}"/>
    <cellStyle name="Moneda 8 4 2" xfId="2605" xr:uid="{00000000-0005-0000-0000-00005F4E0000}"/>
    <cellStyle name="Moneda 8 4 2 2" xfId="2606" xr:uid="{00000000-0005-0000-0000-0000604E0000}"/>
    <cellStyle name="Moneda 8 4 2 2 2" xfId="2607" xr:uid="{00000000-0005-0000-0000-0000614E0000}"/>
    <cellStyle name="Moneda 8 4 2 2 2 2" xfId="2608" xr:uid="{00000000-0005-0000-0000-0000624E0000}"/>
    <cellStyle name="Moneda 8 4 2 2 3" xfId="2609" xr:uid="{00000000-0005-0000-0000-0000634E0000}"/>
    <cellStyle name="Moneda 8 4 2 2 3 2" xfId="2610" xr:uid="{00000000-0005-0000-0000-0000644E0000}"/>
    <cellStyle name="Moneda 8 4 2 2 4" xfId="2611" xr:uid="{00000000-0005-0000-0000-0000654E0000}"/>
    <cellStyle name="Moneda 8 4 2 2 4 2" xfId="2612" xr:uid="{00000000-0005-0000-0000-0000664E0000}"/>
    <cellStyle name="Moneda 8 4 2 2 5" xfId="2613" xr:uid="{00000000-0005-0000-0000-0000674E0000}"/>
    <cellStyle name="Moneda 8 4 2 3" xfId="2614" xr:uid="{00000000-0005-0000-0000-0000684E0000}"/>
    <cellStyle name="Moneda 8 4 2 3 2" xfId="2615" xr:uid="{00000000-0005-0000-0000-0000694E0000}"/>
    <cellStyle name="Moneda 8 4 2 4" xfId="2616" xr:uid="{00000000-0005-0000-0000-00006A4E0000}"/>
    <cellStyle name="Moneda 8 4 2 4 2" xfId="2617" xr:uid="{00000000-0005-0000-0000-00006B4E0000}"/>
    <cellStyle name="Moneda 8 4 2 5" xfId="2618" xr:uid="{00000000-0005-0000-0000-00006C4E0000}"/>
    <cellStyle name="Moneda 8 4 2 5 2" xfId="2619" xr:uid="{00000000-0005-0000-0000-00006D4E0000}"/>
    <cellStyle name="Moneda 8 4 2 6" xfId="2620" xr:uid="{00000000-0005-0000-0000-00006E4E0000}"/>
    <cellStyle name="Moneda 8 4 3" xfId="2621" xr:uid="{00000000-0005-0000-0000-00006F4E0000}"/>
    <cellStyle name="Moneda 8 4 3 2" xfId="2622" xr:uid="{00000000-0005-0000-0000-0000704E0000}"/>
    <cellStyle name="Moneda 8 4 3 2 2" xfId="2623" xr:uid="{00000000-0005-0000-0000-0000714E0000}"/>
    <cellStyle name="Moneda 8 4 3 3" xfId="2624" xr:uid="{00000000-0005-0000-0000-0000724E0000}"/>
    <cellStyle name="Moneda 8 4 3 3 2" xfId="2625" xr:uid="{00000000-0005-0000-0000-0000734E0000}"/>
    <cellStyle name="Moneda 8 4 3 4" xfId="2626" xr:uid="{00000000-0005-0000-0000-0000744E0000}"/>
    <cellStyle name="Moneda 8 4 3 4 2" xfId="2627" xr:uid="{00000000-0005-0000-0000-0000754E0000}"/>
    <cellStyle name="Moneda 8 4 3 5" xfId="2628" xr:uid="{00000000-0005-0000-0000-0000764E0000}"/>
    <cellStyle name="Moneda 8 4 4" xfId="2629" xr:uid="{00000000-0005-0000-0000-0000774E0000}"/>
    <cellStyle name="Moneda 8 4 4 2" xfId="2630" xr:uid="{00000000-0005-0000-0000-0000784E0000}"/>
    <cellStyle name="Moneda 8 4 5" xfId="2631" xr:uid="{00000000-0005-0000-0000-0000794E0000}"/>
    <cellStyle name="Moneda 8 4 5 2" xfId="2632" xr:uid="{00000000-0005-0000-0000-00007A4E0000}"/>
    <cellStyle name="Moneda 8 4 6" xfId="2633" xr:uid="{00000000-0005-0000-0000-00007B4E0000}"/>
    <cellStyle name="Moneda 8 4 6 2" xfId="2634" xr:uid="{00000000-0005-0000-0000-00007C4E0000}"/>
    <cellStyle name="Moneda 8 4 7" xfId="2635" xr:uid="{00000000-0005-0000-0000-00007D4E0000}"/>
    <cellStyle name="Moneda 8 5" xfId="2636" xr:uid="{00000000-0005-0000-0000-00007E4E0000}"/>
    <cellStyle name="Moneda 8 5 2" xfId="2637" xr:uid="{00000000-0005-0000-0000-00007F4E0000}"/>
    <cellStyle name="Moneda 8 5 2 2" xfId="2638" xr:uid="{00000000-0005-0000-0000-0000804E0000}"/>
    <cellStyle name="Moneda 8 5 2 2 2" xfId="2639" xr:uid="{00000000-0005-0000-0000-0000814E0000}"/>
    <cellStyle name="Moneda 8 5 2 2 2 2" xfId="2640" xr:uid="{00000000-0005-0000-0000-0000824E0000}"/>
    <cellStyle name="Moneda 8 5 2 2 3" xfId="2641" xr:uid="{00000000-0005-0000-0000-0000834E0000}"/>
    <cellStyle name="Moneda 8 5 2 2 3 2" xfId="2642" xr:uid="{00000000-0005-0000-0000-0000844E0000}"/>
    <cellStyle name="Moneda 8 5 2 2 4" xfId="2643" xr:uid="{00000000-0005-0000-0000-0000854E0000}"/>
    <cellStyle name="Moneda 8 5 2 2 4 2" xfId="2644" xr:uid="{00000000-0005-0000-0000-0000864E0000}"/>
    <cellStyle name="Moneda 8 5 2 2 5" xfId="2645" xr:uid="{00000000-0005-0000-0000-0000874E0000}"/>
    <cellStyle name="Moneda 8 5 2 3" xfId="2646" xr:uid="{00000000-0005-0000-0000-0000884E0000}"/>
    <cellStyle name="Moneda 8 5 2 3 2" xfId="2647" xr:uid="{00000000-0005-0000-0000-0000894E0000}"/>
    <cellStyle name="Moneda 8 5 2 4" xfId="2648" xr:uid="{00000000-0005-0000-0000-00008A4E0000}"/>
    <cellStyle name="Moneda 8 5 2 4 2" xfId="2649" xr:uid="{00000000-0005-0000-0000-00008B4E0000}"/>
    <cellStyle name="Moneda 8 5 2 5" xfId="2650" xr:uid="{00000000-0005-0000-0000-00008C4E0000}"/>
    <cellStyle name="Moneda 8 5 2 5 2" xfId="2651" xr:uid="{00000000-0005-0000-0000-00008D4E0000}"/>
    <cellStyle name="Moneda 8 5 2 6" xfId="2652" xr:uid="{00000000-0005-0000-0000-00008E4E0000}"/>
    <cellStyle name="Moneda 8 5 3" xfId="2653" xr:uid="{00000000-0005-0000-0000-00008F4E0000}"/>
    <cellStyle name="Moneda 8 5 3 2" xfId="2654" xr:uid="{00000000-0005-0000-0000-0000904E0000}"/>
    <cellStyle name="Moneda 8 5 3 2 2" xfId="2655" xr:uid="{00000000-0005-0000-0000-0000914E0000}"/>
    <cellStyle name="Moneda 8 5 3 3" xfId="2656" xr:uid="{00000000-0005-0000-0000-0000924E0000}"/>
    <cellStyle name="Moneda 8 5 3 3 2" xfId="2657" xr:uid="{00000000-0005-0000-0000-0000934E0000}"/>
    <cellStyle name="Moneda 8 5 3 4" xfId="2658" xr:uid="{00000000-0005-0000-0000-0000944E0000}"/>
    <cellStyle name="Moneda 8 5 3 4 2" xfId="2659" xr:uid="{00000000-0005-0000-0000-0000954E0000}"/>
    <cellStyle name="Moneda 8 5 3 5" xfId="2660" xr:uid="{00000000-0005-0000-0000-0000964E0000}"/>
    <cellStyle name="Moneda 8 5 4" xfId="2661" xr:uid="{00000000-0005-0000-0000-0000974E0000}"/>
    <cellStyle name="Moneda 8 5 4 2" xfId="2662" xr:uid="{00000000-0005-0000-0000-0000984E0000}"/>
    <cellStyle name="Moneda 8 5 5" xfId="2663" xr:uid="{00000000-0005-0000-0000-0000994E0000}"/>
    <cellStyle name="Moneda 8 5 5 2" xfId="2664" xr:uid="{00000000-0005-0000-0000-00009A4E0000}"/>
    <cellStyle name="Moneda 8 5 6" xfId="2665" xr:uid="{00000000-0005-0000-0000-00009B4E0000}"/>
    <cellStyle name="Moneda 8 5 6 2" xfId="2666" xr:uid="{00000000-0005-0000-0000-00009C4E0000}"/>
    <cellStyle name="Moneda 8 5 7" xfId="2667" xr:uid="{00000000-0005-0000-0000-00009D4E0000}"/>
    <cellStyle name="Moneda 8 6" xfId="2668" xr:uid="{00000000-0005-0000-0000-00009E4E0000}"/>
    <cellStyle name="Moneda 8 6 2" xfId="2669" xr:uid="{00000000-0005-0000-0000-00009F4E0000}"/>
    <cellStyle name="Moneda 8 6 2 2" xfId="2670" xr:uid="{00000000-0005-0000-0000-0000A04E0000}"/>
    <cellStyle name="Moneda 8 6 2 2 2" xfId="2671" xr:uid="{00000000-0005-0000-0000-0000A14E0000}"/>
    <cellStyle name="Moneda 8 6 2 3" xfId="2672" xr:uid="{00000000-0005-0000-0000-0000A24E0000}"/>
    <cellStyle name="Moneda 8 6 2 3 2" xfId="2673" xr:uid="{00000000-0005-0000-0000-0000A34E0000}"/>
    <cellStyle name="Moneda 8 6 2 4" xfId="2674" xr:uid="{00000000-0005-0000-0000-0000A44E0000}"/>
    <cellStyle name="Moneda 8 6 2 4 2" xfId="2675" xr:uid="{00000000-0005-0000-0000-0000A54E0000}"/>
    <cellStyle name="Moneda 8 6 2 5" xfId="2676" xr:uid="{00000000-0005-0000-0000-0000A64E0000}"/>
    <cellStyle name="Moneda 8 6 3" xfId="2677" xr:uid="{00000000-0005-0000-0000-0000A74E0000}"/>
    <cellStyle name="Moneda 8 6 3 2" xfId="2678" xr:uid="{00000000-0005-0000-0000-0000A84E0000}"/>
    <cellStyle name="Moneda 8 6 4" xfId="2679" xr:uid="{00000000-0005-0000-0000-0000A94E0000}"/>
    <cellStyle name="Moneda 8 6 4 2" xfId="2680" xr:uid="{00000000-0005-0000-0000-0000AA4E0000}"/>
    <cellStyle name="Moneda 8 6 5" xfId="2681" xr:uid="{00000000-0005-0000-0000-0000AB4E0000}"/>
    <cellStyle name="Moneda 8 6 5 2" xfId="2682" xr:uid="{00000000-0005-0000-0000-0000AC4E0000}"/>
    <cellStyle name="Moneda 8 6 6" xfId="2683" xr:uid="{00000000-0005-0000-0000-0000AD4E0000}"/>
    <cellStyle name="Moneda 8 7" xfId="2684" xr:uid="{00000000-0005-0000-0000-0000AE4E0000}"/>
    <cellStyle name="Moneda 8 7 2" xfId="2685" xr:uid="{00000000-0005-0000-0000-0000AF4E0000}"/>
    <cellStyle name="Moneda 8 7 2 2" xfId="2686" xr:uid="{00000000-0005-0000-0000-0000B04E0000}"/>
    <cellStyle name="Moneda 8 7 3" xfId="2687" xr:uid="{00000000-0005-0000-0000-0000B14E0000}"/>
    <cellStyle name="Moneda 8 7 3 2" xfId="2688" xr:uid="{00000000-0005-0000-0000-0000B24E0000}"/>
    <cellStyle name="Moneda 8 7 4" xfId="2689" xr:uid="{00000000-0005-0000-0000-0000B34E0000}"/>
    <cellStyle name="Moneda 8 7 4 2" xfId="2690" xr:uid="{00000000-0005-0000-0000-0000B44E0000}"/>
    <cellStyle name="Moneda 8 7 5" xfId="2691" xr:uid="{00000000-0005-0000-0000-0000B54E0000}"/>
    <cellStyle name="Moneda 8 8" xfId="2692" xr:uid="{00000000-0005-0000-0000-0000B64E0000}"/>
    <cellStyle name="Moneda 8 8 2" xfId="2693" xr:uid="{00000000-0005-0000-0000-0000B74E0000}"/>
    <cellStyle name="Moneda 8 8 2 2" xfId="2694" xr:uid="{00000000-0005-0000-0000-0000B84E0000}"/>
    <cellStyle name="Moneda 8 8 3" xfId="2695" xr:uid="{00000000-0005-0000-0000-0000B94E0000}"/>
    <cellStyle name="Moneda 8 8 3 2" xfId="2696" xr:uid="{00000000-0005-0000-0000-0000BA4E0000}"/>
    <cellStyle name="Moneda 8 8 4" xfId="2697" xr:uid="{00000000-0005-0000-0000-0000BB4E0000}"/>
    <cellStyle name="Moneda 8 8 4 2" xfId="2698" xr:uid="{00000000-0005-0000-0000-0000BC4E0000}"/>
    <cellStyle name="Moneda 8 8 5" xfId="2699" xr:uid="{00000000-0005-0000-0000-0000BD4E0000}"/>
    <cellStyle name="Moneda 8 9" xfId="2700" xr:uid="{00000000-0005-0000-0000-0000BE4E0000}"/>
    <cellStyle name="Moneda 8 9 2" xfId="2701" xr:uid="{00000000-0005-0000-0000-0000BF4E0000}"/>
    <cellStyle name="Moneda 9" xfId="2702" xr:uid="{00000000-0005-0000-0000-0000C04E0000}"/>
    <cellStyle name="Moneda 9 10" xfId="2703" xr:uid="{00000000-0005-0000-0000-0000C14E0000}"/>
    <cellStyle name="Moneda 9 11" xfId="2704" xr:uid="{00000000-0005-0000-0000-0000C24E0000}"/>
    <cellStyle name="Moneda 9 2" xfId="2705" xr:uid="{00000000-0005-0000-0000-0000C34E0000}"/>
    <cellStyle name="Moneda 9 2 2" xfId="2706" xr:uid="{00000000-0005-0000-0000-0000C44E0000}"/>
    <cellStyle name="Moneda 9 2 2 2" xfId="2707" xr:uid="{00000000-0005-0000-0000-0000C54E0000}"/>
    <cellStyle name="Moneda 9 2 2 2 2" xfId="2708" xr:uid="{00000000-0005-0000-0000-0000C64E0000}"/>
    <cellStyle name="Moneda 9 2 2 2 2 2" xfId="2709" xr:uid="{00000000-0005-0000-0000-0000C74E0000}"/>
    <cellStyle name="Moneda 9 2 2 2 3" xfId="2710" xr:uid="{00000000-0005-0000-0000-0000C84E0000}"/>
    <cellStyle name="Moneda 9 2 2 2 3 2" xfId="2711" xr:uid="{00000000-0005-0000-0000-0000C94E0000}"/>
    <cellStyle name="Moneda 9 2 2 2 4" xfId="2712" xr:uid="{00000000-0005-0000-0000-0000CA4E0000}"/>
    <cellStyle name="Moneda 9 2 2 2 4 2" xfId="2713" xr:uid="{00000000-0005-0000-0000-0000CB4E0000}"/>
    <cellStyle name="Moneda 9 2 2 2 5" xfId="2714" xr:uid="{00000000-0005-0000-0000-0000CC4E0000}"/>
    <cellStyle name="Moneda 9 2 2 3" xfId="2715" xr:uid="{00000000-0005-0000-0000-0000CD4E0000}"/>
    <cellStyle name="Moneda 9 2 2 3 2" xfId="2716" xr:uid="{00000000-0005-0000-0000-0000CE4E0000}"/>
    <cellStyle name="Moneda 9 2 2 4" xfId="2717" xr:uid="{00000000-0005-0000-0000-0000CF4E0000}"/>
    <cellStyle name="Moneda 9 2 2 4 2" xfId="2718" xr:uid="{00000000-0005-0000-0000-0000D04E0000}"/>
    <cellStyle name="Moneda 9 2 2 5" xfId="2719" xr:uid="{00000000-0005-0000-0000-0000D14E0000}"/>
    <cellStyle name="Moneda 9 2 2 5 2" xfId="2720" xr:uid="{00000000-0005-0000-0000-0000D24E0000}"/>
    <cellStyle name="Moneda 9 2 2 6" xfId="2721" xr:uid="{00000000-0005-0000-0000-0000D34E0000}"/>
    <cellStyle name="Moneda 9 2 3" xfId="2722" xr:uid="{00000000-0005-0000-0000-0000D44E0000}"/>
    <cellStyle name="Moneda 9 2 3 2" xfId="2723" xr:uid="{00000000-0005-0000-0000-0000D54E0000}"/>
    <cellStyle name="Moneda 9 2 3 2 2" xfId="2724" xr:uid="{00000000-0005-0000-0000-0000D64E0000}"/>
    <cellStyle name="Moneda 9 2 3 3" xfId="2725" xr:uid="{00000000-0005-0000-0000-0000D74E0000}"/>
    <cellStyle name="Moneda 9 2 3 3 2" xfId="2726" xr:uid="{00000000-0005-0000-0000-0000D84E0000}"/>
    <cellStyle name="Moneda 9 2 3 4" xfId="2727" xr:uid="{00000000-0005-0000-0000-0000D94E0000}"/>
    <cellStyle name="Moneda 9 2 3 4 2" xfId="2728" xr:uid="{00000000-0005-0000-0000-0000DA4E0000}"/>
    <cellStyle name="Moneda 9 2 3 5" xfId="2729" xr:uid="{00000000-0005-0000-0000-0000DB4E0000}"/>
    <cellStyle name="Moneda 9 2 4" xfId="2730" xr:uid="{00000000-0005-0000-0000-0000DC4E0000}"/>
    <cellStyle name="Moneda 9 2 4 2" xfId="2731" xr:uid="{00000000-0005-0000-0000-0000DD4E0000}"/>
    <cellStyle name="Moneda 9 2 5" xfId="2732" xr:uid="{00000000-0005-0000-0000-0000DE4E0000}"/>
    <cellStyle name="Moneda 9 2 5 2" xfId="2733" xr:uid="{00000000-0005-0000-0000-0000DF4E0000}"/>
    <cellStyle name="Moneda 9 2 6" xfId="2734" xr:uid="{00000000-0005-0000-0000-0000E04E0000}"/>
    <cellStyle name="Moneda 9 2 6 2" xfId="2735" xr:uid="{00000000-0005-0000-0000-0000E14E0000}"/>
    <cellStyle name="Moneda 9 2 7" xfId="2736" xr:uid="{00000000-0005-0000-0000-0000E24E0000}"/>
    <cellStyle name="Moneda 9 2 8" xfId="2737" xr:uid="{00000000-0005-0000-0000-0000E34E0000}"/>
    <cellStyle name="Moneda 9 3" xfId="2738" xr:uid="{00000000-0005-0000-0000-0000E44E0000}"/>
    <cellStyle name="Moneda 9 3 2" xfId="2739" xr:uid="{00000000-0005-0000-0000-0000E54E0000}"/>
    <cellStyle name="Moneda 9 3 2 2" xfId="2740" xr:uid="{00000000-0005-0000-0000-0000E64E0000}"/>
    <cellStyle name="Moneda 9 3 2 2 2" xfId="2741" xr:uid="{00000000-0005-0000-0000-0000E74E0000}"/>
    <cellStyle name="Moneda 9 3 2 2 2 2" xfId="2742" xr:uid="{00000000-0005-0000-0000-0000E84E0000}"/>
    <cellStyle name="Moneda 9 3 2 2 3" xfId="2743" xr:uid="{00000000-0005-0000-0000-0000E94E0000}"/>
    <cellStyle name="Moneda 9 3 2 2 3 2" xfId="2744" xr:uid="{00000000-0005-0000-0000-0000EA4E0000}"/>
    <cellStyle name="Moneda 9 3 2 2 4" xfId="2745" xr:uid="{00000000-0005-0000-0000-0000EB4E0000}"/>
    <cellStyle name="Moneda 9 3 2 2 4 2" xfId="2746" xr:uid="{00000000-0005-0000-0000-0000EC4E0000}"/>
    <cellStyle name="Moneda 9 3 2 2 5" xfId="2747" xr:uid="{00000000-0005-0000-0000-0000ED4E0000}"/>
    <cellStyle name="Moneda 9 3 2 3" xfId="2748" xr:uid="{00000000-0005-0000-0000-0000EE4E0000}"/>
    <cellStyle name="Moneda 9 3 2 3 2" xfId="2749" xr:uid="{00000000-0005-0000-0000-0000EF4E0000}"/>
    <cellStyle name="Moneda 9 3 2 4" xfId="2750" xr:uid="{00000000-0005-0000-0000-0000F04E0000}"/>
    <cellStyle name="Moneda 9 3 2 4 2" xfId="2751" xr:uid="{00000000-0005-0000-0000-0000F14E0000}"/>
    <cellStyle name="Moneda 9 3 2 5" xfId="2752" xr:uid="{00000000-0005-0000-0000-0000F24E0000}"/>
    <cellStyle name="Moneda 9 3 2 5 2" xfId="2753" xr:uid="{00000000-0005-0000-0000-0000F34E0000}"/>
    <cellStyle name="Moneda 9 3 2 6" xfId="2754" xr:uid="{00000000-0005-0000-0000-0000F44E0000}"/>
    <cellStyle name="Moneda 9 3 3" xfId="2755" xr:uid="{00000000-0005-0000-0000-0000F54E0000}"/>
    <cellStyle name="Moneda 9 3 3 2" xfId="2756" xr:uid="{00000000-0005-0000-0000-0000F64E0000}"/>
    <cellStyle name="Moneda 9 3 3 2 2" xfId="2757" xr:uid="{00000000-0005-0000-0000-0000F74E0000}"/>
    <cellStyle name="Moneda 9 3 3 3" xfId="2758" xr:uid="{00000000-0005-0000-0000-0000F84E0000}"/>
    <cellStyle name="Moneda 9 3 3 3 2" xfId="2759" xr:uid="{00000000-0005-0000-0000-0000F94E0000}"/>
    <cellStyle name="Moneda 9 3 3 4" xfId="2760" xr:uid="{00000000-0005-0000-0000-0000FA4E0000}"/>
    <cellStyle name="Moneda 9 3 3 4 2" xfId="2761" xr:uid="{00000000-0005-0000-0000-0000FB4E0000}"/>
    <cellStyle name="Moneda 9 3 3 5" xfId="2762" xr:uid="{00000000-0005-0000-0000-0000FC4E0000}"/>
    <cellStyle name="Moneda 9 3 4" xfId="2763" xr:uid="{00000000-0005-0000-0000-0000FD4E0000}"/>
    <cellStyle name="Moneda 9 3 4 2" xfId="2764" xr:uid="{00000000-0005-0000-0000-0000FE4E0000}"/>
    <cellStyle name="Moneda 9 3 5" xfId="2765" xr:uid="{00000000-0005-0000-0000-0000FF4E0000}"/>
    <cellStyle name="Moneda 9 3 5 2" xfId="2766" xr:uid="{00000000-0005-0000-0000-0000004F0000}"/>
    <cellStyle name="Moneda 9 3 6" xfId="2767" xr:uid="{00000000-0005-0000-0000-0000014F0000}"/>
    <cellStyle name="Moneda 9 3 6 2" xfId="2768" xr:uid="{00000000-0005-0000-0000-0000024F0000}"/>
    <cellStyle name="Moneda 9 3 7" xfId="2769" xr:uid="{00000000-0005-0000-0000-0000034F0000}"/>
    <cellStyle name="Moneda 9 4" xfId="2770" xr:uid="{00000000-0005-0000-0000-0000044F0000}"/>
    <cellStyle name="Moneda 9 4 2" xfId="2771" xr:uid="{00000000-0005-0000-0000-0000054F0000}"/>
    <cellStyle name="Moneda 9 4 2 2" xfId="2772" xr:uid="{00000000-0005-0000-0000-0000064F0000}"/>
    <cellStyle name="Moneda 9 4 2 2 2" xfId="2773" xr:uid="{00000000-0005-0000-0000-0000074F0000}"/>
    <cellStyle name="Moneda 9 4 2 2 2 2" xfId="2774" xr:uid="{00000000-0005-0000-0000-0000084F0000}"/>
    <cellStyle name="Moneda 9 4 2 2 3" xfId="2775" xr:uid="{00000000-0005-0000-0000-0000094F0000}"/>
    <cellStyle name="Moneda 9 4 2 2 3 2" xfId="2776" xr:uid="{00000000-0005-0000-0000-00000A4F0000}"/>
    <cellStyle name="Moneda 9 4 2 2 4" xfId="2777" xr:uid="{00000000-0005-0000-0000-00000B4F0000}"/>
    <cellStyle name="Moneda 9 4 2 2 4 2" xfId="2778" xr:uid="{00000000-0005-0000-0000-00000C4F0000}"/>
    <cellStyle name="Moneda 9 4 2 2 5" xfId="2779" xr:uid="{00000000-0005-0000-0000-00000D4F0000}"/>
    <cellStyle name="Moneda 9 4 2 3" xfId="2780" xr:uid="{00000000-0005-0000-0000-00000E4F0000}"/>
    <cellStyle name="Moneda 9 4 2 3 2" xfId="2781" xr:uid="{00000000-0005-0000-0000-00000F4F0000}"/>
    <cellStyle name="Moneda 9 4 2 4" xfId="2782" xr:uid="{00000000-0005-0000-0000-0000104F0000}"/>
    <cellStyle name="Moneda 9 4 2 4 2" xfId="2783" xr:uid="{00000000-0005-0000-0000-0000114F0000}"/>
    <cellStyle name="Moneda 9 4 2 5" xfId="2784" xr:uid="{00000000-0005-0000-0000-0000124F0000}"/>
    <cellStyle name="Moneda 9 4 2 5 2" xfId="2785" xr:uid="{00000000-0005-0000-0000-0000134F0000}"/>
    <cellStyle name="Moneda 9 4 2 6" xfId="2786" xr:uid="{00000000-0005-0000-0000-0000144F0000}"/>
    <cellStyle name="Moneda 9 4 3" xfId="2787" xr:uid="{00000000-0005-0000-0000-0000154F0000}"/>
    <cellStyle name="Moneda 9 4 3 2" xfId="2788" xr:uid="{00000000-0005-0000-0000-0000164F0000}"/>
    <cellStyle name="Moneda 9 4 3 2 2" xfId="2789" xr:uid="{00000000-0005-0000-0000-0000174F0000}"/>
    <cellStyle name="Moneda 9 4 3 3" xfId="2790" xr:uid="{00000000-0005-0000-0000-0000184F0000}"/>
    <cellStyle name="Moneda 9 4 3 3 2" xfId="2791" xr:uid="{00000000-0005-0000-0000-0000194F0000}"/>
    <cellStyle name="Moneda 9 4 3 4" xfId="2792" xr:uid="{00000000-0005-0000-0000-00001A4F0000}"/>
    <cellStyle name="Moneda 9 4 3 4 2" xfId="2793" xr:uid="{00000000-0005-0000-0000-00001B4F0000}"/>
    <cellStyle name="Moneda 9 4 3 5" xfId="2794" xr:uid="{00000000-0005-0000-0000-00001C4F0000}"/>
    <cellStyle name="Moneda 9 4 4" xfId="2795" xr:uid="{00000000-0005-0000-0000-00001D4F0000}"/>
    <cellStyle name="Moneda 9 4 4 2" xfId="2796" xr:uid="{00000000-0005-0000-0000-00001E4F0000}"/>
    <cellStyle name="Moneda 9 4 5" xfId="2797" xr:uid="{00000000-0005-0000-0000-00001F4F0000}"/>
    <cellStyle name="Moneda 9 4 5 2" xfId="2798" xr:uid="{00000000-0005-0000-0000-0000204F0000}"/>
    <cellStyle name="Moneda 9 4 6" xfId="2799" xr:uid="{00000000-0005-0000-0000-0000214F0000}"/>
    <cellStyle name="Moneda 9 4 6 2" xfId="2800" xr:uid="{00000000-0005-0000-0000-0000224F0000}"/>
    <cellStyle name="Moneda 9 4 7" xfId="2801" xr:uid="{00000000-0005-0000-0000-0000234F0000}"/>
    <cellStyle name="Moneda 9 5" xfId="2802" xr:uid="{00000000-0005-0000-0000-0000244F0000}"/>
    <cellStyle name="Moneda 9 5 2" xfId="2803" xr:uid="{00000000-0005-0000-0000-0000254F0000}"/>
    <cellStyle name="Moneda 9 5 2 2" xfId="2804" xr:uid="{00000000-0005-0000-0000-0000264F0000}"/>
    <cellStyle name="Moneda 9 5 2 2 2" xfId="2805" xr:uid="{00000000-0005-0000-0000-0000274F0000}"/>
    <cellStyle name="Moneda 9 5 2 3" xfId="2806" xr:uid="{00000000-0005-0000-0000-0000284F0000}"/>
    <cellStyle name="Moneda 9 5 2 3 2" xfId="2807" xr:uid="{00000000-0005-0000-0000-0000294F0000}"/>
    <cellStyle name="Moneda 9 5 2 4" xfId="2808" xr:uid="{00000000-0005-0000-0000-00002A4F0000}"/>
    <cellStyle name="Moneda 9 5 2 4 2" xfId="2809" xr:uid="{00000000-0005-0000-0000-00002B4F0000}"/>
    <cellStyle name="Moneda 9 5 2 5" xfId="2810" xr:uid="{00000000-0005-0000-0000-00002C4F0000}"/>
    <cellStyle name="Moneda 9 5 3" xfId="2811" xr:uid="{00000000-0005-0000-0000-00002D4F0000}"/>
    <cellStyle name="Moneda 9 5 3 2" xfId="2812" xr:uid="{00000000-0005-0000-0000-00002E4F0000}"/>
    <cellStyle name="Moneda 9 5 4" xfId="2813" xr:uid="{00000000-0005-0000-0000-00002F4F0000}"/>
    <cellStyle name="Moneda 9 5 4 2" xfId="2814" xr:uid="{00000000-0005-0000-0000-0000304F0000}"/>
    <cellStyle name="Moneda 9 5 5" xfId="2815" xr:uid="{00000000-0005-0000-0000-0000314F0000}"/>
    <cellStyle name="Moneda 9 5 5 2" xfId="2816" xr:uid="{00000000-0005-0000-0000-0000324F0000}"/>
    <cellStyle name="Moneda 9 5 6" xfId="2817" xr:uid="{00000000-0005-0000-0000-0000334F0000}"/>
    <cellStyle name="Moneda 9 6" xfId="2818" xr:uid="{00000000-0005-0000-0000-0000344F0000}"/>
    <cellStyle name="Moneda 9 6 2" xfId="2819" xr:uid="{00000000-0005-0000-0000-0000354F0000}"/>
    <cellStyle name="Moneda 9 6 2 2" xfId="2820" xr:uid="{00000000-0005-0000-0000-0000364F0000}"/>
    <cellStyle name="Moneda 9 6 3" xfId="2821" xr:uid="{00000000-0005-0000-0000-0000374F0000}"/>
    <cellStyle name="Moneda 9 6 3 2" xfId="2822" xr:uid="{00000000-0005-0000-0000-0000384F0000}"/>
    <cellStyle name="Moneda 9 6 4" xfId="2823" xr:uid="{00000000-0005-0000-0000-0000394F0000}"/>
    <cellStyle name="Moneda 9 6 4 2" xfId="2824" xr:uid="{00000000-0005-0000-0000-00003A4F0000}"/>
    <cellStyle name="Moneda 9 6 5" xfId="2825" xr:uid="{00000000-0005-0000-0000-00003B4F0000}"/>
    <cellStyle name="Moneda 9 7" xfId="2826" xr:uid="{00000000-0005-0000-0000-00003C4F0000}"/>
    <cellStyle name="Moneda 9 7 2" xfId="2827" xr:uid="{00000000-0005-0000-0000-00003D4F0000}"/>
    <cellStyle name="Moneda 9 8" xfId="2828" xr:uid="{00000000-0005-0000-0000-00003E4F0000}"/>
    <cellStyle name="Moneda 9 8 2" xfId="2829" xr:uid="{00000000-0005-0000-0000-00003F4F0000}"/>
    <cellStyle name="Moneda 9 9" xfId="2830" xr:uid="{00000000-0005-0000-0000-0000404F0000}"/>
    <cellStyle name="Moneda 9 9 2" xfId="2831" xr:uid="{00000000-0005-0000-0000-0000414F0000}"/>
    <cellStyle name="Neutral 2" xfId="2832" xr:uid="{00000000-0005-0000-0000-0000424F0000}"/>
    <cellStyle name="Normal" xfId="0" builtinId="0"/>
    <cellStyle name="Normal 2" xfId="16" xr:uid="{00000000-0005-0000-0000-0000444F0000}"/>
    <cellStyle name="Normal 2 10" xfId="17" xr:uid="{00000000-0005-0000-0000-0000454F0000}"/>
    <cellStyle name="Normal 2 2" xfId="2833" xr:uid="{00000000-0005-0000-0000-0000464F0000}"/>
    <cellStyle name="Normal 2 2 2" xfId="2834" xr:uid="{00000000-0005-0000-0000-0000474F0000}"/>
    <cellStyle name="Normal 2 3" xfId="2835" xr:uid="{00000000-0005-0000-0000-0000484F0000}"/>
    <cellStyle name="Normal 2 3 2" xfId="2836" xr:uid="{00000000-0005-0000-0000-0000494F0000}"/>
    <cellStyle name="Normal 2 4" xfId="2837" xr:uid="{00000000-0005-0000-0000-00004A4F0000}"/>
    <cellStyle name="Normal 3" xfId="18" xr:uid="{00000000-0005-0000-0000-00004B4F0000}"/>
    <cellStyle name="Normal 3 2" xfId="19" xr:uid="{00000000-0005-0000-0000-00004C4F0000}"/>
    <cellStyle name="Normal 3 2 2" xfId="2838" xr:uid="{00000000-0005-0000-0000-00004D4F0000}"/>
    <cellStyle name="Normal 3 2 2 2" xfId="2839" xr:uid="{00000000-0005-0000-0000-00004E4F0000}"/>
    <cellStyle name="Normal 3 2 3" xfId="2840" xr:uid="{00000000-0005-0000-0000-00004F4F0000}"/>
    <cellStyle name="Normal 3 3" xfId="2841" xr:uid="{00000000-0005-0000-0000-0000504F0000}"/>
    <cellStyle name="Normal 3 4" xfId="2842" xr:uid="{00000000-0005-0000-0000-0000514F0000}"/>
    <cellStyle name="Normal 3 5" xfId="2843" xr:uid="{00000000-0005-0000-0000-0000524F0000}"/>
    <cellStyle name="Normal 3_CADENA DE VALOR" xfId="27" xr:uid="{00000000-0005-0000-0000-0000534F0000}"/>
    <cellStyle name="Normal 4" xfId="2844" xr:uid="{00000000-0005-0000-0000-0000544F0000}"/>
    <cellStyle name="Normal 4 2" xfId="20" xr:uid="{00000000-0005-0000-0000-0000554F0000}"/>
    <cellStyle name="Normal 5" xfId="2845" xr:uid="{00000000-0005-0000-0000-0000564F0000}"/>
    <cellStyle name="Normal 6 2" xfId="2846" xr:uid="{00000000-0005-0000-0000-0000574F0000}"/>
    <cellStyle name="Normal_CADENA DE VALOR" xfId="2866" xr:uid="{00000000-0005-0000-0000-0000584F0000}"/>
    <cellStyle name="Numeric" xfId="2847" xr:uid="{00000000-0005-0000-0000-0000594F0000}"/>
    <cellStyle name="NumericWithBorder" xfId="2848" xr:uid="{00000000-0005-0000-0000-00005A4F0000}"/>
    <cellStyle name="NumericWithBorder 2" xfId="2849" xr:uid="{00000000-0005-0000-0000-00005B4F0000}"/>
    <cellStyle name="NumericWithBorder 2 2" xfId="2850" xr:uid="{00000000-0005-0000-0000-00005C4F0000}"/>
    <cellStyle name="NumericWithBorder 2 3" xfId="2851" xr:uid="{00000000-0005-0000-0000-00005D4F0000}"/>
    <cellStyle name="NumericWithBorder 2 4" xfId="2852" xr:uid="{00000000-0005-0000-0000-00005E4F0000}"/>
    <cellStyle name="NumericWithBorder 3" xfId="2853" xr:uid="{00000000-0005-0000-0000-00005F4F0000}"/>
    <cellStyle name="NumericWithBorder 4" xfId="2854" xr:uid="{00000000-0005-0000-0000-0000604F0000}"/>
    <cellStyle name="NumericWithBorder 5" xfId="2855" xr:uid="{00000000-0005-0000-0000-0000614F0000}"/>
    <cellStyle name="Percent" xfId="2856" xr:uid="{00000000-0005-0000-0000-0000624F0000}"/>
    <cellStyle name="Percent 2" xfId="2857" xr:uid="{00000000-0005-0000-0000-0000634F0000}"/>
    <cellStyle name="Percent 2 2" xfId="2858" xr:uid="{00000000-0005-0000-0000-0000644F0000}"/>
    <cellStyle name="Porcentaje" xfId="21" builtinId="5"/>
    <cellStyle name="Porcentaje 2" xfId="24" xr:uid="{00000000-0005-0000-0000-0000664F0000}"/>
    <cellStyle name="Porcentaje 2 2" xfId="2859" xr:uid="{00000000-0005-0000-0000-0000674F0000}"/>
    <cellStyle name="Porcentaje 3" xfId="25" xr:uid="{00000000-0005-0000-0000-0000684F0000}"/>
    <cellStyle name="Porcentaje 3 2" xfId="2860" xr:uid="{00000000-0005-0000-0000-0000694F0000}"/>
    <cellStyle name="Porcentaje 4" xfId="26" xr:uid="{00000000-0005-0000-0000-00006A4F0000}"/>
    <cellStyle name="Porcentaje 5" xfId="2915" xr:uid="{00000000-0005-0000-0000-00006B4F0000}"/>
    <cellStyle name="Porcentaje 5 2" xfId="2921" xr:uid="{00000000-0005-0000-0000-00006C4F0000}"/>
    <cellStyle name="Porcentual 2" xfId="22" xr:uid="{00000000-0005-0000-0000-00006D4F0000}"/>
    <cellStyle name="Porcentual 2 2" xfId="23" xr:uid="{00000000-0005-0000-0000-00006E4F0000}"/>
    <cellStyle name="Porcentual 2 2 2" xfId="2861" xr:uid="{00000000-0005-0000-0000-00006F4F0000}"/>
    <cellStyle name="Porcentual 2 3" xfId="2862" xr:uid="{00000000-0005-0000-0000-0000704F0000}"/>
    <cellStyle name="Porcentual 2 3 2" xfId="2863" xr:uid="{00000000-0005-0000-0000-0000714F0000}"/>
    <cellStyle name="Porcentual 3" xfId="2864" xr:uid="{00000000-0005-0000-0000-0000724F0000}"/>
  </cellStyles>
  <dxfs count="0"/>
  <tableStyles count="0" defaultTableStyle="TableStyleMedium9" defaultPivotStyle="PivotStyleLight16"/>
  <colors>
    <mruColors>
      <color rgb="FF00FFFF"/>
      <color rgb="FFFFCCCC"/>
      <color rgb="FF009900"/>
      <color rgb="FF99CC00"/>
      <color rgb="FF75DBFF"/>
      <color rgb="FF0066FF"/>
      <color rgb="FF00FF00"/>
      <color rgb="FF7BB800"/>
      <color rgb="FF669900"/>
      <color rgb="FFD2D7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174990</xdr:rowOff>
    </xdr:from>
    <xdr:to>
      <xdr:col>3</xdr:col>
      <xdr:colOff>1491651</xdr:colOff>
      <xdr:row>3</xdr:row>
      <xdr:rowOff>110070</xdr:rowOff>
    </xdr:to>
    <xdr:pic>
      <xdr:nvPicPr>
        <xdr:cNvPr id="2" name="Imagen 1">
          <a:extLst>
            <a:ext uri="{FF2B5EF4-FFF2-40B4-BE49-F238E27FC236}">
              <a16:creationId xmlns:a16="http://schemas.microsoft.com/office/drawing/2014/main" id="{7C6F3D8D-19BD-45DE-AE29-C467C0D344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72679"/>
          <a:ext cx="2856990" cy="11751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437635</xdr:colOff>
      <xdr:row>0</xdr:row>
      <xdr:rowOff>360219</xdr:rowOff>
    </xdr:from>
    <xdr:to>
      <xdr:col>4</xdr:col>
      <xdr:colOff>169590</xdr:colOff>
      <xdr:row>2</xdr:row>
      <xdr:rowOff>381001</xdr:rowOff>
    </xdr:to>
    <xdr:pic>
      <xdr:nvPicPr>
        <xdr:cNvPr id="2" name="Imagen 1">
          <a:extLst>
            <a:ext uri="{FF2B5EF4-FFF2-40B4-BE49-F238E27FC236}">
              <a16:creationId xmlns:a16="http://schemas.microsoft.com/office/drawing/2014/main" id="{A1E439C9-CCA7-4C84-9A69-FB8F996BAA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7635" y="360219"/>
          <a:ext cx="4368280" cy="11291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116162</xdr:rowOff>
    </xdr:from>
    <xdr:to>
      <xdr:col>2</xdr:col>
      <xdr:colOff>1539800</xdr:colOff>
      <xdr:row>2</xdr:row>
      <xdr:rowOff>505008</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1" y="116162"/>
          <a:ext cx="3272831" cy="13897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46090</xdr:colOff>
      <xdr:row>0</xdr:row>
      <xdr:rowOff>184354</xdr:rowOff>
    </xdr:from>
    <xdr:to>
      <xdr:col>3</xdr:col>
      <xdr:colOff>261169</xdr:colOff>
      <xdr:row>2</xdr:row>
      <xdr:rowOff>82345</xdr:rowOff>
    </xdr:to>
    <xdr:pic>
      <xdr:nvPicPr>
        <xdr:cNvPr id="2" name="Imagen 1">
          <a:extLst>
            <a:ext uri="{FF2B5EF4-FFF2-40B4-BE49-F238E27FC236}">
              <a16:creationId xmlns:a16="http://schemas.microsoft.com/office/drawing/2014/main" id="{BC70484D-FE27-8665-8AA1-9C26D5CA3E68}"/>
            </a:ext>
          </a:extLst>
        </xdr:cNvPr>
        <xdr:cNvPicPr>
          <a:picLocks noChangeAspect="1"/>
        </xdr:cNvPicPr>
      </xdr:nvPicPr>
      <xdr:blipFill>
        <a:blip xmlns:r="http://schemas.openxmlformats.org/officeDocument/2006/relationships" r:embed="rId1"/>
        <a:stretch>
          <a:fillRect/>
        </a:stretch>
      </xdr:blipFill>
      <xdr:spPr>
        <a:xfrm>
          <a:off x="46090" y="184354"/>
          <a:ext cx="3287660" cy="6354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83835</xdr:colOff>
      <xdr:row>0</xdr:row>
      <xdr:rowOff>96864</xdr:rowOff>
    </xdr:from>
    <xdr:to>
      <xdr:col>1</xdr:col>
      <xdr:colOff>1291525</xdr:colOff>
      <xdr:row>2</xdr:row>
      <xdr:rowOff>306026</xdr:rowOff>
    </xdr:to>
    <xdr:pic>
      <xdr:nvPicPr>
        <xdr:cNvPr id="2" name="Imagen 1">
          <a:extLst>
            <a:ext uri="{FF2B5EF4-FFF2-40B4-BE49-F238E27FC236}">
              <a16:creationId xmlns:a16="http://schemas.microsoft.com/office/drawing/2014/main" id="{0459CA54-B07A-4102-8105-AB65D5144AEF}"/>
            </a:ext>
          </a:extLst>
        </xdr:cNvPr>
        <xdr:cNvPicPr>
          <a:picLocks noChangeAspect="1"/>
        </xdr:cNvPicPr>
      </xdr:nvPicPr>
      <xdr:blipFill>
        <a:blip xmlns:r="http://schemas.openxmlformats.org/officeDocument/2006/relationships" r:embed="rId1"/>
        <a:stretch>
          <a:fillRect/>
        </a:stretch>
      </xdr:blipFill>
      <xdr:spPr>
        <a:xfrm>
          <a:off x="83835" y="96864"/>
          <a:ext cx="2305487" cy="10325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arolinanino/Documents/SDA-2020/PA/NCSA/PA%20NCSA%20/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tabSelected="1" view="pageBreakPreview" zoomScale="53" zoomScaleNormal="70" zoomScaleSheetLayoutView="53" zoomScalePageLayoutView="60" workbookViewId="0">
      <selection activeCell="CJ13" sqref="CJ13"/>
    </sheetView>
  </sheetViews>
  <sheetFormatPr baseColWidth="10" defaultColWidth="10.85546875" defaultRowHeight="15" x14ac:dyDescent="0.25"/>
  <cols>
    <col min="1" max="1" width="9.5703125" customWidth="1"/>
    <col min="2" max="2" width="9.7109375" customWidth="1"/>
    <col min="3" max="3" width="8.85546875" customWidth="1"/>
    <col min="4" max="4" width="26.7109375" customWidth="1"/>
    <col min="5" max="5" width="7.42578125" customWidth="1"/>
    <col min="6" max="6" width="33.7109375" customWidth="1"/>
    <col min="7" max="7" width="17.42578125" customWidth="1"/>
    <col min="8" max="8" width="15.140625" customWidth="1"/>
    <col min="9" max="9" width="16.28515625" style="12" customWidth="1"/>
    <col min="10" max="10" width="19.7109375" style="12" hidden="1" customWidth="1"/>
    <col min="11" max="23" width="10.7109375" style="12" hidden="1" customWidth="1"/>
    <col min="24" max="24" width="14.85546875" style="12" hidden="1" customWidth="1"/>
    <col min="25" max="25" width="15" style="12" hidden="1" customWidth="1"/>
    <col min="26" max="26" width="17.28515625" style="12" hidden="1" customWidth="1"/>
    <col min="27" max="27" width="17" style="12" hidden="1" customWidth="1"/>
    <col min="28" max="28" width="20.42578125" style="12" customWidth="1"/>
    <col min="29" max="29" width="17.7109375" style="12" customWidth="1"/>
    <col min="30" max="30" width="15.7109375" style="12" hidden="1" customWidth="1"/>
    <col min="31" max="32" width="10.7109375" style="12" hidden="1" customWidth="1"/>
    <col min="33" max="33" width="11.85546875" style="12" hidden="1" customWidth="1"/>
    <col min="34" max="38" width="10.7109375" style="12" hidden="1" customWidth="1"/>
    <col min="39" max="39" width="11.5703125" style="12" hidden="1" customWidth="1"/>
    <col min="40" max="49" width="10.7109375" style="12" hidden="1" customWidth="1"/>
    <col min="50" max="50" width="12.5703125" style="12" hidden="1" customWidth="1"/>
    <col min="51" max="54" width="10.7109375" style="12" hidden="1" customWidth="1"/>
    <col min="55" max="55" width="16" style="12" hidden="1" customWidth="1"/>
    <col min="56" max="56" width="17" style="12" hidden="1" customWidth="1"/>
    <col min="57" max="57" width="15" style="12" hidden="1" customWidth="1"/>
    <col min="58" max="58" width="19.7109375" style="12" customWidth="1"/>
    <col min="59" max="59" width="18.28515625" style="12" customWidth="1"/>
    <col min="60" max="60" width="18.7109375" style="12" hidden="1" customWidth="1"/>
    <col min="61" max="73" width="10.7109375" style="12" hidden="1" customWidth="1"/>
    <col min="74" max="74" width="10.42578125" style="12" hidden="1" customWidth="1"/>
    <col min="75" max="83" width="10.7109375" style="12" hidden="1" customWidth="1"/>
    <col min="84" max="84" width="12.28515625" style="12" hidden="1" customWidth="1"/>
    <col min="85" max="85" width="15" style="12" hidden="1" customWidth="1"/>
    <col min="86" max="86" width="14.7109375" style="12" hidden="1" customWidth="1"/>
    <col min="87" max="87" width="15.42578125" style="12" hidden="1" customWidth="1"/>
    <col min="88" max="88" width="21.28515625" style="12" customWidth="1"/>
    <col min="89" max="89" width="24" style="12" customWidth="1"/>
    <col min="90" max="90" width="18.7109375" style="12" customWidth="1"/>
    <col min="91" max="91" width="14.5703125" style="12" customWidth="1"/>
    <col min="92" max="113" width="10.7109375" style="12" customWidth="1"/>
    <col min="114" max="114" width="13" style="12" customWidth="1"/>
    <col min="115" max="115" width="15" style="12" customWidth="1"/>
    <col min="116" max="116" width="14.7109375" style="12" customWidth="1"/>
    <col min="117" max="117" width="15.42578125" style="12" customWidth="1"/>
    <col min="118" max="118" width="15" style="12" customWidth="1"/>
    <col min="119" max="119" width="15.42578125" style="12" customWidth="1"/>
    <col min="120" max="120" width="21.140625" style="12" customWidth="1"/>
    <col min="121" max="129" width="10.7109375" style="12" hidden="1" customWidth="1"/>
    <col min="130" max="149" width="15.42578125" style="12" hidden="1" customWidth="1"/>
    <col min="150" max="150" width="18.28515625" customWidth="1"/>
    <col min="151" max="151" width="20.85546875" customWidth="1"/>
    <col min="152" max="152" width="17" customWidth="1"/>
    <col min="153" max="153" width="21.42578125" customWidth="1"/>
    <col min="154" max="154" width="18.42578125" customWidth="1"/>
    <col min="155" max="155" width="59" customWidth="1"/>
    <col min="156" max="156" width="46.42578125" customWidth="1"/>
    <col min="157" max="157" width="24.7109375" customWidth="1"/>
    <col min="158" max="158" width="44.5703125" customWidth="1"/>
    <col min="159" max="159" width="61.5703125" customWidth="1"/>
  </cols>
  <sheetData>
    <row r="1" spans="1:159" ht="15.75" thickBot="1" x14ac:dyDescent="0.3">
      <c r="C1" s="2"/>
      <c r="D1" s="2"/>
      <c r="E1" s="2"/>
      <c r="F1" s="2"/>
      <c r="G1" s="2"/>
      <c r="H1" s="2"/>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2"/>
      <c r="EU1" s="2"/>
      <c r="EV1" s="2"/>
      <c r="EW1" s="2"/>
      <c r="EX1" s="2"/>
      <c r="EY1" s="2"/>
      <c r="EZ1" s="2"/>
      <c r="FA1" s="2"/>
      <c r="FB1" s="2"/>
      <c r="FC1" s="2"/>
    </row>
    <row r="2" spans="1:159" s="17" customFormat="1" ht="37.5" x14ac:dyDescent="0.5">
      <c r="A2" s="814"/>
      <c r="B2" s="815"/>
      <c r="C2" s="815"/>
      <c r="D2" s="815"/>
      <c r="E2" s="815"/>
      <c r="F2" s="816"/>
      <c r="G2" s="823" t="s">
        <v>39</v>
      </c>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c r="AK2" s="823"/>
      <c r="AL2" s="823"/>
      <c r="AM2" s="823"/>
      <c r="AN2" s="823"/>
      <c r="AO2" s="823"/>
      <c r="AP2" s="823"/>
      <c r="AQ2" s="823"/>
      <c r="AR2" s="823"/>
      <c r="AS2" s="823"/>
      <c r="AT2" s="823"/>
      <c r="AU2" s="823"/>
      <c r="AV2" s="823"/>
      <c r="AW2" s="823"/>
      <c r="AX2" s="823"/>
      <c r="AY2" s="823"/>
      <c r="AZ2" s="823"/>
      <c r="BA2" s="823"/>
      <c r="BB2" s="823"/>
      <c r="BC2" s="823"/>
      <c r="BD2" s="823"/>
      <c r="BE2" s="823"/>
      <c r="BF2" s="823"/>
      <c r="BG2" s="823"/>
      <c r="BH2" s="823"/>
      <c r="BI2" s="823"/>
      <c r="BJ2" s="823"/>
      <c r="BK2" s="823"/>
      <c r="BL2" s="823"/>
      <c r="BM2" s="823"/>
      <c r="BN2" s="823"/>
      <c r="BO2" s="823"/>
      <c r="BP2" s="823"/>
      <c r="BQ2" s="823"/>
      <c r="BR2" s="823"/>
      <c r="BS2" s="823"/>
      <c r="BT2" s="823"/>
      <c r="BU2" s="823"/>
      <c r="BV2" s="823"/>
      <c r="BW2" s="823"/>
      <c r="BX2" s="823"/>
      <c r="BY2" s="823"/>
      <c r="BZ2" s="823"/>
      <c r="CA2" s="823"/>
      <c r="CB2" s="823"/>
      <c r="CC2" s="823"/>
      <c r="CD2" s="823"/>
      <c r="CE2" s="823"/>
      <c r="CF2" s="823"/>
      <c r="CG2" s="823"/>
      <c r="CH2" s="823"/>
      <c r="CI2" s="823"/>
      <c r="CJ2" s="823"/>
      <c r="CK2" s="823"/>
      <c r="CL2" s="823"/>
      <c r="CM2" s="823"/>
      <c r="CN2" s="823"/>
      <c r="CO2" s="823"/>
      <c r="CP2" s="823"/>
      <c r="CQ2" s="823"/>
      <c r="CR2" s="823"/>
      <c r="CS2" s="823"/>
      <c r="CT2" s="823"/>
      <c r="CU2" s="823"/>
      <c r="CV2" s="823"/>
      <c r="CW2" s="823"/>
      <c r="CX2" s="823"/>
      <c r="CY2" s="823"/>
      <c r="CZ2" s="823"/>
      <c r="DA2" s="823"/>
      <c r="DB2" s="823"/>
      <c r="DC2" s="823"/>
      <c r="DD2" s="823"/>
      <c r="DE2" s="823"/>
      <c r="DF2" s="823"/>
      <c r="DG2" s="823"/>
      <c r="DH2" s="823"/>
      <c r="DI2" s="823"/>
      <c r="DJ2" s="823"/>
      <c r="DK2" s="823"/>
      <c r="DL2" s="823"/>
      <c r="DM2" s="823"/>
      <c r="DN2" s="823"/>
      <c r="DO2" s="823"/>
      <c r="DP2" s="823"/>
      <c r="DQ2" s="823"/>
      <c r="DR2" s="823"/>
      <c r="DS2" s="823"/>
      <c r="DT2" s="823"/>
      <c r="DU2" s="823"/>
      <c r="DV2" s="823"/>
      <c r="DW2" s="823"/>
      <c r="DX2" s="823"/>
      <c r="DY2" s="823"/>
      <c r="DZ2" s="823"/>
      <c r="EA2" s="823"/>
      <c r="EB2" s="823"/>
      <c r="EC2" s="823"/>
      <c r="ED2" s="823"/>
      <c r="EE2" s="823"/>
      <c r="EF2" s="823"/>
      <c r="EG2" s="823"/>
      <c r="EH2" s="823"/>
      <c r="EI2" s="823"/>
      <c r="EJ2" s="823"/>
      <c r="EK2" s="823"/>
      <c r="EL2" s="823"/>
      <c r="EM2" s="823"/>
      <c r="EN2" s="823"/>
      <c r="EO2" s="823"/>
      <c r="EP2" s="823"/>
      <c r="EQ2" s="823"/>
      <c r="ER2" s="823"/>
      <c r="ES2" s="823"/>
      <c r="ET2" s="823"/>
      <c r="EU2" s="823"/>
      <c r="EV2" s="823"/>
      <c r="EW2" s="823"/>
      <c r="EX2" s="823"/>
      <c r="EY2" s="823"/>
      <c r="EZ2" s="823"/>
      <c r="FA2" s="823"/>
      <c r="FB2" s="823"/>
      <c r="FC2" s="824"/>
    </row>
    <row r="3" spans="1:159" s="17" customFormat="1" ht="60" customHeight="1" thickBot="1" x14ac:dyDescent="0.65">
      <c r="A3" s="817"/>
      <c r="B3" s="818"/>
      <c r="C3" s="818"/>
      <c r="D3" s="818"/>
      <c r="E3" s="818"/>
      <c r="F3" s="819"/>
      <c r="G3" s="825" t="s">
        <v>267</v>
      </c>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c r="AM3" s="825"/>
      <c r="AN3" s="825"/>
      <c r="AO3" s="825"/>
      <c r="AP3" s="825"/>
      <c r="AQ3" s="825"/>
      <c r="AR3" s="825"/>
      <c r="AS3" s="825"/>
      <c r="AT3" s="825"/>
      <c r="AU3" s="825"/>
      <c r="AV3" s="825"/>
      <c r="AW3" s="825"/>
      <c r="AX3" s="825"/>
      <c r="AY3" s="825"/>
      <c r="AZ3" s="825"/>
      <c r="BA3" s="825"/>
      <c r="BB3" s="825"/>
      <c r="BC3" s="825"/>
      <c r="BD3" s="825"/>
      <c r="BE3" s="825"/>
      <c r="BF3" s="825"/>
      <c r="BG3" s="825"/>
      <c r="BH3" s="825"/>
      <c r="BI3" s="825"/>
      <c r="BJ3" s="825"/>
      <c r="BK3" s="825"/>
      <c r="BL3" s="825"/>
      <c r="BM3" s="825"/>
      <c r="BN3" s="825"/>
      <c r="BO3" s="825"/>
      <c r="BP3" s="825"/>
      <c r="BQ3" s="825"/>
      <c r="BR3" s="825"/>
      <c r="BS3" s="825"/>
      <c r="BT3" s="825"/>
      <c r="BU3" s="825"/>
      <c r="BV3" s="825"/>
      <c r="BW3" s="825"/>
      <c r="BX3" s="825"/>
      <c r="BY3" s="825"/>
      <c r="BZ3" s="825"/>
      <c r="CA3" s="825"/>
      <c r="CB3" s="825"/>
      <c r="CC3" s="825"/>
      <c r="CD3" s="825"/>
      <c r="CE3" s="825"/>
      <c r="CF3" s="825"/>
      <c r="CG3" s="825"/>
      <c r="CH3" s="825"/>
      <c r="CI3" s="825"/>
      <c r="CJ3" s="825"/>
      <c r="CK3" s="825"/>
      <c r="CL3" s="825"/>
      <c r="CM3" s="825"/>
      <c r="CN3" s="825"/>
      <c r="CO3" s="825"/>
      <c r="CP3" s="825"/>
      <c r="CQ3" s="825"/>
      <c r="CR3" s="825"/>
      <c r="CS3" s="825"/>
      <c r="CT3" s="825"/>
      <c r="CU3" s="825"/>
      <c r="CV3" s="825"/>
      <c r="CW3" s="825"/>
      <c r="CX3" s="825"/>
      <c r="CY3" s="825"/>
      <c r="CZ3" s="825"/>
      <c r="DA3" s="825"/>
      <c r="DB3" s="825"/>
      <c r="DC3" s="825"/>
      <c r="DD3" s="825"/>
      <c r="DE3" s="825"/>
      <c r="DF3" s="825"/>
      <c r="DG3" s="825"/>
      <c r="DH3" s="825"/>
      <c r="DI3" s="825"/>
      <c r="DJ3" s="825"/>
      <c r="DK3" s="825"/>
      <c r="DL3" s="825"/>
      <c r="DM3" s="825"/>
      <c r="DN3" s="825"/>
      <c r="DO3" s="825"/>
      <c r="DP3" s="825"/>
      <c r="DQ3" s="825"/>
      <c r="DR3" s="825"/>
      <c r="DS3" s="825"/>
      <c r="DT3" s="825"/>
      <c r="DU3" s="825"/>
      <c r="DV3" s="825"/>
      <c r="DW3" s="825"/>
      <c r="DX3" s="825"/>
      <c r="DY3" s="825"/>
      <c r="DZ3" s="825"/>
      <c r="EA3" s="825"/>
      <c r="EB3" s="825"/>
      <c r="EC3" s="825"/>
      <c r="ED3" s="825"/>
      <c r="EE3" s="825"/>
      <c r="EF3" s="825"/>
      <c r="EG3" s="825"/>
      <c r="EH3" s="825"/>
      <c r="EI3" s="825"/>
      <c r="EJ3" s="825"/>
      <c r="EK3" s="825"/>
      <c r="EL3" s="825"/>
      <c r="EM3" s="825"/>
      <c r="EN3" s="825"/>
      <c r="EO3" s="825"/>
      <c r="EP3" s="825"/>
      <c r="EQ3" s="825"/>
      <c r="ER3" s="825"/>
      <c r="ES3" s="825"/>
      <c r="ET3" s="825"/>
      <c r="EU3" s="825"/>
      <c r="EV3" s="825"/>
      <c r="EW3" s="825"/>
      <c r="EX3" s="825"/>
      <c r="EY3" s="825"/>
      <c r="EZ3" s="825"/>
      <c r="FA3" s="825"/>
      <c r="FB3" s="825"/>
      <c r="FC3" s="825"/>
    </row>
    <row r="4" spans="1:159" s="16" customFormat="1" ht="27" thickBot="1" x14ac:dyDescent="0.45">
      <c r="A4" s="820"/>
      <c r="B4" s="821"/>
      <c r="C4" s="821"/>
      <c r="D4" s="821"/>
      <c r="E4" s="821"/>
      <c r="F4" s="822"/>
      <c r="G4" s="826" t="s">
        <v>48</v>
      </c>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826"/>
      <c r="BA4" s="826"/>
      <c r="BB4" s="826"/>
      <c r="BC4" s="826"/>
      <c r="BD4" s="826"/>
      <c r="BE4" s="826"/>
      <c r="BF4" s="826"/>
      <c r="BG4" s="826"/>
      <c r="BH4" s="826"/>
      <c r="BI4" s="826"/>
      <c r="BJ4" s="826"/>
      <c r="BK4" s="826"/>
      <c r="BL4" s="826"/>
      <c r="BM4" s="826"/>
      <c r="BN4" s="826"/>
      <c r="BO4" s="826"/>
      <c r="BP4" s="826"/>
      <c r="BQ4" s="826"/>
      <c r="BR4" s="826"/>
      <c r="BS4" s="826"/>
      <c r="BT4" s="826"/>
      <c r="BU4" s="826"/>
      <c r="BV4" s="826"/>
      <c r="BW4" s="826"/>
      <c r="BX4" s="826"/>
      <c r="BY4" s="826"/>
      <c r="BZ4" s="826"/>
      <c r="CA4" s="826"/>
      <c r="CB4" s="826"/>
      <c r="CC4" s="826"/>
      <c r="CD4" s="826"/>
      <c r="CE4" s="826"/>
      <c r="CF4" s="826"/>
      <c r="CG4" s="826"/>
      <c r="CH4" s="826"/>
      <c r="CI4" s="826"/>
      <c r="CJ4" s="826"/>
      <c r="CK4" s="826"/>
      <c r="CL4" s="826"/>
      <c r="CM4" s="826"/>
      <c r="CN4" s="826"/>
      <c r="CO4" s="826"/>
      <c r="CP4" s="826"/>
      <c r="CQ4" s="826"/>
      <c r="CR4" s="826"/>
      <c r="CS4" s="826"/>
      <c r="CT4" s="826"/>
      <c r="CU4" s="826"/>
      <c r="CV4" s="826"/>
      <c r="CW4" s="826"/>
      <c r="CX4" s="826"/>
      <c r="CY4" s="826"/>
      <c r="CZ4" s="826"/>
      <c r="DA4" s="826"/>
      <c r="DB4" s="826"/>
      <c r="DC4" s="826"/>
      <c r="DD4" s="826"/>
      <c r="DE4" s="826"/>
      <c r="DF4" s="826"/>
      <c r="DG4" s="826"/>
      <c r="DH4" s="826"/>
      <c r="DI4" s="826"/>
      <c r="DJ4" s="826"/>
      <c r="DK4" s="826"/>
      <c r="DL4" s="826"/>
      <c r="DM4" s="826"/>
      <c r="DN4" s="826"/>
      <c r="DO4" s="826"/>
      <c r="DP4" s="826"/>
      <c r="DQ4" s="826"/>
      <c r="DR4" s="826"/>
      <c r="DS4" s="826"/>
      <c r="DT4" s="826"/>
      <c r="DU4" s="826"/>
      <c r="DV4" s="826"/>
      <c r="DW4" s="826"/>
      <c r="DX4" s="826"/>
      <c r="DY4" s="826"/>
      <c r="DZ4" s="826"/>
      <c r="EA4" s="826"/>
      <c r="EB4" s="826"/>
      <c r="EC4" s="826"/>
      <c r="ED4" s="826"/>
      <c r="EE4" s="826"/>
      <c r="EF4" s="826"/>
      <c r="EG4" s="826"/>
      <c r="EH4" s="826"/>
      <c r="EI4" s="826"/>
      <c r="EJ4" s="826"/>
      <c r="EK4" s="826"/>
      <c r="EL4" s="826"/>
      <c r="EM4" s="826"/>
      <c r="EN4" s="826"/>
      <c r="EO4" s="826"/>
      <c r="EP4" s="826"/>
      <c r="EQ4" s="826"/>
      <c r="ER4" s="826"/>
      <c r="ES4" s="826"/>
      <c r="ET4" s="827" t="s">
        <v>250</v>
      </c>
      <c r="EU4" s="828"/>
      <c r="EV4" s="828"/>
      <c r="EW4" s="828"/>
      <c r="EX4" s="828"/>
      <c r="EY4" s="828"/>
      <c r="EZ4" s="828"/>
      <c r="FA4" s="828"/>
      <c r="FB4" s="828"/>
      <c r="FC4" s="829"/>
    </row>
    <row r="5" spans="1:159" ht="40.5" customHeight="1" thickBot="1" x14ac:dyDescent="0.3">
      <c r="A5" s="808" t="s">
        <v>0</v>
      </c>
      <c r="B5" s="809"/>
      <c r="C5" s="809"/>
      <c r="D5" s="809"/>
      <c r="E5" s="809"/>
      <c r="F5" s="809"/>
      <c r="G5" s="810" t="s">
        <v>278</v>
      </c>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1"/>
      <c r="AI5" s="811"/>
      <c r="AJ5" s="811"/>
      <c r="AK5" s="811"/>
      <c r="AL5" s="811"/>
      <c r="AM5" s="811"/>
      <c r="AN5" s="811"/>
      <c r="AO5" s="811"/>
      <c r="AP5" s="811"/>
      <c r="AQ5" s="811"/>
      <c r="AR5" s="811"/>
      <c r="AS5" s="811"/>
      <c r="AT5" s="811"/>
      <c r="AU5" s="811"/>
      <c r="AV5" s="811"/>
      <c r="AW5" s="811"/>
      <c r="AX5" s="811"/>
      <c r="AY5" s="811"/>
      <c r="AZ5" s="811"/>
      <c r="BA5" s="811"/>
      <c r="BB5" s="811"/>
      <c r="BC5" s="811"/>
      <c r="BD5" s="811"/>
      <c r="BE5" s="811"/>
      <c r="BF5" s="811"/>
      <c r="BG5" s="811"/>
      <c r="BH5" s="811"/>
      <c r="BI5" s="811"/>
      <c r="BJ5" s="811"/>
      <c r="BK5" s="811"/>
      <c r="BL5" s="811"/>
      <c r="BM5" s="811"/>
      <c r="BN5" s="811"/>
      <c r="BO5" s="811"/>
      <c r="BP5" s="811"/>
      <c r="BQ5" s="811"/>
      <c r="BR5" s="811"/>
      <c r="BS5" s="811"/>
      <c r="BT5" s="811"/>
      <c r="BU5" s="811"/>
      <c r="BV5" s="811"/>
      <c r="BW5" s="811"/>
      <c r="BX5" s="811"/>
      <c r="BY5" s="811"/>
      <c r="BZ5" s="811"/>
      <c r="CA5" s="811"/>
      <c r="CB5" s="811"/>
      <c r="CC5" s="811"/>
      <c r="CD5" s="811"/>
      <c r="CE5" s="811"/>
      <c r="CF5" s="811"/>
      <c r="CG5" s="811"/>
      <c r="CH5" s="811"/>
      <c r="CI5" s="811"/>
      <c r="CJ5" s="811"/>
      <c r="CK5" s="811"/>
      <c r="CL5" s="811"/>
      <c r="CM5" s="811"/>
      <c r="CN5" s="811"/>
      <c r="CO5" s="811"/>
      <c r="CP5" s="811"/>
      <c r="CQ5" s="811"/>
      <c r="CR5" s="811"/>
      <c r="CS5" s="811"/>
      <c r="CT5" s="811"/>
      <c r="CU5" s="811"/>
      <c r="CV5" s="811"/>
      <c r="CW5" s="811"/>
      <c r="CX5" s="811"/>
      <c r="CY5" s="811"/>
      <c r="CZ5" s="811"/>
      <c r="DA5" s="811"/>
      <c r="DB5" s="811"/>
      <c r="DC5" s="811"/>
      <c r="DD5" s="811"/>
      <c r="DE5" s="811"/>
      <c r="DF5" s="811"/>
      <c r="DG5" s="811"/>
      <c r="DH5" s="811"/>
      <c r="DI5" s="811"/>
      <c r="DJ5" s="811"/>
      <c r="DK5" s="811"/>
      <c r="DL5" s="811"/>
      <c r="DM5" s="811"/>
      <c r="DN5" s="811"/>
      <c r="DO5" s="811"/>
      <c r="DP5" s="811"/>
      <c r="DQ5" s="811"/>
      <c r="DR5" s="811"/>
      <c r="DS5" s="811"/>
      <c r="DT5" s="811"/>
      <c r="DU5" s="811"/>
      <c r="DV5" s="811"/>
      <c r="DW5" s="811"/>
      <c r="DX5" s="811"/>
      <c r="DY5" s="811"/>
      <c r="DZ5" s="811"/>
      <c r="EA5" s="811"/>
      <c r="EB5" s="811"/>
      <c r="EC5" s="811"/>
      <c r="ED5" s="811"/>
      <c r="EE5" s="811"/>
      <c r="EF5" s="811"/>
      <c r="EG5" s="811"/>
      <c r="EH5" s="811"/>
      <c r="EI5" s="811"/>
      <c r="EJ5" s="811"/>
      <c r="EK5" s="811"/>
      <c r="EL5" s="811"/>
      <c r="EM5" s="811"/>
      <c r="EN5" s="811"/>
      <c r="EO5" s="811"/>
      <c r="EP5" s="811"/>
      <c r="EQ5" s="811"/>
      <c r="ER5" s="811"/>
      <c r="ES5" s="811"/>
      <c r="ET5" s="811"/>
      <c r="EU5" s="811"/>
      <c r="EV5" s="811"/>
      <c r="EW5" s="811"/>
      <c r="EX5" s="811"/>
      <c r="EY5" s="811"/>
      <c r="EZ5" s="811"/>
      <c r="FA5" s="811"/>
      <c r="FB5" s="811"/>
      <c r="FC5" s="811"/>
    </row>
    <row r="6" spans="1:159" ht="33" customHeight="1" thickBot="1" x14ac:dyDescent="0.3">
      <c r="A6" s="808" t="s">
        <v>2</v>
      </c>
      <c r="B6" s="809"/>
      <c r="C6" s="809"/>
      <c r="D6" s="809"/>
      <c r="E6" s="809"/>
      <c r="F6" s="809"/>
      <c r="G6" s="810" t="s">
        <v>279</v>
      </c>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1"/>
      <c r="AQ6" s="811"/>
      <c r="AR6" s="811"/>
      <c r="AS6" s="811"/>
      <c r="AT6" s="811"/>
      <c r="AU6" s="811"/>
      <c r="AV6" s="811"/>
      <c r="AW6" s="811"/>
      <c r="AX6" s="811"/>
      <c r="AY6" s="811"/>
      <c r="AZ6" s="811"/>
      <c r="BA6" s="811"/>
      <c r="BB6" s="811"/>
      <c r="BC6" s="811"/>
      <c r="BD6" s="811"/>
      <c r="BE6" s="811"/>
      <c r="BF6" s="811"/>
      <c r="BG6" s="811"/>
      <c r="BH6" s="811"/>
      <c r="BI6" s="811"/>
      <c r="BJ6" s="811"/>
      <c r="BK6" s="811"/>
      <c r="BL6" s="811"/>
      <c r="BM6" s="811"/>
      <c r="BN6" s="811"/>
      <c r="BO6" s="811"/>
      <c r="BP6" s="811"/>
      <c r="BQ6" s="811"/>
      <c r="BR6" s="811"/>
      <c r="BS6" s="811"/>
      <c r="BT6" s="811"/>
      <c r="BU6" s="811"/>
      <c r="BV6" s="811"/>
      <c r="BW6" s="811"/>
      <c r="BX6" s="811"/>
      <c r="BY6" s="811"/>
      <c r="BZ6" s="811"/>
      <c r="CA6" s="811"/>
      <c r="CB6" s="811"/>
      <c r="CC6" s="811"/>
      <c r="CD6" s="811"/>
      <c r="CE6" s="811"/>
      <c r="CF6" s="811"/>
      <c r="CG6" s="811"/>
      <c r="CH6" s="811"/>
      <c r="CI6" s="811"/>
      <c r="CJ6" s="811"/>
      <c r="CK6" s="811"/>
      <c r="CL6" s="811"/>
      <c r="CM6" s="811"/>
      <c r="CN6" s="811"/>
      <c r="CO6" s="811"/>
      <c r="CP6" s="811"/>
      <c r="CQ6" s="811"/>
      <c r="CR6" s="811"/>
      <c r="CS6" s="811"/>
      <c r="CT6" s="811"/>
      <c r="CU6" s="811"/>
      <c r="CV6" s="811"/>
      <c r="CW6" s="811"/>
      <c r="CX6" s="811"/>
      <c r="CY6" s="811"/>
      <c r="CZ6" s="811"/>
      <c r="DA6" s="811"/>
      <c r="DB6" s="811"/>
      <c r="DC6" s="811"/>
      <c r="DD6" s="811"/>
      <c r="DE6" s="811"/>
      <c r="DF6" s="811"/>
      <c r="DG6" s="811"/>
      <c r="DH6" s="811"/>
      <c r="DI6" s="811"/>
      <c r="DJ6" s="811"/>
      <c r="DK6" s="811"/>
      <c r="DL6" s="811"/>
      <c r="DM6" s="811"/>
      <c r="DN6" s="811"/>
      <c r="DO6" s="811"/>
      <c r="DP6" s="811"/>
      <c r="DQ6" s="811"/>
      <c r="DR6" s="811"/>
      <c r="DS6" s="811"/>
      <c r="DT6" s="811"/>
      <c r="DU6" s="811"/>
      <c r="DV6" s="811"/>
      <c r="DW6" s="811"/>
      <c r="DX6" s="811"/>
      <c r="DY6" s="811"/>
      <c r="DZ6" s="811"/>
      <c r="EA6" s="811"/>
      <c r="EB6" s="811"/>
      <c r="EC6" s="811"/>
      <c r="ED6" s="811"/>
      <c r="EE6" s="811"/>
      <c r="EF6" s="811"/>
      <c r="EG6" s="811"/>
      <c r="EH6" s="811"/>
      <c r="EI6" s="811"/>
      <c r="EJ6" s="811"/>
      <c r="EK6" s="811"/>
      <c r="EL6" s="811"/>
      <c r="EM6" s="811"/>
      <c r="EN6" s="811"/>
      <c r="EO6" s="811"/>
      <c r="EP6" s="811"/>
      <c r="EQ6" s="811"/>
      <c r="ER6" s="811"/>
      <c r="ES6" s="811"/>
      <c r="ET6" s="811"/>
      <c r="EU6" s="811"/>
      <c r="EV6" s="811"/>
      <c r="EW6" s="811"/>
      <c r="EX6" s="811"/>
      <c r="EY6" s="811"/>
      <c r="EZ6" s="811"/>
      <c r="FA6" s="811"/>
      <c r="FB6" s="811"/>
      <c r="FC6" s="811"/>
    </row>
    <row r="7" spans="1:159" ht="28.5" customHeight="1" thickBot="1" x14ac:dyDescent="0.3">
      <c r="A7" s="808" t="s">
        <v>56</v>
      </c>
      <c r="B7" s="809"/>
      <c r="C7" s="809"/>
      <c r="D7" s="809"/>
      <c r="E7" s="809"/>
      <c r="F7" s="809"/>
      <c r="G7" s="810" t="s">
        <v>331</v>
      </c>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811"/>
      <c r="AV7" s="811"/>
      <c r="AW7" s="811"/>
      <c r="AX7" s="811"/>
      <c r="AY7" s="811"/>
      <c r="AZ7" s="811"/>
      <c r="BA7" s="811"/>
      <c r="BB7" s="811"/>
      <c r="BC7" s="811"/>
      <c r="BD7" s="811"/>
      <c r="BE7" s="811"/>
      <c r="BF7" s="811"/>
      <c r="BG7" s="811"/>
      <c r="BH7" s="811"/>
      <c r="BI7" s="811"/>
      <c r="BJ7" s="811"/>
      <c r="BK7" s="811"/>
      <c r="BL7" s="811"/>
      <c r="BM7" s="811"/>
      <c r="BN7" s="811"/>
      <c r="BO7" s="811"/>
      <c r="BP7" s="811"/>
      <c r="BQ7" s="811"/>
      <c r="BR7" s="811"/>
      <c r="BS7" s="811"/>
      <c r="BT7" s="811"/>
      <c r="BU7" s="811"/>
      <c r="BV7" s="811"/>
      <c r="BW7" s="811"/>
      <c r="BX7" s="811"/>
      <c r="BY7" s="811"/>
      <c r="BZ7" s="811"/>
      <c r="CA7" s="811"/>
      <c r="CB7" s="811"/>
      <c r="CC7" s="811"/>
      <c r="CD7" s="811"/>
      <c r="CE7" s="811"/>
      <c r="CF7" s="811"/>
      <c r="CG7" s="811"/>
      <c r="CH7" s="811"/>
      <c r="CI7" s="811"/>
      <c r="CJ7" s="811"/>
      <c r="CK7" s="811"/>
      <c r="CL7" s="811"/>
      <c r="CM7" s="811"/>
      <c r="CN7" s="811"/>
      <c r="CO7" s="811"/>
      <c r="CP7" s="811"/>
      <c r="CQ7" s="811"/>
      <c r="CR7" s="811"/>
      <c r="CS7" s="811"/>
      <c r="CT7" s="811"/>
      <c r="CU7" s="811"/>
      <c r="CV7" s="811"/>
      <c r="CW7" s="811"/>
      <c r="CX7" s="811"/>
      <c r="CY7" s="811"/>
      <c r="CZ7" s="811"/>
      <c r="DA7" s="811"/>
      <c r="DB7" s="811"/>
      <c r="DC7" s="811"/>
      <c r="DD7" s="811"/>
      <c r="DE7" s="811"/>
      <c r="DF7" s="811"/>
      <c r="DG7" s="811"/>
      <c r="DH7" s="811"/>
      <c r="DI7" s="811"/>
      <c r="DJ7" s="811"/>
      <c r="DK7" s="811"/>
      <c r="DL7" s="811"/>
      <c r="DM7" s="811"/>
      <c r="DN7" s="811"/>
      <c r="DO7" s="811"/>
      <c r="DP7" s="811"/>
      <c r="DQ7" s="811"/>
      <c r="DR7" s="811"/>
      <c r="DS7" s="811"/>
      <c r="DT7" s="811"/>
      <c r="DU7" s="811"/>
      <c r="DV7" s="811"/>
      <c r="DW7" s="811"/>
      <c r="DX7" s="811"/>
      <c r="DY7" s="811"/>
      <c r="DZ7" s="811"/>
      <c r="EA7" s="811"/>
      <c r="EB7" s="811"/>
      <c r="EC7" s="811"/>
      <c r="ED7" s="811"/>
      <c r="EE7" s="811"/>
      <c r="EF7" s="811"/>
      <c r="EG7" s="811"/>
      <c r="EH7" s="811"/>
      <c r="EI7" s="811"/>
      <c r="EJ7" s="811"/>
      <c r="EK7" s="811"/>
      <c r="EL7" s="811"/>
      <c r="EM7" s="811"/>
      <c r="EN7" s="811"/>
      <c r="EO7" s="811"/>
      <c r="EP7" s="811"/>
      <c r="EQ7" s="811"/>
      <c r="ER7" s="811"/>
      <c r="ES7" s="811"/>
      <c r="ET7" s="811"/>
      <c r="EU7" s="811"/>
      <c r="EV7" s="811"/>
      <c r="EW7" s="811"/>
      <c r="EX7" s="811"/>
      <c r="EY7" s="811"/>
      <c r="EZ7" s="811"/>
      <c r="FA7" s="811"/>
      <c r="FB7" s="811"/>
      <c r="FC7" s="811"/>
    </row>
    <row r="8" spans="1:159" ht="36" customHeight="1" thickBot="1" x14ac:dyDescent="0.3">
      <c r="A8" s="808" t="s">
        <v>1</v>
      </c>
      <c r="B8" s="809"/>
      <c r="C8" s="809"/>
      <c r="D8" s="809"/>
      <c r="E8" s="809"/>
      <c r="F8" s="809"/>
      <c r="G8" s="812" t="s">
        <v>332</v>
      </c>
      <c r="H8" s="813"/>
      <c r="I8" s="813"/>
      <c r="J8" s="813"/>
      <c r="K8" s="813"/>
      <c r="L8" s="813"/>
      <c r="M8" s="813"/>
      <c r="N8" s="813"/>
      <c r="O8" s="813"/>
      <c r="P8" s="813"/>
      <c r="Q8" s="813"/>
      <c r="R8" s="813"/>
      <c r="S8" s="813"/>
      <c r="T8" s="813"/>
      <c r="U8" s="813"/>
      <c r="V8" s="813"/>
      <c r="W8" s="813"/>
      <c r="X8" s="813"/>
      <c r="Y8" s="813"/>
      <c r="Z8" s="813"/>
      <c r="AA8" s="813"/>
      <c r="AB8" s="813"/>
      <c r="AC8" s="813"/>
      <c r="AD8" s="813"/>
      <c r="AE8" s="813"/>
      <c r="AF8" s="813"/>
      <c r="AG8" s="813"/>
      <c r="AH8" s="813"/>
      <c r="AI8" s="813"/>
      <c r="AJ8" s="813"/>
      <c r="AK8" s="813"/>
      <c r="AL8" s="813"/>
      <c r="AM8" s="813"/>
      <c r="AN8" s="813"/>
      <c r="AO8" s="813"/>
      <c r="AP8" s="813"/>
      <c r="AQ8" s="813"/>
      <c r="AR8" s="813"/>
      <c r="AS8" s="813"/>
      <c r="AT8" s="813"/>
      <c r="AU8" s="813"/>
      <c r="AV8" s="813"/>
      <c r="AW8" s="813"/>
      <c r="AX8" s="813"/>
      <c r="AY8" s="813"/>
      <c r="AZ8" s="813"/>
      <c r="BA8" s="813"/>
      <c r="BB8" s="813"/>
      <c r="BC8" s="813"/>
      <c r="BD8" s="813"/>
      <c r="BE8" s="813"/>
      <c r="BF8" s="813"/>
      <c r="BG8" s="813"/>
      <c r="BH8" s="813"/>
      <c r="BI8" s="813"/>
      <c r="BJ8" s="813"/>
      <c r="BK8" s="813"/>
      <c r="BL8" s="813"/>
      <c r="BM8" s="813"/>
      <c r="BN8" s="813"/>
      <c r="BO8" s="813"/>
      <c r="BP8" s="813"/>
      <c r="BQ8" s="813"/>
      <c r="BR8" s="813"/>
      <c r="BS8" s="813"/>
      <c r="BT8" s="813"/>
      <c r="BU8" s="813"/>
      <c r="BV8" s="813"/>
      <c r="BW8" s="813"/>
      <c r="BX8" s="813"/>
      <c r="BY8" s="813"/>
      <c r="BZ8" s="813"/>
      <c r="CA8" s="813"/>
      <c r="CB8" s="813"/>
      <c r="CC8" s="813"/>
      <c r="CD8" s="813"/>
      <c r="CE8" s="813"/>
      <c r="CF8" s="813"/>
      <c r="CG8" s="813"/>
      <c r="CH8" s="813"/>
      <c r="CI8" s="813"/>
      <c r="CJ8" s="813"/>
      <c r="CK8" s="813"/>
      <c r="CL8" s="813"/>
      <c r="CM8" s="813"/>
      <c r="CN8" s="813"/>
      <c r="CO8" s="813"/>
      <c r="CP8" s="813"/>
      <c r="CQ8" s="813"/>
      <c r="CR8" s="813"/>
      <c r="CS8" s="813"/>
      <c r="CT8" s="813"/>
      <c r="CU8" s="813"/>
      <c r="CV8" s="813"/>
      <c r="CW8" s="813"/>
      <c r="CX8" s="813"/>
      <c r="CY8" s="813"/>
      <c r="CZ8" s="813"/>
      <c r="DA8" s="813"/>
      <c r="DB8" s="813"/>
      <c r="DC8" s="813"/>
      <c r="DD8" s="813"/>
      <c r="DE8" s="813"/>
      <c r="DF8" s="813"/>
      <c r="DG8" s="813"/>
      <c r="DH8" s="813"/>
      <c r="DI8" s="813"/>
      <c r="DJ8" s="813"/>
      <c r="DK8" s="813"/>
      <c r="DL8" s="813"/>
      <c r="DM8" s="813"/>
      <c r="DN8" s="813"/>
      <c r="DO8" s="813"/>
      <c r="DP8" s="813"/>
      <c r="DQ8" s="813"/>
      <c r="DR8" s="813"/>
      <c r="DS8" s="813"/>
      <c r="DT8" s="813"/>
      <c r="DU8" s="813"/>
      <c r="DV8" s="813"/>
      <c r="DW8" s="813"/>
      <c r="DX8" s="813"/>
      <c r="DY8" s="813"/>
      <c r="DZ8" s="813"/>
      <c r="EA8" s="813"/>
      <c r="EB8" s="813"/>
      <c r="EC8" s="813"/>
      <c r="ED8" s="813"/>
      <c r="EE8" s="813"/>
      <c r="EF8" s="813"/>
      <c r="EG8" s="813"/>
      <c r="EH8" s="813"/>
      <c r="EI8" s="813"/>
      <c r="EJ8" s="813"/>
      <c r="EK8" s="813"/>
      <c r="EL8" s="813"/>
      <c r="EM8" s="813"/>
      <c r="EN8" s="813"/>
      <c r="EO8" s="813"/>
      <c r="EP8" s="813"/>
      <c r="EQ8" s="813"/>
      <c r="ER8" s="813"/>
      <c r="ES8" s="813"/>
      <c r="ET8" s="813"/>
      <c r="EU8" s="813"/>
      <c r="EV8" s="813"/>
      <c r="EW8" s="813"/>
      <c r="EX8" s="813"/>
      <c r="EY8" s="813"/>
      <c r="EZ8" s="813"/>
      <c r="FA8" s="813"/>
      <c r="FB8" s="813"/>
      <c r="FC8" s="813"/>
    </row>
    <row r="9" spans="1:159" ht="18.75" thickBot="1" x14ac:dyDescent="0.3">
      <c r="A9" s="32"/>
      <c r="B9" s="31"/>
      <c r="C9" s="31"/>
      <c r="D9" s="31"/>
      <c r="E9" s="31"/>
      <c r="F9" s="31"/>
      <c r="G9" s="29"/>
      <c r="H9" s="29"/>
      <c r="I9" s="29"/>
      <c r="J9" s="29"/>
      <c r="K9" s="29"/>
      <c r="L9" s="29"/>
      <c r="M9" s="29"/>
      <c r="N9" s="29"/>
      <c r="O9" s="29"/>
      <c r="P9" s="29"/>
      <c r="Q9" s="29"/>
      <c r="R9" s="29"/>
      <c r="S9" s="29"/>
      <c r="T9" s="29"/>
      <c r="U9" s="68"/>
      <c r="V9" s="29"/>
      <c r="W9" s="29"/>
      <c r="X9" s="29"/>
      <c r="Y9" s="68"/>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row>
    <row r="10" spans="1:159" s="1" customFormat="1" ht="36" customHeight="1" thickBot="1" x14ac:dyDescent="0.25">
      <c r="A10" s="792" t="s">
        <v>70</v>
      </c>
      <c r="B10" s="793"/>
      <c r="C10" s="793"/>
      <c r="D10" s="793"/>
      <c r="E10" s="793"/>
      <c r="F10" s="793"/>
      <c r="G10" s="793"/>
      <c r="H10" s="793"/>
      <c r="I10" s="794"/>
      <c r="J10" s="793" t="s">
        <v>237</v>
      </c>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3"/>
      <c r="AY10" s="793"/>
      <c r="AZ10" s="793"/>
      <c r="BA10" s="793"/>
      <c r="BB10" s="793"/>
      <c r="BC10" s="793"/>
      <c r="BD10" s="793"/>
      <c r="BE10" s="793"/>
      <c r="BF10" s="793"/>
      <c r="BG10" s="793"/>
      <c r="BH10" s="793"/>
      <c r="BI10" s="793"/>
      <c r="BJ10" s="793"/>
      <c r="BK10" s="793"/>
      <c r="BL10" s="793"/>
      <c r="BM10" s="793"/>
      <c r="BN10" s="793"/>
      <c r="BO10" s="793"/>
      <c r="BP10" s="793"/>
      <c r="BQ10" s="793"/>
      <c r="BR10" s="793"/>
      <c r="BS10" s="793"/>
      <c r="BT10" s="793"/>
      <c r="BU10" s="793"/>
      <c r="BV10" s="793"/>
      <c r="BW10" s="793"/>
      <c r="BX10" s="793"/>
      <c r="BY10" s="793"/>
      <c r="BZ10" s="793"/>
      <c r="CA10" s="793"/>
      <c r="CB10" s="793"/>
      <c r="CC10" s="793"/>
      <c r="CD10" s="793"/>
      <c r="CE10" s="793"/>
      <c r="CF10" s="793"/>
      <c r="CG10" s="793"/>
      <c r="CH10" s="793"/>
      <c r="CI10" s="793"/>
      <c r="CJ10" s="793"/>
      <c r="CK10" s="793"/>
      <c r="CL10" s="793"/>
      <c r="CM10" s="793"/>
      <c r="CN10" s="793"/>
      <c r="CO10" s="793"/>
      <c r="CP10" s="793"/>
      <c r="CQ10" s="793"/>
      <c r="CR10" s="793"/>
      <c r="CS10" s="793"/>
      <c r="CT10" s="793"/>
      <c r="CU10" s="793"/>
      <c r="CV10" s="793"/>
      <c r="CW10" s="793"/>
      <c r="CX10" s="793"/>
      <c r="CY10" s="793"/>
      <c r="CZ10" s="793"/>
      <c r="DA10" s="793"/>
      <c r="DB10" s="793"/>
      <c r="DC10" s="793"/>
      <c r="DD10" s="793"/>
      <c r="DE10" s="793"/>
      <c r="DF10" s="793"/>
      <c r="DG10" s="793"/>
      <c r="DH10" s="793"/>
      <c r="DI10" s="793"/>
      <c r="DJ10" s="793"/>
      <c r="DK10" s="793"/>
      <c r="DL10" s="793"/>
      <c r="DM10" s="793"/>
      <c r="DN10" s="793"/>
      <c r="DO10" s="793"/>
      <c r="DP10" s="793"/>
      <c r="DQ10" s="793"/>
      <c r="DR10" s="793"/>
      <c r="DS10" s="793"/>
      <c r="DT10" s="793"/>
      <c r="DU10" s="793"/>
      <c r="DV10" s="793"/>
      <c r="DW10" s="793"/>
      <c r="DX10" s="793"/>
      <c r="DY10" s="793"/>
      <c r="DZ10" s="793"/>
      <c r="EA10" s="793"/>
      <c r="EB10" s="793"/>
      <c r="EC10" s="793"/>
      <c r="ED10" s="793"/>
      <c r="EE10" s="793"/>
      <c r="EF10" s="793"/>
      <c r="EG10" s="793"/>
      <c r="EH10" s="793"/>
      <c r="EI10" s="793"/>
      <c r="EJ10" s="793"/>
      <c r="EK10" s="793"/>
      <c r="EL10" s="793"/>
      <c r="EM10" s="793"/>
      <c r="EN10" s="793"/>
      <c r="EO10" s="793"/>
      <c r="EP10" s="793"/>
      <c r="EQ10" s="793"/>
      <c r="ER10" s="793"/>
      <c r="ES10" s="794"/>
      <c r="ET10" s="795" t="s">
        <v>229</v>
      </c>
      <c r="EU10" s="795" t="s">
        <v>230</v>
      </c>
      <c r="EV10" s="797" t="s">
        <v>231</v>
      </c>
      <c r="EW10" s="799" t="s">
        <v>262</v>
      </c>
      <c r="EX10" s="797" t="s">
        <v>256</v>
      </c>
      <c r="EY10" s="802" t="s">
        <v>257</v>
      </c>
      <c r="EZ10" s="805" t="s">
        <v>258</v>
      </c>
      <c r="FA10" s="805" t="s">
        <v>259</v>
      </c>
      <c r="FB10" s="805" t="s">
        <v>261</v>
      </c>
      <c r="FC10" s="789" t="s">
        <v>260</v>
      </c>
    </row>
    <row r="11" spans="1:159" s="1" customFormat="1" ht="24.75" customHeight="1" thickBot="1" x14ac:dyDescent="0.25">
      <c r="A11" s="792" t="s">
        <v>80</v>
      </c>
      <c r="B11" s="793"/>
      <c r="C11" s="793"/>
      <c r="D11" s="793"/>
      <c r="E11" s="793"/>
      <c r="F11" s="793"/>
      <c r="G11" s="793"/>
      <c r="H11" s="793"/>
      <c r="I11" s="794"/>
      <c r="J11" s="784" t="s">
        <v>49</v>
      </c>
      <c r="K11" s="783"/>
      <c r="L11" s="783"/>
      <c r="M11" s="783"/>
      <c r="N11" s="783"/>
      <c r="O11" s="783"/>
      <c r="P11" s="783"/>
      <c r="Q11" s="783"/>
      <c r="R11" s="783"/>
      <c r="S11" s="783"/>
      <c r="T11" s="783"/>
      <c r="U11" s="783"/>
      <c r="V11" s="783"/>
      <c r="W11" s="783"/>
      <c r="X11" s="783"/>
      <c r="Y11" s="783"/>
      <c r="Z11" s="783"/>
      <c r="AA11" s="783"/>
      <c r="AB11" s="783"/>
      <c r="AC11" s="801"/>
      <c r="AD11" s="784" t="s">
        <v>50</v>
      </c>
      <c r="AE11" s="783"/>
      <c r="AF11" s="783"/>
      <c r="AG11" s="783"/>
      <c r="AH11" s="783"/>
      <c r="AI11" s="783"/>
      <c r="AJ11" s="783"/>
      <c r="AK11" s="783"/>
      <c r="AL11" s="783"/>
      <c r="AM11" s="783"/>
      <c r="AN11" s="783"/>
      <c r="AO11" s="783"/>
      <c r="AP11" s="783"/>
      <c r="AQ11" s="783"/>
      <c r="AR11" s="783"/>
      <c r="AS11" s="783"/>
      <c r="AT11" s="783"/>
      <c r="AU11" s="783"/>
      <c r="AV11" s="783"/>
      <c r="AW11" s="783"/>
      <c r="AX11" s="783"/>
      <c r="AY11" s="783"/>
      <c r="AZ11" s="783"/>
      <c r="BA11" s="783"/>
      <c r="BB11" s="783"/>
      <c r="BC11" s="783"/>
      <c r="BD11" s="783"/>
      <c r="BE11" s="783"/>
      <c r="BF11" s="783"/>
      <c r="BG11" s="801"/>
      <c r="BH11" s="784" t="s">
        <v>62</v>
      </c>
      <c r="BI11" s="783"/>
      <c r="BJ11" s="783"/>
      <c r="BK11" s="783"/>
      <c r="BL11" s="783"/>
      <c r="BM11" s="783"/>
      <c r="BN11" s="783"/>
      <c r="BO11" s="783"/>
      <c r="BP11" s="783"/>
      <c r="BQ11" s="783"/>
      <c r="BR11" s="783"/>
      <c r="BS11" s="783"/>
      <c r="BT11" s="783"/>
      <c r="BU11" s="783"/>
      <c r="BV11" s="783"/>
      <c r="BW11" s="783"/>
      <c r="BX11" s="783"/>
      <c r="BY11" s="783"/>
      <c r="BZ11" s="783"/>
      <c r="CA11" s="783"/>
      <c r="CB11" s="783"/>
      <c r="CC11" s="783"/>
      <c r="CD11" s="783"/>
      <c r="CE11" s="783"/>
      <c r="CF11" s="783"/>
      <c r="CG11" s="783"/>
      <c r="CH11" s="783"/>
      <c r="CI11" s="783"/>
      <c r="CJ11" s="783"/>
      <c r="CK11" s="801"/>
      <c r="CL11" s="783" t="s">
        <v>63</v>
      </c>
      <c r="CM11" s="783"/>
      <c r="CN11" s="783"/>
      <c r="CO11" s="783"/>
      <c r="CP11" s="783"/>
      <c r="CQ11" s="783"/>
      <c r="CR11" s="783"/>
      <c r="CS11" s="783"/>
      <c r="CT11" s="783"/>
      <c r="CU11" s="783"/>
      <c r="CV11" s="783"/>
      <c r="CW11" s="783"/>
      <c r="CX11" s="783"/>
      <c r="CY11" s="783"/>
      <c r="CZ11" s="783"/>
      <c r="DA11" s="783"/>
      <c r="DB11" s="783"/>
      <c r="DC11" s="783"/>
      <c r="DD11" s="783"/>
      <c r="DE11" s="783"/>
      <c r="DF11" s="783"/>
      <c r="DG11" s="783"/>
      <c r="DH11" s="783"/>
      <c r="DI11" s="783"/>
      <c r="DJ11" s="783"/>
      <c r="DK11" s="783"/>
      <c r="DL11" s="783"/>
      <c r="DM11" s="783"/>
      <c r="DN11" s="783"/>
      <c r="DO11" s="783"/>
      <c r="DP11" s="784" t="s">
        <v>64</v>
      </c>
      <c r="DQ11" s="783"/>
      <c r="DR11" s="783"/>
      <c r="DS11" s="783"/>
      <c r="DT11" s="783"/>
      <c r="DU11" s="783"/>
      <c r="DV11" s="783"/>
      <c r="DW11" s="783"/>
      <c r="DX11" s="783"/>
      <c r="DY11" s="783"/>
      <c r="DZ11" s="783"/>
      <c r="EA11" s="783"/>
      <c r="EB11" s="783"/>
      <c r="EC11" s="783"/>
      <c r="ED11" s="783"/>
      <c r="EE11" s="783"/>
      <c r="EF11" s="783"/>
      <c r="EG11" s="783"/>
      <c r="EH11" s="783"/>
      <c r="EI11" s="783"/>
      <c r="EJ11" s="783"/>
      <c r="EK11" s="783"/>
      <c r="EL11" s="783"/>
      <c r="EM11" s="783"/>
      <c r="EN11" s="783"/>
      <c r="EO11" s="783"/>
      <c r="EP11" s="783"/>
      <c r="EQ11" s="783"/>
      <c r="ER11" s="783"/>
      <c r="ES11" s="783"/>
      <c r="ET11" s="796"/>
      <c r="EU11" s="796"/>
      <c r="EV11" s="798"/>
      <c r="EW11" s="800"/>
      <c r="EX11" s="798"/>
      <c r="EY11" s="803"/>
      <c r="EZ11" s="806"/>
      <c r="FA11" s="806"/>
      <c r="FB11" s="806"/>
      <c r="FC11" s="790"/>
    </row>
    <row r="12" spans="1:159" s="1" customFormat="1" ht="135.75" customHeight="1" x14ac:dyDescent="0.2">
      <c r="A12" s="240" t="s">
        <v>71</v>
      </c>
      <c r="B12" s="240" t="s">
        <v>72</v>
      </c>
      <c r="C12" s="241" t="s">
        <v>73</v>
      </c>
      <c r="D12" s="241" t="s">
        <v>74</v>
      </c>
      <c r="E12" s="241" t="s">
        <v>75</v>
      </c>
      <c r="F12" s="241" t="s">
        <v>76</v>
      </c>
      <c r="G12" s="241" t="s">
        <v>77</v>
      </c>
      <c r="H12" s="241" t="s">
        <v>78</v>
      </c>
      <c r="I12" s="242" t="s">
        <v>79</v>
      </c>
      <c r="J12" s="99" t="s">
        <v>246</v>
      </c>
      <c r="K12" s="98" t="s">
        <v>217</v>
      </c>
      <c r="L12" s="101" t="s">
        <v>227</v>
      </c>
      <c r="M12" s="98" t="s">
        <v>218</v>
      </c>
      <c r="N12" s="101" t="s">
        <v>58</v>
      </c>
      <c r="O12" s="98" t="s">
        <v>219</v>
      </c>
      <c r="P12" s="101" t="s">
        <v>59</v>
      </c>
      <c r="Q12" s="98" t="s">
        <v>220</v>
      </c>
      <c r="R12" s="101" t="s">
        <v>60</v>
      </c>
      <c r="S12" s="98" t="s">
        <v>221</v>
      </c>
      <c r="T12" s="101" t="s">
        <v>61</v>
      </c>
      <c r="U12" s="98" t="s">
        <v>222</v>
      </c>
      <c r="V12" s="101" t="s">
        <v>51</v>
      </c>
      <c r="W12" s="98" t="s">
        <v>223</v>
      </c>
      <c r="X12" s="97" t="s">
        <v>228</v>
      </c>
      <c r="Y12" s="232" t="s">
        <v>226</v>
      </c>
      <c r="Z12" s="243" t="s">
        <v>263</v>
      </c>
      <c r="AA12" s="244" t="s">
        <v>264</v>
      </c>
      <c r="AB12" s="245" t="s">
        <v>265</v>
      </c>
      <c r="AC12" s="244" t="s">
        <v>266</v>
      </c>
      <c r="AD12" s="99" t="s">
        <v>246</v>
      </c>
      <c r="AE12" s="98" t="s">
        <v>212</v>
      </c>
      <c r="AF12" s="101" t="s">
        <v>52</v>
      </c>
      <c r="AG12" s="98" t="s">
        <v>213</v>
      </c>
      <c r="AH12" s="101" t="s">
        <v>53</v>
      </c>
      <c r="AI12" s="98" t="s">
        <v>214</v>
      </c>
      <c r="AJ12" s="101" t="s">
        <v>54</v>
      </c>
      <c r="AK12" s="98" t="s">
        <v>215</v>
      </c>
      <c r="AL12" s="101" t="s">
        <v>55</v>
      </c>
      <c r="AM12" s="98" t="s">
        <v>216</v>
      </c>
      <c r="AN12" s="101" t="s">
        <v>57</v>
      </c>
      <c r="AO12" s="98" t="s">
        <v>217</v>
      </c>
      <c r="AP12" s="101" t="s">
        <v>227</v>
      </c>
      <c r="AQ12" s="98" t="s">
        <v>218</v>
      </c>
      <c r="AR12" s="101" t="s">
        <v>58</v>
      </c>
      <c r="AS12" s="98" t="s">
        <v>219</v>
      </c>
      <c r="AT12" s="101" t="s">
        <v>59</v>
      </c>
      <c r="AU12" s="98" t="s">
        <v>220</v>
      </c>
      <c r="AV12" s="101" t="s">
        <v>60</v>
      </c>
      <c r="AW12" s="98" t="s">
        <v>221</v>
      </c>
      <c r="AX12" s="101" t="s">
        <v>61</v>
      </c>
      <c r="AY12" s="98" t="s">
        <v>222</v>
      </c>
      <c r="AZ12" s="101" t="s">
        <v>51</v>
      </c>
      <c r="BA12" s="98" t="s">
        <v>223</v>
      </c>
      <c r="BB12" s="97" t="s">
        <v>228</v>
      </c>
      <c r="BC12" s="232" t="s">
        <v>226</v>
      </c>
      <c r="BD12" s="246" t="s">
        <v>254</v>
      </c>
      <c r="BE12" s="244" t="s">
        <v>253</v>
      </c>
      <c r="BF12" s="245" t="s">
        <v>252</v>
      </c>
      <c r="BG12" s="244" t="s">
        <v>251</v>
      </c>
      <c r="BH12" s="99" t="s">
        <v>246</v>
      </c>
      <c r="BI12" s="98" t="s">
        <v>212</v>
      </c>
      <c r="BJ12" s="101" t="s">
        <v>52</v>
      </c>
      <c r="BK12" s="98" t="s">
        <v>213</v>
      </c>
      <c r="BL12" s="101" t="s">
        <v>53</v>
      </c>
      <c r="BM12" s="98" t="s">
        <v>214</v>
      </c>
      <c r="BN12" s="101" t="s">
        <v>54</v>
      </c>
      <c r="BO12" s="98" t="s">
        <v>215</v>
      </c>
      <c r="BP12" s="101" t="s">
        <v>55</v>
      </c>
      <c r="BQ12" s="98" t="s">
        <v>216</v>
      </c>
      <c r="BR12" s="101" t="s">
        <v>57</v>
      </c>
      <c r="BS12" s="98" t="s">
        <v>217</v>
      </c>
      <c r="BT12" s="101" t="s">
        <v>227</v>
      </c>
      <c r="BU12" s="98" t="s">
        <v>218</v>
      </c>
      <c r="BV12" s="101" t="s">
        <v>58</v>
      </c>
      <c r="BW12" s="98" t="s">
        <v>219</v>
      </c>
      <c r="BX12" s="101" t="s">
        <v>59</v>
      </c>
      <c r="BY12" s="98" t="s">
        <v>220</v>
      </c>
      <c r="BZ12" s="101" t="s">
        <v>60</v>
      </c>
      <c r="CA12" s="98" t="s">
        <v>221</v>
      </c>
      <c r="CB12" s="101" t="s">
        <v>61</v>
      </c>
      <c r="CC12" s="98" t="s">
        <v>222</v>
      </c>
      <c r="CD12" s="101" t="s">
        <v>51</v>
      </c>
      <c r="CE12" s="98" t="s">
        <v>223</v>
      </c>
      <c r="CF12" s="97" t="s">
        <v>228</v>
      </c>
      <c r="CG12" s="232" t="s">
        <v>226</v>
      </c>
      <c r="CH12" s="245" t="s">
        <v>232</v>
      </c>
      <c r="CI12" s="244" t="s">
        <v>233</v>
      </c>
      <c r="CJ12" s="245" t="s">
        <v>234</v>
      </c>
      <c r="CK12" s="244" t="s">
        <v>235</v>
      </c>
      <c r="CL12" s="247" t="s">
        <v>246</v>
      </c>
      <c r="CM12" s="98" t="s">
        <v>212</v>
      </c>
      <c r="CN12" s="101" t="s">
        <v>52</v>
      </c>
      <c r="CO12" s="98" t="s">
        <v>213</v>
      </c>
      <c r="CP12" s="101" t="s">
        <v>53</v>
      </c>
      <c r="CQ12" s="98" t="s">
        <v>214</v>
      </c>
      <c r="CR12" s="101" t="s">
        <v>54</v>
      </c>
      <c r="CS12" s="98" t="s">
        <v>215</v>
      </c>
      <c r="CT12" s="101" t="s">
        <v>55</v>
      </c>
      <c r="CU12" s="98" t="s">
        <v>216</v>
      </c>
      <c r="CV12" s="255" t="s">
        <v>57</v>
      </c>
      <c r="CW12" s="98" t="s">
        <v>217</v>
      </c>
      <c r="CX12" s="101" t="s">
        <v>227</v>
      </c>
      <c r="CY12" s="98" t="s">
        <v>218</v>
      </c>
      <c r="CZ12" s="101" t="s">
        <v>58</v>
      </c>
      <c r="DA12" s="98" t="s">
        <v>219</v>
      </c>
      <c r="DB12" s="255" t="s">
        <v>59</v>
      </c>
      <c r="DC12" s="98" t="s">
        <v>220</v>
      </c>
      <c r="DD12" s="101" t="s">
        <v>60</v>
      </c>
      <c r="DE12" s="98" t="s">
        <v>221</v>
      </c>
      <c r="DF12" s="101" t="s">
        <v>61</v>
      </c>
      <c r="DG12" s="98" t="s">
        <v>222</v>
      </c>
      <c r="DH12" s="101" t="s">
        <v>51</v>
      </c>
      <c r="DI12" s="98" t="s">
        <v>223</v>
      </c>
      <c r="DJ12" s="97" t="s">
        <v>228</v>
      </c>
      <c r="DK12" s="232" t="s">
        <v>226</v>
      </c>
      <c r="DL12" s="81" t="s">
        <v>238</v>
      </c>
      <c r="DM12" s="82" t="s">
        <v>239</v>
      </c>
      <c r="DN12" s="83" t="s">
        <v>240</v>
      </c>
      <c r="DO12" s="82" t="s">
        <v>241</v>
      </c>
      <c r="DP12" s="247" t="s">
        <v>246</v>
      </c>
      <c r="DQ12" s="98" t="s">
        <v>212</v>
      </c>
      <c r="DR12" s="101" t="s">
        <v>52</v>
      </c>
      <c r="DS12" s="98" t="s">
        <v>213</v>
      </c>
      <c r="DT12" s="101" t="s">
        <v>53</v>
      </c>
      <c r="DU12" s="98" t="s">
        <v>214</v>
      </c>
      <c r="DV12" s="101" t="s">
        <v>54</v>
      </c>
      <c r="DW12" s="98" t="s">
        <v>215</v>
      </c>
      <c r="DX12" s="101" t="s">
        <v>55</v>
      </c>
      <c r="DY12" s="98" t="s">
        <v>216</v>
      </c>
      <c r="DZ12" s="101" t="s">
        <v>57</v>
      </c>
      <c r="EA12" s="98" t="s">
        <v>217</v>
      </c>
      <c r="EB12" s="101" t="s">
        <v>227</v>
      </c>
      <c r="EC12" s="98" t="s">
        <v>218</v>
      </c>
      <c r="ED12" s="101" t="s">
        <v>58</v>
      </c>
      <c r="EE12" s="98" t="s">
        <v>219</v>
      </c>
      <c r="EF12" s="101" t="s">
        <v>59</v>
      </c>
      <c r="EG12" s="98" t="s">
        <v>220</v>
      </c>
      <c r="EH12" s="101" t="s">
        <v>60</v>
      </c>
      <c r="EI12" s="98" t="s">
        <v>221</v>
      </c>
      <c r="EJ12" s="101" t="s">
        <v>61</v>
      </c>
      <c r="EK12" s="98" t="s">
        <v>222</v>
      </c>
      <c r="EL12" s="101" t="s">
        <v>51</v>
      </c>
      <c r="EM12" s="98" t="s">
        <v>223</v>
      </c>
      <c r="EN12" s="97" t="s">
        <v>228</v>
      </c>
      <c r="EO12" s="232" t="s">
        <v>226</v>
      </c>
      <c r="EP12" s="81" t="s">
        <v>242</v>
      </c>
      <c r="EQ12" s="82" t="s">
        <v>243</v>
      </c>
      <c r="ER12" s="83" t="s">
        <v>244</v>
      </c>
      <c r="ES12" s="248" t="s">
        <v>245</v>
      </c>
      <c r="ET12" s="796"/>
      <c r="EU12" s="796"/>
      <c r="EV12" s="798"/>
      <c r="EW12" s="800"/>
      <c r="EX12" s="798"/>
      <c r="EY12" s="804"/>
      <c r="EZ12" s="807"/>
      <c r="FA12" s="807"/>
      <c r="FB12" s="807"/>
      <c r="FC12" s="791"/>
    </row>
    <row r="13" spans="1:159" s="1" customFormat="1" ht="173.25" customHeight="1" x14ac:dyDescent="0.2">
      <c r="A13" s="711">
        <v>5</v>
      </c>
      <c r="B13" s="711">
        <v>56</v>
      </c>
      <c r="C13" s="711">
        <v>531</v>
      </c>
      <c r="D13" s="763" t="s">
        <v>323</v>
      </c>
      <c r="E13" s="711">
        <v>580</v>
      </c>
      <c r="F13" s="712" t="s">
        <v>383</v>
      </c>
      <c r="G13" s="711" t="s">
        <v>324</v>
      </c>
      <c r="H13" s="712" t="s">
        <v>280</v>
      </c>
      <c r="I13" s="501">
        <v>12</v>
      </c>
      <c r="J13" s="502">
        <v>0.63</v>
      </c>
      <c r="K13" s="502"/>
      <c r="L13" s="503"/>
      <c r="M13" s="502">
        <v>0</v>
      </c>
      <c r="N13" s="503">
        <v>0</v>
      </c>
      <c r="O13" s="502">
        <v>0</v>
      </c>
      <c r="P13" s="503">
        <v>0</v>
      </c>
      <c r="Q13" s="502">
        <v>0</v>
      </c>
      <c r="R13" s="503">
        <v>0</v>
      </c>
      <c r="S13" s="502">
        <v>0</v>
      </c>
      <c r="T13" s="503">
        <v>0</v>
      </c>
      <c r="U13" s="502">
        <v>0</v>
      </c>
      <c r="V13" s="503">
        <v>0</v>
      </c>
      <c r="W13" s="502">
        <v>0.59</v>
      </c>
      <c r="X13" s="504">
        <v>0.59</v>
      </c>
      <c r="Y13" s="713">
        <f>W13+U13+S13+Q13+O13+M13+K13</f>
        <v>0.59</v>
      </c>
      <c r="Z13" s="713">
        <f>W13+U13+S13+Q13+O13+M13+K13</f>
        <v>0.59</v>
      </c>
      <c r="AA13" s="713">
        <f>X13+V13+T13+R13+P13+N13+L13</f>
        <v>0.59</v>
      </c>
      <c r="AB13" s="713">
        <f>W13+U13+S13+Q13+O13+M13+K13</f>
        <v>0.59</v>
      </c>
      <c r="AC13" s="713">
        <f>X13+V13+T13+R13+P13+N13+L13</f>
        <v>0.59</v>
      </c>
      <c r="AD13" s="505">
        <v>0.71</v>
      </c>
      <c r="AE13" s="502">
        <v>0</v>
      </c>
      <c r="AF13" s="506">
        <v>0</v>
      </c>
      <c r="AG13" s="502">
        <v>0</v>
      </c>
      <c r="AH13" s="506">
        <v>0</v>
      </c>
      <c r="AI13" s="502">
        <v>0</v>
      </c>
      <c r="AJ13" s="506">
        <v>0</v>
      </c>
      <c r="AK13" s="502">
        <v>0</v>
      </c>
      <c r="AL13" s="506">
        <v>0</v>
      </c>
      <c r="AM13" s="502">
        <v>7.21</v>
      </c>
      <c r="AN13" s="506">
        <f>7.8-AC13</f>
        <v>7.21</v>
      </c>
      <c r="AO13" s="502">
        <v>0</v>
      </c>
      <c r="AP13" s="506">
        <v>0</v>
      </c>
      <c r="AQ13" s="502">
        <v>0</v>
      </c>
      <c r="AR13" s="506">
        <v>0</v>
      </c>
      <c r="AS13" s="502">
        <v>0</v>
      </c>
      <c r="AT13" s="506">
        <v>0</v>
      </c>
      <c r="AU13" s="502">
        <v>0</v>
      </c>
      <c r="AV13" s="506">
        <v>0</v>
      </c>
      <c r="AW13" s="502">
        <v>0</v>
      </c>
      <c r="AX13" s="506">
        <v>0</v>
      </c>
      <c r="AY13" s="502">
        <v>0</v>
      </c>
      <c r="AZ13" s="506">
        <v>0</v>
      </c>
      <c r="BA13" s="502">
        <v>0</v>
      </c>
      <c r="BB13" s="506">
        <v>0</v>
      </c>
      <c r="BC13" s="507">
        <f>BA13+AY13+AW13+AU13+AQ13+AO13+AM13+AK13+AI13+AG13+AS13+AE13</f>
        <v>7.21</v>
      </c>
      <c r="BD13" s="507">
        <f>AM13+AK13+AI13+AG13+AO13+AE13+AQ13+AS13+AU13+AW13+AY13+BA13</f>
        <v>7.21</v>
      </c>
      <c r="BE13" s="507">
        <f>AF13+AH13+AJ13+AL13+AN13+AP13+AR13+AT13+AV13+AX13+AZ13+BB13</f>
        <v>7.21</v>
      </c>
      <c r="BF13" s="507">
        <f>BA13+AY13+AW13+AU13+AQ13+AO13+AM13+AK13+AI13+AG13+AS13+AE13</f>
        <v>7.21</v>
      </c>
      <c r="BG13" s="507">
        <f>AF13+AH13+AJ13+AL13+AN13+AP13+AR13+AT13+AV13+AX13+AZ13+BB13</f>
        <v>7.21</v>
      </c>
      <c r="BH13" s="508">
        <v>2</v>
      </c>
      <c r="BI13" s="764">
        <v>0</v>
      </c>
      <c r="BJ13" s="764">
        <v>0</v>
      </c>
      <c r="BK13" s="764">
        <v>0</v>
      </c>
      <c r="BL13" s="508">
        <v>0</v>
      </c>
      <c r="BM13" s="764">
        <v>0</v>
      </c>
      <c r="BN13" s="764">
        <v>0</v>
      </c>
      <c r="BO13" s="764">
        <v>0</v>
      </c>
      <c r="BP13" s="764">
        <v>0</v>
      </c>
      <c r="BQ13" s="764">
        <v>0</v>
      </c>
      <c r="BR13" s="764">
        <v>0</v>
      </c>
      <c r="BS13" s="764">
        <v>2</v>
      </c>
      <c r="BT13" s="764">
        <v>2</v>
      </c>
      <c r="BU13" s="764">
        <v>0</v>
      </c>
      <c r="BV13" s="764">
        <v>0</v>
      </c>
      <c r="BW13" s="764">
        <v>0</v>
      </c>
      <c r="BX13" s="764">
        <v>0</v>
      </c>
      <c r="BY13" s="764">
        <v>0</v>
      </c>
      <c r="BZ13" s="764">
        <v>0</v>
      </c>
      <c r="CA13" s="764">
        <v>0</v>
      </c>
      <c r="CB13" s="764">
        <v>0</v>
      </c>
      <c r="CC13" s="764">
        <v>0</v>
      </c>
      <c r="CD13" s="764"/>
      <c r="CE13" s="764">
        <v>0</v>
      </c>
      <c r="CF13" s="764">
        <v>0</v>
      </c>
      <c r="CG13" s="765">
        <f>BI13+BK13+BM13+BO13+BQ13+BS13+BU13+BW13+BY13+CA13+CC13+CE13</f>
        <v>2</v>
      </c>
      <c r="CH13" s="765">
        <f>BI13+BK13+BM13+BO13+BQ13+BS13+BU13+BW13+BY13+CA13+CC13+CE13</f>
        <v>2</v>
      </c>
      <c r="CI13" s="765">
        <f>BJ13+BL13+BN13+BP13+BR13+BT13+BV13+BX13+BZ13+CB13+CD13+CF13</f>
        <v>2</v>
      </c>
      <c r="CJ13" s="765">
        <f>BI13+BK13+BM13+BO13+BQ13+BS13+BU13+BW13+BY13+CA13+CC13+CE13</f>
        <v>2</v>
      </c>
      <c r="CK13" s="765">
        <f>BJ13+BL13+BN13+BP13+BR13+BT13+BV13+BX13+BZ13+CB13+CD13+CF13</f>
        <v>2</v>
      </c>
      <c r="CL13" s="764">
        <v>1.2</v>
      </c>
      <c r="CM13" s="764">
        <v>0</v>
      </c>
      <c r="CN13" s="764">
        <v>0</v>
      </c>
      <c r="CO13" s="764">
        <v>0</v>
      </c>
      <c r="CP13" s="764">
        <v>0</v>
      </c>
      <c r="CQ13" s="764">
        <v>0</v>
      </c>
      <c r="CR13" s="764">
        <v>0</v>
      </c>
      <c r="CS13" s="764">
        <v>0</v>
      </c>
      <c r="CT13" s="764">
        <v>0</v>
      </c>
      <c r="CU13" s="764">
        <v>0</v>
      </c>
      <c r="CV13" s="766">
        <v>0</v>
      </c>
      <c r="CW13" s="764">
        <v>0</v>
      </c>
      <c r="CX13" s="764">
        <v>0</v>
      </c>
      <c r="CY13" s="764">
        <v>0</v>
      </c>
      <c r="CZ13" s="766">
        <v>0</v>
      </c>
      <c r="DA13" s="764">
        <v>0</v>
      </c>
      <c r="DB13" s="766">
        <v>0</v>
      </c>
      <c r="DC13" s="766">
        <v>1.2</v>
      </c>
      <c r="DD13" s="766">
        <v>0</v>
      </c>
      <c r="DE13" s="764">
        <v>0</v>
      </c>
      <c r="DF13" s="764">
        <v>0</v>
      </c>
      <c r="DG13" s="766">
        <v>0</v>
      </c>
      <c r="DH13" s="766">
        <v>0</v>
      </c>
      <c r="DI13" s="766">
        <v>0</v>
      </c>
      <c r="DJ13" s="766">
        <v>0</v>
      </c>
      <c r="DK13" s="507">
        <f>CM13+CO13+CQ13+CS13+CU13+CW13+CY13+DA13+DC13+DE13+DG13+DI13</f>
        <v>1.2</v>
      </c>
      <c r="DL13" s="767">
        <f>CM13+CO13+CQ13+CS13+CU13+CW13+CY13+DA13+DC13*DE13+DG13+DI13</f>
        <v>0</v>
      </c>
      <c r="DM13" s="767">
        <f>CN13+CP13+CR13+CT13+CV13+CX13+CZ13+DB13+DD13*DF13+DH13+DJ13</f>
        <v>0</v>
      </c>
      <c r="DN13" s="768">
        <f>CM13+CO13+CQ13+CS13+CU13+CW13+CY13+DA13+DC13+DE13+DG13+DI13</f>
        <v>1.2</v>
      </c>
      <c r="DO13" s="766">
        <f>CN13+CP13+CR13+CT13+CV13+CX13+CZ13+DB13+DD13+DF13+DH13+DJ13</f>
        <v>0</v>
      </c>
      <c r="DP13" s="766">
        <v>1</v>
      </c>
      <c r="DQ13" s="710"/>
      <c r="DR13" s="710"/>
      <c r="DS13" s="710"/>
      <c r="DT13" s="710"/>
      <c r="DU13" s="710"/>
      <c r="DV13" s="710"/>
      <c r="DW13" s="710"/>
      <c r="DX13" s="710"/>
      <c r="DY13" s="710"/>
      <c r="DZ13" s="710"/>
      <c r="EA13" s="710"/>
      <c r="EB13" s="710"/>
      <c r="EC13" s="710"/>
      <c r="ED13" s="710"/>
      <c r="EE13" s="710"/>
      <c r="EF13" s="710"/>
      <c r="EG13" s="710"/>
      <c r="EH13" s="710"/>
      <c r="EI13" s="710"/>
      <c r="EJ13" s="710"/>
      <c r="EK13" s="710"/>
      <c r="EL13" s="710"/>
      <c r="EM13" s="710"/>
      <c r="EN13" s="710"/>
      <c r="EO13" s="710"/>
      <c r="EP13" s="710"/>
      <c r="EQ13" s="710"/>
      <c r="ER13" s="710"/>
      <c r="ES13" s="710"/>
      <c r="ET13" s="769">
        <f>IFERROR(DJ13/DI13,0)</f>
        <v>0</v>
      </c>
      <c r="EU13" s="216">
        <f>IFERROR(DM13/DL13,0)</f>
        <v>0</v>
      </c>
      <c r="EV13" s="509">
        <f>DO13/DN13</f>
        <v>0</v>
      </c>
      <c r="EW13" s="509">
        <f>(AC13+BG13++CK13+DM13)/(AB13+BF13+CJ13+DL13)</f>
        <v>1</v>
      </c>
      <c r="EX13" s="509">
        <f>(AC13+BG13+CK13+DO13)/I13</f>
        <v>0.81666666666666676</v>
      </c>
      <c r="EY13" s="770" t="s">
        <v>599</v>
      </c>
      <c r="EZ13" s="771" t="s">
        <v>560</v>
      </c>
      <c r="FA13" s="771" t="s">
        <v>561</v>
      </c>
      <c r="FB13" s="772" t="s">
        <v>430</v>
      </c>
      <c r="FC13" s="773" t="s">
        <v>546</v>
      </c>
    </row>
    <row r="14" spans="1:159" s="1" customFormat="1" ht="180" customHeight="1" x14ac:dyDescent="0.2">
      <c r="A14" s="711">
        <v>5</v>
      </c>
      <c r="B14" s="711">
        <v>56</v>
      </c>
      <c r="C14" s="711">
        <v>540</v>
      </c>
      <c r="D14" s="763" t="s">
        <v>325</v>
      </c>
      <c r="E14" s="774">
        <v>589</v>
      </c>
      <c r="F14" s="712" t="s">
        <v>382</v>
      </c>
      <c r="G14" s="712" t="s">
        <v>326</v>
      </c>
      <c r="H14" s="712" t="s">
        <v>280</v>
      </c>
      <c r="I14" s="510">
        <f>AC14+BG14+CJ14+CL14+DP14</f>
        <v>1</v>
      </c>
      <c r="J14" s="775">
        <v>0.125</v>
      </c>
      <c r="K14" s="775"/>
      <c r="L14" s="511"/>
      <c r="M14" s="775">
        <v>5.0000000000000001E-3</v>
      </c>
      <c r="N14" s="510">
        <v>5.0000000000000001E-3</v>
      </c>
      <c r="O14" s="512">
        <v>0.02</v>
      </c>
      <c r="P14" s="510">
        <v>0.02</v>
      </c>
      <c r="Q14" s="512">
        <v>2.0799999999999999E-2</v>
      </c>
      <c r="R14" s="510">
        <v>2.0799999999999999E-2</v>
      </c>
      <c r="S14" s="512">
        <v>2.29E-2</v>
      </c>
      <c r="T14" s="510">
        <v>2.29E-2</v>
      </c>
      <c r="U14" s="512">
        <v>3.3399999999999999E-2</v>
      </c>
      <c r="V14" s="510">
        <v>3.3399999999999999E-2</v>
      </c>
      <c r="W14" s="775">
        <v>1.2500000000000001E-2</v>
      </c>
      <c r="X14" s="512">
        <v>1.2500000000000001E-2</v>
      </c>
      <c r="Y14" s="513">
        <f>W14+U14+S14+Q14+O14+M14+K14</f>
        <v>0.11460000000000001</v>
      </c>
      <c r="Z14" s="513">
        <f>W14+U14+S14+Q14+O14+M14+K14</f>
        <v>0.11460000000000001</v>
      </c>
      <c r="AA14" s="513">
        <f>X14+V14+T14+R14+P14+N14+L14</f>
        <v>0.11460000000000001</v>
      </c>
      <c r="AB14" s="513">
        <f>W14+U14+S14+Q14+O14+M14+K14</f>
        <v>0.11460000000000001</v>
      </c>
      <c r="AC14" s="513">
        <f>X14+V14+T14+R14+P14+N14+L14</f>
        <v>0.11460000000000001</v>
      </c>
      <c r="AD14" s="510">
        <v>0.26040000000000002</v>
      </c>
      <c r="AE14" s="775">
        <v>1.04E-2</v>
      </c>
      <c r="AF14" s="510">
        <v>1.04E-2</v>
      </c>
      <c r="AG14" s="775">
        <v>5.0299999999999997E-2</v>
      </c>
      <c r="AH14" s="510">
        <v>5.0299999999999997E-2</v>
      </c>
      <c r="AI14" s="775">
        <v>4.4000000000000003E-3</v>
      </c>
      <c r="AJ14" s="510">
        <v>4.4000000000000003E-3</v>
      </c>
      <c r="AK14" s="775">
        <v>4.4000000000000003E-3</v>
      </c>
      <c r="AL14" s="510">
        <v>4.4000000000000003E-3</v>
      </c>
      <c r="AM14" s="775">
        <v>1.77E-2</v>
      </c>
      <c r="AN14" s="510">
        <v>1.77E-2</v>
      </c>
      <c r="AO14" s="775">
        <v>3.5299999999999998E-2</v>
      </c>
      <c r="AP14" s="510">
        <v>7.0000000000000001E-3</v>
      </c>
      <c r="AQ14" s="775">
        <v>7.3000000000000001E-3</v>
      </c>
      <c r="AR14" s="510">
        <v>7.3000000000000001E-3</v>
      </c>
      <c r="AS14" s="775">
        <v>2.4899999999999999E-2</v>
      </c>
      <c r="AT14" s="510">
        <v>6.0000000000000001E-3</v>
      </c>
      <c r="AU14" s="775">
        <v>1.66E-2</v>
      </c>
      <c r="AV14" s="510">
        <v>1.66E-2</v>
      </c>
      <c r="AW14" s="775">
        <v>2.9700000000000001E-2</v>
      </c>
      <c r="AX14" s="510">
        <v>1.66E-2</v>
      </c>
      <c r="AY14" s="775">
        <v>2.9700000000000001E-2</v>
      </c>
      <c r="AZ14" s="510">
        <v>4.5400000000000003E-2</v>
      </c>
      <c r="BA14" s="775">
        <v>9.2999999999999992E-3</v>
      </c>
      <c r="BB14" s="510">
        <v>4.3900000000000002E-2</v>
      </c>
      <c r="BC14" s="513">
        <f>BA14+AY14+AW14+AU14+AQ14+AO14+AM14+AK14+AI14+AG14+AS14+AE14</f>
        <v>0.24</v>
      </c>
      <c r="BD14" s="513">
        <f>AM14+AK14+AI14+AG14+AO14+AE14+AQ14+AS14+AU14+AW14+AY14+BA14</f>
        <v>0.24000000000000002</v>
      </c>
      <c r="BE14" s="513">
        <f>AF14+AH14+AJ14+AL14+AN14+AP14+AR14+AT14+AV14+AX14+AZ14+BB14</f>
        <v>0.23</v>
      </c>
      <c r="BF14" s="513">
        <f>BA14+AY14+AW14+AU14+AQ14+AO14+AM14+AK14+AI14+AG14+AS14+AE14</f>
        <v>0.24</v>
      </c>
      <c r="BG14" s="513">
        <f>AF14+AH14+AJ14+AL14+AN14+AP14+AR14+AT14+AV14+AX14+AZ14+BB14</f>
        <v>0.23</v>
      </c>
      <c r="BH14" s="512">
        <v>0.26</v>
      </c>
      <c r="BI14" s="513">
        <v>6.6E-3</v>
      </c>
      <c r="BJ14" s="513">
        <v>6.6E-3</v>
      </c>
      <c r="BK14" s="513">
        <v>1.6299999999999999E-2</v>
      </c>
      <c r="BL14" s="513">
        <v>1.6299999999999999E-2</v>
      </c>
      <c r="BM14" s="513">
        <v>1.6299999999999999E-2</v>
      </c>
      <c r="BN14" s="513">
        <v>1.6299999999999999E-2</v>
      </c>
      <c r="BO14" s="513">
        <v>2.0400000000000001E-2</v>
      </c>
      <c r="BP14" s="513">
        <v>2.0400000000000001E-2</v>
      </c>
      <c r="BQ14" s="513">
        <v>2.24E-2</v>
      </c>
      <c r="BR14" s="513">
        <v>2.24E-2</v>
      </c>
      <c r="BS14" s="513">
        <v>2.7900000000000001E-2</v>
      </c>
      <c r="BT14" s="513">
        <v>2.7900000000000001E-2</v>
      </c>
      <c r="BU14" s="513">
        <v>1.83E-2</v>
      </c>
      <c r="BV14" s="513">
        <v>1.83E-2</v>
      </c>
      <c r="BW14" s="513">
        <v>2.0899999999999998E-2</v>
      </c>
      <c r="BX14" s="513">
        <v>2.0899999999999998E-2</v>
      </c>
      <c r="BY14" s="513">
        <v>3.9199999999999999E-2</v>
      </c>
      <c r="BZ14" s="513">
        <v>3.9199999999999999E-2</v>
      </c>
      <c r="CA14" s="513">
        <v>2.7900000000000001E-2</v>
      </c>
      <c r="CB14" s="513">
        <v>2.7900000000000001E-2</v>
      </c>
      <c r="CC14" s="513">
        <v>2.2800000000000001E-2</v>
      </c>
      <c r="CD14" s="513">
        <v>2.2800000000000001E-2</v>
      </c>
      <c r="CE14" s="513">
        <v>2.1000000000000001E-2</v>
      </c>
      <c r="CF14" s="513">
        <v>2.1000000000000001E-2</v>
      </c>
      <c r="CG14" s="514">
        <f>+BI14+BK14+BM14+BO14+BQ14+BS14+BU14+BW14+BY14+CA14+CC14+CE14</f>
        <v>0.26000000000000006</v>
      </c>
      <c r="CH14" s="515">
        <f>BI14+BK14+BM14+BO14+BQ14+BS14+BU14+BW14+BY14+CA14+CC14+CE14</f>
        <v>0.26000000000000006</v>
      </c>
      <c r="CI14" s="515">
        <f>BJ14+BL14+BN14+BP14+BR14+BT14++BV14+BX14+BZ14+CB14+CD14+CF14</f>
        <v>0.26000000000000006</v>
      </c>
      <c r="CJ14" s="515">
        <f>BI14+BK14+BM14+BO14+BQ14+BS14+BU14+BW14+BY14+CA14+CC14+CE14</f>
        <v>0.26000000000000006</v>
      </c>
      <c r="CK14" s="515">
        <f>BJ14+BL14+BN14+BP14+BR14+BT14+BV14+BX14+BZ14+CB14+CD14+CF14</f>
        <v>0.26000000000000006</v>
      </c>
      <c r="CL14" s="512">
        <v>0.26</v>
      </c>
      <c r="CM14" s="776">
        <v>1.12E-2</v>
      </c>
      <c r="CN14" s="776">
        <v>1.12E-2</v>
      </c>
      <c r="CO14" s="776">
        <v>1.4E-2</v>
      </c>
      <c r="CP14" s="776">
        <v>1.4E-2</v>
      </c>
      <c r="CQ14" s="776">
        <v>1.7000000000000001E-2</v>
      </c>
      <c r="CR14" s="776">
        <v>1.7000000000000001E-2</v>
      </c>
      <c r="CS14" s="776">
        <v>3.0700000000000002E-2</v>
      </c>
      <c r="CT14" s="776">
        <v>3.0700000000000002E-2</v>
      </c>
      <c r="CU14" s="776">
        <v>1.9300000000000001E-2</v>
      </c>
      <c r="CV14" s="777">
        <v>1.9300000000000001E-2</v>
      </c>
      <c r="CW14" s="778">
        <v>1.4200000000000001E-2</v>
      </c>
      <c r="CX14" s="778">
        <v>1.4200000000000001E-2</v>
      </c>
      <c r="CY14" s="778">
        <v>1.9300000000000001E-2</v>
      </c>
      <c r="CZ14" s="777">
        <v>1.9300000000000001E-2</v>
      </c>
      <c r="DA14" s="776">
        <v>2.8500000000000001E-2</v>
      </c>
      <c r="DB14" s="777">
        <v>2.8500000000000001E-2</v>
      </c>
      <c r="DC14" s="777">
        <v>2.64E-2</v>
      </c>
      <c r="DD14" s="777">
        <v>3.1800000000000002E-2</v>
      </c>
      <c r="DE14" s="778">
        <v>3.4000000000000002E-2</v>
      </c>
      <c r="DF14" s="778">
        <v>3.9300000000000002E-2</v>
      </c>
      <c r="DG14" s="778">
        <v>1.7000000000000001E-2</v>
      </c>
      <c r="DH14" s="778">
        <v>1.46E-2</v>
      </c>
      <c r="DI14" s="777">
        <v>2.8400000000000002E-2</v>
      </c>
      <c r="DJ14" s="779">
        <v>2.01E-2</v>
      </c>
      <c r="DK14" s="513">
        <f>CM14+CO14+CQ14+CS14+CU14+CW14+CY14+DA14+DC14+DE14+DG14+DI14</f>
        <v>0.26</v>
      </c>
      <c r="DL14" s="513">
        <f>CM14+CO14+CQ14+CS14+CU14+CW14+CY14+DA14+DC14+DE14+DG14+DI14</f>
        <v>0.26</v>
      </c>
      <c r="DM14" s="513">
        <f>CN14+CP14+CR14+CT14+CV14+CX14+CZ14+DB14+DD14+DF14+DH14+DJ14</f>
        <v>0.26</v>
      </c>
      <c r="DN14" s="779">
        <f>CM14+CO14+CQ14+CS14+CU14+CW14+CY14+DA14+DC14+DE14+DG14+DI14</f>
        <v>0.26</v>
      </c>
      <c r="DO14" s="779">
        <f>CN14+CP14+CR14+CT14+CV14+CX14+CZ14+DB14+DD14+DF14+DH14+DJ14</f>
        <v>0.26</v>
      </c>
      <c r="DP14" s="779">
        <v>0.13539999999999999</v>
      </c>
      <c r="DQ14" s="713"/>
      <c r="DR14" s="713"/>
      <c r="DS14" s="713"/>
      <c r="DT14" s="713"/>
      <c r="DU14" s="713"/>
      <c r="DV14" s="713"/>
      <c r="DW14" s="713"/>
      <c r="DX14" s="713"/>
      <c r="DY14" s="713"/>
      <c r="DZ14" s="713"/>
      <c r="EA14" s="713"/>
      <c r="EB14" s="713"/>
      <c r="EC14" s="713"/>
      <c r="ED14" s="713"/>
      <c r="EE14" s="713"/>
      <c r="EF14" s="713"/>
      <c r="EG14" s="713"/>
      <c r="EH14" s="713"/>
      <c r="EI14" s="710"/>
      <c r="EJ14" s="710"/>
      <c r="EK14" s="710"/>
      <c r="EL14" s="710"/>
      <c r="EM14" s="710"/>
      <c r="EN14" s="710"/>
      <c r="EO14" s="710"/>
      <c r="EP14" s="710"/>
      <c r="EQ14" s="710"/>
      <c r="ER14" s="710"/>
      <c r="ES14" s="710"/>
      <c r="ET14" s="769">
        <f>DJ14/DI14</f>
        <v>0.70774647887323938</v>
      </c>
      <c r="EU14" s="216">
        <f>IFERROR(DM14/DL14,0)</f>
        <v>1</v>
      </c>
      <c r="EV14" s="509">
        <f>DO14/DN14</f>
        <v>1</v>
      </c>
      <c r="EW14" s="509">
        <f>(AC14+BG14++CK14+DM14)/(AB14+BF14+CJ14+DL14)</f>
        <v>0.98856620169220211</v>
      </c>
      <c r="EX14" s="509">
        <f>(AC14+BG14+CK14+DO14)/I14</f>
        <v>0.86460000000000004</v>
      </c>
      <c r="EY14" s="770" t="s">
        <v>604</v>
      </c>
      <c r="EZ14" s="771" t="s">
        <v>281</v>
      </c>
      <c r="FA14" s="771" t="s">
        <v>225</v>
      </c>
      <c r="FB14" s="772" t="s">
        <v>395</v>
      </c>
      <c r="FC14" s="773" t="s">
        <v>449</v>
      </c>
    </row>
    <row r="15" spans="1:159" s="28" customFormat="1" ht="39.75" customHeight="1" x14ac:dyDescent="0.25">
      <c r="A15" s="84"/>
      <c r="B15" s="84"/>
      <c r="C15" s="85"/>
      <c r="D15" s="86"/>
      <c r="F15" s="87"/>
      <c r="G15" s="88"/>
      <c r="H15" s="516"/>
      <c r="I15" s="85"/>
      <c r="J15" s="85"/>
      <c r="K15" s="85"/>
      <c r="L15" s="85"/>
      <c r="M15" s="85"/>
      <c r="N15" s="85"/>
      <c r="O15" s="85"/>
      <c r="P15" s="85"/>
      <c r="Q15" s="85"/>
      <c r="R15" s="100"/>
      <c r="S15" s="85"/>
      <c r="T15" s="100"/>
      <c r="U15" s="85"/>
      <c r="V15" s="89"/>
      <c r="W15" s="85"/>
      <c r="X15" s="517"/>
      <c r="Y15" s="85"/>
      <c r="Z15" s="85"/>
      <c r="AA15" s="85"/>
      <c r="AB15" s="85"/>
      <c r="AC15" s="89"/>
      <c r="AD15" s="100"/>
      <c r="AE15" s="85"/>
      <c r="AF15" s="85"/>
      <c r="AG15" s="85"/>
      <c r="AH15" s="85"/>
      <c r="AI15" s="85"/>
      <c r="AJ15" s="85"/>
      <c r="AK15" s="85"/>
      <c r="AL15" s="85"/>
      <c r="AM15" s="85"/>
      <c r="AN15" s="100"/>
      <c r="AO15" s="12"/>
      <c r="AP15" s="12"/>
      <c r="AQ15" s="85"/>
      <c r="AR15" s="85"/>
      <c r="AS15" s="100"/>
      <c r="AT15" s="100"/>
      <c r="AU15" s="85"/>
      <c r="AV15" s="85"/>
      <c r="AW15" s="85"/>
      <c r="AX15" s="85"/>
      <c r="AY15" s="85"/>
      <c r="AZ15" s="85"/>
      <c r="BA15" s="85"/>
      <c r="BB15" s="85"/>
      <c r="BC15" s="92"/>
      <c r="BD15" s="92"/>
      <c r="BE15" s="92"/>
      <c r="BF15" s="93"/>
      <c r="BG15" s="89"/>
      <c r="BH15" s="93"/>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96"/>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90"/>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518"/>
      <c r="EU15" s="518"/>
      <c r="EV15" s="519"/>
      <c r="EW15" s="520"/>
      <c r="EX15" s="520"/>
      <c r="EY15" s="91"/>
      <c r="EZ15" s="102"/>
      <c r="FA15" s="102"/>
      <c r="FB15" s="103"/>
      <c r="FC15" s="102"/>
    </row>
    <row r="16" spans="1:159" ht="26.25" x14ac:dyDescent="0.4">
      <c r="D16" s="20" t="s">
        <v>35</v>
      </c>
      <c r="Y16" s="76"/>
      <c r="Z16" s="72"/>
      <c r="AA16" s="73"/>
      <c r="AC16" s="72"/>
      <c r="AV16" s="80"/>
      <c r="AW16" s="80"/>
      <c r="AX16" s="80"/>
      <c r="AY16" s="80"/>
      <c r="AZ16" s="80"/>
      <c r="BA16" s="80"/>
      <c r="BB16" s="80"/>
      <c r="BC16" s="80"/>
      <c r="BD16" s="80"/>
      <c r="BE16" s="80"/>
      <c r="BF16" s="80"/>
      <c r="BG16" s="80"/>
      <c r="CL16" s="128"/>
      <c r="DP16" s="128"/>
      <c r="EZ16" s="102"/>
      <c r="FA16" s="102"/>
      <c r="FB16" s="103"/>
      <c r="FC16" s="102"/>
    </row>
    <row r="17" spans="4:159" ht="44.25" customHeight="1" x14ac:dyDescent="0.25">
      <c r="D17" s="30" t="s">
        <v>36</v>
      </c>
      <c r="E17" s="785" t="s">
        <v>37</v>
      </c>
      <c r="F17" s="785"/>
      <c r="G17" s="785"/>
      <c r="H17" s="785"/>
      <c r="I17" s="785"/>
      <c r="J17" s="785"/>
      <c r="K17" s="786" t="s">
        <v>38</v>
      </c>
      <c r="L17" s="786"/>
      <c r="M17" s="786"/>
      <c r="N17" s="786"/>
      <c r="O17" s="786"/>
      <c r="P17" s="786"/>
      <c r="Q17" s="786"/>
      <c r="R17" s="786"/>
      <c r="S17" s="786"/>
      <c r="Z17" s="72"/>
      <c r="AE17" s="521"/>
      <c r="AF17" s="522"/>
      <c r="AG17" s="522"/>
      <c r="AH17" s="522"/>
      <c r="AI17" s="522"/>
      <c r="AJ17" s="522"/>
      <c r="AK17" s="522"/>
      <c r="AL17" s="522"/>
      <c r="AM17" s="522"/>
      <c r="AN17" s="522"/>
      <c r="AO17" s="522"/>
      <c r="AP17" s="522"/>
      <c r="AQ17" s="522"/>
      <c r="AR17" s="522"/>
      <c r="AS17" s="522"/>
      <c r="AT17" s="522"/>
      <c r="AU17" s="522"/>
      <c r="AV17" s="522"/>
      <c r="AW17" s="522"/>
      <c r="AX17" s="522"/>
      <c r="AY17" s="522"/>
      <c r="AZ17" s="522"/>
      <c r="BA17" s="522"/>
      <c r="BB17" s="523"/>
    </row>
    <row r="18" spans="4:159" ht="22.5" customHeight="1" x14ac:dyDescent="0.25">
      <c r="D18" s="19">
        <v>13</v>
      </c>
      <c r="E18" s="781" t="s">
        <v>81</v>
      </c>
      <c r="F18" s="781"/>
      <c r="G18" s="781"/>
      <c r="H18" s="781"/>
      <c r="I18" s="781"/>
      <c r="J18" s="781"/>
      <c r="K18" s="782" t="s">
        <v>82</v>
      </c>
      <c r="L18" s="782"/>
      <c r="M18" s="782"/>
      <c r="N18" s="782"/>
      <c r="O18" s="782"/>
      <c r="P18" s="782"/>
      <c r="Q18" s="782"/>
      <c r="R18" s="782"/>
      <c r="S18" s="782"/>
      <c r="Y18" s="787"/>
      <c r="Z18" s="788"/>
      <c r="AA18" s="788"/>
      <c r="AB18" s="788"/>
      <c r="AC18" s="788"/>
      <c r="AD18" s="788"/>
      <c r="AE18" s="788"/>
      <c r="AF18" s="788"/>
      <c r="AG18" s="788"/>
      <c r="AH18" s="788"/>
      <c r="AI18" s="788"/>
      <c r="AJ18" s="788"/>
      <c r="AK18" s="788"/>
      <c r="AL18" s="788"/>
      <c r="AM18" s="788"/>
      <c r="AN18" s="788"/>
      <c r="AO18" s="788"/>
      <c r="AP18" s="788"/>
      <c r="AQ18" s="788"/>
      <c r="AR18" s="788"/>
      <c r="AS18" s="788"/>
      <c r="AT18" s="788"/>
      <c r="AU18" s="788"/>
      <c r="AV18" s="788"/>
      <c r="AW18" s="788"/>
      <c r="AX18" s="788"/>
      <c r="AY18" s="788"/>
      <c r="AZ18" s="788"/>
      <c r="BA18" s="788"/>
      <c r="BB18" s="788"/>
      <c r="BC18" s="788"/>
      <c r="BD18" s="788"/>
      <c r="BE18" s="788"/>
      <c r="BF18" s="788"/>
      <c r="BG18" s="788"/>
      <c r="EZ18" s="102"/>
      <c r="FA18" s="102"/>
      <c r="FB18" s="103"/>
      <c r="FC18" s="102"/>
    </row>
    <row r="19" spans="4:159" ht="26.25" customHeight="1" x14ac:dyDescent="0.25">
      <c r="D19" s="19">
        <v>14</v>
      </c>
      <c r="E19" s="781" t="s">
        <v>273</v>
      </c>
      <c r="F19" s="781"/>
      <c r="G19" s="781"/>
      <c r="H19" s="781"/>
      <c r="I19" s="781"/>
      <c r="J19" s="781"/>
      <c r="K19" s="782" t="s">
        <v>330</v>
      </c>
      <c r="L19" s="782"/>
      <c r="M19" s="782"/>
      <c r="N19" s="782"/>
      <c r="O19" s="782"/>
      <c r="P19" s="782"/>
      <c r="Q19" s="782"/>
      <c r="R19" s="782"/>
      <c r="S19" s="782"/>
      <c r="EZ19" s="102"/>
      <c r="FA19" s="102"/>
      <c r="FB19" s="103"/>
      <c r="FC19" s="102"/>
    </row>
    <row r="20" spans="4:159" x14ac:dyDescent="0.25">
      <c r="EZ20" s="102"/>
      <c r="FA20" s="102"/>
      <c r="FB20" s="103"/>
      <c r="FC20" s="102"/>
    </row>
    <row r="21" spans="4:159" x14ac:dyDescent="0.25">
      <c r="AV21" s="72"/>
      <c r="AW21" s="72"/>
      <c r="AX21" s="72"/>
      <c r="AY21" s="72"/>
      <c r="AZ21" s="72"/>
      <c r="BA21" s="72"/>
      <c r="BB21" s="72"/>
      <c r="BC21" s="72"/>
      <c r="BD21" s="72"/>
      <c r="BE21" s="72"/>
      <c r="BF21" s="72"/>
      <c r="BG21" s="72"/>
    </row>
    <row r="25" spans="4:159" x14ac:dyDescent="0.25">
      <c r="AC25" s="80"/>
    </row>
  </sheetData>
  <sheetProtection formatCells="0" formatColumns="0" formatRows="0" insertHyperlinks="0" sort="0" autoFilter="0" pivotTables="0"/>
  <mergeCells count="38">
    <mergeCell ref="A5:F5"/>
    <mergeCell ref="G5:FC5"/>
    <mergeCell ref="A2:F4"/>
    <mergeCell ref="G2:FC2"/>
    <mergeCell ref="G3:FC3"/>
    <mergeCell ref="G4:ES4"/>
    <mergeCell ref="ET4:FC4"/>
    <mergeCell ref="A6:F6"/>
    <mergeCell ref="G6:FC6"/>
    <mergeCell ref="A7:F7"/>
    <mergeCell ref="G7:FC7"/>
    <mergeCell ref="A8:F8"/>
    <mergeCell ref="G8:FC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E19:J19"/>
    <mergeCell ref="K19:S19"/>
    <mergeCell ref="CL11:DO11"/>
    <mergeCell ref="DP11:ES11"/>
    <mergeCell ref="E17:J17"/>
    <mergeCell ref="K17:S17"/>
    <mergeCell ref="E18:J18"/>
    <mergeCell ref="K18:S18"/>
    <mergeCell ref="Y18:BG18"/>
  </mergeCells>
  <dataValidations count="3">
    <dataValidation type="textLength" allowBlank="1" showInputMessage="1" showErrorMessage="1" sqref="EZ13:FA14" xr:uid="{00000000-0002-0000-0000-000000000000}">
      <formula1>1</formula1>
      <formula2>500</formula2>
    </dataValidation>
    <dataValidation type="textLength" allowBlank="1" showInputMessage="1" showErrorMessage="1" sqref="EY13:EY14" xr:uid="{00000000-0002-0000-0000-000001000000}">
      <formula1>1</formula1>
      <formula2>3000</formula2>
    </dataValidation>
    <dataValidation type="list" allowBlank="1" showInputMessage="1" showErrorMessage="1" sqref="H13" xr:uid="{00000000-0002-0000-0000-000002000000}">
      <formula1>"suma, personas"</formula1>
    </dataValidation>
  </dataValidations>
  <printOptions horizontalCentered="1" verticalCentered="1"/>
  <pageMargins left="0" right="0" top="0.55118110236220474" bottom="0" header="0.31496062992125984" footer="0.31496062992125984"/>
  <pageSetup scale="14"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H58"/>
  <sheetViews>
    <sheetView topLeftCell="A10" zoomScale="48" zoomScaleNormal="48" workbookViewId="0">
      <selection activeCell="A10" sqref="A10:A37"/>
    </sheetView>
  </sheetViews>
  <sheetFormatPr baseColWidth="10" defaultColWidth="10.85546875" defaultRowHeight="20.25" customHeight="1" x14ac:dyDescent="0.25"/>
  <cols>
    <col min="1" max="1" width="12.5703125" customWidth="1"/>
    <col min="2" max="2" width="7.5703125" customWidth="1"/>
    <col min="3" max="3" width="32" customWidth="1"/>
    <col min="4" max="5" width="17.5703125" style="3" customWidth="1"/>
    <col min="6" max="6" width="17.5703125" style="15" customWidth="1"/>
    <col min="7" max="7" width="25.85546875" style="4" customWidth="1"/>
    <col min="8" max="8" width="22.42578125" style="4" hidden="1" customWidth="1"/>
    <col min="9" max="10" width="15.7109375" style="4" hidden="1" customWidth="1"/>
    <col min="11" max="14" width="19.28515625" style="4" hidden="1" customWidth="1"/>
    <col min="15" max="18" width="15.7109375" style="4" hidden="1" customWidth="1"/>
    <col min="19" max="19" width="18" style="4" hidden="1" customWidth="1"/>
    <col min="20" max="20" width="16.5703125" style="4" hidden="1" customWidth="1"/>
    <col min="21" max="21" width="21.140625" style="4" hidden="1" customWidth="1"/>
    <col min="22" max="22" width="21" style="4" hidden="1" customWidth="1"/>
    <col min="23" max="23" width="26.28515625" style="4" hidden="1" customWidth="1"/>
    <col min="24" max="24" width="22.140625" style="4" hidden="1" customWidth="1"/>
    <col min="25" max="25" width="23.28515625" style="4" hidden="1" customWidth="1"/>
    <col min="26" max="26" width="25" style="4" customWidth="1"/>
    <col min="27" max="27" width="28" style="4" customWidth="1"/>
    <col min="28" max="28" width="26.140625" style="4" hidden="1" customWidth="1"/>
    <col min="29" max="29" width="22.140625" style="4" hidden="1" customWidth="1"/>
    <col min="30" max="30" width="25.7109375" style="4" hidden="1" customWidth="1"/>
    <col min="31" max="31" width="21.28515625" style="4" hidden="1" customWidth="1"/>
    <col min="32" max="32" width="26.140625" style="4" hidden="1" customWidth="1"/>
    <col min="33" max="33" width="22.5703125" style="4" hidden="1" customWidth="1"/>
    <col min="34" max="34" width="21" style="4" hidden="1" customWidth="1"/>
    <col min="35" max="35" width="21.5703125" style="4" hidden="1" customWidth="1"/>
    <col min="36" max="36" width="22.7109375" style="4" hidden="1" customWidth="1"/>
    <col min="37" max="37" width="20.7109375" style="4" hidden="1" customWidth="1"/>
    <col min="38" max="38" width="19.7109375" style="4" hidden="1" customWidth="1"/>
    <col min="39" max="39" width="21.85546875" style="4" hidden="1" customWidth="1"/>
    <col min="40" max="40" width="23.7109375" style="4" hidden="1" customWidth="1"/>
    <col min="41" max="41" width="19.140625" style="4" hidden="1" customWidth="1"/>
    <col min="42" max="42" width="24.140625" style="4" hidden="1" customWidth="1"/>
    <col min="43" max="43" width="22.5703125" style="4" hidden="1" customWidth="1"/>
    <col min="44" max="44" width="23.7109375" style="4" hidden="1" customWidth="1"/>
    <col min="45" max="45" width="20.7109375" style="4" hidden="1" customWidth="1"/>
    <col min="46" max="46" width="22.5703125" style="4" hidden="1" customWidth="1"/>
    <col min="47" max="47" width="19.7109375" style="4" hidden="1" customWidth="1"/>
    <col min="48" max="48" width="19.140625" style="4" hidden="1" customWidth="1"/>
    <col min="49" max="49" width="24.28515625" style="4" hidden="1" customWidth="1"/>
    <col min="50" max="50" width="24" style="4" hidden="1" customWidth="1"/>
    <col min="51" max="51" width="20.140625" style="4" hidden="1" customWidth="1"/>
    <col min="52" max="52" width="26.85546875" style="4" hidden="1" customWidth="1"/>
    <col min="53" max="54" width="23.42578125" style="4" hidden="1" customWidth="1"/>
    <col min="55" max="55" width="25.7109375" style="4" hidden="1" customWidth="1"/>
    <col min="56" max="56" width="24.7109375" style="4" customWidth="1"/>
    <col min="57" max="57" width="24.5703125" style="4" customWidth="1"/>
    <col min="58" max="58" width="26.42578125" style="4" hidden="1" customWidth="1"/>
    <col min="59" max="59" width="28.42578125" style="4" hidden="1" customWidth="1"/>
    <col min="60" max="60" width="29.85546875" style="4" hidden="1" customWidth="1"/>
    <col min="61" max="61" width="27.85546875" style="4" hidden="1" customWidth="1"/>
    <col min="62" max="62" width="28.7109375" style="4" hidden="1" customWidth="1"/>
    <col min="63" max="63" width="32.140625" style="4" hidden="1" customWidth="1"/>
    <col min="64" max="64" width="35.140625" style="4" hidden="1" customWidth="1"/>
    <col min="65" max="66" width="30.28515625" style="4" hidden="1" customWidth="1"/>
    <col min="67" max="67" width="22.42578125" style="4" hidden="1" customWidth="1"/>
    <col min="68" max="68" width="27" style="4" hidden="1" customWidth="1"/>
    <col min="69" max="69" width="34.140625" style="4" hidden="1" customWidth="1"/>
    <col min="70" max="70" width="29.7109375" style="4" hidden="1" customWidth="1"/>
    <col min="71" max="71" width="27.28515625" style="4" hidden="1" customWidth="1"/>
    <col min="72" max="72" width="29.7109375" style="4" hidden="1" customWidth="1"/>
    <col min="73" max="73" width="30.42578125" style="4" hidden="1" customWidth="1"/>
    <col min="74" max="74" width="31.5703125" style="4" hidden="1" customWidth="1"/>
    <col min="75" max="76" width="22.42578125" style="4" hidden="1" customWidth="1"/>
    <col min="77" max="77" width="23.28515625" style="4" hidden="1" customWidth="1"/>
    <col min="78" max="78" width="22.42578125" style="4" hidden="1" customWidth="1"/>
    <col min="79" max="79" width="31.5703125" style="4" hidden="1" customWidth="1"/>
    <col min="80" max="80" width="28.7109375" style="4" hidden="1" customWidth="1"/>
    <col min="81" max="81" width="22.7109375" style="4" hidden="1" customWidth="1"/>
    <col min="82" max="82" width="25.85546875" style="4" hidden="1" customWidth="1"/>
    <col min="83" max="83" width="27" style="4" hidden="1" customWidth="1"/>
    <col min="84" max="84" width="26.85546875" style="4" hidden="1" customWidth="1"/>
    <col min="85" max="85" width="25.5703125" style="4" hidden="1" customWidth="1"/>
    <col min="86" max="86" width="24" style="4" customWidth="1"/>
    <col min="87" max="87" width="23.85546875" style="4" customWidth="1"/>
    <col min="88" max="88" width="26.85546875" style="4" customWidth="1"/>
    <col min="89" max="92" width="23.5703125" style="4" customWidth="1"/>
    <col min="93" max="97" width="19.42578125" style="4" customWidth="1"/>
    <col min="98" max="98" width="17.5703125" style="4" customWidth="1"/>
    <col min="99" max="103" width="24" style="4" customWidth="1"/>
    <col min="104" max="104" width="21" style="4" customWidth="1"/>
    <col min="105" max="107" width="22.42578125" style="4" customWidth="1"/>
    <col min="108" max="108" width="19.140625" style="4" customWidth="1"/>
    <col min="109" max="112" width="28.42578125" style="4" customWidth="1"/>
    <col min="113" max="113" width="28.85546875" style="4" customWidth="1"/>
    <col min="114" max="114" width="29.5703125" style="4" customWidth="1"/>
    <col min="115" max="115" width="30.85546875" style="4" customWidth="1"/>
    <col min="116" max="117" width="30.28515625" style="4" customWidth="1"/>
    <col min="118" max="118" width="28.42578125" style="4" customWidth="1"/>
    <col min="119" max="147" width="15.7109375" style="4" hidden="1" customWidth="1"/>
    <col min="148" max="148" width="23.7109375" style="12" customWidth="1"/>
    <col min="149" max="149" width="28" style="12" customWidth="1"/>
    <col min="150" max="150" width="23.85546875" customWidth="1"/>
    <col min="151" max="151" width="27.42578125" customWidth="1"/>
    <col min="152" max="152" width="25" customWidth="1"/>
    <col min="153" max="153" width="42.42578125" customWidth="1"/>
    <col min="154" max="154" width="23.85546875" customWidth="1"/>
    <col min="155" max="155" width="18.28515625" customWidth="1"/>
    <col min="156" max="156" width="45.42578125" customWidth="1"/>
    <col min="157" max="157" width="44.85546875" customWidth="1"/>
    <col min="158" max="158" width="6" bestFit="1" customWidth="1"/>
    <col min="159" max="159" width="13.28515625" customWidth="1"/>
  </cols>
  <sheetData>
    <row r="1" spans="1:159" s="17" customFormat="1" ht="32.25" customHeight="1" x14ac:dyDescent="0.5">
      <c r="A1" s="836"/>
      <c r="B1" s="837"/>
      <c r="C1" s="837"/>
      <c r="D1" s="837"/>
      <c r="E1" s="838"/>
      <c r="F1" s="823" t="s">
        <v>39</v>
      </c>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823"/>
      <c r="AQ1" s="823"/>
      <c r="AR1" s="823"/>
      <c r="AS1" s="823"/>
      <c r="AT1" s="823"/>
      <c r="AU1" s="823"/>
      <c r="AV1" s="823"/>
      <c r="AW1" s="823"/>
      <c r="AX1" s="823"/>
      <c r="AY1" s="823"/>
      <c r="AZ1" s="823"/>
      <c r="BA1" s="823"/>
      <c r="BB1" s="823"/>
      <c r="BC1" s="823"/>
      <c r="BD1" s="823"/>
      <c r="BE1" s="823"/>
      <c r="BF1" s="823"/>
      <c r="BG1" s="823"/>
      <c r="BH1" s="823"/>
      <c r="BI1" s="823"/>
      <c r="BJ1" s="823"/>
      <c r="BK1" s="823"/>
      <c r="BL1" s="823"/>
      <c r="BM1" s="823"/>
      <c r="BN1" s="823"/>
      <c r="BO1" s="823"/>
      <c r="BP1" s="823"/>
      <c r="BQ1" s="823"/>
      <c r="BR1" s="823"/>
      <c r="BS1" s="823"/>
      <c r="BT1" s="823"/>
      <c r="BU1" s="823"/>
      <c r="BV1" s="823"/>
      <c r="BW1" s="823"/>
      <c r="BX1" s="823"/>
      <c r="BY1" s="823"/>
      <c r="BZ1" s="823"/>
      <c r="CA1" s="823"/>
      <c r="CB1" s="823"/>
      <c r="CC1" s="823"/>
      <c r="CD1" s="823"/>
      <c r="CE1" s="823"/>
      <c r="CF1" s="823"/>
      <c r="CG1" s="823"/>
      <c r="CH1" s="823"/>
      <c r="CI1" s="823"/>
      <c r="CJ1" s="823"/>
      <c r="CK1" s="823"/>
      <c r="CL1" s="823"/>
      <c r="CM1" s="823"/>
      <c r="CN1" s="823"/>
      <c r="CO1" s="823"/>
      <c r="CP1" s="823"/>
      <c r="CQ1" s="823"/>
      <c r="CR1" s="823"/>
      <c r="CS1" s="823"/>
      <c r="CT1" s="823"/>
      <c r="CU1" s="823"/>
      <c r="CV1" s="823"/>
      <c r="CW1" s="823"/>
      <c r="CX1" s="823"/>
      <c r="CY1" s="823"/>
      <c r="CZ1" s="823"/>
      <c r="DA1" s="823"/>
      <c r="DB1" s="823"/>
      <c r="DC1" s="823"/>
      <c r="DD1" s="823"/>
      <c r="DE1" s="823"/>
      <c r="DF1" s="823"/>
      <c r="DG1" s="823"/>
      <c r="DH1" s="823"/>
      <c r="DI1" s="823"/>
      <c r="DJ1" s="823"/>
      <c r="DK1" s="823"/>
      <c r="DL1" s="823"/>
      <c r="DM1" s="823"/>
      <c r="DN1" s="823"/>
      <c r="DO1" s="823"/>
      <c r="DP1" s="823"/>
      <c r="DQ1" s="823"/>
      <c r="DR1" s="823"/>
      <c r="DS1" s="823"/>
      <c r="DT1" s="823"/>
      <c r="DU1" s="823"/>
      <c r="DV1" s="823"/>
      <c r="DW1" s="823"/>
      <c r="DX1" s="823"/>
      <c r="DY1" s="823"/>
      <c r="DZ1" s="823"/>
      <c r="EA1" s="823"/>
      <c r="EB1" s="823"/>
      <c r="EC1" s="823"/>
      <c r="ED1" s="823"/>
      <c r="EE1" s="823"/>
      <c r="EF1" s="823"/>
      <c r="EG1" s="823"/>
      <c r="EH1" s="823"/>
      <c r="EI1" s="823"/>
      <c r="EJ1" s="823"/>
      <c r="EK1" s="823"/>
      <c r="EL1" s="823"/>
      <c r="EM1" s="823"/>
      <c r="EN1" s="823"/>
      <c r="EO1" s="823"/>
      <c r="EP1" s="823"/>
      <c r="EQ1" s="823"/>
      <c r="ER1" s="823"/>
      <c r="ES1" s="823"/>
      <c r="ET1" s="823"/>
      <c r="EU1" s="823"/>
      <c r="EV1" s="823"/>
      <c r="EW1" s="823"/>
      <c r="EX1" s="823"/>
      <c r="EY1" s="823"/>
      <c r="EZ1" s="823"/>
      <c r="FA1" s="824"/>
    </row>
    <row r="2" spans="1:159" s="17" customFormat="1" ht="54" customHeight="1" thickBot="1" x14ac:dyDescent="0.55000000000000004">
      <c r="A2" s="839"/>
      <c r="B2" s="788"/>
      <c r="C2" s="788"/>
      <c r="D2" s="788"/>
      <c r="E2" s="840"/>
      <c r="F2" s="844" t="s">
        <v>268</v>
      </c>
      <c r="G2" s="844"/>
      <c r="H2" s="844"/>
      <c r="I2" s="844"/>
      <c r="J2" s="844"/>
      <c r="K2" s="844"/>
      <c r="L2" s="844"/>
      <c r="M2" s="844"/>
      <c r="N2" s="844"/>
      <c r="O2" s="844"/>
      <c r="P2" s="844"/>
      <c r="Q2" s="844"/>
      <c r="R2" s="844"/>
      <c r="S2" s="844"/>
      <c r="T2" s="844"/>
      <c r="U2" s="844"/>
      <c r="V2" s="844"/>
      <c r="W2" s="844"/>
      <c r="X2" s="844"/>
      <c r="Y2" s="844"/>
      <c r="Z2" s="844"/>
      <c r="AA2" s="844"/>
      <c r="AB2" s="844"/>
      <c r="AC2" s="844"/>
      <c r="AD2" s="844"/>
      <c r="AE2" s="844"/>
      <c r="AF2" s="844"/>
      <c r="AG2" s="844"/>
      <c r="AH2" s="844"/>
      <c r="AI2" s="844"/>
      <c r="AJ2" s="844"/>
      <c r="AK2" s="844"/>
      <c r="AL2" s="844"/>
      <c r="AM2" s="844"/>
      <c r="AN2" s="844"/>
      <c r="AO2" s="844"/>
      <c r="AP2" s="844"/>
      <c r="AQ2" s="844"/>
      <c r="AR2" s="844"/>
      <c r="AS2" s="844"/>
      <c r="AT2" s="844"/>
      <c r="AU2" s="844"/>
      <c r="AV2" s="844"/>
      <c r="AW2" s="844"/>
      <c r="AX2" s="844"/>
      <c r="AY2" s="844"/>
      <c r="AZ2" s="844"/>
      <c r="BA2" s="844"/>
      <c r="BB2" s="844"/>
      <c r="BC2" s="844"/>
      <c r="BD2" s="844"/>
      <c r="BE2" s="844"/>
      <c r="BF2" s="844"/>
      <c r="BG2" s="844"/>
      <c r="BH2" s="844"/>
      <c r="BI2" s="844"/>
      <c r="BJ2" s="844"/>
      <c r="BK2" s="844"/>
      <c r="BL2" s="844"/>
      <c r="BM2" s="844"/>
      <c r="BN2" s="844"/>
      <c r="BO2" s="844"/>
      <c r="BP2" s="844"/>
      <c r="BQ2" s="844"/>
      <c r="BR2" s="844"/>
      <c r="BS2" s="844"/>
      <c r="BT2" s="844"/>
      <c r="BU2" s="844"/>
      <c r="BV2" s="844"/>
      <c r="BW2" s="844"/>
      <c r="BX2" s="844"/>
      <c r="BY2" s="844"/>
      <c r="BZ2" s="844"/>
      <c r="CA2" s="844"/>
      <c r="CB2" s="844"/>
      <c r="CC2" s="844"/>
      <c r="CD2" s="844"/>
      <c r="CE2" s="844"/>
      <c r="CF2" s="844"/>
      <c r="CG2" s="844"/>
      <c r="CH2" s="844"/>
      <c r="CI2" s="844"/>
      <c r="CJ2" s="844"/>
      <c r="CK2" s="844"/>
      <c r="CL2" s="844"/>
      <c r="CM2" s="844"/>
      <c r="CN2" s="844"/>
      <c r="CO2" s="844"/>
      <c r="CP2" s="844"/>
      <c r="CQ2" s="844"/>
      <c r="CR2" s="844"/>
      <c r="CS2" s="844"/>
      <c r="CT2" s="844"/>
      <c r="CU2" s="844"/>
      <c r="CV2" s="844"/>
      <c r="CW2" s="844"/>
      <c r="CX2" s="844"/>
      <c r="CY2" s="844"/>
      <c r="CZ2" s="844"/>
      <c r="DA2" s="844"/>
      <c r="DB2" s="844"/>
      <c r="DC2" s="844"/>
      <c r="DD2" s="844"/>
      <c r="DE2" s="844"/>
      <c r="DF2" s="844"/>
      <c r="DG2" s="844"/>
      <c r="DH2" s="844"/>
      <c r="DI2" s="844"/>
      <c r="DJ2" s="844"/>
      <c r="DK2" s="844"/>
      <c r="DL2" s="844"/>
      <c r="DM2" s="844"/>
      <c r="DN2" s="844"/>
      <c r="DO2" s="844"/>
      <c r="DP2" s="844"/>
      <c r="DQ2" s="844"/>
      <c r="DR2" s="844"/>
      <c r="DS2" s="844"/>
      <c r="DT2" s="844"/>
      <c r="DU2" s="844"/>
      <c r="DV2" s="844"/>
      <c r="DW2" s="844"/>
      <c r="DX2" s="844"/>
      <c r="DY2" s="844"/>
      <c r="DZ2" s="844"/>
      <c r="EA2" s="844"/>
      <c r="EB2" s="844"/>
      <c r="EC2" s="844"/>
      <c r="ED2" s="844"/>
      <c r="EE2" s="844"/>
      <c r="EF2" s="844"/>
      <c r="EG2" s="844"/>
      <c r="EH2" s="844"/>
      <c r="EI2" s="844"/>
      <c r="EJ2" s="844"/>
      <c r="EK2" s="844"/>
      <c r="EL2" s="844"/>
      <c r="EM2" s="844"/>
      <c r="EN2" s="844"/>
      <c r="EO2" s="844"/>
      <c r="EP2" s="844"/>
      <c r="EQ2" s="844"/>
      <c r="ER2" s="845"/>
      <c r="ES2" s="845"/>
      <c r="ET2" s="845"/>
      <c r="EU2" s="845"/>
      <c r="EV2" s="845"/>
      <c r="EW2" s="845"/>
      <c r="EX2" s="845"/>
      <c r="EY2" s="845"/>
      <c r="EZ2" s="845"/>
      <c r="FA2" s="846"/>
    </row>
    <row r="3" spans="1:159" s="16" customFormat="1" ht="34.5" customHeight="1" thickBot="1" x14ac:dyDescent="0.45">
      <c r="A3" s="841"/>
      <c r="B3" s="842"/>
      <c r="C3" s="842"/>
      <c r="D3" s="842"/>
      <c r="E3" s="843"/>
      <c r="F3" s="847" t="s">
        <v>48</v>
      </c>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48"/>
      <c r="AT3" s="848"/>
      <c r="AU3" s="848"/>
      <c r="AV3" s="848"/>
      <c r="AW3" s="848"/>
      <c r="AX3" s="848"/>
      <c r="AY3" s="848"/>
      <c r="AZ3" s="848"/>
      <c r="BA3" s="848"/>
      <c r="BB3" s="848"/>
      <c r="BC3" s="848"/>
      <c r="BD3" s="848"/>
      <c r="BE3" s="848"/>
      <c r="BF3" s="848"/>
      <c r="BG3" s="848"/>
      <c r="BH3" s="848"/>
      <c r="BI3" s="848"/>
      <c r="BJ3" s="848"/>
      <c r="BK3" s="848"/>
      <c r="BL3" s="848"/>
      <c r="BM3" s="848"/>
      <c r="BN3" s="848"/>
      <c r="BO3" s="848"/>
      <c r="BP3" s="848"/>
      <c r="BQ3" s="848"/>
      <c r="BR3" s="848"/>
      <c r="BS3" s="848"/>
      <c r="BT3" s="848"/>
      <c r="BU3" s="848"/>
      <c r="BV3" s="848"/>
      <c r="BW3" s="848"/>
      <c r="BX3" s="848"/>
      <c r="BY3" s="848"/>
      <c r="BZ3" s="848"/>
      <c r="CA3" s="848"/>
      <c r="CB3" s="848"/>
      <c r="CC3" s="848"/>
      <c r="CD3" s="848"/>
      <c r="CE3" s="848"/>
      <c r="CF3" s="848"/>
      <c r="CG3" s="848"/>
      <c r="CH3" s="848"/>
      <c r="CI3" s="848"/>
      <c r="CJ3" s="848"/>
      <c r="CK3" s="848"/>
      <c r="CL3" s="848"/>
      <c r="CM3" s="848"/>
      <c r="CN3" s="848"/>
      <c r="CO3" s="848"/>
      <c r="CP3" s="848"/>
      <c r="CQ3" s="848"/>
      <c r="CR3" s="848"/>
      <c r="CS3" s="848"/>
      <c r="CT3" s="848"/>
      <c r="CU3" s="848"/>
      <c r="CV3" s="848"/>
      <c r="CW3" s="848"/>
      <c r="CX3" s="848"/>
      <c r="CY3" s="848"/>
      <c r="CZ3" s="848"/>
      <c r="DA3" s="848"/>
      <c r="DB3" s="848"/>
      <c r="DC3" s="848"/>
      <c r="DD3" s="848"/>
      <c r="DE3" s="848"/>
      <c r="DF3" s="848"/>
      <c r="DG3" s="848"/>
      <c r="DH3" s="848"/>
      <c r="DI3" s="848"/>
      <c r="DJ3" s="848"/>
      <c r="DK3" s="848"/>
      <c r="DL3" s="848"/>
      <c r="DM3" s="848"/>
      <c r="DN3" s="848"/>
      <c r="DO3" s="848"/>
      <c r="DP3" s="848"/>
      <c r="DQ3" s="848"/>
      <c r="DR3" s="848"/>
      <c r="DS3" s="848"/>
      <c r="DT3" s="848"/>
      <c r="DU3" s="848"/>
      <c r="DV3" s="848"/>
      <c r="DW3" s="848"/>
      <c r="DX3" s="848"/>
      <c r="DY3" s="848"/>
      <c r="DZ3" s="848"/>
      <c r="EA3" s="848"/>
      <c r="EB3" s="848"/>
      <c r="EC3" s="848"/>
      <c r="ED3" s="848"/>
      <c r="EE3" s="848"/>
      <c r="EF3" s="848"/>
      <c r="EG3" s="848"/>
      <c r="EH3" s="848"/>
      <c r="EI3" s="848"/>
      <c r="EJ3" s="848"/>
      <c r="EK3" s="848"/>
      <c r="EL3" s="848"/>
      <c r="EM3" s="848"/>
      <c r="EN3" s="848"/>
      <c r="EO3" s="848"/>
      <c r="EP3" s="848"/>
      <c r="EQ3" s="848"/>
      <c r="ER3" s="848" t="s">
        <v>249</v>
      </c>
      <c r="ES3" s="848"/>
      <c r="ET3" s="848"/>
      <c r="EU3" s="848"/>
      <c r="EV3" s="848"/>
      <c r="EW3" s="848"/>
      <c r="EX3" s="848"/>
      <c r="EY3" s="848"/>
      <c r="EZ3" s="848"/>
      <c r="FA3" s="849"/>
    </row>
    <row r="4" spans="1:159" ht="30.75" customHeight="1" thickBot="1" x14ac:dyDescent="0.3">
      <c r="A4" s="830" t="s">
        <v>0</v>
      </c>
      <c r="B4" s="831"/>
      <c r="C4" s="831"/>
      <c r="D4" s="831"/>
      <c r="E4" s="832"/>
      <c r="F4" s="833" t="s">
        <v>278</v>
      </c>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834"/>
      <c r="BA4" s="834"/>
      <c r="BB4" s="834"/>
      <c r="BC4" s="834"/>
      <c r="BD4" s="834"/>
      <c r="BE4" s="834"/>
      <c r="BF4" s="834"/>
      <c r="BG4" s="834"/>
      <c r="BH4" s="834"/>
      <c r="BI4" s="834"/>
      <c r="BJ4" s="834"/>
      <c r="BK4" s="834"/>
      <c r="BL4" s="834"/>
      <c r="BM4" s="834"/>
      <c r="BN4" s="834"/>
      <c r="BO4" s="834"/>
      <c r="BP4" s="834"/>
      <c r="BQ4" s="834"/>
      <c r="BR4" s="834"/>
      <c r="BS4" s="834"/>
      <c r="BT4" s="834"/>
      <c r="BU4" s="834"/>
      <c r="BV4" s="834"/>
      <c r="BW4" s="834"/>
      <c r="BX4" s="834"/>
      <c r="BY4" s="834"/>
      <c r="BZ4" s="834"/>
      <c r="CA4" s="834"/>
      <c r="CB4" s="834"/>
      <c r="CC4" s="834"/>
      <c r="CD4" s="834"/>
      <c r="CE4" s="834"/>
      <c r="CF4" s="834"/>
      <c r="CG4" s="834"/>
      <c r="CH4" s="834"/>
      <c r="CI4" s="834"/>
      <c r="CJ4" s="834"/>
      <c r="CK4" s="834"/>
      <c r="CL4" s="834"/>
      <c r="CM4" s="834"/>
      <c r="CN4" s="834"/>
      <c r="CO4" s="834"/>
      <c r="CP4" s="834"/>
      <c r="CQ4" s="834"/>
      <c r="CR4" s="834"/>
      <c r="CS4" s="834"/>
      <c r="CT4" s="834"/>
      <c r="CU4" s="834"/>
      <c r="CV4" s="834"/>
      <c r="CW4" s="834"/>
      <c r="CX4" s="834"/>
      <c r="CY4" s="834"/>
      <c r="CZ4" s="834"/>
      <c r="DA4" s="834"/>
      <c r="DB4" s="834"/>
      <c r="DC4" s="834"/>
      <c r="DD4" s="834"/>
      <c r="DE4" s="834"/>
      <c r="DF4" s="834"/>
      <c r="DG4" s="834"/>
      <c r="DH4" s="834"/>
      <c r="DI4" s="834"/>
      <c r="DJ4" s="834"/>
      <c r="DK4" s="834"/>
      <c r="DL4" s="834"/>
      <c r="DM4" s="834"/>
      <c r="DN4" s="834"/>
      <c r="DO4" s="834"/>
      <c r="DP4" s="834"/>
      <c r="DQ4" s="834"/>
      <c r="DR4" s="834"/>
      <c r="DS4" s="834"/>
      <c r="DT4" s="834"/>
      <c r="DU4" s="834"/>
      <c r="DV4" s="834"/>
      <c r="DW4" s="834"/>
      <c r="DX4" s="834"/>
      <c r="DY4" s="834"/>
      <c r="DZ4" s="834"/>
      <c r="EA4" s="834"/>
      <c r="EB4" s="834"/>
      <c r="EC4" s="834"/>
      <c r="ED4" s="834"/>
      <c r="EE4" s="834"/>
      <c r="EF4" s="834"/>
      <c r="EG4" s="834"/>
      <c r="EH4" s="834"/>
      <c r="EI4" s="834"/>
      <c r="EJ4" s="834"/>
      <c r="EK4" s="834"/>
      <c r="EL4" s="834"/>
      <c r="EM4" s="834"/>
      <c r="EN4" s="834"/>
      <c r="EO4" s="834"/>
      <c r="EP4" s="834"/>
      <c r="EQ4" s="834"/>
      <c r="ER4" s="834"/>
      <c r="ES4" s="834"/>
      <c r="ET4" s="834"/>
      <c r="EU4" s="834"/>
      <c r="EV4" s="834"/>
      <c r="EW4" s="834"/>
      <c r="EX4" s="834"/>
      <c r="EY4" s="834"/>
      <c r="EZ4" s="834"/>
      <c r="FA4" s="835"/>
    </row>
    <row r="5" spans="1:159" ht="30.75" customHeight="1" thickBot="1" x14ac:dyDescent="0.3">
      <c r="A5" s="830" t="s">
        <v>2</v>
      </c>
      <c r="B5" s="831"/>
      <c r="C5" s="831"/>
      <c r="D5" s="831"/>
      <c r="E5" s="832"/>
      <c r="F5" s="833" t="s">
        <v>279</v>
      </c>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c r="AG5" s="834"/>
      <c r="AH5" s="834"/>
      <c r="AI5" s="834"/>
      <c r="AJ5" s="834"/>
      <c r="AK5" s="834"/>
      <c r="AL5" s="834"/>
      <c r="AM5" s="834"/>
      <c r="AN5" s="834"/>
      <c r="AO5" s="834"/>
      <c r="AP5" s="834"/>
      <c r="AQ5" s="834"/>
      <c r="AR5" s="834"/>
      <c r="AS5" s="834"/>
      <c r="AT5" s="834"/>
      <c r="AU5" s="834"/>
      <c r="AV5" s="834"/>
      <c r="AW5" s="834"/>
      <c r="AX5" s="834"/>
      <c r="AY5" s="834"/>
      <c r="AZ5" s="834"/>
      <c r="BA5" s="834"/>
      <c r="BB5" s="834"/>
      <c r="BC5" s="834"/>
      <c r="BD5" s="834"/>
      <c r="BE5" s="834"/>
      <c r="BF5" s="834"/>
      <c r="BG5" s="834"/>
      <c r="BH5" s="834"/>
      <c r="BI5" s="834"/>
      <c r="BJ5" s="834"/>
      <c r="BK5" s="834"/>
      <c r="BL5" s="834"/>
      <c r="BM5" s="834"/>
      <c r="BN5" s="834"/>
      <c r="BO5" s="834"/>
      <c r="BP5" s="834"/>
      <c r="BQ5" s="834"/>
      <c r="BR5" s="834"/>
      <c r="BS5" s="834"/>
      <c r="BT5" s="834"/>
      <c r="BU5" s="834"/>
      <c r="BV5" s="834"/>
      <c r="BW5" s="834"/>
      <c r="BX5" s="834"/>
      <c r="BY5" s="834"/>
      <c r="BZ5" s="834"/>
      <c r="CA5" s="834"/>
      <c r="CB5" s="834"/>
      <c r="CC5" s="834"/>
      <c r="CD5" s="834"/>
      <c r="CE5" s="834"/>
      <c r="CF5" s="834"/>
      <c r="CG5" s="834"/>
      <c r="CH5" s="834"/>
      <c r="CI5" s="834"/>
      <c r="CJ5" s="834"/>
      <c r="CK5" s="834"/>
      <c r="CL5" s="834"/>
      <c r="CM5" s="834"/>
      <c r="CN5" s="834"/>
      <c r="CO5" s="834"/>
      <c r="CP5" s="834"/>
      <c r="CQ5" s="834"/>
      <c r="CR5" s="834"/>
      <c r="CS5" s="834"/>
      <c r="CT5" s="834"/>
      <c r="CU5" s="834"/>
      <c r="CV5" s="834"/>
      <c r="CW5" s="834"/>
      <c r="CX5" s="834"/>
      <c r="CY5" s="834"/>
      <c r="CZ5" s="834"/>
      <c r="DA5" s="834"/>
      <c r="DB5" s="834"/>
      <c r="DC5" s="834"/>
      <c r="DD5" s="834"/>
      <c r="DE5" s="834"/>
      <c r="DF5" s="834"/>
      <c r="DG5" s="834"/>
      <c r="DH5" s="834"/>
      <c r="DI5" s="834"/>
      <c r="DJ5" s="834"/>
      <c r="DK5" s="834"/>
      <c r="DL5" s="834"/>
      <c r="DM5" s="834"/>
      <c r="DN5" s="834"/>
      <c r="DO5" s="834"/>
      <c r="DP5" s="834"/>
      <c r="DQ5" s="834"/>
      <c r="DR5" s="834"/>
      <c r="DS5" s="834"/>
      <c r="DT5" s="834"/>
      <c r="DU5" s="834"/>
      <c r="DV5" s="834"/>
      <c r="DW5" s="834"/>
      <c r="DX5" s="834"/>
      <c r="DY5" s="834"/>
      <c r="DZ5" s="834"/>
      <c r="EA5" s="834"/>
      <c r="EB5" s="834"/>
      <c r="EC5" s="834"/>
      <c r="ED5" s="834"/>
      <c r="EE5" s="834"/>
      <c r="EF5" s="834"/>
      <c r="EG5" s="834"/>
      <c r="EH5" s="834"/>
      <c r="EI5" s="834"/>
      <c r="EJ5" s="834"/>
      <c r="EK5" s="834"/>
      <c r="EL5" s="834"/>
      <c r="EM5" s="834"/>
      <c r="EN5" s="834"/>
      <c r="EO5" s="834"/>
      <c r="EP5" s="834"/>
      <c r="EQ5" s="834"/>
      <c r="ER5" s="834"/>
      <c r="ES5" s="834"/>
      <c r="ET5" s="834"/>
      <c r="EU5" s="834"/>
      <c r="EV5" s="834"/>
      <c r="EW5" s="834"/>
      <c r="EX5" s="834"/>
      <c r="EY5" s="834"/>
      <c r="EZ5" s="834"/>
      <c r="FA5" s="835"/>
    </row>
    <row r="6" spans="1:159" ht="20.25" customHeight="1" thickBot="1" x14ac:dyDescent="0.3">
      <c r="A6" s="297"/>
      <c r="B6" s="297"/>
      <c r="C6" s="297"/>
      <c r="D6" s="297"/>
      <c r="E6" s="297"/>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row>
    <row r="7" spans="1:159" ht="32.25" customHeight="1" thickBot="1" x14ac:dyDescent="0.3">
      <c r="A7" s="850" t="s">
        <v>90</v>
      </c>
      <c r="B7" s="851"/>
      <c r="C7" s="851"/>
      <c r="D7" s="851"/>
      <c r="E7" s="851"/>
      <c r="F7" s="851"/>
      <c r="G7" s="852"/>
      <c r="H7" s="856" t="s">
        <v>236</v>
      </c>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c r="BA7" s="857"/>
      <c r="BB7" s="857"/>
      <c r="BC7" s="857"/>
      <c r="BD7" s="857"/>
      <c r="BE7" s="857"/>
      <c r="BF7" s="857"/>
      <c r="BG7" s="857"/>
      <c r="BH7" s="857"/>
      <c r="BI7" s="857"/>
      <c r="BJ7" s="857"/>
      <c r="BK7" s="857"/>
      <c r="BL7" s="857"/>
      <c r="BM7" s="857"/>
      <c r="BN7" s="857"/>
      <c r="BO7" s="857"/>
      <c r="BP7" s="857"/>
      <c r="BQ7" s="857"/>
      <c r="BR7" s="857"/>
      <c r="BS7" s="857"/>
      <c r="BT7" s="857"/>
      <c r="BU7" s="857"/>
      <c r="BV7" s="857"/>
      <c r="BW7" s="857"/>
      <c r="BX7" s="857"/>
      <c r="BY7" s="857"/>
      <c r="BZ7" s="857"/>
      <c r="CA7" s="857"/>
      <c r="CB7" s="857"/>
      <c r="CC7" s="857"/>
      <c r="CD7" s="857"/>
      <c r="CE7" s="857"/>
      <c r="CF7" s="857"/>
      <c r="CG7" s="857"/>
      <c r="CH7" s="857"/>
      <c r="CI7" s="857"/>
      <c r="CJ7" s="857"/>
      <c r="CK7" s="857"/>
      <c r="CL7" s="857"/>
      <c r="CM7" s="857"/>
      <c r="CN7" s="857"/>
      <c r="CO7" s="857"/>
      <c r="CP7" s="857"/>
      <c r="CQ7" s="857"/>
      <c r="CR7" s="857"/>
      <c r="CS7" s="857"/>
      <c r="CT7" s="857"/>
      <c r="CU7" s="857"/>
      <c r="CV7" s="857"/>
      <c r="CW7" s="857"/>
      <c r="CX7" s="857"/>
      <c r="CY7" s="857"/>
      <c r="CZ7" s="857"/>
      <c r="DA7" s="857"/>
      <c r="DB7" s="857"/>
      <c r="DC7" s="857"/>
      <c r="DD7" s="857"/>
      <c r="DE7" s="857"/>
      <c r="DF7" s="857"/>
      <c r="DG7" s="857"/>
      <c r="DH7" s="857"/>
      <c r="DI7" s="857"/>
      <c r="DJ7" s="857"/>
      <c r="DK7" s="857"/>
      <c r="DL7" s="857"/>
      <c r="DM7" s="857"/>
      <c r="DN7" s="857"/>
      <c r="DO7" s="857"/>
      <c r="DP7" s="857"/>
      <c r="DQ7" s="857"/>
      <c r="DR7" s="857"/>
      <c r="DS7" s="857"/>
      <c r="DT7" s="857"/>
      <c r="DU7" s="857"/>
      <c r="DV7" s="857"/>
      <c r="DW7" s="857"/>
      <c r="DX7" s="857"/>
      <c r="DY7" s="857"/>
      <c r="DZ7" s="857"/>
      <c r="EA7" s="857"/>
      <c r="EB7" s="857"/>
      <c r="EC7" s="857"/>
      <c r="ED7" s="857"/>
      <c r="EE7" s="857"/>
      <c r="EF7" s="857"/>
      <c r="EG7" s="857"/>
      <c r="EH7" s="857"/>
      <c r="EI7" s="857"/>
      <c r="EJ7" s="857"/>
      <c r="EK7" s="857"/>
      <c r="EL7" s="857"/>
      <c r="EM7" s="857"/>
      <c r="EN7" s="857"/>
      <c r="EO7" s="857"/>
      <c r="EP7" s="857"/>
      <c r="EQ7" s="858"/>
      <c r="ER7" s="795" t="s">
        <v>229</v>
      </c>
      <c r="ES7" s="795" t="s">
        <v>230</v>
      </c>
      <c r="ET7" s="859" t="s">
        <v>231</v>
      </c>
      <c r="EU7" s="799" t="s">
        <v>255</v>
      </c>
      <c r="EV7" s="861" t="s">
        <v>256</v>
      </c>
      <c r="EW7" s="863" t="s">
        <v>507</v>
      </c>
      <c r="EX7" s="863" t="s">
        <v>453</v>
      </c>
      <c r="EY7" s="863" t="s">
        <v>454</v>
      </c>
      <c r="EZ7" s="863" t="s">
        <v>455</v>
      </c>
      <c r="FA7" s="866" t="s">
        <v>456</v>
      </c>
    </row>
    <row r="8" spans="1:159" ht="19.5" customHeight="1" thickBot="1" x14ac:dyDescent="0.3">
      <c r="A8" s="853"/>
      <c r="B8" s="854"/>
      <c r="C8" s="854"/>
      <c r="D8" s="854"/>
      <c r="E8" s="854"/>
      <c r="F8" s="854"/>
      <c r="G8" s="855"/>
      <c r="H8" s="868" t="s">
        <v>65</v>
      </c>
      <c r="I8" s="857"/>
      <c r="J8" s="857"/>
      <c r="K8" s="857"/>
      <c r="L8" s="857"/>
      <c r="M8" s="857"/>
      <c r="N8" s="857"/>
      <c r="O8" s="857"/>
      <c r="P8" s="857"/>
      <c r="Q8" s="857"/>
      <c r="R8" s="857"/>
      <c r="S8" s="857"/>
      <c r="T8" s="857"/>
      <c r="U8" s="857"/>
      <c r="V8" s="857"/>
      <c r="W8" s="857"/>
      <c r="X8" s="857"/>
      <c r="Y8" s="857"/>
      <c r="Z8" s="857"/>
      <c r="AA8" s="858"/>
      <c r="AB8" s="868" t="s">
        <v>269</v>
      </c>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c r="BA8" s="857"/>
      <c r="BB8" s="857"/>
      <c r="BC8" s="857"/>
      <c r="BD8" s="857"/>
      <c r="BE8" s="858"/>
      <c r="BF8" s="868" t="s">
        <v>62</v>
      </c>
      <c r="BG8" s="857"/>
      <c r="BH8" s="857"/>
      <c r="BI8" s="857"/>
      <c r="BJ8" s="857"/>
      <c r="BK8" s="857"/>
      <c r="BL8" s="857"/>
      <c r="BM8" s="857"/>
      <c r="BN8" s="857"/>
      <c r="BO8" s="857"/>
      <c r="BP8" s="857"/>
      <c r="BQ8" s="857"/>
      <c r="BR8" s="857"/>
      <c r="BS8" s="857"/>
      <c r="BT8" s="857"/>
      <c r="BU8" s="857"/>
      <c r="BV8" s="857"/>
      <c r="BW8" s="857"/>
      <c r="BX8" s="857"/>
      <c r="BY8" s="857"/>
      <c r="BZ8" s="857"/>
      <c r="CA8" s="857"/>
      <c r="CB8" s="857"/>
      <c r="CC8" s="857"/>
      <c r="CD8" s="857"/>
      <c r="CE8" s="857"/>
      <c r="CF8" s="857"/>
      <c r="CG8" s="857"/>
      <c r="CH8" s="857"/>
      <c r="CI8" s="858"/>
      <c r="CJ8" s="869" t="s">
        <v>63</v>
      </c>
      <c r="CK8" s="870"/>
      <c r="CL8" s="870"/>
      <c r="CM8" s="870"/>
      <c r="CN8" s="870"/>
      <c r="CO8" s="870"/>
      <c r="CP8" s="870"/>
      <c r="CQ8" s="870"/>
      <c r="CR8" s="870"/>
      <c r="CS8" s="870"/>
      <c r="CT8" s="870"/>
      <c r="CU8" s="870"/>
      <c r="CV8" s="870"/>
      <c r="CW8" s="870"/>
      <c r="CX8" s="870"/>
      <c r="CY8" s="870"/>
      <c r="CZ8" s="870"/>
      <c r="DA8" s="870"/>
      <c r="DB8" s="870"/>
      <c r="DC8" s="870"/>
      <c r="DD8" s="870"/>
      <c r="DE8" s="870"/>
      <c r="DF8" s="870"/>
      <c r="DG8" s="870"/>
      <c r="DH8" s="870"/>
      <c r="DI8" s="870"/>
      <c r="DJ8" s="870"/>
      <c r="DK8" s="870"/>
      <c r="DL8" s="870"/>
      <c r="DM8" s="870"/>
      <c r="DN8" s="869" t="s">
        <v>64</v>
      </c>
      <c r="DO8" s="870"/>
      <c r="DP8" s="870"/>
      <c r="DQ8" s="870"/>
      <c r="DR8" s="870"/>
      <c r="DS8" s="870"/>
      <c r="DT8" s="870"/>
      <c r="DU8" s="870"/>
      <c r="DV8" s="870"/>
      <c r="DW8" s="870"/>
      <c r="DX8" s="870"/>
      <c r="DY8" s="870"/>
      <c r="DZ8" s="870"/>
      <c r="EA8" s="870"/>
      <c r="EB8" s="870"/>
      <c r="EC8" s="870"/>
      <c r="ED8" s="870"/>
      <c r="EE8" s="870"/>
      <c r="EF8" s="870"/>
      <c r="EG8" s="870"/>
      <c r="EH8" s="870"/>
      <c r="EI8" s="870"/>
      <c r="EJ8" s="870"/>
      <c r="EK8" s="870"/>
      <c r="EL8" s="870"/>
      <c r="EM8" s="870"/>
      <c r="EN8" s="870"/>
      <c r="EO8" s="870"/>
      <c r="EP8" s="870"/>
      <c r="EQ8" s="871"/>
      <c r="ER8" s="796"/>
      <c r="ES8" s="796"/>
      <c r="ET8" s="860"/>
      <c r="EU8" s="800"/>
      <c r="EV8" s="862"/>
      <c r="EW8" s="864"/>
      <c r="EX8" s="865"/>
      <c r="EY8" s="865"/>
      <c r="EZ8" s="865"/>
      <c r="FA8" s="867"/>
    </row>
    <row r="9" spans="1:159" ht="77.25" customHeight="1" thickBot="1" x14ac:dyDescent="0.3">
      <c r="A9" s="277" t="s">
        <v>83</v>
      </c>
      <c r="B9" s="278" t="s">
        <v>84</v>
      </c>
      <c r="C9" s="279" t="s">
        <v>85</v>
      </c>
      <c r="D9" s="279" t="s">
        <v>86</v>
      </c>
      <c r="E9" s="279" t="s">
        <v>87</v>
      </c>
      <c r="F9" s="279" t="s">
        <v>88</v>
      </c>
      <c r="G9" s="465" t="s">
        <v>89</v>
      </c>
      <c r="H9" s="280" t="s">
        <v>457</v>
      </c>
      <c r="I9" s="281" t="s">
        <v>458</v>
      </c>
      <c r="J9" s="282" t="s">
        <v>459</v>
      </c>
      <c r="K9" s="281" t="s">
        <v>460</v>
      </c>
      <c r="L9" s="282" t="s">
        <v>461</v>
      </c>
      <c r="M9" s="281" t="s">
        <v>462</v>
      </c>
      <c r="N9" s="282" t="s">
        <v>463</v>
      </c>
      <c r="O9" s="281" t="s">
        <v>464</v>
      </c>
      <c r="P9" s="282" t="s">
        <v>465</v>
      </c>
      <c r="Q9" s="281" t="s">
        <v>466</v>
      </c>
      <c r="R9" s="282" t="s">
        <v>467</v>
      </c>
      <c r="S9" s="281" t="s">
        <v>468</v>
      </c>
      <c r="T9" s="282" t="s">
        <v>469</v>
      </c>
      <c r="U9" s="281" t="s">
        <v>470</v>
      </c>
      <c r="V9" s="283" t="s">
        <v>471</v>
      </c>
      <c r="W9" s="284" t="s">
        <v>226</v>
      </c>
      <c r="X9" s="285" t="s">
        <v>263</v>
      </c>
      <c r="Y9" s="286" t="s">
        <v>264</v>
      </c>
      <c r="Z9" s="287" t="s">
        <v>265</v>
      </c>
      <c r="AA9" s="286" t="s">
        <v>266</v>
      </c>
      <c r="AB9" s="280" t="s">
        <v>457</v>
      </c>
      <c r="AC9" s="281" t="s">
        <v>472</v>
      </c>
      <c r="AD9" s="282" t="s">
        <v>473</v>
      </c>
      <c r="AE9" s="281" t="s">
        <v>474</v>
      </c>
      <c r="AF9" s="282" t="s">
        <v>475</v>
      </c>
      <c r="AG9" s="281" t="s">
        <v>476</v>
      </c>
      <c r="AH9" s="282" t="s">
        <v>477</v>
      </c>
      <c r="AI9" s="281" t="s">
        <v>478</v>
      </c>
      <c r="AJ9" s="282" t="s">
        <v>479</v>
      </c>
      <c r="AK9" s="281" t="s">
        <v>480</v>
      </c>
      <c r="AL9" s="282" t="s">
        <v>481</v>
      </c>
      <c r="AM9" s="281" t="s">
        <v>458</v>
      </c>
      <c r="AN9" s="282" t="s">
        <v>459</v>
      </c>
      <c r="AO9" s="281" t="s">
        <v>460</v>
      </c>
      <c r="AP9" s="282" t="s">
        <v>461</v>
      </c>
      <c r="AQ9" s="281" t="s">
        <v>462</v>
      </c>
      <c r="AR9" s="282" t="s">
        <v>463</v>
      </c>
      <c r="AS9" s="281" t="s">
        <v>464</v>
      </c>
      <c r="AT9" s="282" t="s">
        <v>465</v>
      </c>
      <c r="AU9" s="281" t="s">
        <v>466</v>
      </c>
      <c r="AV9" s="282" t="s">
        <v>467</v>
      </c>
      <c r="AW9" s="281" t="s">
        <v>468</v>
      </c>
      <c r="AX9" s="282" t="s">
        <v>469</v>
      </c>
      <c r="AY9" s="281" t="s">
        <v>470</v>
      </c>
      <c r="AZ9" s="283" t="s">
        <v>471</v>
      </c>
      <c r="BA9" s="284" t="s">
        <v>226</v>
      </c>
      <c r="BB9" s="288" t="s">
        <v>254</v>
      </c>
      <c r="BC9" s="289" t="s">
        <v>253</v>
      </c>
      <c r="BD9" s="290" t="s">
        <v>252</v>
      </c>
      <c r="BE9" s="289" t="s">
        <v>251</v>
      </c>
      <c r="BF9" s="280" t="s">
        <v>457</v>
      </c>
      <c r="BG9" s="291" t="s">
        <v>482</v>
      </c>
      <c r="BH9" s="292" t="s">
        <v>483</v>
      </c>
      <c r="BI9" s="291" t="s">
        <v>484</v>
      </c>
      <c r="BJ9" s="292" t="s">
        <v>485</v>
      </c>
      <c r="BK9" s="291" t="s">
        <v>486</v>
      </c>
      <c r="BL9" s="292" t="s">
        <v>487</v>
      </c>
      <c r="BM9" s="291" t="s">
        <v>488</v>
      </c>
      <c r="BN9" s="292" t="s">
        <v>489</v>
      </c>
      <c r="BO9" s="291" t="s">
        <v>490</v>
      </c>
      <c r="BP9" s="292" t="s">
        <v>491</v>
      </c>
      <c r="BQ9" s="291" t="s">
        <v>492</v>
      </c>
      <c r="BR9" s="292" t="s">
        <v>493</v>
      </c>
      <c r="BS9" s="291" t="s">
        <v>494</v>
      </c>
      <c r="BT9" s="292" t="s">
        <v>495</v>
      </c>
      <c r="BU9" s="291" t="s">
        <v>496</v>
      </c>
      <c r="BV9" s="292" t="s">
        <v>497</v>
      </c>
      <c r="BW9" s="291" t="s">
        <v>498</v>
      </c>
      <c r="BX9" s="292" t="s">
        <v>499</v>
      </c>
      <c r="BY9" s="291" t="s">
        <v>500</v>
      </c>
      <c r="BZ9" s="292" t="s">
        <v>501</v>
      </c>
      <c r="CA9" s="291" t="s">
        <v>502</v>
      </c>
      <c r="CB9" s="292" t="s">
        <v>503</v>
      </c>
      <c r="CC9" s="291" t="s">
        <v>504</v>
      </c>
      <c r="CD9" s="293" t="s">
        <v>505</v>
      </c>
      <c r="CE9" s="284" t="s">
        <v>226</v>
      </c>
      <c r="CF9" s="287" t="s">
        <v>232</v>
      </c>
      <c r="CG9" s="286" t="s">
        <v>233</v>
      </c>
      <c r="CH9" s="287" t="s">
        <v>234</v>
      </c>
      <c r="CI9" s="286" t="s">
        <v>235</v>
      </c>
      <c r="CJ9" s="280" t="s">
        <v>457</v>
      </c>
      <c r="CK9" s="291" t="s">
        <v>482</v>
      </c>
      <c r="CL9" s="292" t="s">
        <v>483</v>
      </c>
      <c r="CM9" s="291" t="s">
        <v>484</v>
      </c>
      <c r="CN9" s="292" t="s">
        <v>485</v>
      </c>
      <c r="CO9" s="291" t="s">
        <v>486</v>
      </c>
      <c r="CP9" s="292" t="s">
        <v>487</v>
      </c>
      <c r="CQ9" s="291" t="s">
        <v>506</v>
      </c>
      <c r="CR9" s="292" t="s">
        <v>489</v>
      </c>
      <c r="CS9" s="291" t="s">
        <v>490</v>
      </c>
      <c r="CT9" s="292" t="s">
        <v>491</v>
      </c>
      <c r="CU9" s="291" t="s">
        <v>492</v>
      </c>
      <c r="CV9" s="292" t="s">
        <v>493</v>
      </c>
      <c r="CW9" s="291" t="s">
        <v>494</v>
      </c>
      <c r="CX9" s="292" t="s">
        <v>495</v>
      </c>
      <c r="CY9" s="291" t="s">
        <v>496</v>
      </c>
      <c r="CZ9" s="423" t="s">
        <v>497</v>
      </c>
      <c r="DA9" s="291" t="s">
        <v>498</v>
      </c>
      <c r="DB9" s="292" t="s">
        <v>499</v>
      </c>
      <c r="DC9" s="291" t="s">
        <v>500</v>
      </c>
      <c r="DD9" s="292" t="s">
        <v>501</v>
      </c>
      <c r="DE9" s="291" t="s">
        <v>502</v>
      </c>
      <c r="DF9" s="292" t="s">
        <v>503</v>
      </c>
      <c r="DG9" s="291" t="s">
        <v>504</v>
      </c>
      <c r="DH9" s="292" t="s">
        <v>505</v>
      </c>
      <c r="DI9" s="294" t="s">
        <v>226</v>
      </c>
      <c r="DJ9" s="295" t="s">
        <v>238</v>
      </c>
      <c r="DK9" s="599" t="s">
        <v>239</v>
      </c>
      <c r="DL9" s="296" t="s">
        <v>240</v>
      </c>
      <c r="DM9" s="599" t="s">
        <v>241</v>
      </c>
      <c r="DN9" s="280" t="s">
        <v>457</v>
      </c>
      <c r="DO9" s="281" t="s">
        <v>472</v>
      </c>
      <c r="DP9" s="282" t="s">
        <v>473</v>
      </c>
      <c r="DQ9" s="281" t="s">
        <v>474</v>
      </c>
      <c r="DR9" s="282" t="s">
        <v>475</v>
      </c>
      <c r="DS9" s="281" t="s">
        <v>476</v>
      </c>
      <c r="DT9" s="282" t="s">
        <v>477</v>
      </c>
      <c r="DU9" s="281" t="s">
        <v>478</v>
      </c>
      <c r="DV9" s="282" t="s">
        <v>479</v>
      </c>
      <c r="DW9" s="281" t="s">
        <v>480</v>
      </c>
      <c r="DX9" s="282" t="s">
        <v>481</v>
      </c>
      <c r="DY9" s="281" t="s">
        <v>458</v>
      </c>
      <c r="DZ9" s="282" t="s">
        <v>459</v>
      </c>
      <c r="EA9" s="281" t="s">
        <v>460</v>
      </c>
      <c r="EB9" s="282" t="s">
        <v>461</v>
      </c>
      <c r="EC9" s="281" t="s">
        <v>462</v>
      </c>
      <c r="ED9" s="282" t="s">
        <v>463</v>
      </c>
      <c r="EE9" s="281" t="s">
        <v>464</v>
      </c>
      <c r="EF9" s="282" t="s">
        <v>465</v>
      </c>
      <c r="EG9" s="281" t="s">
        <v>466</v>
      </c>
      <c r="EH9" s="282" t="s">
        <v>467</v>
      </c>
      <c r="EI9" s="281" t="s">
        <v>468</v>
      </c>
      <c r="EJ9" s="282" t="s">
        <v>469</v>
      </c>
      <c r="EK9" s="281" t="s">
        <v>470</v>
      </c>
      <c r="EL9" s="282" t="s">
        <v>471</v>
      </c>
      <c r="EM9" s="294" t="s">
        <v>226</v>
      </c>
      <c r="EN9" s="295" t="s">
        <v>242</v>
      </c>
      <c r="EO9" s="599" t="s">
        <v>243</v>
      </c>
      <c r="EP9" s="296" t="s">
        <v>244</v>
      </c>
      <c r="EQ9" s="599" t="s">
        <v>245</v>
      </c>
      <c r="ER9" s="796"/>
      <c r="ES9" s="796"/>
      <c r="ET9" s="860"/>
      <c r="EU9" s="800"/>
      <c r="EV9" s="862"/>
      <c r="EW9" s="864"/>
      <c r="EX9" s="865"/>
      <c r="EY9" s="865"/>
      <c r="EZ9" s="865"/>
      <c r="FA9" s="867"/>
    </row>
    <row r="10" spans="1:159" s="600" customFormat="1" ht="39.950000000000003" customHeight="1" x14ac:dyDescent="0.25">
      <c r="A10" s="919" t="s">
        <v>328</v>
      </c>
      <c r="B10" s="922">
        <v>1</v>
      </c>
      <c r="C10" s="923" t="s">
        <v>274</v>
      </c>
      <c r="D10" s="875" t="s">
        <v>280</v>
      </c>
      <c r="E10" s="894">
        <v>531</v>
      </c>
      <c r="F10" s="191" t="s">
        <v>41</v>
      </c>
      <c r="G10" s="709">
        <f>AA10+BE10+CI10+DL10+DN10</f>
        <v>9.8000000000000007</v>
      </c>
      <c r="H10" s="710">
        <v>3</v>
      </c>
      <c r="I10" s="524"/>
      <c r="J10" s="525"/>
      <c r="K10" s="711">
        <v>0</v>
      </c>
      <c r="L10" s="711">
        <v>0</v>
      </c>
      <c r="M10" s="710">
        <v>0</v>
      </c>
      <c r="N10" s="710">
        <v>0</v>
      </c>
      <c r="O10" s="526">
        <v>1.5</v>
      </c>
      <c r="P10" s="526">
        <v>1.5</v>
      </c>
      <c r="Q10" s="712">
        <v>0.5</v>
      </c>
      <c r="R10" s="712">
        <v>0.5</v>
      </c>
      <c r="S10" s="712">
        <v>0.5</v>
      </c>
      <c r="T10" s="712">
        <v>0.5</v>
      </c>
      <c r="U10" s="709">
        <v>0.3</v>
      </c>
      <c r="V10" s="709">
        <v>0.3</v>
      </c>
      <c r="W10" s="709">
        <f t="shared" ref="W10:W36" si="0">U10+S10+Q10+O10+M10+K10+I10</f>
        <v>2.8</v>
      </c>
      <c r="X10" s="709">
        <f t="shared" ref="X10:Y36" si="1">U10+S10+Q10+O10+M10+K10+I10</f>
        <v>2.8</v>
      </c>
      <c r="Y10" s="709">
        <f t="shared" si="1"/>
        <v>2.8</v>
      </c>
      <c r="Z10" s="709">
        <f>U10+S10+Q10+O10+M10+K10+I10</f>
        <v>2.8</v>
      </c>
      <c r="AA10" s="709">
        <f>V10+T10+R10+P10+N10+L10+J10</f>
        <v>2.8</v>
      </c>
      <c r="AB10" s="709">
        <v>2</v>
      </c>
      <c r="AC10" s="710">
        <v>0</v>
      </c>
      <c r="AD10" s="713">
        <v>0</v>
      </c>
      <c r="AE10" s="710">
        <v>0</v>
      </c>
      <c r="AF10" s="710">
        <v>0</v>
      </c>
      <c r="AG10" s="527">
        <v>0.2</v>
      </c>
      <c r="AH10" s="527">
        <v>0.2</v>
      </c>
      <c r="AI10" s="527">
        <v>0.2</v>
      </c>
      <c r="AJ10" s="527">
        <v>0.2</v>
      </c>
      <c r="AK10" s="527">
        <v>0.2</v>
      </c>
      <c r="AL10" s="527">
        <v>0.2</v>
      </c>
      <c r="AM10" s="527">
        <v>0.2</v>
      </c>
      <c r="AN10" s="713">
        <v>0.2</v>
      </c>
      <c r="AO10" s="527">
        <v>0.2</v>
      </c>
      <c r="AP10" s="713">
        <v>0.2</v>
      </c>
      <c r="AQ10" s="527">
        <v>0.2</v>
      </c>
      <c r="AR10" s="713">
        <v>0.2</v>
      </c>
      <c r="AS10" s="527">
        <v>0.2</v>
      </c>
      <c r="AT10" s="713">
        <v>0.2</v>
      </c>
      <c r="AU10" s="527">
        <v>0.2</v>
      </c>
      <c r="AV10" s="713">
        <v>0.2</v>
      </c>
      <c r="AW10" s="527">
        <v>0.2</v>
      </c>
      <c r="AX10" s="713">
        <v>0.2</v>
      </c>
      <c r="AY10" s="527">
        <v>0.2</v>
      </c>
      <c r="AZ10" s="713">
        <v>0.2</v>
      </c>
      <c r="BA10" s="713">
        <f t="shared" ref="BA10:BA15" si="2">AY10+AW10+AU10+AS10+AO10+AM10+AK10+AI10+AG10+AE10+AQ10+AC10</f>
        <v>1.9999999999999998</v>
      </c>
      <c r="BB10" s="713">
        <f>AC10+AE10+AG10+AI10+AK10+AM10+AO10+AQ10+AS10+AU10+AW10+AY10</f>
        <v>1.9999999999999998</v>
      </c>
      <c r="BC10" s="713">
        <f t="shared" ref="BC10:BC36" si="3">AD10+AF10+AH10+AJ10+AL10+AN10+AP10+AR10+AT10+AV10+AX10+AZ10</f>
        <v>1.9999999999999998</v>
      </c>
      <c r="BD10" s="713">
        <f t="shared" ref="BD10:BD15" si="4">AY10+AW10+AU10+AS10+AO10+AM10+AK10+AI10+AG10+AE10+AQ10+AC10</f>
        <v>1.9999999999999998</v>
      </c>
      <c r="BE10" s="713">
        <f t="shared" ref="BE10:BE36" si="5">AD10+AF10+AH10+AJ10+AL10+AN10+AP10+AR10+AT10+AV10+AX10+AZ10</f>
        <v>1.9999999999999998</v>
      </c>
      <c r="BF10" s="709">
        <v>2</v>
      </c>
      <c r="BG10" s="713">
        <v>0.2</v>
      </c>
      <c r="BH10" s="713">
        <v>0.2</v>
      </c>
      <c r="BI10" s="713">
        <v>0.23</v>
      </c>
      <c r="BJ10" s="713">
        <v>0.23</v>
      </c>
      <c r="BK10" s="713">
        <v>0.16</v>
      </c>
      <c r="BL10" s="713">
        <v>0.2</v>
      </c>
      <c r="BM10" s="713">
        <v>0.16</v>
      </c>
      <c r="BN10" s="713">
        <v>0.16</v>
      </c>
      <c r="BO10" s="713">
        <v>0.16</v>
      </c>
      <c r="BP10" s="713">
        <v>0.16</v>
      </c>
      <c r="BQ10" s="713">
        <v>7.0000000000000007E-2</v>
      </c>
      <c r="BR10" s="713">
        <v>7.0000000000000007E-2</v>
      </c>
      <c r="BS10" s="709">
        <v>0.2</v>
      </c>
      <c r="BT10" s="709">
        <v>0.2</v>
      </c>
      <c r="BU10" s="713">
        <v>0.13</v>
      </c>
      <c r="BV10" s="713">
        <v>0.13</v>
      </c>
      <c r="BW10" s="713">
        <v>0.2</v>
      </c>
      <c r="BX10" s="713">
        <v>0.2</v>
      </c>
      <c r="BY10" s="713">
        <v>0.23</v>
      </c>
      <c r="BZ10" s="713">
        <v>0.23</v>
      </c>
      <c r="CA10" s="713">
        <v>0.2</v>
      </c>
      <c r="CB10" s="713">
        <v>0.2</v>
      </c>
      <c r="CC10" s="713">
        <v>0.06</v>
      </c>
      <c r="CD10" s="713">
        <v>0.02</v>
      </c>
      <c r="CE10" s="528">
        <f t="shared" ref="CE10:CE15" si="6">+BG10+BI10+BK10+BM10+BO10+BQ10+BS10+BU10+BW10+BY10+CA10+CC10</f>
        <v>2</v>
      </c>
      <c r="CF10" s="528">
        <f t="shared" ref="CF10:CG36" si="7">BG10+BI10+BK10+BM10+BO10+BQ10+BS10+BU10+BW10+BY10+CA10+CC10</f>
        <v>2</v>
      </c>
      <c r="CG10" s="528">
        <f t="shared" si="7"/>
        <v>2</v>
      </c>
      <c r="CH10" s="528">
        <f t="shared" ref="CH10:CI15" si="8">BG10+BI10+BK10+BM10+BO10+BQ10+BS10+BU10+BW10+BY10+CA10+CC10</f>
        <v>2</v>
      </c>
      <c r="CI10" s="528">
        <f t="shared" si="8"/>
        <v>2</v>
      </c>
      <c r="CJ10" s="709">
        <v>2</v>
      </c>
      <c r="CK10" s="713">
        <v>0.17</v>
      </c>
      <c r="CL10" s="713">
        <v>0.17</v>
      </c>
      <c r="CM10" s="713">
        <v>0.2</v>
      </c>
      <c r="CN10" s="713">
        <v>0.2</v>
      </c>
      <c r="CO10" s="713">
        <v>0.12</v>
      </c>
      <c r="CP10" s="713">
        <v>0.14000000000000001</v>
      </c>
      <c r="CQ10" s="713">
        <v>0.15</v>
      </c>
      <c r="CR10" s="713">
        <v>0.15</v>
      </c>
      <c r="CS10" s="713">
        <v>0.17</v>
      </c>
      <c r="CT10" s="714">
        <v>0.2</v>
      </c>
      <c r="CU10" s="713">
        <v>0.15</v>
      </c>
      <c r="CV10" s="713">
        <v>0.17</v>
      </c>
      <c r="CW10" s="713">
        <v>0.23</v>
      </c>
      <c r="CX10" s="713">
        <v>0.23</v>
      </c>
      <c r="CY10" s="713">
        <v>0.2</v>
      </c>
      <c r="CZ10" s="713">
        <v>0.2</v>
      </c>
      <c r="DA10" s="713">
        <v>0.23</v>
      </c>
      <c r="DB10" s="714">
        <v>0.23</v>
      </c>
      <c r="DC10" s="713">
        <v>0.15</v>
      </c>
      <c r="DD10" s="713">
        <v>0.15</v>
      </c>
      <c r="DE10" s="714">
        <v>0.2</v>
      </c>
      <c r="DF10" s="714">
        <v>0.13</v>
      </c>
      <c r="DG10" s="714">
        <v>0.03</v>
      </c>
      <c r="DH10" s="714">
        <v>0.03</v>
      </c>
      <c r="DI10" s="713">
        <f>DG10+DE10+DC10+DA10+CW10+CU10+CS10+CQ10+CO10+CM10+CK10+CY10</f>
        <v>1.9999999999999996</v>
      </c>
      <c r="DJ10" s="714">
        <f>CK10+CM10+CO10+CQ10+CS10+CU10+CW10+CY10+DA10+DC10+DE10+DG10</f>
        <v>2</v>
      </c>
      <c r="DK10" s="714">
        <f>CL10+CN10+CP10+CR10+CT10+CV10+CX10+CZ10+DB10+DD10+DF10+DH10</f>
        <v>1.9999999999999998</v>
      </c>
      <c r="DL10" s="714">
        <f>CK10+CM10+CO10+CQ10+CS10+CU10+CW10+CY10+DA10+DC10+DE10+DG10</f>
        <v>2</v>
      </c>
      <c r="DM10" s="714">
        <f>CL10+CN10+CP10+CR10+CT10+CV10+CX10+CZ10+DB10+DD10+DF10+DH10</f>
        <v>1.9999999999999998</v>
      </c>
      <c r="DN10" s="715">
        <v>1</v>
      </c>
      <c r="DO10" s="710"/>
      <c r="DP10" s="710"/>
      <c r="DQ10" s="710"/>
      <c r="DR10" s="710"/>
      <c r="DS10" s="710"/>
      <c r="DT10" s="710"/>
      <c r="DU10" s="710"/>
      <c r="DV10" s="710"/>
      <c r="DW10" s="710"/>
      <c r="DX10" s="710"/>
      <c r="DY10" s="710"/>
      <c r="DZ10" s="710"/>
      <c r="EA10" s="710"/>
      <c r="EB10" s="710"/>
      <c r="EC10" s="710"/>
      <c r="ED10" s="710"/>
      <c r="EE10" s="710"/>
      <c r="EF10" s="710"/>
      <c r="EG10" s="710"/>
      <c r="EH10" s="710"/>
      <c r="EI10" s="710"/>
      <c r="EJ10" s="710"/>
      <c r="EK10" s="710"/>
      <c r="EL10" s="710"/>
      <c r="EM10" s="709"/>
      <c r="EN10" s="709"/>
      <c r="EO10" s="709"/>
      <c r="EP10" s="709"/>
      <c r="EQ10" s="709"/>
      <c r="ER10" s="216">
        <f>DH10/DG10</f>
        <v>1</v>
      </c>
      <c r="ES10" s="216">
        <f>DK10/DJ10</f>
        <v>0.99999999999999989</v>
      </c>
      <c r="ET10" s="216">
        <f>DM10/DL10</f>
        <v>0.99999999999999989</v>
      </c>
      <c r="EU10" s="216">
        <f>(AA10+BE10+CI10+DK10)/(Z10+BD10+CH10+DJ10)</f>
        <v>0.99999999999999978</v>
      </c>
      <c r="EV10" s="216">
        <f>(AA10+BE10+CI10+DM10)/G10</f>
        <v>0.89795918367346916</v>
      </c>
      <c r="EW10" s="880" t="s">
        <v>576</v>
      </c>
      <c r="EX10" s="882" t="s">
        <v>281</v>
      </c>
      <c r="EY10" s="882" t="s">
        <v>441</v>
      </c>
      <c r="EZ10" s="882" t="s">
        <v>437</v>
      </c>
      <c r="FA10" s="883" t="s">
        <v>577</v>
      </c>
      <c r="FB10" s="886"/>
    </row>
    <row r="11" spans="1:159" s="69" customFormat="1" ht="39.950000000000003" customHeight="1" x14ac:dyDescent="0.25">
      <c r="A11" s="920"/>
      <c r="B11" s="872"/>
      <c r="C11" s="873"/>
      <c r="D11" s="875"/>
      <c r="E11" s="878"/>
      <c r="F11" s="192" t="s">
        <v>3</v>
      </c>
      <c r="G11" s="529">
        <f>AA11+BE11+CI11+DL11+DN11</f>
        <v>2138722002</v>
      </c>
      <c r="H11" s="530">
        <v>199025000</v>
      </c>
      <c r="I11" s="531"/>
      <c r="J11" s="531"/>
      <c r="K11" s="711">
        <v>0</v>
      </c>
      <c r="L11" s="711">
        <v>0</v>
      </c>
      <c r="M11" s="530">
        <v>158324000</v>
      </c>
      <c r="N11" s="530">
        <v>158324000</v>
      </c>
      <c r="O11" s="530">
        <v>0</v>
      </c>
      <c r="P11" s="530">
        <v>0</v>
      </c>
      <c r="Q11" s="530">
        <v>0</v>
      </c>
      <c r="R11" s="530">
        <v>0</v>
      </c>
      <c r="S11" s="530">
        <v>0</v>
      </c>
      <c r="T11" s="530">
        <v>0</v>
      </c>
      <c r="U11" s="530">
        <v>68958000</v>
      </c>
      <c r="V11" s="530">
        <v>68958000</v>
      </c>
      <c r="W11" s="529">
        <f t="shared" si="0"/>
        <v>227282000</v>
      </c>
      <c r="X11" s="532">
        <f t="shared" si="1"/>
        <v>227282000</v>
      </c>
      <c r="Y11" s="529">
        <f t="shared" si="1"/>
        <v>227282000</v>
      </c>
      <c r="Z11" s="532">
        <f t="shared" ref="Z11:AA36" si="9">U11+S11+Q11+O11+M11+K11+I11</f>
        <v>227282000</v>
      </c>
      <c r="AA11" s="529">
        <f>V11+T11+R11+P11+N11+L11+J11</f>
        <v>227282000</v>
      </c>
      <c r="AB11" s="533">
        <v>407720000</v>
      </c>
      <c r="AC11" s="249">
        <v>0</v>
      </c>
      <c r="AD11" s="249">
        <v>0</v>
      </c>
      <c r="AE11" s="249">
        <v>0</v>
      </c>
      <c r="AF11" s="249">
        <v>0</v>
      </c>
      <c r="AG11" s="533">
        <v>300040000</v>
      </c>
      <c r="AH11" s="533">
        <v>300040000</v>
      </c>
      <c r="AI11" s="533">
        <v>25938000</v>
      </c>
      <c r="AJ11" s="533">
        <v>25938000</v>
      </c>
      <c r="AK11" s="249">
        <v>0</v>
      </c>
      <c r="AL11" s="249">
        <v>0</v>
      </c>
      <c r="AM11" s="249">
        <v>0</v>
      </c>
      <c r="AN11" s="249">
        <v>0</v>
      </c>
      <c r="AO11" s="249">
        <v>0</v>
      </c>
      <c r="AP11" s="249">
        <v>0</v>
      </c>
      <c r="AQ11" s="249">
        <v>0</v>
      </c>
      <c r="AR11" s="249">
        <v>0</v>
      </c>
      <c r="AS11" s="249">
        <v>0</v>
      </c>
      <c r="AT11" s="249">
        <v>9699067</v>
      </c>
      <c r="AU11" s="249">
        <v>0</v>
      </c>
      <c r="AV11" s="533">
        <v>6628600</v>
      </c>
      <c r="AW11" s="249">
        <f>57460500+13259234</f>
        <v>70719734</v>
      </c>
      <c r="AX11" s="249">
        <v>44305067</v>
      </c>
      <c r="AY11" s="249">
        <v>-10087000</v>
      </c>
      <c r="AZ11" s="249">
        <v>0</v>
      </c>
      <c r="BA11" s="534">
        <f t="shared" si="2"/>
        <v>386610734</v>
      </c>
      <c r="BB11" s="534">
        <f t="shared" ref="BB11:BB36" si="10">AC11+AE11+AG11+AI11+AK11+AM11+AO11+AQ11+AS11+AU11+AW11+AY11</f>
        <v>386610734</v>
      </c>
      <c r="BC11" s="534">
        <f t="shared" si="3"/>
        <v>386610734</v>
      </c>
      <c r="BD11" s="534">
        <f t="shared" si="4"/>
        <v>386610734</v>
      </c>
      <c r="BE11" s="534">
        <f t="shared" si="5"/>
        <v>386610734</v>
      </c>
      <c r="BF11" s="533">
        <v>477325267</v>
      </c>
      <c r="BG11" s="532">
        <v>328416000</v>
      </c>
      <c r="BH11" s="532">
        <v>328416000</v>
      </c>
      <c r="BI11" s="532">
        <v>0</v>
      </c>
      <c r="BJ11" s="532">
        <v>0</v>
      </c>
      <c r="BK11" s="532">
        <v>0</v>
      </c>
      <c r="BL11" s="532">
        <v>0</v>
      </c>
      <c r="BM11" s="532"/>
      <c r="BN11" s="532">
        <v>0</v>
      </c>
      <c r="BO11" s="532"/>
      <c r="BP11" s="532">
        <v>0</v>
      </c>
      <c r="BQ11" s="532">
        <v>121410000</v>
      </c>
      <c r="BR11" s="532">
        <v>0</v>
      </c>
      <c r="BS11" s="532"/>
      <c r="BT11" s="532">
        <v>0</v>
      </c>
      <c r="BU11" s="532"/>
      <c r="BV11" s="532">
        <v>11490000</v>
      </c>
      <c r="BW11" s="532">
        <v>25055267</v>
      </c>
      <c r="BX11" s="532">
        <v>137419267</v>
      </c>
      <c r="BY11" s="532"/>
      <c r="BZ11" s="532">
        <v>0</v>
      </c>
      <c r="CA11" s="532">
        <v>2444000</v>
      </c>
      <c r="CB11" s="532">
        <v>0</v>
      </c>
      <c r="CC11" s="532"/>
      <c r="CD11" s="532">
        <v>0</v>
      </c>
      <c r="CE11" s="535">
        <f t="shared" si="6"/>
        <v>477325267</v>
      </c>
      <c r="CF11" s="535">
        <f t="shared" si="7"/>
        <v>477325267</v>
      </c>
      <c r="CG11" s="535">
        <f t="shared" si="7"/>
        <v>477325267</v>
      </c>
      <c r="CH11" s="535">
        <f t="shared" si="8"/>
        <v>477325267</v>
      </c>
      <c r="CI11" s="535">
        <f t="shared" si="8"/>
        <v>477325267</v>
      </c>
      <c r="CJ11" s="536">
        <v>466079000</v>
      </c>
      <c r="CK11" s="249">
        <v>430507000</v>
      </c>
      <c r="CL11" s="249">
        <v>430507000</v>
      </c>
      <c r="CM11" s="249">
        <v>0</v>
      </c>
      <c r="CN11" s="249">
        <v>0</v>
      </c>
      <c r="CO11" s="249">
        <v>0</v>
      </c>
      <c r="CP11" s="249">
        <v>0</v>
      </c>
      <c r="CQ11" s="249">
        <v>25644000</v>
      </c>
      <c r="CR11" s="249">
        <v>0</v>
      </c>
      <c r="CS11" s="249">
        <v>0</v>
      </c>
      <c r="CT11" s="537">
        <v>0</v>
      </c>
      <c r="CU11" s="538">
        <v>0</v>
      </c>
      <c r="CV11" s="538">
        <v>25644000</v>
      </c>
      <c r="CW11" s="538">
        <v>0</v>
      </c>
      <c r="CX11" s="538">
        <v>0</v>
      </c>
      <c r="CY11" s="538">
        <v>0</v>
      </c>
      <c r="CZ11" s="538">
        <v>0</v>
      </c>
      <c r="DA11" s="538">
        <v>0</v>
      </c>
      <c r="DB11" s="539">
        <v>0</v>
      </c>
      <c r="DC11" s="538">
        <v>0</v>
      </c>
      <c r="DD11" s="538">
        <v>0</v>
      </c>
      <c r="DE11" s="539">
        <v>9928000</v>
      </c>
      <c r="DF11" s="539">
        <v>0</v>
      </c>
      <c r="DG11" s="539">
        <v>20395001</v>
      </c>
      <c r="DH11" s="539">
        <v>30323001</v>
      </c>
      <c r="DI11" s="533">
        <f>DG11+DE11+DC11+DA11+CY11+CW11+CU11+CS11+CQ11+CO11+CM11+CK11</f>
        <v>486474001</v>
      </c>
      <c r="DJ11" s="714">
        <f t="shared" ref="DJ11:DJ40" si="11">CK11+CM11+CO11+CQ11+CS11+CU11+CW11+CY11+DA11+DC11+DE11+DG11</f>
        <v>486474001</v>
      </c>
      <c r="DK11" s="714">
        <f t="shared" ref="DK11:DK40" si="12">CL11+CN11+CP11+CR11+CT11+CV11+CX11+CZ11+DB11+DD11+DF11+DH11</f>
        <v>486474001</v>
      </c>
      <c r="DL11" s="537">
        <f>CK11+CM11+CO11+CQ11+CS11+CU11+CW11+CY11+DA11+DC11+DE11+DG11</f>
        <v>486474001</v>
      </c>
      <c r="DM11" s="537">
        <f t="shared" ref="DL11:DM15" si="13">CL11+CN11+CP11+CR11+CT11+CV11+CX11+CZ11+DB11+DD11+DF11+DH11</f>
        <v>486474001</v>
      </c>
      <c r="DN11" s="537">
        <v>561030000</v>
      </c>
      <c r="DO11" s="249"/>
      <c r="DP11" s="249"/>
      <c r="DQ11" s="249"/>
      <c r="DR11" s="249"/>
      <c r="DS11" s="249"/>
      <c r="DT11" s="249"/>
      <c r="DU11" s="249"/>
      <c r="DV11" s="249"/>
      <c r="DW11" s="249"/>
      <c r="DX11" s="249"/>
      <c r="DY11" s="249"/>
      <c r="DZ11" s="249"/>
      <c r="EA11" s="249"/>
      <c r="EB11" s="249"/>
      <c r="EC11" s="249"/>
      <c r="ED11" s="249"/>
      <c r="EE11" s="249"/>
      <c r="EF11" s="249"/>
      <c r="EG11" s="249"/>
      <c r="EH11" s="249"/>
      <c r="EI11" s="249"/>
      <c r="EJ11" s="249"/>
      <c r="EK11" s="249"/>
      <c r="EL11" s="249"/>
      <c r="EM11" s="710"/>
      <c r="EN11" s="532"/>
      <c r="EO11" s="532"/>
      <c r="EP11" s="532"/>
      <c r="EQ11" s="533"/>
      <c r="ER11" s="216">
        <f t="shared" ref="ER11:ER36" si="14">DH11/DG11</f>
        <v>1.4867859530872296</v>
      </c>
      <c r="ES11" s="216">
        <f t="shared" ref="ES11:ES36" si="15">DK11/DJ11</f>
        <v>1</v>
      </c>
      <c r="ET11" s="216">
        <f t="shared" ref="ET11:ET36" si="16">DM11/DL11</f>
        <v>1</v>
      </c>
      <c r="EU11" s="216">
        <f t="shared" ref="EU11:EU36" si="17">(AA11+BE11+CI11+DK11)/(Z11+BD11+CH11+DJ11)</f>
        <v>1</v>
      </c>
      <c r="EV11" s="216">
        <f t="shared" ref="EV11:EV36" si="18">(AA11+BE11+CI11+DM11)/G11</f>
        <v>0.73767979219582558</v>
      </c>
      <c r="EW11" s="880"/>
      <c r="EX11" s="882"/>
      <c r="EY11" s="882"/>
      <c r="EZ11" s="882"/>
      <c r="FA11" s="884"/>
      <c r="FB11" s="886"/>
      <c r="FC11" s="202"/>
    </row>
    <row r="12" spans="1:159" s="69" customFormat="1" ht="39.950000000000003" customHeight="1" x14ac:dyDescent="0.25">
      <c r="A12" s="920"/>
      <c r="B12" s="872"/>
      <c r="C12" s="873"/>
      <c r="D12" s="875"/>
      <c r="E12" s="878"/>
      <c r="F12" s="193" t="s">
        <v>224</v>
      </c>
      <c r="G12" s="709"/>
      <c r="H12" s="716"/>
      <c r="I12" s="531"/>
      <c r="J12" s="531"/>
      <c r="K12" s="711"/>
      <c r="L12" s="711"/>
      <c r="M12" s="716"/>
      <c r="N12" s="716"/>
      <c r="O12" s="540"/>
      <c r="P12" s="540"/>
      <c r="Q12" s="716"/>
      <c r="R12" s="716"/>
      <c r="S12" s="716"/>
      <c r="T12" s="716"/>
      <c r="U12" s="524">
        <v>175900967</v>
      </c>
      <c r="V12" s="524">
        <v>175900967</v>
      </c>
      <c r="W12" s="529">
        <f t="shared" si="0"/>
        <v>175900967</v>
      </c>
      <c r="X12" s="532">
        <f t="shared" si="1"/>
        <v>175900967</v>
      </c>
      <c r="Y12" s="529">
        <f t="shared" si="1"/>
        <v>175900967</v>
      </c>
      <c r="Z12" s="532">
        <f t="shared" si="9"/>
        <v>175900967</v>
      </c>
      <c r="AA12" s="529">
        <f>V12+T12+R12+P12+N12+L12+J12</f>
        <v>175900967</v>
      </c>
      <c r="AB12" s="533">
        <f>AB11</f>
        <v>407720000</v>
      </c>
      <c r="AC12" s="249">
        <v>0</v>
      </c>
      <c r="AD12" s="249">
        <v>0</v>
      </c>
      <c r="AE12" s="249">
        <v>0</v>
      </c>
      <c r="AF12" s="249">
        <v>0</v>
      </c>
      <c r="AG12" s="249">
        <v>0</v>
      </c>
      <c r="AH12" s="249">
        <v>0</v>
      </c>
      <c r="AI12" s="533">
        <v>22383768</v>
      </c>
      <c r="AJ12" s="533">
        <v>20822134</v>
      </c>
      <c r="AK12" s="533">
        <v>39666500</v>
      </c>
      <c r="AL12" s="533">
        <v>41251600</v>
      </c>
      <c r="AM12" s="533">
        <v>41828000</v>
      </c>
      <c r="AN12" s="533">
        <v>41828000</v>
      </c>
      <c r="AO12" s="533">
        <v>41828000</v>
      </c>
      <c r="AP12" s="533">
        <v>41828000</v>
      </c>
      <c r="AQ12" s="533">
        <v>41828000</v>
      </c>
      <c r="AR12" s="533">
        <v>41828000</v>
      </c>
      <c r="AS12" s="533">
        <v>41828000</v>
      </c>
      <c r="AT12" s="533">
        <v>41828000</v>
      </c>
      <c r="AU12" s="533">
        <v>41828000</v>
      </c>
      <c r="AV12" s="533">
        <v>41828000</v>
      </c>
      <c r="AW12" s="249">
        <v>40387000</v>
      </c>
      <c r="AX12" s="249">
        <v>37505000</v>
      </c>
      <c r="AY12" s="249">
        <v>37056833</v>
      </c>
      <c r="AZ12" s="249">
        <v>40387000</v>
      </c>
      <c r="BA12" s="534">
        <f t="shared" si="2"/>
        <v>348634101</v>
      </c>
      <c r="BB12" s="534">
        <f t="shared" si="10"/>
        <v>348634101</v>
      </c>
      <c r="BC12" s="534">
        <f t="shared" si="3"/>
        <v>349105734</v>
      </c>
      <c r="BD12" s="534">
        <f t="shared" si="4"/>
        <v>348634101</v>
      </c>
      <c r="BE12" s="534">
        <f t="shared" si="5"/>
        <v>349105734</v>
      </c>
      <c r="BF12" s="541">
        <f>BG12+BI12+BK12+BM12+BO12+BQ12+BS12+BU12+BW12+BY12+CA12+CC12</f>
        <v>452270000</v>
      </c>
      <c r="BG12" s="532">
        <v>0</v>
      </c>
      <c r="BH12" s="532"/>
      <c r="BI12" s="532">
        <v>20526000</v>
      </c>
      <c r="BJ12" s="532">
        <v>1556300</v>
      </c>
      <c r="BK12" s="532">
        <v>41052000</v>
      </c>
      <c r="BL12" s="532">
        <v>48772567</v>
      </c>
      <c r="BM12" s="532">
        <v>41052000</v>
      </c>
      <c r="BN12" s="532">
        <v>41052000</v>
      </c>
      <c r="BO12" s="532">
        <v>41052000</v>
      </c>
      <c r="BP12" s="532">
        <v>41052000</v>
      </c>
      <c r="BQ12" s="532">
        <v>41052000</v>
      </c>
      <c r="BR12" s="532">
        <v>41052000</v>
      </c>
      <c r="BS12" s="532">
        <v>51169500</v>
      </c>
      <c r="BT12" s="532">
        <v>34307000</v>
      </c>
      <c r="BU12" s="532">
        <v>61287000</v>
      </c>
      <c r="BV12" s="532">
        <v>47797000</v>
      </c>
      <c r="BW12" s="532">
        <v>61287000</v>
      </c>
      <c r="BX12" s="532">
        <v>46797000</v>
      </c>
      <c r="BY12" s="532">
        <v>40761000</v>
      </c>
      <c r="BZ12" s="532">
        <v>46797000</v>
      </c>
      <c r="CA12" s="532">
        <v>20235000</v>
      </c>
      <c r="CB12" s="532">
        <v>41052000</v>
      </c>
      <c r="CC12" s="532">
        <v>32796500</v>
      </c>
      <c r="CD12" s="532">
        <v>49853499</v>
      </c>
      <c r="CE12" s="535">
        <f t="shared" si="6"/>
        <v>452270000</v>
      </c>
      <c r="CF12" s="535">
        <f t="shared" si="7"/>
        <v>452270000</v>
      </c>
      <c r="CG12" s="535">
        <f t="shared" si="7"/>
        <v>440088366</v>
      </c>
      <c r="CH12" s="535">
        <f t="shared" si="8"/>
        <v>452270000</v>
      </c>
      <c r="CI12" s="535">
        <f t="shared" si="8"/>
        <v>440088366</v>
      </c>
      <c r="CJ12" s="717">
        <v>466079000</v>
      </c>
      <c r="CK12" s="249">
        <v>0</v>
      </c>
      <c r="CL12" s="249">
        <v>0</v>
      </c>
      <c r="CM12" s="249">
        <v>19568500</v>
      </c>
      <c r="CN12" s="249">
        <v>0</v>
      </c>
      <c r="CO12" s="249">
        <v>39137000</v>
      </c>
      <c r="CP12" s="249">
        <v>39137000</v>
      </c>
      <c r="CQ12" s="249">
        <v>39137000</v>
      </c>
      <c r="CR12" s="533">
        <v>39137000</v>
      </c>
      <c r="CS12" s="249">
        <v>39137000</v>
      </c>
      <c r="CT12" s="537">
        <v>39137000</v>
      </c>
      <c r="CU12" s="538">
        <v>45548000</v>
      </c>
      <c r="CV12" s="538">
        <v>39137000</v>
      </c>
      <c r="CW12" s="538">
        <v>45548000</v>
      </c>
      <c r="CX12" s="538">
        <v>39137000</v>
      </c>
      <c r="CY12" s="538">
        <v>45548000</v>
      </c>
      <c r="CZ12" s="538">
        <v>39137000</v>
      </c>
      <c r="DA12" s="538">
        <v>45548000</v>
      </c>
      <c r="DB12" s="539">
        <v>39137000</v>
      </c>
      <c r="DC12" s="538">
        <v>39137000</v>
      </c>
      <c r="DD12" s="538">
        <v>51959000</v>
      </c>
      <c r="DE12" s="539">
        <v>39137000</v>
      </c>
      <c r="DF12" s="539">
        <v>45548000</v>
      </c>
      <c r="DG12" s="539">
        <f>486474001-397445500</f>
        <v>89028501</v>
      </c>
      <c r="DH12" s="539">
        <v>45548000</v>
      </c>
      <c r="DI12" s="533">
        <f>DE12+DC12+DA12+CY12+CW12+CU12+CS12+CQ12+CO12+CM12+CK12+DG12</f>
        <v>486474001</v>
      </c>
      <c r="DJ12" s="714">
        <f t="shared" si="11"/>
        <v>486474001</v>
      </c>
      <c r="DK12" s="714">
        <f t="shared" si="12"/>
        <v>417014000</v>
      </c>
      <c r="DL12" s="537">
        <f>CK12+CM12+CO12+CQ12+CS12+CU12+CW12+CY12+DA12+DC12+DE12+DG12</f>
        <v>486474001</v>
      </c>
      <c r="DM12" s="537">
        <f t="shared" si="13"/>
        <v>417014000</v>
      </c>
      <c r="DN12" s="718"/>
      <c r="DO12" s="249"/>
      <c r="DP12" s="249"/>
      <c r="DQ12" s="249"/>
      <c r="DR12" s="249"/>
      <c r="DS12" s="249"/>
      <c r="DT12" s="249"/>
      <c r="DU12" s="249"/>
      <c r="DV12" s="249"/>
      <c r="DW12" s="249"/>
      <c r="DX12" s="249"/>
      <c r="DY12" s="249"/>
      <c r="DZ12" s="249"/>
      <c r="EA12" s="249"/>
      <c r="EB12" s="249"/>
      <c r="EC12" s="249"/>
      <c r="ED12" s="249"/>
      <c r="EE12" s="249"/>
      <c r="EF12" s="249"/>
      <c r="EG12" s="249"/>
      <c r="EH12" s="249"/>
      <c r="EI12" s="249"/>
      <c r="EJ12" s="249"/>
      <c r="EK12" s="249"/>
      <c r="EL12" s="249"/>
      <c r="EM12" s="710"/>
      <c r="EN12" s="532"/>
      <c r="EO12" s="532"/>
      <c r="EP12" s="532"/>
      <c r="EQ12" s="533"/>
      <c r="ER12" s="216">
        <f t="shared" si="14"/>
        <v>0.51161144451932306</v>
      </c>
      <c r="ES12" s="216">
        <f t="shared" si="15"/>
        <v>0.85721744459679772</v>
      </c>
      <c r="ET12" s="216">
        <f t="shared" si="16"/>
        <v>0.85721744459679772</v>
      </c>
      <c r="EU12" s="216">
        <f t="shared" si="17"/>
        <v>0.944528693316531</v>
      </c>
      <c r="EV12" s="216">
        <f>IFERROR((AA12+BE12+CI12+DM12)/G12,0)</f>
        <v>0</v>
      </c>
      <c r="EW12" s="880"/>
      <c r="EX12" s="882"/>
      <c r="EY12" s="882"/>
      <c r="EZ12" s="882"/>
      <c r="FA12" s="884"/>
      <c r="FB12" s="886"/>
    </row>
    <row r="13" spans="1:159" s="600" customFormat="1" ht="39.950000000000003" customHeight="1" x14ac:dyDescent="0.25">
      <c r="A13" s="920"/>
      <c r="B13" s="872"/>
      <c r="C13" s="873"/>
      <c r="D13" s="875"/>
      <c r="E13" s="878"/>
      <c r="F13" s="194" t="s">
        <v>42</v>
      </c>
      <c r="G13" s="709">
        <f>AA13+BE13+CI13+DL13+DN13</f>
        <v>0.2</v>
      </c>
      <c r="H13" s="716"/>
      <c r="I13" s="711"/>
      <c r="J13" s="711"/>
      <c r="K13" s="530"/>
      <c r="L13" s="530"/>
      <c r="M13" s="716"/>
      <c r="N13" s="716"/>
      <c r="O13" s="540"/>
      <c r="P13" s="540"/>
      <c r="Q13" s="716"/>
      <c r="R13" s="716"/>
      <c r="S13" s="716"/>
      <c r="T13" s="716"/>
      <c r="U13" s="716"/>
      <c r="V13" s="716"/>
      <c r="W13" s="719">
        <f t="shared" si="0"/>
        <v>0</v>
      </c>
      <c r="X13" s="527">
        <f t="shared" si="1"/>
        <v>0</v>
      </c>
      <c r="Y13" s="719">
        <f t="shared" si="1"/>
        <v>0</v>
      </c>
      <c r="Z13" s="527">
        <f t="shared" si="9"/>
        <v>0</v>
      </c>
      <c r="AA13" s="719">
        <f>V13+T13+R13+P13+N13+L13+J13</f>
        <v>0</v>
      </c>
      <c r="AB13" s="527">
        <f>H10-AA10</f>
        <v>0.20000000000000018</v>
      </c>
      <c r="AC13" s="527">
        <v>0.1</v>
      </c>
      <c r="AD13" s="527">
        <v>0.1</v>
      </c>
      <c r="AE13" s="527">
        <v>0.1</v>
      </c>
      <c r="AF13" s="527">
        <v>0.1</v>
      </c>
      <c r="AG13" s="720">
        <v>0</v>
      </c>
      <c r="AH13" s="720">
        <v>0</v>
      </c>
      <c r="AI13" s="720">
        <v>0</v>
      </c>
      <c r="AJ13" s="720">
        <v>0</v>
      </c>
      <c r="AK13" s="720">
        <v>0</v>
      </c>
      <c r="AL13" s="720">
        <v>0</v>
      </c>
      <c r="AM13" s="720">
        <v>0</v>
      </c>
      <c r="AN13" s="711">
        <v>0</v>
      </c>
      <c r="AO13" s="720">
        <v>0</v>
      </c>
      <c r="AP13" s="711">
        <v>0</v>
      </c>
      <c r="AQ13" s="720">
        <v>0</v>
      </c>
      <c r="AR13" s="711">
        <v>0</v>
      </c>
      <c r="AS13" s="720">
        <v>0</v>
      </c>
      <c r="AT13" s="711">
        <v>0</v>
      </c>
      <c r="AU13" s="720">
        <v>0</v>
      </c>
      <c r="AV13" s="711">
        <v>0</v>
      </c>
      <c r="AW13" s="720">
        <v>0</v>
      </c>
      <c r="AX13" s="711">
        <v>0</v>
      </c>
      <c r="AY13" s="720">
        <v>0</v>
      </c>
      <c r="AZ13" s="711">
        <v>0</v>
      </c>
      <c r="BA13" s="542">
        <f t="shared" si="2"/>
        <v>0.2</v>
      </c>
      <c r="BB13" s="543">
        <f t="shared" si="10"/>
        <v>0.2</v>
      </c>
      <c r="BC13" s="543">
        <f t="shared" si="3"/>
        <v>0.2</v>
      </c>
      <c r="BD13" s="543">
        <f t="shared" si="4"/>
        <v>0.2</v>
      </c>
      <c r="BE13" s="543">
        <f t="shared" si="5"/>
        <v>0.2</v>
      </c>
      <c r="BF13" s="721">
        <v>0</v>
      </c>
      <c r="BG13" s="711">
        <v>0</v>
      </c>
      <c r="BH13" s="719"/>
      <c r="BI13" s="711">
        <v>0</v>
      </c>
      <c r="BJ13" s="719">
        <v>0</v>
      </c>
      <c r="BK13" s="711">
        <v>0</v>
      </c>
      <c r="BL13" s="719">
        <v>0</v>
      </c>
      <c r="BM13" s="711">
        <v>0</v>
      </c>
      <c r="BN13" s="719">
        <v>0</v>
      </c>
      <c r="BO13" s="711">
        <v>0</v>
      </c>
      <c r="BP13" s="719">
        <v>0</v>
      </c>
      <c r="BQ13" s="711">
        <v>0</v>
      </c>
      <c r="BR13" s="719">
        <v>0</v>
      </c>
      <c r="BS13" s="711">
        <v>0</v>
      </c>
      <c r="BT13" s="719">
        <v>0</v>
      </c>
      <c r="BU13" s="711">
        <v>0</v>
      </c>
      <c r="BV13" s="719">
        <v>0</v>
      </c>
      <c r="BW13" s="711">
        <v>0</v>
      </c>
      <c r="BX13" s="719">
        <v>0</v>
      </c>
      <c r="BY13" s="711">
        <v>0</v>
      </c>
      <c r="BZ13" s="719">
        <v>0</v>
      </c>
      <c r="CA13" s="711">
        <v>0</v>
      </c>
      <c r="CB13" s="719">
        <v>0</v>
      </c>
      <c r="CC13" s="722">
        <v>0</v>
      </c>
      <c r="CD13" s="719">
        <v>0</v>
      </c>
      <c r="CE13" s="528">
        <f t="shared" si="6"/>
        <v>0</v>
      </c>
      <c r="CF13" s="528">
        <f t="shared" si="7"/>
        <v>0</v>
      </c>
      <c r="CG13" s="528">
        <f t="shared" si="7"/>
        <v>0</v>
      </c>
      <c r="CH13" s="528">
        <f t="shared" si="8"/>
        <v>0</v>
      </c>
      <c r="CI13" s="528">
        <f t="shared" si="8"/>
        <v>0</v>
      </c>
      <c r="CJ13" s="528">
        <v>0</v>
      </c>
      <c r="CK13" s="528">
        <v>0</v>
      </c>
      <c r="CL13" s="528">
        <v>0</v>
      </c>
      <c r="CM13" s="528">
        <v>0</v>
      </c>
      <c r="CN13" s="711">
        <v>0</v>
      </c>
      <c r="CO13" s="528">
        <v>0</v>
      </c>
      <c r="CP13" s="528">
        <v>0</v>
      </c>
      <c r="CQ13" s="528">
        <v>0</v>
      </c>
      <c r="CR13" s="711">
        <v>0</v>
      </c>
      <c r="CS13" s="528">
        <v>0</v>
      </c>
      <c r="CT13" s="723">
        <v>0</v>
      </c>
      <c r="CU13" s="544">
        <v>0</v>
      </c>
      <c r="CV13" s="724">
        <v>0</v>
      </c>
      <c r="CW13" s="544">
        <v>0</v>
      </c>
      <c r="CX13" s="544">
        <v>0</v>
      </c>
      <c r="CY13" s="544">
        <v>0</v>
      </c>
      <c r="CZ13" s="724">
        <v>0</v>
      </c>
      <c r="DA13" s="544">
        <v>0</v>
      </c>
      <c r="DB13" s="723">
        <v>0</v>
      </c>
      <c r="DC13" s="544">
        <v>0</v>
      </c>
      <c r="DD13" s="711">
        <v>0</v>
      </c>
      <c r="DE13" s="583">
        <v>0</v>
      </c>
      <c r="DF13" s="723">
        <v>0</v>
      </c>
      <c r="DG13" s="583">
        <v>0</v>
      </c>
      <c r="DH13" s="723">
        <v>0</v>
      </c>
      <c r="DI13" s="710">
        <f>DE13+DC13+DA13+CY13+CW13+CU13+CS13+CQ13+CO13+CM13+CK13+DG13</f>
        <v>0</v>
      </c>
      <c r="DJ13" s="714">
        <f t="shared" si="11"/>
        <v>0</v>
      </c>
      <c r="DK13" s="714">
        <f t="shared" si="12"/>
        <v>0</v>
      </c>
      <c r="DL13" s="725">
        <f t="shared" si="13"/>
        <v>0</v>
      </c>
      <c r="DM13" s="725">
        <f t="shared" si="13"/>
        <v>0</v>
      </c>
      <c r="DN13" s="718"/>
      <c r="DO13" s="719"/>
      <c r="DP13" s="719"/>
      <c r="DQ13" s="719"/>
      <c r="DR13" s="719"/>
      <c r="DS13" s="719"/>
      <c r="DT13" s="719"/>
      <c r="DU13" s="719"/>
      <c r="DV13" s="719"/>
      <c r="DW13" s="719"/>
      <c r="DX13" s="719"/>
      <c r="DY13" s="719"/>
      <c r="DZ13" s="719"/>
      <c r="EA13" s="719"/>
      <c r="EB13" s="719"/>
      <c r="EC13" s="719"/>
      <c r="ED13" s="719"/>
      <c r="EE13" s="719"/>
      <c r="EF13" s="719"/>
      <c r="EG13" s="711"/>
      <c r="EH13" s="719"/>
      <c r="EI13" s="711"/>
      <c r="EJ13" s="719"/>
      <c r="EK13" s="711"/>
      <c r="EL13" s="719"/>
      <c r="EM13" s="719"/>
      <c r="EN13" s="527"/>
      <c r="EO13" s="527"/>
      <c r="EP13" s="527"/>
      <c r="EQ13" s="719"/>
      <c r="ER13" s="216">
        <f>IFERROR(DH13/DG13,0)</f>
        <v>0</v>
      </c>
      <c r="ES13" s="216">
        <f>IFERROR(DK13/DJ13,0)</f>
        <v>0</v>
      </c>
      <c r="ET13" s="216">
        <f>IFERROR(DM13/DL13,0)</f>
        <v>0</v>
      </c>
      <c r="EU13" s="216">
        <f t="shared" si="17"/>
        <v>1</v>
      </c>
      <c r="EV13" s="216">
        <f t="shared" si="18"/>
        <v>1</v>
      </c>
      <c r="EW13" s="880"/>
      <c r="EX13" s="882"/>
      <c r="EY13" s="882"/>
      <c r="EZ13" s="882"/>
      <c r="FA13" s="884"/>
      <c r="FB13" s="886"/>
    </row>
    <row r="14" spans="1:159" s="69" customFormat="1" ht="39.950000000000003" customHeight="1" x14ac:dyDescent="0.25">
      <c r="A14" s="920"/>
      <c r="B14" s="872"/>
      <c r="C14" s="873"/>
      <c r="D14" s="875"/>
      <c r="E14" s="878"/>
      <c r="F14" s="194" t="s">
        <v>4</v>
      </c>
      <c r="G14" s="529">
        <f>AA14+BE14+CI14+DL14+DN14</f>
        <v>123257301</v>
      </c>
      <c r="H14" s="710"/>
      <c r="I14" s="726"/>
      <c r="J14" s="726"/>
      <c r="K14" s="711"/>
      <c r="L14" s="711"/>
      <c r="M14" s="710"/>
      <c r="N14" s="710"/>
      <c r="O14" s="526"/>
      <c r="P14" s="526"/>
      <c r="Q14" s="712"/>
      <c r="R14" s="712"/>
      <c r="S14" s="712"/>
      <c r="T14" s="712"/>
      <c r="U14" s="709"/>
      <c r="V14" s="709"/>
      <c r="W14" s="529">
        <f t="shared" si="0"/>
        <v>0</v>
      </c>
      <c r="X14" s="527">
        <f t="shared" si="1"/>
        <v>0</v>
      </c>
      <c r="Y14" s="529">
        <f t="shared" si="1"/>
        <v>0</v>
      </c>
      <c r="Z14" s="527">
        <f t="shared" si="9"/>
        <v>0</v>
      </c>
      <c r="AA14" s="529">
        <f>V14+T14+R14+P14+N14+L14+J14</f>
        <v>0</v>
      </c>
      <c r="AB14" s="727">
        <f>AA11-AA12</f>
        <v>51381033</v>
      </c>
      <c r="AC14" s="726">
        <v>0</v>
      </c>
      <c r="AD14" s="249">
        <v>0</v>
      </c>
      <c r="AE14" s="727">
        <v>29019433</v>
      </c>
      <c r="AF14" s="727">
        <v>29019433</v>
      </c>
      <c r="AG14" s="727">
        <v>16549400</v>
      </c>
      <c r="AH14" s="727">
        <v>16549400</v>
      </c>
      <c r="AI14" s="727">
        <v>5812200</v>
      </c>
      <c r="AJ14" s="727">
        <v>5812200</v>
      </c>
      <c r="AK14" s="726">
        <v>0</v>
      </c>
      <c r="AL14" s="249">
        <v>0</v>
      </c>
      <c r="AM14" s="726">
        <v>0</v>
      </c>
      <c r="AN14" s="726">
        <v>0</v>
      </c>
      <c r="AO14" s="726">
        <v>0</v>
      </c>
      <c r="AP14" s="726">
        <v>0</v>
      </c>
      <c r="AQ14" s="726">
        <v>0</v>
      </c>
      <c r="AR14" s="726">
        <v>0</v>
      </c>
      <c r="AS14" s="726">
        <v>0</v>
      </c>
      <c r="AT14" s="726">
        <v>0</v>
      </c>
      <c r="AU14" s="726">
        <v>0</v>
      </c>
      <c r="AV14" s="726">
        <v>0</v>
      </c>
      <c r="AW14" s="726">
        <v>0</v>
      </c>
      <c r="AX14" s="726">
        <v>0</v>
      </c>
      <c r="AY14" s="726">
        <v>0</v>
      </c>
      <c r="AZ14" s="726">
        <v>0</v>
      </c>
      <c r="BA14" s="534">
        <f t="shared" si="2"/>
        <v>51381033</v>
      </c>
      <c r="BB14" s="534">
        <f t="shared" si="10"/>
        <v>51381033</v>
      </c>
      <c r="BC14" s="534">
        <f t="shared" si="3"/>
        <v>51381033</v>
      </c>
      <c r="BD14" s="534">
        <f t="shared" si="4"/>
        <v>51381033</v>
      </c>
      <c r="BE14" s="534">
        <f t="shared" si="5"/>
        <v>51381033</v>
      </c>
      <c r="BF14" s="541">
        <v>34639367</v>
      </c>
      <c r="BG14" s="532">
        <v>34639367</v>
      </c>
      <c r="BH14" s="532">
        <v>10392000</v>
      </c>
      <c r="BI14" s="532">
        <v>0</v>
      </c>
      <c r="BJ14" s="532">
        <v>17634367</v>
      </c>
      <c r="BK14" s="532">
        <v>0</v>
      </c>
      <c r="BL14" s="532">
        <v>6613000</v>
      </c>
      <c r="BM14" s="532">
        <v>0</v>
      </c>
      <c r="BN14" s="532">
        <v>0</v>
      </c>
      <c r="BO14" s="532">
        <v>0</v>
      </c>
      <c r="BP14" s="532">
        <v>0</v>
      </c>
      <c r="BQ14" s="532">
        <v>0</v>
      </c>
      <c r="BR14" s="532">
        <v>0</v>
      </c>
      <c r="BS14" s="532">
        <v>0</v>
      </c>
      <c r="BT14" s="532">
        <v>0</v>
      </c>
      <c r="BU14" s="532">
        <v>0</v>
      </c>
      <c r="BV14" s="532">
        <v>0</v>
      </c>
      <c r="BW14" s="532">
        <v>0</v>
      </c>
      <c r="BX14" s="532">
        <v>0</v>
      </c>
      <c r="BY14" s="532">
        <v>0</v>
      </c>
      <c r="BZ14" s="532">
        <v>0</v>
      </c>
      <c r="CA14" s="532">
        <v>0</v>
      </c>
      <c r="CB14" s="532">
        <v>0</v>
      </c>
      <c r="CC14" s="532">
        <v>0</v>
      </c>
      <c r="CD14" s="532">
        <v>0</v>
      </c>
      <c r="CE14" s="535">
        <f t="shared" si="6"/>
        <v>34639367</v>
      </c>
      <c r="CF14" s="535">
        <f t="shared" si="7"/>
        <v>34639367</v>
      </c>
      <c r="CG14" s="535">
        <f t="shared" si="7"/>
        <v>34639367</v>
      </c>
      <c r="CH14" s="535">
        <f t="shared" si="8"/>
        <v>34639367</v>
      </c>
      <c r="CI14" s="535">
        <f t="shared" si="8"/>
        <v>34639367</v>
      </c>
      <c r="CJ14" s="545">
        <v>37236901</v>
      </c>
      <c r="CK14" s="726">
        <v>32740234</v>
      </c>
      <c r="CL14" s="726">
        <v>32740234</v>
      </c>
      <c r="CM14" s="726">
        <v>4496667</v>
      </c>
      <c r="CN14" s="726">
        <v>4496667</v>
      </c>
      <c r="CO14" s="249">
        <v>0</v>
      </c>
      <c r="CP14" s="726">
        <v>0</v>
      </c>
      <c r="CQ14" s="249">
        <v>0</v>
      </c>
      <c r="CR14" s="726">
        <v>0</v>
      </c>
      <c r="CS14" s="249">
        <v>0</v>
      </c>
      <c r="CT14" s="728">
        <v>0</v>
      </c>
      <c r="CU14" s="538">
        <v>0</v>
      </c>
      <c r="CV14" s="726">
        <v>0</v>
      </c>
      <c r="CW14" s="538">
        <v>0</v>
      </c>
      <c r="CX14" s="538">
        <v>0</v>
      </c>
      <c r="CY14" s="538">
        <v>0</v>
      </c>
      <c r="CZ14" s="726">
        <v>0</v>
      </c>
      <c r="DA14" s="538">
        <v>0</v>
      </c>
      <c r="DB14" s="728">
        <v>0</v>
      </c>
      <c r="DC14" s="538">
        <v>0</v>
      </c>
      <c r="DD14" s="726">
        <v>0</v>
      </c>
      <c r="DE14" s="539">
        <v>0</v>
      </c>
      <c r="DF14" s="728">
        <v>0</v>
      </c>
      <c r="DG14" s="539">
        <v>0</v>
      </c>
      <c r="DH14" s="728">
        <v>0</v>
      </c>
      <c r="DI14" s="533">
        <f>DE14+DC14+DA14+CY14+CW14+CU14+CS14+CQ14+CO14+CM14+CK14+DG14</f>
        <v>37236901</v>
      </c>
      <c r="DJ14" s="714">
        <f t="shared" si="11"/>
        <v>37236901</v>
      </c>
      <c r="DK14" s="714">
        <f t="shared" si="12"/>
        <v>37236901</v>
      </c>
      <c r="DL14" s="537">
        <f t="shared" si="13"/>
        <v>37236901</v>
      </c>
      <c r="DM14" s="537">
        <f t="shared" si="13"/>
        <v>37236901</v>
      </c>
      <c r="DN14" s="729"/>
      <c r="DO14" s="726"/>
      <c r="DP14" s="726"/>
      <c r="DQ14" s="726"/>
      <c r="DR14" s="726"/>
      <c r="DS14" s="726"/>
      <c r="DT14" s="726"/>
      <c r="DU14" s="726"/>
      <c r="DV14" s="726"/>
      <c r="DW14" s="726"/>
      <c r="DX14" s="726"/>
      <c r="DY14" s="726"/>
      <c r="DZ14" s="726"/>
      <c r="EA14" s="726"/>
      <c r="EB14" s="726"/>
      <c r="EC14" s="726"/>
      <c r="ED14" s="726"/>
      <c r="EE14" s="726"/>
      <c r="EF14" s="726"/>
      <c r="EG14" s="726"/>
      <c r="EH14" s="726"/>
      <c r="EI14" s="726"/>
      <c r="EJ14" s="726"/>
      <c r="EK14" s="726"/>
      <c r="EL14" s="726"/>
      <c r="EM14" s="710"/>
      <c r="EN14" s="532"/>
      <c r="EO14" s="727"/>
      <c r="EP14" s="532"/>
      <c r="EQ14" s="533"/>
      <c r="ER14" s="216">
        <f>IFERROR(DH14/DG14,0)</f>
        <v>0</v>
      </c>
      <c r="ES14" s="216">
        <f t="shared" si="15"/>
        <v>1</v>
      </c>
      <c r="ET14" s="216">
        <f t="shared" si="16"/>
        <v>1</v>
      </c>
      <c r="EU14" s="216">
        <f t="shared" si="17"/>
        <v>1</v>
      </c>
      <c r="EV14" s="216">
        <f t="shared" si="18"/>
        <v>1</v>
      </c>
      <c r="EW14" s="880"/>
      <c r="EX14" s="882"/>
      <c r="EY14" s="882"/>
      <c r="EZ14" s="882"/>
      <c r="FA14" s="884"/>
      <c r="FB14" s="886"/>
    </row>
    <row r="15" spans="1:159" s="600" customFormat="1" ht="39.950000000000003" customHeight="1" thickBot="1" x14ac:dyDescent="0.3">
      <c r="A15" s="920"/>
      <c r="B15" s="872"/>
      <c r="C15" s="873"/>
      <c r="D15" s="875"/>
      <c r="E15" s="878"/>
      <c r="F15" s="194" t="s">
        <v>43</v>
      </c>
      <c r="G15" s="730">
        <f>AA15+BE15+CH15+CJ15+DN15</f>
        <v>10</v>
      </c>
      <c r="H15" s="546">
        <f>H10+H13</f>
        <v>3</v>
      </c>
      <c r="I15" s="547"/>
      <c r="J15" s="547"/>
      <c r="K15" s="546">
        <f>K10+K13</f>
        <v>0</v>
      </c>
      <c r="L15" s="546">
        <f t="shared" ref="L15:V15" si="19">L10+L13</f>
        <v>0</v>
      </c>
      <c r="M15" s="546">
        <f t="shared" si="19"/>
        <v>0</v>
      </c>
      <c r="N15" s="546">
        <f t="shared" si="19"/>
        <v>0</v>
      </c>
      <c r="O15" s="548">
        <f t="shared" si="19"/>
        <v>1.5</v>
      </c>
      <c r="P15" s="548">
        <f t="shared" si="19"/>
        <v>1.5</v>
      </c>
      <c r="Q15" s="548">
        <f t="shared" si="19"/>
        <v>0.5</v>
      </c>
      <c r="R15" s="548">
        <f t="shared" si="19"/>
        <v>0.5</v>
      </c>
      <c r="S15" s="548">
        <f t="shared" si="19"/>
        <v>0.5</v>
      </c>
      <c r="T15" s="548">
        <f t="shared" si="19"/>
        <v>0.5</v>
      </c>
      <c r="U15" s="548">
        <f t="shared" si="19"/>
        <v>0.3</v>
      </c>
      <c r="V15" s="548">
        <f t="shared" si="19"/>
        <v>0.3</v>
      </c>
      <c r="W15" s="549">
        <f t="shared" si="0"/>
        <v>2.8</v>
      </c>
      <c r="X15" s="730">
        <f t="shared" si="1"/>
        <v>2.8</v>
      </c>
      <c r="Y15" s="549">
        <f t="shared" si="1"/>
        <v>2.8</v>
      </c>
      <c r="Z15" s="730">
        <f t="shared" si="9"/>
        <v>2.8</v>
      </c>
      <c r="AA15" s="549">
        <f>V15+T15+R15+P15+N15+L15+J15</f>
        <v>2.8</v>
      </c>
      <c r="AB15" s="549">
        <f t="shared" ref="AB15:AZ15" si="20">AB10+AB13</f>
        <v>2.2000000000000002</v>
      </c>
      <c r="AC15" s="549">
        <f t="shared" si="20"/>
        <v>0.1</v>
      </c>
      <c r="AD15" s="549">
        <f t="shared" si="20"/>
        <v>0.1</v>
      </c>
      <c r="AE15" s="549">
        <f t="shared" si="20"/>
        <v>0.1</v>
      </c>
      <c r="AF15" s="549">
        <f t="shared" si="20"/>
        <v>0.1</v>
      </c>
      <c r="AG15" s="549">
        <f t="shared" si="20"/>
        <v>0.2</v>
      </c>
      <c r="AH15" s="549">
        <f t="shared" si="20"/>
        <v>0.2</v>
      </c>
      <c r="AI15" s="549">
        <f t="shared" si="20"/>
        <v>0.2</v>
      </c>
      <c r="AJ15" s="549">
        <f t="shared" si="20"/>
        <v>0.2</v>
      </c>
      <c r="AK15" s="549">
        <f t="shared" si="20"/>
        <v>0.2</v>
      </c>
      <c r="AL15" s="549">
        <f t="shared" si="20"/>
        <v>0.2</v>
      </c>
      <c r="AM15" s="549">
        <f t="shared" si="20"/>
        <v>0.2</v>
      </c>
      <c r="AN15" s="549">
        <f t="shared" si="20"/>
        <v>0.2</v>
      </c>
      <c r="AO15" s="549">
        <f t="shared" si="20"/>
        <v>0.2</v>
      </c>
      <c r="AP15" s="549">
        <f t="shared" si="20"/>
        <v>0.2</v>
      </c>
      <c r="AQ15" s="549">
        <f t="shared" si="20"/>
        <v>0.2</v>
      </c>
      <c r="AR15" s="549">
        <f t="shared" si="20"/>
        <v>0.2</v>
      </c>
      <c r="AS15" s="549">
        <f t="shared" si="20"/>
        <v>0.2</v>
      </c>
      <c r="AT15" s="549">
        <f t="shared" si="20"/>
        <v>0.2</v>
      </c>
      <c r="AU15" s="549">
        <f t="shared" si="20"/>
        <v>0.2</v>
      </c>
      <c r="AV15" s="549">
        <f t="shared" si="20"/>
        <v>0.2</v>
      </c>
      <c r="AW15" s="549">
        <f t="shared" si="20"/>
        <v>0.2</v>
      </c>
      <c r="AX15" s="549">
        <f t="shared" si="20"/>
        <v>0.2</v>
      </c>
      <c r="AY15" s="549">
        <f t="shared" si="20"/>
        <v>0.2</v>
      </c>
      <c r="AZ15" s="549">
        <f t="shared" si="20"/>
        <v>0.2</v>
      </c>
      <c r="BA15" s="550">
        <f t="shared" si="2"/>
        <v>2.2000000000000002</v>
      </c>
      <c r="BB15" s="549">
        <f t="shared" si="10"/>
        <v>2.1999999999999997</v>
      </c>
      <c r="BC15" s="549">
        <f t="shared" si="3"/>
        <v>2.1999999999999997</v>
      </c>
      <c r="BD15" s="550">
        <f t="shared" si="4"/>
        <v>2.2000000000000002</v>
      </c>
      <c r="BE15" s="550">
        <f t="shared" si="5"/>
        <v>2.1999999999999997</v>
      </c>
      <c r="BF15" s="551">
        <f>BF10+BF13</f>
        <v>2</v>
      </c>
      <c r="BG15" s="731">
        <f>BG10+BG13</f>
        <v>0.2</v>
      </c>
      <c r="BH15" s="731">
        <f t="shared" ref="BH15:CD16" si="21">BH10+BH13</f>
        <v>0.2</v>
      </c>
      <c r="BI15" s="731">
        <f t="shared" si="21"/>
        <v>0.23</v>
      </c>
      <c r="BJ15" s="731">
        <f t="shared" si="21"/>
        <v>0.23</v>
      </c>
      <c r="BK15" s="731">
        <f t="shared" si="21"/>
        <v>0.16</v>
      </c>
      <c r="BL15" s="731">
        <f t="shared" si="21"/>
        <v>0.2</v>
      </c>
      <c r="BM15" s="731">
        <f t="shared" si="21"/>
        <v>0.16</v>
      </c>
      <c r="BN15" s="731">
        <f t="shared" si="21"/>
        <v>0.16</v>
      </c>
      <c r="BO15" s="731">
        <f t="shared" si="21"/>
        <v>0.16</v>
      </c>
      <c r="BP15" s="731">
        <f t="shared" si="21"/>
        <v>0.16</v>
      </c>
      <c r="BQ15" s="731">
        <f t="shared" si="21"/>
        <v>7.0000000000000007E-2</v>
      </c>
      <c r="BR15" s="731">
        <f t="shared" si="21"/>
        <v>7.0000000000000007E-2</v>
      </c>
      <c r="BS15" s="731">
        <f t="shared" si="21"/>
        <v>0.2</v>
      </c>
      <c r="BT15" s="731">
        <f t="shared" si="21"/>
        <v>0.2</v>
      </c>
      <c r="BU15" s="731">
        <f t="shared" si="21"/>
        <v>0.13</v>
      </c>
      <c r="BV15" s="731">
        <f t="shared" si="21"/>
        <v>0.13</v>
      </c>
      <c r="BW15" s="731">
        <f t="shared" si="21"/>
        <v>0.2</v>
      </c>
      <c r="BX15" s="731">
        <f t="shared" si="21"/>
        <v>0.2</v>
      </c>
      <c r="BY15" s="731">
        <f t="shared" si="21"/>
        <v>0.23</v>
      </c>
      <c r="BZ15" s="731">
        <f t="shared" si="21"/>
        <v>0.23</v>
      </c>
      <c r="CA15" s="731">
        <f t="shared" si="21"/>
        <v>0.2</v>
      </c>
      <c r="CB15" s="731">
        <f t="shared" si="21"/>
        <v>0.2</v>
      </c>
      <c r="CC15" s="731">
        <f t="shared" si="21"/>
        <v>0.06</v>
      </c>
      <c r="CD15" s="731">
        <f t="shared" si="21"/>
        <v>0.02</v>
      </c>
      <c r="CE15" s="552">
        <f t="shared" si="6"/>
        <v>2</v>
      </c>
      <c r="CF15" s="552">
        <f t="shared" si="7"/>
        <v>2</v>
      </c>
      <c r="CG15" s="552">
        <f t="shared" si="7"/>
        <v>2</v>
      </c>
      <c r="CH15" s="552">
        <f t="shared" si="8"/>
        <v>2</v>
      </c>
      <c r="CI15" s="552">
        <f t="shared" si="8"/>
        <v>2</v>
      </c>
      <c r="CJ15" s="551">
        <f>CJ10+CJ13</f>
        <v>2</v>
      </c>
      <c r="CK15" s="549">
        <f>CK10+CK13</f>
        <v>0.17</v>
      </c>
      <c r="CL15" s="549">
        <f>CL10+CL13</f>
        <v>0.17</v>
      </c>
      <c r="CM15" s="549">
        <f>CM10+CM13</f>
        <v>0.2</v>
      </c>
      <c r="CN15" s="549">
        <f t="shared" ref="CN15:DC16" si="22">CN10+CN13</f>
        <v>0.2</v>
      </c>
      <c r="CO15" s="549">
        <f t="shared" si="22"/>
        <v>0.12</v>
      </c>
      <c r="CP15" s="549">
        <f t="shared" si="22"/>
        <v>0.14000000000000001</v>
      </c>
      <c r="CQ15" s="549">
        <f t="shared" si="22"/>
        <v>0.15</v>
      </c>
      <c r="CR15" s="549">
        <f t="shared" si="22"/>
        <v>0.15</v>
      </c>
      <c r="CS15" s="549">
        <f t="shared" si="22"/>
        <v>0.17</v>
      </c>
      <c r="CT15" s="549">
        <f t="shared" si="22"/>
        <v>0.2</v>
      </c>
      <c r="CU15" s="553">
        <f t="shared" si="22"/>
        <v>0.15</v>
      </c>
      <c r="CV15" s="553">
        <f t="shared" si="22"/>
        <v>0.17</v>
      </c>
      <c r="CW15" s="553">
        <f t="shared" si="22"/>
        <v>0.23</v>
      </c>
      <c r="CX15" s="553">
        <f>+CX10+CX13</f>
        <v>0.23</v>
      </c>
      <c r="CY15" s="553">
        <f>CY10+CY13</f>
        <v>0.2</v>
      </c>
      <c r="CZ15" s="553">
        <f>CZ10+CZ14</f>
        <v>0.2</v>
      </c>
      <c r="DA15" s="553">
        <f t="shared" ref="DA15:DG15" si="23">DA10+DA13</f>
        <v>0.23</v>
      </c>
      <c r="DB15" s="554">
        <f t="shared" si="23"/>
        <v>0.23</v>
      </c>
      <c r="DC15" s="553">
        <f t="shared" si="23"/>
        <v>0.15</v>
      </c>
      <c r="DD15" s="553">
        <f t="shared" si="23"/>
        <v>0.15</v>
      </c>
      <c r="DE15" s="554">
        <f t="shared" si="23"/>
        <v>0.2</v>
      </c>
      <c r="DF15" s="554">
        <f t="shared" si="23"/>
        <v>0.13</v>
      </c>
      <c r="DG15" s="554">
        <f t="shared" si="23"/>
        <v>0.03</v>
      </c>
      <c r="DH15" s="554">
        <f>DH10+DH13</f>
        <v>0.03</v>
      </c>
      <c r="DI15" s="731">
        <f>DG15+DE15+DC15+DA15+CW15+CU15+CS15+CQ15+CO15+CM15+CK15+CY15</f>
        <v>1.9999999999999996</v>
      </c>
      <c r="DJ15" s="733">
        <f t="shared" si="11"/>
        <v>2</v>
      </c>
      <c r="DK15" s="733">
        <f t="shared" si="12"/>
        <v>1.9999999999999998</v>
      </c>
      <c r="DL15" s="732">
        <f t="shared" si="13"/>
        <v>2</v>
      </c>
      <c r="DM15" s="733">
        <f t="shared" si="13"/>
        <v>1.9999999999999998</v>
      </c>
      <c r="DN15" s="648">
        <f>DN10+DN13</f>
        <v>1</v>
      </c>
      <c r="DO15" s="547"/>
      <c r="DP15" s="547"/>
      <c r="DQ15" s="547"/>
      <c r="DR15" s="547"/>
      <c r="DS15" s="547"/>
      <c r="DT15" s="547"/>
      <c r="DU15" s="547"/>
      <c r="DV15" s="547"/>
      <c r="DW15" s="547"/>
      <c r="DX15" s="547"/>
      <c r="DY15" s="547"/>
      <c r="DZ15" s="547"/>
      <c r="EA15" s="547"/>
      <c r="EB15" s="547"/>
      <c r="EC15" s="547"/>
      <c r="ED15" s="547"/>
      <c r="EE15" s="547"/>
      <c r="EF15" s="547"/>
      <c r="EG15" s="547"/>
      <c r="EH15" s="547"/>
      <c r="EI15" s="547"/>
      <c r="EJ15" s="547"/>
      <c r="EK15" s="547"/>
      <c r="EL15" s="547"/>
      <c r="EM15" s="549"/>
      <c r="EN15" s="730"/>
      <c r="EO15" s="551"/>
      <c r="EP15" s="547"/>
      <c r="EQ15" s="549"/>
      <c r="ER15" s="217">
        <f t="shared" si="14"/>
        <v>1</v>
      </c>
      <c r="ES15" s="217">
        <f t="shared" si="15"/>
        <v>0.99999999999999989</v>
      </c>
      <c r="ET15" s="217">
        <f t="shared" si="16"/>
        <v>0.99999999999999989</v>
      </c>
      <c r="EU15" s="217">
        <f t="shared" si="17"/>
        <v>1</v>
      </c>
      <c r="EV15" s="217">
        <f t="shared" si="18"/>
        <v>0.9</v>
      </c>
      <c r="EW15" s="880"/>
      <c r="EX15" s="882"/>
      <c r="EY15" s="882"/>
      <c r="EZ15" s="882"/>
      <c r="FA15" s="884"/>
      <c r="FB15" s="886"/>
    </row>
    <row r="16" spans="1:159" s="69" customFormat="1" ht="39.950000000000003" customHeight="1" thickBot="1" x14ac:dyDescent="0.3">
      <c r="A16" s="920"/>
      <c r="B16" s="872"/>
      <c r="C16" s="873"/>
      <c r="D16" s="876"/>
      <c r="E16" s="924"/>
      <c r="F16" s="195" t="s">
        <v>45</v>
      </c>
      <c r="G16" s="555">
        <f>G11+G14</f>
        <v>2261979303</v>
      </c>
      <c r="H16" s="556">
        <f t="shared" ref="H16:BS16" si="24">H11+H14</f>
        <v>199025000</v>
      </c>
      <c r="I16" s="556">
        <f t="shared" si="24"/>
        <v>0</v>
      </c>
      <c r="J16" s="556">
        <f t="shared" si="24"/>
        <v>0</v>
      </c>
      <c r="K16" s="556">
        <f t="shared" si="24"/>
        <v>0</v>
      </c>
      <c r="L16" s="556">
        <f t="shared" si="24"/>
        <v>0</v>
      </c>
      <c r="M16" s="556">
        <f t="shared" si="24"/>
        <v>158324000</v>
      </c>
      <c r="N16" s="556">
        <f t="shared" si="24"/>
        <v>158324000</v>
      </c>
      <c r="O16" s="556">
        <f t="shared" si="24"/>
        <v>0</v>
      </c>
      <c r="P16" s="556">
        <f t="shared" si="24"/>
        <v>0</v>
      </c>
      <c r="Q16" s="556">
        <f t="shared" si="24"/>
        <v>0</v>
      </c>
      <c r="R16" s="556">
        <f t="shared" si="24"/>
        <v>0</v>
      </c>
      <c r="S16" s="556">
        <f t="shared" si="24"/>
        <v>0</v>
      </c>
      <c r="T16" s="556">
        <f t="shared" si="24"/>
        <v>0</v>
      </c>
      <c r="U16" s="556">
        <f t="shared" si="24"/>
        <v>68958000</v>
      </c>
      <c r="V16" s="556">
        <f t="shared" si="24"/>
        <v>68958000</v>
      </c>
      <c r="W16" s="556">
        <f t="shared" si="24"/>
        <v>227282000</v>
      </c>
      <c r="X16" s="556">
        <f t="shared" si="24"/>
        <v>227282000</v>
      </c>
      <c r="Y16" s="556">
        <f t="shared" si="24"/>
        <v>227282000</v>
      </c>
      <c r="Z16" s="556">
        <f t="shared" si="24"/>
        <v>227282000</v>
      </c>
      <c r="AA16" s="556">
        <f t="shared" si="24"/>
        <v>227282000</v>
      </c>
      <c r="AB16" s="556">
        <f t="shared" si="24"/>
        <v>459101033</v>
      </c>
      <c r="AC16" s="556">
        <f t="shared" si="24"/>
        <v>0</v>
      </c>
      <c r="AD16" s="556">
        <f t="shared" si="24"/>
        <v>0</v>
      </c>
      <c r="AE16" s="556">
        <f t="shared" si="24"/>
        <v>29019433</v>
      </c>
      <c r="AF16" s="556">
        <f t="shared" si="24"/>
        <v>29019433</v>
      </c>
      <c r="AG16" s="556">
        <f t="shared" si="24"/>
        <v>316589400</v>
      </c>
      <c r="AH16" s="556">
        <f t="shared" si="24"/>
        <v>316589400</v>
      </c>
      <c r="AI16" s="556">
        <f t="shared" si="24"/>
        <v>31750200</v>
      </c>
      <c r="AJ16" s="556">
        <f t="shared" si="24"/>
        <v>31750200</v>
      </c>
      <c r="AK16" s="556">
        <f t="shared" si="24"/>
        <v>0</v>
      </c>
      <c r="AL16" s="556">
        <f t="shared" si="24"/>
        <v>0</v>
      </c>
      <c r="AM16" s="556">
        <f t="shared" si="24"/>
        <v>0</v>
      </c>
      <c r="AN16" s="556">
        <f t="shared" si="24"/>
        <v>0</v>
      </c>
      <c r="AO16" s="556">
        <f t="shared" si="24"/>
        <v>0</v>
      </c>
      <c r="AP16" s="556">
        <f t="shared" si="24"/>
        <v>0</v>
      </c>
      <c r="AQ16" s="556">
        <f t="shared" si="24"/>
        <v>0</v>
      </c>
      <c r="AR16" s="556">
        <f t="shared" si="24"/>
        <v>0</v>
      </c>
      <c r="AS16" s="556">
        <f t="shared" si="24"/>
        <v>0</v>
      </c>
      <c r="AT16" s="556">
        <f t="shared" si="24"/>
        <v>9699067</v>
      </c>
      <c r="AU16" s="556">
        <f t="shared" si="24"/>
        <v>0</v>
      </c>
      <c r="AV16" s="556">
        <f t="shared" si="24"/>
        <v>6628600</v>
      </c>
      <c r="AW16" s="556">
        <f t="shared" si="24"/>
        <v>70719734</v>
      </c>
      <c r="AX16" s="556">
        <f t="shared" si="24"/>
        <v>44305067</v>
      </c>
      <c r="AY16" s="556">
        <f t="shared" si="24"/>
        <v>-10087000</v>
      </c>
      <c r="AZ16" s="556">
        <f t="shared" si="24"/>
        <v>0</v>
      </c>
      <c r="BA16" s="556">
        <f t="shared" si="24"/>
        <v>437991767</v>
      </c>
      <c r="BB16" s="556">
        <f t="shared" si="24"/>
        <v>437991767</v>
      </c>
      <c r="BC16" s="556">
        <f t="shared" si="24"/>
        <v>437991767</v>
      </c>
      <c r="BD16" s="556">
        <f t="shared" si="24"/>
        <v>437991767</v>
      </c>
      <c r="BE16" s="556">
        <f t="shared" si="24"/>
        <v>437991767</v>
      </c>
      <c r="BF16" s="556">
        <f t="shared" si="24"/>
        <v>511964634</v>
      </c>
      <c r="BG16" s="556">
        <f t="shared" si="24"/>
        <v>363055367</v>
      </c>
      <c r="BH16" s="556">
        <f t="shared" si="24"/>
        <v>338808000</v>
      </c>
      <c r="BI16" s="556">
        <f t="shared" si="24"/>
        <v>0</v>
      </c>
      <c r="BJ16" s="556">
        <f t="shared" si="24"/>
        <v>17634367</v>
      </c>
      <c r="BK16" s="556">
        <f t="shared" si="24"/>
        <v>0</v>
      </c>
      <c r="BL16" s="556">
        <f t="shared" si="24"/>
        <v>6613000</v>
      </c>
      <c r="BM16" s="556">
        <f t="shared" si="24"/>
        <v>0</v>
      </c>
      <c r="BN16" s="556">
        <f t="shared" si="24"/>
        <v>0</v>
      </c>
      <c r="BO16" s="556">
        <f t="shared" si="24"/>
        <v>0</v>
      </c>
      <c r="BP16" s="556">
        <f t="shared" si="24"/>
        <v>0</v>
      </c>
      <c r="BQ16" s="556">
        <f t="shared" si="24"/>
        <v>121410000</v>
      </c>
      <c r="BR16" s="556">
        <f t="shared" si="24"/>
        <v>0</v>
      </c>
      <c r="BS16" s="556">
        <f t="shared" si="24"/>
        <v>0</v>
      </c>
      <c r="BT16" s="556">
        <f t="shared" si="21"/>
        <v>0</v>
      </c>
      <c r="BU16" s="556">
        <f t="shared" si="21"/>
        <v>0</v>
      </c>
      <c r="BV16" s="556">
        <f t="shared" si="21"/>
        <v>11490000</v>
      </c>
      <c r="BW16" s="556">
        <f t="shared" si="21"/>
        <v>25055267</v>
      </c>
      <c r="BX16" s="556">
        <f t="shared" si="21"/>
        <v>137419267</v>
      </c>
      <c r="BY16" s="556">
        <f t="shared" si="21"/>
        <v>0</v>
      </c>
      <c r="BZ16" s="556">
        <f t="shared" si="21"/>
        <v>0</v>
      </c>
      <c r="CA16" s="556">
        <f t="shared" si="21"/>
        <v>2444000</v>
      </c>
      <c r="CB16" s="556">
        <f t="shared" si="21"/>
        <v>0</v>
      </c>
      <c r="CC16" s="556">
        <f t="shared" si="21"/>
        <v>0</v>
      </c>
      <c r="CD16" s="556">
        <f t="shared" si="21"/>
        <v>0</v>
      </c>
      <c r="CE16" s="556">
        <f t="shared" ref="CE16:CM16" si="25">CE11+CE14</f>
        <v>511964634</v>
      </c>
      <c r="CF16" s="556">
        <f t="shared" si="25"/>
        <v>511964634</v>
      </c>
      <c r="CG16" s="556">
        <f t="shared" si="25"/>
        <v>511964634</v>
      </c>
      <c r="CH16" s="556">
        <f t="shared" si="25"/>
        <v>511964634</v>
      </c>
      <c r="CI16" s="556">
        <f t="shared" si="25"/>
        <v>511964634</v>
      </c>
      <c r="CJ16" s="556">
        <f t="shared" si="25"/>
        <v>503315901</v>
      </c>
      <c r="CK16" s="556">
        <f t="shared" si="25"/>
        <v>463247234</v>
      </c>
      <c r="CL16" s="556">
        <f t="shared" si="25"/>
        <v>463247234</v>
      </c>
      <c r="CM16" s="556">
        <f t="shared" si="25"/>
        <v>4496667</v>
      </c>
      <c r="CN16" s="556">
        <f t="shared" si="22"/>
        <v>4496667</v>
      </c>
      <c r="CO16" s="556">
        <f t="shared" si="22"/>
        <v>0</v>
      </c>
      <c r="CP16" s="556">
        <f t="shared" si="22"/>
        <v>0</v>
      </c>
      <c r="CQ16" s="556">
        <f t="shared" si="22"/>
        <v>25644000</v>
      </c>
      <c r="CR16" s="556">
        <f t="shared" si="22"/>
        <v>0</v>
      </c>
      <c r="CS16" s="556">
        <f t="shared" si="22"/>
        <v>0</v>
      </c>
      <c r="CT16" s="556">
        <f t="shared" si="22"/>
        <v>0</v>
      </c>
      <c r="CU16" s="557">
        <f t="shared" si="22"/>
        <v>0</v>
      </c>
      <c r="CV16" s="557">
        <f t="shared" si="22"/>
        <v>25644000</v>
      </c>
      <c r="CW16" s="557">
        <f t="shared" si="22"/>
        <v>0</v>
      </c>
      <c r="CX16" s="557">
        <f t="shared" si="22"/>
        <v>0</v>
      </c>
      <c r="CY16" s="557">
        <f t="shared" si="22"/>
        <v>0</v>
      </c>
      <c r="CZ16" s="557">
        <f t="shared" si="22"/>
        <v>0</v>
      </c>
      <c r="DA16" s="557">
        <f t="shared" si="22"/>
        <v>0</v>
      </c>
      <c r="DB16" s="556">
        <f t="shared" si="22"/>
        <v>0</v>
      </c>
      <c r="DC16" s="557">
        <f t="shared" si="22"/>
        <v>0</v>
      </c>
      <c r="DD16" s="557">
        <f>DD11+DD14</f>
        <v>0</v>
      </c>
      <c r="DE16" s="594">
        <f t="shared" ref="DE16:DN16" si="26">DE11+DE14</f>
        <v>9928000</v>
      </c>
      <c r="DF16" s="594">
        <f t="shared" si="26"/>
        <v>0</v>
      </c>
      <c r="DG16" s="594">
        <f t="shared" si="26"/>
        <v>20395001</v>
      </c>
      <c r="DH16" s="594">
        <f t="shared" si="26"/>
        <v>30323001</v>
      </c>
      <c r="DI16" s="556">
        <f t="shared" si="26"/>
        <v>523710902</v>
      </c>
      <c r="DJ16" s="756">
        <f t="shared" si="11"/>
        <v>523710902</v>
      </c>
      <c r="DK16" s="756">
        <f t="shared" si="12"/>
        <v>523710902</v>
      </c>
      <c r="DL16" s="594">
        <f t="shared" si="26"/>
        <v>523710902</v>
      </c>
      <c r="DM16" s="594">
        <f t="shared" si="26"/>
        <v>523710902</v>
      </c>
      <c r="DN16" s="594">
        <f t="shared" si="26"/>
        <v>561030000</v>
      </c>
      <c r="DO16" s="558"/>
      <c r="DP16" s="558"/>
      <c r="DQ16" s="558"/>
      <c r="DR16" s="558"/>
      <c r="DS16" s="558"/>
      <c r="DT16" s="558"/>
      <c r="DU16" s="558"/>
      <c r="DV16" s="558"/>
      <c r="DW16" s="558"/>
      <c r="DX16" s="558"/>
      <c r="DY16" s="558"/>
      <c r="DZ16" s="558"/>
      <c r="EA16" s="558"/>
      <c r="EB16" s="558"/>
      <c r="EC16" s="558"/>
      <c r="ED16" s="558"/>
      <c r="EE16" s="558"/>
      <c r="EF16" s="558"/>
      <c r="EG16" s="558"/>
      <c r="EH16" s="558"/>
      <c r="EI16" s="558"/>
      <c r="EJ16" s="558"/>
      <c r="EK16" s="558"/>
      <c r="EL16" s="558"/>
      <c r="EM16" s="559"/>
      <c r="EN16" s="560"/>
      <c r="EO16" s="560"/>
      <c r="EP16" s="560"/>
      <c r="EQ16" s="560"/>
      <c r="ER16" s="218">
        <f t="shared" si="14"/>
        <v>1.4867859530872296</v>
      </c>
      <c r="ES16" s="218">
        <f t="shared" si="15"/>
        <v>1</v>
      </c>
      <c r="ET16" s="218">
        <f t="shared" si="16"/>
        <v>1</v>
      </c>
      <c r="EU16" s="218">
        <f t="shared" si="17"/>
        <v>1</v>
      </c>
      <c r="EV16" s="251">
        <f t="shared" si="18"/>
        <v>0.75197385791464955</v>
      </c>
      <c r="EW16" s="881"/>
      <c r="EX16" s="882"/>
      <c r="EY16" s="882"/>
      <c r="EZ16" s="882"/>
      <c r="FA16" s="885"/>
      <c r="FB16" s="886"/>
    </row>
    <row r="17" spans="1:164" s="600" customFormat="1" ht="39.950000000000003" customHeight="1" x14ac:dyDescent="0.25">
      <c r="A17" s="920"/>
      <c r="B17" s="872">
        <v>2</v>
      </c>
      <c r="C17" s="873" t="s">
        <v>293</v>
      </c>
      <c r="D17" s="874" t="s">
        <v>280</v>
      </c>
      <c r="E17" s="877">
        <v>531</v>
      </c>
      <c r="F17" s="196" t="s">
        <v>41</v>
      </c>
      <c r="G17" s="734">
        <f>AA17+BE17+CI17+DL17+DN17</f>
        <v>600000</v>
      </c>
      <c r="H17" s="735">
        <v>60856</v>
      </c>
      <c r="I17" s="735"/>
      <c r="J17" s="735"/>
      <c r="K17" s="735">
        <v>1029</v>
      </c>
      <c r="L17" s="735">
        <v>1029</v>
      </c>
      <c r="M17" s="735">
        <v>8565</v>
      </c>
      <c r="N17" s="735">
        <v>8565</v>
      </c>
      <c r="O17" s="561">
        <v>11336</v>
      </c>
      <c r="P17" s="562">
        <v>11336</v>
      </c>
      <c r="Q17" s="736">
        <v>12981</v>
      </c>
      <c r="R17" s="736">
        <v>12981</v>
      </c>
      <c r="S17" s="736">
        <v>9245</v>
      </c>
      <c r="T17" s="736">
        <v>9245</v>
      </c>
      <c r="U17" s="736">
        <v>10850</v>
      </c>
      <c r="V17" s="736">
        <v>10850</v>
      </c>
      <c r="W17" s="736">
        <f t="shared" si="0"/>
        <v>54006</v>
      </c>
      <c r="X17" s="736">
        <f t="shared" si="1"/>
        <v>54006</v>
      </c>
      <c r="Y17" s="736">
        <f t="shared" si="1"/>
        <v>54006</v>
      </c>
      <c r="Z17" s="736">
        <f t="shared" si="9"/>
        <v>54006</v>
      </c>
      <c r="AA17" s="736">
        <f t="shared" si="9"/>
        <v>54006</v>
      </c>
      <c r="AB17" s="735">
        <v>146494</v>
      </c>
      <c r="AC17" s="735">
        <v>8000</v>
      </c>
      <c r="AD17" s="735">
        <v>8313</v>
      </c>
      <c r="AE17" s="735">
        <v>10500</v>
      </c>
      <c r="AF17" s="735">
        <v>12086</v>
      </c>
      <c r="AG17" s="735">
        <v>10500</v>
      </c>
      <c r="AH17" s="735">
        <v>10262</v>
      </c>
      <c r="AI17" s="735">
        <v>10500</v>
      </c>
      <c r="AJ17" s="735">
        <v>10889</v>
      </c>
      <c r="AK17" s="735">
        <v>10500</v>
      </c>
      <c r="AL17" s="735">
        <v>11296</v>
      </c>
      <c r="AM17" s="735">
        <v>10500</v>
      </c>
      <c r="AN17" s="737">
        <v>11165</v>
      </c>
      <c r="AO17" s="735">
        <v>10500</v>
      </c>
      <c r="AP17" s="737">
        <v>12138</v>
      </c>
      <c r="AQ17" s="735">
        <v>11400</v>
      </c>
      <c r="AR17" s="737">
        <v>9110</v>
      </c>
      <c r="AS17" s="735">
        <v>10100</v>
      </c>
      <c r="AT17" s="737">
        <v>12271</v>
      </c>
      <c r="AU17" s="735">
        <v>10100</v>
      </c>
      <c r="AV17" s="737">
        <v>11878</v>
      </c>
      <c r="AW17" s="735">
        <v>10100</v>
      </c>
      <c r="AX17" s="737">
        <v>11978</v>
      </c>
      <c r="AY17" s="735">
        <v>10100</v>
      </c>
      <c r="AZ17" s="737">
        <v>9057</v>
      </c>
      <c r="BA17" s="737">
        <f t="shared" ref="BA17:BA22" si="27">AY17+AW17+AU17+AS17+AO17+AM17+AK17+AI17+AG17+AE17+AQ17+AC17</f>
        <v>122800</v>
      </c>
      <c r="BB17" s="737">
        <f t="shared" si="10"/>
        <v>122800</v>
      </c>
      <c r="BC17" s="737">
        <f t="shared" si="3"/>
        <v>130443</v>
      </c>
      <c r="BD17" s="737">
        <f t="shared" ref="BD17:BD22" si="28">AY17+AW17+AU17+AS17+AO17+AM17+AK17+AI17+AG17+AE17+AQ17+AC17</f>
        <v>122800</v>
      </c>
      <c r="BE17" s="737">
        <f t="shared" si="5"/>
        <v>130443</v>
      </c>
      <c r="BF17" s="734">
        <v>154900</v>
      </c>
      <c r="BG17" s="735">
        <v>10900</v>
      </c>
      <c r="BH17" s="735">
        <v>10904</v>
      </c>
      <c r="BI17" s="735">
        <v>12900</v>
      </c>
      <c r="BJ17" s="735">
        <v>9530</v>
      </c>
      <c r="BK17" s="735">
        <v>12900</v>
      </c>
      <c r="BL17" s="735">
        <v>16236</v>
      </c>
      <c r="BM17" s="735">
        <v>12900</v>
      </c>
      <c r="BN17" s="735">
        <v>13196</v>
      </c>
      <c r="BO17" s="735">
        <v>13200</v>
      </c>
      <c r="BP17" s="735">
        <v>14402</v>
      </c>
      <c r="BQ17" s="735">
        <v>13200</v>
      </c>
      <c r="BR17" s="735">
        <v>13812</v>
      </c>
      <c r="BS17" s="735">
        <v>13300</v>
      </c>
      <c r="BT17" s="735">
        <v>15835</v>
      </c>
      <c r="BU17" s="735">
        <v>13100</v>
      </c>
      <c r="BV17" s="737">
        <v>16199</v>
      </c>
      <c r="BW17" s="735">
        <v>13100</v>
      </c>
      <c r="BX17" s="735">
        <v>14650</v>
      </c>
      <c r="BY17" s="735">
        <v>13200</v>
      </c>
      <c r="BZ17" s="735">
        <v>15546</v>
      </c>
      <c r="CA17" s="735">
        <v>13300</v>
      </c>
      <c r="CB17" s="735">
        <v>13766</v>
      </c>
      <c r="CC17" s="735">
        <v>24240</v>
      </c>
      <c r="CD17" s="735">
        <v>12164</v>
      </c>
      <c r="CE17" s="563">
        <f t="shared" ref="CE17:CE22" si="29">+BG17+BI17+BK17+BM17+BO17+BQ17+BS17+BU17+BW17+BY17+CA17+CC17</f>
        <v>166240</v>
      </c>
      <c r="CF17" s="564">
        <f t="shared" si="7"/>
        <v>166240</v>
      </c>
      <c r="CG17" s="564">
        <f t="shared" si="7"/>
        <v>166240</v>
      </c>
      <c r="CH17" s="564">
        <f t="shared" ref="CH17:CI22" si="30">BG17+BI17+BK17+BM17+BO17+BQ17+BS17+BU17+BW17+BY17+CA17+CC17</f>
        <v>166240</v>
      </c>
      <c r="CI17" s="564">
        <f t="shared" si="30"/>
        <v>166240</v>
      </c>
      <c r="CJ17" s="734">
        <v>170357</v>
      </c>
      <c r="CK17" s="735">
        <v>11072</v>
      </c>
      <c r="CL17" s="735">
        <v>11073</v>
      </c>
      <c r="CM17" s="735">
        <v>9677</v>
      </c>
      <c r="CN17" s="735">
        <v>14356</v>
      </c>
      <c r="CO17" s="735">
        <v>16485</v>
      </c>
      <c r="CP17" s="735">
        <v>16558</v>
      </c>
      <c r="CQ17" s="735">
        <v>13399</v>
      </c>
      <c r="CR17" s="735">
        <v>12636</v>
      </c>
      <c r="CS17" s="735">
        <v>14624</v>
      </c>
      <c r="CT17" s="738">
        <v>15299</v>
      </c>
      <c r="CU17" s="735">
        <v>14024</v>
      </c>
      <c r="CV17" s="735">
        <v>14082</v>
      </c>
      <c r="CW17" s="735">
        <v>16079</v>
      </c>
      <c r="CX17" s="735">
        <v>15112</v>
      </c>
      <c r="CY17" s="735">
        <v>16448</v>
      </c>
      <c r="CZ17" s="735">
        <v>15264</v>
      </c>
      <c r="DA17" s="735">
        <v>14875</v>
      </c>
      <c r="DB17" s="738">
        <v>14973</v>
      </c>
      <c r="DC17" s="735">
        <v>15785</v>
      </c>
      <c r="DD17" s="735">
        <v>16149</v>
      </c>
      <c r="DE17" s="738">
        <v>13978</v>
      </c>
      <c r="DF17" s="738">
        <v>14594</v>
      </c>
      <c r="DG17" s="738">
        <f>174063-156446</f>
        <v>17617</v>
      </c>
      <c r="DH17" s="738">
        <v>13967</v>
      </c>
      <c r="DI17" s="735">
        <f>DG17+DE17+DC17+DA17+CW17+CU17+CS17+CQ17+CO17+CM17+CK17+CY17</f>
        <v>174063</v>
      </c>
      <c r="DJ17" s="744">
        <f t="shared" si="11"/>
        <v>174063</v>
      </c>
      <c r="DK17" s="744">
        <f>CL17+CN17+CP17+CR17+CT17+CV17+CX17+CZ17+DB17+DD17+DF17+DH17</f>
        <v>174063</v>
      </c>
      <c r="DL17" s="738">
        <f>CK17+CM17+CO17+CQ17+CS17+CU17+CW17+CY17+DA17+DC17+DE17+DG17</f>
        <v>174063</v>
      </c>
      <c r="DM17" s="738">
        <f>CL17+CN17+CP17+CR17+CT17+CV17+CX17+CZ17+DB17+DD17+DF17+DH17</f>
        <v>174063</v>
      </c>
      <c r="DN17" s="738">
        <v>75248</v>
      </c>
      <c r="DO17" s="735"/>
      <c r="DP17" s="735"/>
      <c r="DQ17" s="735"/>
      <c r="DR17" s="735"/>
      <c r="DS17" s="735"/>
      <c r="DT17" s="735"/>
      <c r="DU17" s="735"/>
      <c r="DV17" s="735"/>
      <c r="DW17" s="735"/>
      <c r="DX17" s="735"/>
      <c r="DY17" s="735"/>
      <c r="DZ17" s="735"/>
      <c r="EA17" s="735"/>
      <c r="EB17" s="735"/>
      <c r="EC17" s="735"/>
      <c r="ED17" s="735"/>
      <c r="EE17" s="735"/>
      <c r="EF17" s="735"/>
      <c r="EG17" s="735"/>
      <c r="EH17" s="735"/>
      <c r="EI17" s="735"/>
      <c r="EJ17" s="735"/>
      <c r="EK17" s="735"/>
      <c r="EL17" s="735"/>
      <c r="EM17" s="734"/>
      <c r="EN17" s="734"/>
      <c r="EO17" s="734"/>
      <c r="EP17" s="734"/>
      <c r="EQ17" s="734"/>
      <c r="ER17" s="250">
        <f t="shared" si="14"/>
        <v>0.79281375943690757</v>
      </c>
      <c r="ES17" s="250">
        <f t="shared" si="15"/>
        <v>1</v>
      </c>
      <c r="ET17" s="250">
        <f t="shared" si="16"/>
        <v>1</v>
      </c>
      <c r="EU17" s="250">
        <f t="shared" si="17"/>
        <v>1.0147802494251696</v>
      </c>
      <c r="EV17" s="250">
        <f t="shared" si="18"/>
        <v>0.87458666666666662</v>
      </c>
      <c r="EW17" s="880" t="s">
        <v>584</v>
      </c>
      <c r="EX17" s="887" t="s">
        <v>281</v>
      </c>
      <c r="EY17" s="882" t="s">
        <v>441</v>
      </c>
      <c r="EZ17" s="882" t="s">
        <v>298</v>
      </c>
      <c r="FA17" s="882" t="s">
        <v>451</v>
      </c>
      <c r="FB17" s="886"/>
    </row>
    <row r="18" spans="1:164" s="74" customFormat="1" ht="39.950000000000003" customHeight="1" x14ac:dyDescent="0.25">
      <c r="A18" s="920"/>
      <c r="B18" s="872"/>
      <c r="C18" s="873"/>
      <c r="D18" s="875"/>
      <c r="E18" s="878"/>
      <c r="F18" s="192" t="s">
        <v>3</v>
      </c>
      <c r="G18" s="529">
        <f>AA18+BE18+CI18+DL18+DN18</f>
        <v>6765074024</v>
      </c>
      <c r="H18" s="533">
        <v>892352000</v>
      </c>
      <c r="I18" s="533"/>
      <c r="J18" s="533"/>
      <c r="K18" s="524">
        <v>106770000</v>
      </c>
      <c r="L18" s="524">
        <v>106770000</v>
      </c>
      <c r="M18" s="530">
        <v>416765949</v>
      </c>
      <c r="N18" s="530">
        <v>416765949</v>
      </c>
      <c r="O18" s="530">
        <v>39171000</v>
      </c>
      <c r="P18" s="530">
        <v>39171000</v>
      </c>
      <c r="Q18" s="530">
        <v>0</v>
      </c>
      <c r="R18" s="530">
        <v>0</v>
      </c>
      <c r="S18" s="530">
        <v>20627901</v>
      </c>
      <c r="T18" s="530">
        <v>20627901</v>
      </c>
      <c r="U18" s="530">
        <v>251264083</v>
      </c>
      <c r="V18" s="530">
        <v>251264083</v>
      </c>
      <c r="W18" s="529">
        <f t="shared" si="0"/>
        <v>834598933</v>
      </c>
      <c r="X18" s="532">
        <f t="shared" si="1"/>
        <v>834598933</v>
      </c>
      <c r="Y18" s="529">
        <f t="shared" si="1"/>
        <v>834598933</v>
      </c>
      <c r="Z18" s="532">
        <f t="shared" si="9"/>
        <v>834598933</v>
      </c>
      <c r="AA18" s="529">
        <f t="shared" si="9"/>
        <v>834598933</v>
      </c>
      <c r="AB18" s="565">
        <v>1175796000</v>
      </c>
      <c r="AC18" s="565"/>
      <c r="AD18" s="533"/>
      <c r="AE18" s="533">
        <v>320884000</v>
      </c>
      <c r="AF18" s="533">
        <v>318565447</v>
      </c>
      <c r="AG18" s="533">
        <v>387439000</v>
      </c>
      <c r="AH18" s="533">
        <v>387439000</v>
      </c>
      <c r="AI18" s="533">
        <v>121336000</v>
      </c>
      <c r="AJ18" s="533">
        <v>656831</v>
      </c>
      <c r="AK18" s="533">
        <v>26000000</v>
      </c>
      <c r="AL18" s="533">
        <v>677082</v>
      </c>
      <c r="AM18" s="533">
        <v>0</v>
      </c>
      <c r="AN18" s="533">
        <v>12223969</v>
      </c>
      <c r="AO18" s="533">
        <v>0</v>
      </c>
      <c r="AP18" s="533">
        <v>0</v>
      </c>
      <c r="AQ18" s="533">
        <v>60000000</v>
      </c>
      <c r="AR18" s="533">
        <v>0</v>
      </c>
      <c r="AS18" s="533">
        <v>129383000</v>
      </c>
      <c r="AT18" s="533">
        <v>104385801</v>
      </c>
      <c r="AU18" s="533">
        <v>0</v>
      </c>
      <c r="AV18" s="533">
        <v>93959378</v>
      </c>
      <c r="AW18" s="533">
        <f>11671400+32864791</f>
        <v>44536191</v>
      </c>
      <c r="AX18" s="533">
        <v>83881166</v>
      </c>
      <c r="AY18" s="533">
        <v>-10053491</v>
      </c>
      <c r="AZ18" s="533">
        <v>56315346</v>
      </c>
      <c r="BA18" s="534">
        <f t="shared" si="27"/>
        <v>1079524700</v>
      </c>
      <c r="BB18" s="534">
        <f t="shared" si="10"/>
        <v>1079524700</v>
      </c>
      <c r="BC18" s="534">
        <f t="shared" si="3"/>
        <v>1058104020</v>
      </c>
      <c r="BD18" s="534">
        <f t="shared" si="28"/>
        <v>1079524700</v>
      </c>
      <c r="BE18" s="534">
        <f t="shared" si="5"/>
        <v>1058104020</v>
      </c>
      <c r="BF18" s="533">
        <v>1549614668</v>
      </c>
      <c r="BG18" s="532">
        <v>1067921000</v>
      </c>
      <c r="BH18" s="532">
        <v>1038668000</v>
      </c>
      <c r="BI18" s="532">
        <v>0</v>
      </c>
      <c r="BJ18" s="532">
        <v>0</v>
      </c>
      <c r="BK18" s="532">
        <v>0</v>
      </c>
      <c r="BL18" s="532">
        <v>0</v>
      </c>
      <c r="BM18" s="532"/>
      <c r="BN18" s="532">
        <v>0</v>
      </c>
      <c r="BO18" s="532"/>
      <c r="BP18" s="532">
        <v>0</v>
      </c>
      <c r="BQ18" s="532">
        <v>402193668</v>
      </c>
      <c r="BR18" s="532">
        <v>50000000</v>
      </c>
      <c r="BS18" s="532">
        <v>18862000</v>
      </c>
      <c r="BT18" s="532">
        <v>-39000000</v>
      </c>
      <c r="BU18" s="532"/>
      <c r="BV18" s="532">
        <v>0</v>
      </c>
      <c r="BW18" s="532"/>
      <c r="BX18" s="532">
        <v>387489634</v>
      </c>
      <c r="BY18" s="532">
        <v>20367667</v>
      </c>
      <c r="BZ18" s="532">
        <v>20367667</v>
      </c>
      <c r="CA18" s="532">
        <v>40270333</v>
      </c>
      <c r="CB18" s="532">
        <v>-11217267</v>
      </c>
      <c r="CC18" s="532">
        <v>-17418474</v>
      </c>
      <c r="CD18" s="532">
        <v>83949133</v>
      </c>
      <c r="CE18" s="535">
        <f t="shared" si="29"/>
        <v>1532196194</v>
      </c>
      <c r="CF18" s="535">
        <f t="shared" si="7"/>
        <v>1532196194</v>
      </c>
      <c r="CG18" s="535">
        <f t="shared" si="7"/>
        <v>1530257167</v>
      </c>
      <c r="CH18" s="535">
        <f t="shared" si="30"/>
        <v>1532196194</v>
      </c>
      <c r="CI18" s="535">
        <f t="shared" si="30"/>
        <v>1530257167</v>
      </c>
      <c r="CJ18" s="536">
        <v>1642045000</v>
      </c>
      <c r="CK18" s="249">
        <v>593836400</v>
      </c>
      <c r="CL18" s="249">
        <v>593836400</v>
      </c>
      <c r="CM18" s="249">
        <v>803026000</v>
      </c>
      <c r="CN18" s="249">
        <v>471637000</v>
      </c>
      <c r="CO18" s="249">
        <v>0</v>
      </c>
      <c r="CP18" s="249">
        <v>55870000</v>
      </c>
      <c r="CQ18" s="249">
        <v>0</v>
      </c>
      <c r="CR18" s="249">
        <v>0</v>
      </c>
      <c r="CS18" s="249">
        <v>0</v>
      </c>
      <c r="CT18" s="537">
        <v>59367000</v>
      </c>
      <c r="CU18" s="538">
        <v>245128000</v>
      </c>
      <c r="CV18" s="538">
        <v>21070000</v>
      </c>
      <c r="CW18" s="538">
        <v>0</v>
      </c>
      <c r="CX18" s="538">
        <v>15050000</v>
      </c>
      <c r="CY18" s="538">
        <v>0</v>
      </c>
      <c r="CZ18" s="538">
        <v>27338004</v>
      </c>
      <c r="DA18" s="538">
        <v>0</v>
      </c>
      <c r="DB18" s="539">
        <f>1294168404-1244168404</f>
        <v>50000000</v>
      </c>
      <c r="DC18" s="538">
        <v>0</v>
      </c>
      <c r="DD18" s="538">
        <v>12040000</v>
      </c>
      <c r="DE18" s="539">
        <v>-212492429</v>
      </c>
      <c r="DF18" s="539">
        <v>26331100</v>
      </c>
      <c r="DG18" s="539">
        <v>33752933</v>
      </c>
      <c r="DH18" s="539">
        <v>130711400</v>
      </c>
      <c r="DI18" s="533">
        <f>DG18+DE18+DC18+DA18+CY18+CW18+CU18+CS18+CQ18+CO18+CM18+CK18</f>
        <v>1463250904</v>
      </c>
      <c r="DJ18" s="714">
        <f t="shared" si="11"/>
        <v>1463250904</v>
      </c>
      <c r="DK18" s="714">
        <f t="shared" si="12"/>
        <v>1463250904</v>
      </c>
      <c r="DL18" s="537">
        <f t="shared" ref="DL18:DM22" si="31">CK18+CM18+CO18+CQ18+CS18+CU18+CW18+CY18+DA18+DC18+DE18+DG18</f>
        <v>1463250904</v>
      </c>
      <c r="DM18" s="537">
        <f t="shared" si="31"/>
        <v>1463250904</v>
      </c>
      <c r="DN18" s="537">
        <v>1878863000</v>
      </c>
      <c r="DO18" s="249"/>
      <c r="DP18" s="249"/>
      <c r="DQ18" s="249"/>
      <c r="DR18" s="249"/>
      <c r="DS18" s="249"/>
      <c r="DT18" s="249"/>
      <c r="DU18" s="249"/>
      <c r="DV18" s="249"/>
      <c r="DW18" s="249"/>
      <c r="DX18" s="249"/>
      <c r="DY18" s="249"/>
      <c r="DZ18" s="249"/>
      <c r="EA18" s="249"/>
      <c r="EB18" s="249"/>
      <c r="EC18" s="249"/>
      <c r="ED18" s="249"/>
      <c r="EE18" s="249"/>
      <c r="EF18" s="249"/>
      <c r="EG18" s="249"/>
      <c r="EH18" s="249"/>
      <c r="EI18" s="249"/>
      <c r="EJ18" s="249"/>
      <c r="EK18" s="249"/>
      <c r="EL18" s="249"/>
      <c r="EM18" s="710"/>
      <c r="EN18" s="532"/>
      <c r="EO18" s="532"/>
      <c r="EP18" s="532"/>
      <c r="EQ18" s="533"/>
      <c r="ER18" s="216">
        <f t="shared" si="14"/>
        <v>3.8725938276238097</v>
      </c>
      <c r="ES18" s="216">
        <f t="shared" si="15"/>
        <v>1</v>
      </c>
      <c r="ET18" s="216">
        <f t="shared" si="16"/>
        <v>1</v>
      </c>
      <c r="EU18" s="216">
        <f t="shared" si="17"/>
        <v>0.99524200622011572</v>
      </c>
      <c r="EV18" s="216">
        <f t="shared" si="18"/>
        <v>0.72227014910191911</v>
      </c>
      <c r="EW18" s="880"/>
      <c r="EX18" s="888"/>
      <c r="EY18" s="882"/>
      <c r="EZ18" s="882"/>
      <c r="FA18" s="882"/>
      <c r="FB18" s="886"/>
      <c r="FC18" s="600"/>
    </row>
    <row r="19" spans="1:164" s="74" customFormat="1" ht="39.950000000000003" customHeight="1" x14ac:dyDescent="0.25">
      <c r="A19" s="920"/>
      <c r="B19" s="872"/>
      <c r="C19" s="873"/>
      <c r="D19" s="875"/>
      <c r="E19" s="878"/>
      <c r="F19" s="193" t="s">
        <v>224</v>
      </c>
      <c r="G19" s="709"/>
      <c r="H19" s="533"/>
      <c r="I19" s="533"/>
      <c r="J19" s="533"/>
      <c r="K19" s="711"/>
      <c r="L19" s="711"/>
      <c r="M19" s="716"/>
      <c r="N19" s="716"/>
      <c r="O19" s="540"/>
      <c r="P19" s="540"/>
      <c r="Q19" s="716"/>
      <c r="R19" s="716"/>
      <c r="S19" s="716"/>
      <c r="T19" s="716"/>
      <c r="U19" s="524">
        <f>467742816+2584</f>
        <v>467745400</v>
      </c>
      <c r="V19" s="524">
        <f>467742816+2584</f>
        <v>467745400</v>
      </c>
      <c r="W19" s="529">
        <f t="shared" si="0"/>
        <v>467745400</v>
      </c>
      <c r="X19" s="532">
        <f t="shared" si="1"/>
        <v>467745400</v>
      </c>
      <c r="Y19" s="529">
        <f t="shared" si="1"/>
        <v>467745400</v>
      </c>
      <c r="Z19" s="532">
        <f t="shared" si="9"/>
        <v>467745400</v>
      </c>
      <c r="AA19" s="529">
        <f t="shared" si="9"/>
        <v>467745400</v>
      </c>
      <c r="AB19" s="565">
        <f>AB18</f>
        <v>1175796000</v>
      </c>
      <c r="AC19" s="565">
        <v>0</v>
      </c>
      <c r="AD19" s="533">
        <v>0</v>
      </c>
      <c r="AE19" s="565">
        <v>0</v>
      </c>
      <c r="AF19" s="533">
        <v>0</v>
      </c>
      <c r="AG19" s="533">
        <v>0</v>
      </c>
      <c r="AH19" s="533">
        <v>0</v>
      </c>
      <c r="AI19" s="533">
        <v>74843285</v>
      </c>
      <c r="AJ19" s="533">
        <v>81859409</v>
      </c>
      <c r="AK19" s="533">
        <v>91288000</v>
      </c>
      <c r="AL19" s="533">
        <v>81652000</v>
      </c>
      <c r="AM19" s="533">
        <v>90222082</v>
      </c>
      <c r="AN19" s="533">
        <v>88509051</v>
      </c>
      <c r="AO19" s="533">
        <v>86594000</v>
      </c>
      <c r="AP19" s="533">
        <v>85001200</v>
      </c>
      <c r="AQ19" s="533">
        <v>88883000</v>
      </c>
      <c r="AR19" s="533">
        <v>84603000</v>
      </c>
      <c r="AS19" s="533">
        <v>84603000</v>
      </c>
      <c r="AT19" s="533">
        <v>86726733</v>
      </c>
      <c r="AU19" s="533">
        <v>104003000</v>
      </c>
      <c r="AV19" s="533">
        <v>86594000</v>
      </c>
      <c r="AW19" s="533">
        <v>99603000</v>
      </c>
      <c r="AX19" s="533">
        <v>92932110</v>
      </c>
      <c r="AY19" s="533">
        <v>119633574</v>
      </c>
      <c r="AZ19" s="533">
        <v>171752155</v>
      </c>
      <c r="BA19" s="534">
        <f t="shared" si="27"/>
        <v>839672941</v>
      </c>
      <c r="BB19" s="534">
        <f t="shared" si="10"/>
        <v>839672941</v>
      </c>
      <c r="BC19" s="534">
        <f t="shared" si="3"/>
        <v>859629658</v>
      </c>
      <c r="BD19" s="534">
        <f t="shared" si="28"/>
        <v>839672941</v>
      </c>
      <c r="BE19" s="534">
        <f t="shared" si="5"/>
        <v>859629658</v>
      </c>
      <c r="BF19" s="541">
        <f>BG19+BI19+BK19+BM19+BO19+BQ19+BS19+BU19+BW19+BY19+CA19+CC19</f>
        <v>1423321000</v>
      </c>
      <c r="BG19" s="532">
        <v>719750</v>
      </c>
      <c r="BH19" s="532">
        <v>0</v>
      </c>
      <c r="BI19" s="532">
        <v>69502250</v>
      </c>
      <c r="BJ19" s="532">
        <v>46143437</v>
      </c>
      <c r="BK19" s="532">
        <v>132240750</v>
      </c>
      <c r="BL19" s="532">
        <v>119922833</v>
      </c>
      <c r="BM19" s="532">
        <v>128284750</v>
      </c>
      <c r="BN19" s="532">
        <v>106358333</v>
      </c>
      <c r="BO19" s="532">
        <v>128284750</v>
      </c>
      <c r="BP19" s="532">
        <v>147336171</v>
      </c>
      <c r="BQ19" s="532">
        <v>132240750</v>
      </c>
      <c r="BR19" s="532">
        <v>146350000</v>
      </c>
      <c r="BS19" s="532">
        <v>163944750</v>
      </c>
      <c r="BT19" s="532">
        <v>134970869</v>
      </c>
      <c r="BU19" s="532">
        <v>199604750</v>
      </c>
      <c r="BV19" s="532">
        <v>127763000</v>
      </c>
      <c r="BW19" s="532">
        <v>203560750</v>
      </c>
      <c r="BX19" s="532">
        <v>126503327</v>
      </c>
      <c r="BY19" s="532">
        <v>140822250</v>
      </c>
      <c r="BZ19" s="532">
        <v>99134333</v>
      </c>
      <c r="CA19" s="532">
        <v>78244750</v>
      </c>
      <c r="CB19" s="532">
        <v>109638399</v>
      </c>
      <c r="CC19" s="532">
        <f>116870750-71000000</f>
        <v>45870750</v>
      </c>
      <c r="CD19" s="532">
        <v>191933133</v>
      </c>
      <c r="CE19" s="535">
        <f t="shared" si="29"/>
        <v>1423321000</v>
      </c>
      <c r="CF19" s="535">
        <f t="shared" si="7"/>
        <v>1423321000</v>
      </c>
      <c r="CG19" s="535">
        <f t="shared" si="7"/>
        <v>1356053835</v>
      </c>
      <c r="CH19" s="535">
        <f t="shared" si="30"/>
        <v>1423321000</v>
      </c>
      <c r="CI19" s="535">
        <f t="shared" si="30"/>
        <v>1356053835</v>
      </c>
      <c r="CJ19" s="536">
        <v>1642045000</v>
      </c>
      <c r="CK19" s="249">
        <v>0</v>
      </c>
      <c r="CL19" s="249">
        <v>0</v>
      </c>
      <c r="CM19" s="249">
        <v>43360250</v>
      </c>
      <c r="CN19" s="249">
        <v>15717836</v>
      </c>
      <c r="CO19" s="249">
        <v>100080750</v>
      </c>
      <c r="CP19" s="249">
        <v>93553121</v>
      </c>
      <c r="CQ19" s="249">
        <v>128441000</v>
      </c>
      <c r="CR19" s="533">
        <v>110074373</v>
      </c>
      <c r="CS19" s="249">
        <v>128441000</v>
      </c>
      <c r="CT19" s="537">
        <v>116557714</v>
      </c>
      <c r="CU19" s="538">
        <v>128441000</v>
      </c>
      <c r="CV19" s="538">
        <v>117798979</v>
      </c>
      <c r="CW19" s="538">
        <v>188951850</v>
      </c>
      <c r="CX19" s="538">
        <v>125786267</v>
      </c>
      <c r="CY19" s="538">
        <v>188951850</v>
      </c>
      <c r="CZ19" s="538">
        <v>107854000</v>
      </c>
      <c r="DA19" s="538">
        <v>188951850</v>
      </c>
      <c r="DB19" s="539">
        <f>809944830-687342290</f>
        <v>122602540</v>
      </c>
      <c r="DC19" s="538">
        <v>173951850</v>
      </c>
      <c r="DD19" s="538">
        <f>927271769-809944830</f>
        <v>117326939</v>
      </c>
      <c r="DE19" s="539">
        <v>124230375</v>
      </c>
      <c r="DF19" s="539">
        <v>124230375</v>
      </c>
      <c r="DG19" s="539">
        <f>1463250904-1393801775</f>
        <v>69449129</v>
      </c>
      <c r="DH19" s="539">
        <f>1219138256-1051502144</f>
        <v>167636112</v>
      </c>
      <c r="DI19" s="533">
        <f>DE19+DC19+DA19+CY19+CW19+CU19+CS19+CQ19+CO19+CM19+CK19+DG19</f>
        <v>1463250904</v>
      </c>
      <c r="DJ19" s="714">
        <f t="shared" si="11"/>
        <v>1463250904</v>
      </c>
      <c r="DK19" s="714">
        <f t="shared" si="12"/>
        <v>1219138256</v>
      </c>
      <c r="DL19" s="537">
        <f t="shared" si="31"/>
        <v>1463250904</v>
      </c>
      <c r="DM19" s="537">
        <f t="shared" si="31"/>
        <v>1219138256</v>
      </c>
      <c r="DN19" s="537"/>
      <c r="DO19" s="249"/>
      <c r="DP19" s="249"/>
      <c r="DQ19" s="249"/>
      <c r="DR19" s="249"/>
      <c r="DS19" s="249"/>
      <c r="DT19" s="249"/>
      <c r="DU19" s="249"/>
      <c r="DV19" s="249"/>
      <c r="DW19" s="249"/>
      <c r="DX19" s="249"/>
      <c r="DY19" s="249"/>
      <c r="DZ19" s="249"/>
      <c r="EA19" s="249"/>
      <c r="EB19" s="249"/>
      <c r="EC19" s="249"/>
      <c r="ED19" s="249"/>
      <c r="EE19" s="249"/>
      <c r="EF19" s="249"/>
      <c r="EG19" s="249"/>
      <c r="EH19" s="249"/>
      <c r="EI19" s="249"/>
      <c r="EJ19" s="249"/>
      <c r="EK19" s="249"/>
      <c r="EL19" s="249"/>
      <c r="EM19" s="710"/>
      <c r="EN19" s="532"/>
      <c r="EO19" s="532"/>
      <c r="EP19" s="532"/>
      <c r="EQ19" s="533"/>
      <c r="ER19" s="216">
        <f t="shared" si="14"/>
        <v>2.4137971838350918</v>
      </c>
      <c r="ES19" s="216">
        <f t="shared" si="15"/>
        <v>0.83317102532950149</v>
      </c>
      <c r="ET19" s="216">
        <f t="shared" si="16"/>
        <v>0.83317102532950149</v>
      </c>
      <c r="EU19" s="216">
        <f t="shared" si="17"/>
        <v>0.93051412164169212</v>
      </c>
      <c r="EV19" s="216">
        <f>IFERROR((AA19+BE19+CI19+DM19)/G19,0)</f>
        <v>0</v>
      </c>
      <c r="EW19" s="880"/>
      <c r="EX19" s="888"/>
      <c r="EY19" s="882"/>
      <c r="EZ19" s="882"/>
      <c r="FA19" s="882"/>
      <c r="FB19" s="886"/>
    </row>
    <row r="20" spans="1:164" s="600" customFormat="1" ht="39.950000000000003" customHeight="1" x14ac:dyDescent="0.25">
      <c r="A20" s="920"/>
      <c r="B20" s="872"/>
      <c r="C20" s="873"/>
      <c r="D20" s="875"/>
      <c r="E20" s="878"/>
      <c r="F20" s="194" t="s">
        <v>42</v>
      </c>
      <c r="G20" s="709">
        <f>AA20+BE20+CI20+DL20+DN20</f>
        <v>0</v>
      </c>
      <c r="H20" s="711"/>
      <c r="I20" s="711"/>
      <c r="J20" s="711"/>
      <c r="K20" s="530"/>
      <c r="L20" s="530"/>
      <c r="M20" s="716"/>
      <c r="N20" s="716"/>
      <c r="O20" s="540"/>
      <c r="P20" s="540"/>
      <c r="Q20" s="716"/>
      <c r="R20" s="716"/>
      <c r="S20" s="716"/>
      <c r="T20" s="716"/>
      <c r="U20" s="716"/>
      <c r="V20" s="716"/>
      <c r="W20" s="719">
        <f t="shared" si="0"/>
        <v>0</v>
      </c>
      <c r="X20" s="527">
        <f t="shared" si="1"/>
        <v>0</v>
      </c>
      <c r="Y20" s="719">
        <f t="shared" si="1"/>
        <v>0</v>
      </c>
      <c r="Z20" s="527">
        <f t="shared" si="9"/>
        <v>0</v>
      </c>
      <c r="AA20" s="719">
        <f t="shared" si="9"/>
        <v>0</v>
      </c>
      <c r="AB20" s="710">
        <v>0</v>
      </c>
      <c r="AC20" s="711">
        <v>0</v>
      </c>
      <c r="AD20" s="711">
        <v>0</v>
      </c>
      <c r="AE20" s="711">
        <v>0</v>
      </c>
      <c r="AF20" s="711">
        <v>0</v>
      </c>
      <c r="AG20" s="711">
        <v>0</v>
      </c>
      <c r="AH20" s="711">
        <v>0</v>
      </c>
      <c r="AI20" s="711">
        <v>0</v>
      </c>
      <c r="AJ20" s="711">
        <v>0</v>
      </c>
      <c r="AK20" s="711">
        <v>0</v>
      </c>
      <c r="AL20" s="711">
        <v>0</v>
      </c>
      <c r="AM20" s="711">
        <v>0</v>
      </c>
      <c r="AN20" s="711">
        <v>0</v>
      </c>
      <c r="AO20" s="711">
        <v>0</v>
      </c>
      <c r="AP20" s="711">
        <v>0</v>
      </c>
      <c r="AQ20" s="711">
        <v>0</v>
      </c>
      <c r="AR20" s="711">
        <v>0</v>
      </c>
      <c r="AS20" s="711">
        <v>0</v>
      </c>
      <c r="AT20" s="711">
        <v>0</v>
      </c>
      <c r="AU20" s="711">
        <v>0</v>
      </c>
      <c r="AV20" s="711"/>
      <c r="AW20" s="711">
        <v>0</v>
      </c>
      <c r="AX20" s="711">
        <v>0</v>
      </c>
      <c r="AY20" s="711">
        <v>0</v>
      </c>
      <c r="AZ20" s="711">
        <v>0</v>
      </c>
      <c r="BA20" s="542">
        <f t="shared" si="27"/>
        <v>0</v>
      </c>
      <c r="BB20" s="543">
        <f t="shared" si="10"/>
        <v>0</v>
      </c>
      <c r="BC20" s="543">
        <f t="shared" si="3"/>
        <v>0</v>
      </c>
      <c r="BD20" s="543">
        <f t="shared" si="28"/>
        <v>0</v>
      </c>
      <c r="BE20" s="543">
        <f t="shared" si="5"/>
        <v>0</v>
      </c>
      <c r="BF20" s="721">
        <v>0</v>
      </c>
      <c r="BG20" s="711">
        <v>0</v>
      </c>
      <c r="BH20" s="719">
        <v>0</v>
      </c>
      <c r="BI20" s="711">
        <v>0</v>
      </c>
      <c r="BJ20" s="719">
        <v>0</v>
      </c>
      <c r="BK20" s="711">
        <v>0</v>
      </c>
      <c r="BL20" s="719"/>
      <c r="BM20" s="711">
        <v>0</v>
      </c>
      <c r="BN20" s="719">
        <v>0</v>
      </c>
      <c r="BO20" s="711">
        <v>0</v>
      </c>
      <c r="BP20" s="719">
        <v>0</v>
      </c>
      <c r="BQ20" s="711">
        <v>0</v>
      </c>
      <c r="BR20" s="719">
        <v>0</v>
      </c>
      <c r="BS20" s="711">
        <v>0</v>
      </c>
      <c r="BT20" s="719">
        <v>0</v>
      </c>
      <c r="BU20" s="711">
        <v>0</v>
      </c>
      <c r="BV20" s="719">
        <v>0</v>
      </c>
      <c r="BW20" s="711">
        <v>0</v>
      </c>
      <c r="BX20" s="719">
        <v>0</v>
      </c>
      <c r="BY20" s="711">
        <v>0</v>
      </c>
      <c r="BZ20" s="719">
        <v>0</v>
      </c>
      <c r="CA20" s="711">
        <v>0</v>
      </c>
      <c r="CB20" s="719">
        <v>0</v>
      </c>
      <c r="CC20" s="722">
        <v>0</v>
      </c>
      <c r="CD20" s="722">
        <v>0</v>
      </c>
      <c r="CE20" s="528">
        <f t="shared" si="29"/>
        <v>0</v>
      </c>
      <c r="CF20" s="528">
        <f t="shared" si="7"/>
        <v>0</v>
      </c>
      <c r="CG20" s="528">
        <f t="shared" si="7"/>
        <v>0</v>
      </c>
      <c r="CH20" s="528">
        <f t="shared" si="30"/>
        <v>0</v>
      </c>
      <c r="CI20" s="528">
        <f t="shared" si="30"/>
        <v>0</v>
      </c>
      <c r="CJ20" s="528">
        <v>0</v>
      </c>
      <c r="CK20" s="528">
        <v>0</v>
      </c>
      <c r="CL20" s="528">
        <v>0</v>
      </c>
      <c r="CM20" s="528">
        <v>0</v>
      </c>
      <c r="CN20" s="711">
        <v>0</v>
      </c>
      <c r="CO20" s="528">
        <v>0</v>
      </c>
      <c r="CP20" s="528">
        <v>0</v>
      </c>
      <c r="CQ20" s="528">
        <v>0</v>
      </c>
      <c r="CR20" s="711">
        <v>0</v>
      </c>
      <c r="CS20" s="528">
        <v>0</v>
      </c>
      <c r="CT20" s="566"/>
      <c r="CU20" s="544">
        <v>0</v>
      </c>
      <c r="CV20" s="711">
        <v>0</v>
      </c>
      <c r="CW20" s="544">
        <v>0</v>
      </c>
      <c r="CX20" s="544">
        <v>0</v>
      </c>
      <c r="CY20" s="544">
        <v>0</v>
      </c>
      <c r="CZ20" s="711">
        <v>0</v>
      </c>
      <c r="DA20" s="544">
        <v>0</v>
      </c>
      <c r="DB20" s="723">
        <v>0</v>
      </c>
      <c r="DC20" s="544">
        <v>0</v>
      </c>
      <c r="DD20" s="711">
        <v>0</v>
      </c>
      <c r="DE20" s="583">
        <v>0</v>
      </c>
      <c r="DF20" s="723">
        <v>0</v>
      </c>
      <c r="DG20" s="583">
        <v>0</v>
      </c>
      <c r="DH20" s="739">
        <v>0</v>
      </c>
      <c r="DI20" s="710">
        <f>DE20+DC20+DA20+CY20+CW20+CU20+CS20+CQ20+CO20+CM20+CK20+DG20</f>
        <v>0</v>
      </c>
      <c r="DJ20" s="714">
        <f t="shared" si="11"/>
        <v>0</v>
      </c>
      <c r="DK20" s="714">
        <f t="shared" si="12"/>
        <v>0</v>
      </c>
      <c r="DL20" s="725">
        <f>CK20+CM20+CO20+CQ20+CS20+CU20+CW20+CY20+DA20+DC20+DE20+DG20</f>
        <v>0</v>
      </c>
      <c r="DM20" s="725">
        <f t="shared" si="31"/>
        <v>0</v>
      </c>
      <c r="DN20" s="740"/>
      <c r="DO20" s="719"/>
      <c r="DP20" s="719"/>
      <c r="DQ20" s="719"/>
      <c r="DR20" s="719"/>
      <c r="DS20" s="719"/>
      <c r="DT20" s="719"/>
      <c r="DU20" s="719"/>
      <c r="DV20" s="719"/>
      <c r="DW20" s="719"/>
      <c r="DX20" s="719"/>
      <c r="DY20" s="719"/>
      <c r="DZ20" s="719"/>
      <c r="EA20" s="719"/>
      <c r="EB20" s="719"/>
      <c r="EC20" s="719"/>
      <c r="ED20" s="719"/>
      <c r="EE20" s="719"/>
      <c r="EF20" s="719"/>
      <c r="EG20" s="711"/>
      <c r="EH20" s="719"/>
      <c r="EI20" s="711"/>
      <c r="EJ20" s="719"/>
      <c r="EK20" s="711"/>
      <c r="EL20" s="719"/>
      <c r="EM20" s="719"/>
      <c r="EN20" s="527"/>
      <c r="EO20" s="527"/>
      <c r="EP20" s="527"/>
      <c r="EQ20" s="719"/>
      <c r="ER20" s="216">
        <f>IFERROR(DH20/DG20,0)</f>
        <v>0</v>
      </c>
      <c r="ES20" s="216">
        <f>IFERROR(DK20/DJ20,0)</f>
        <v>0</v>
      </c>
      <c r="ET20" s="216">
        <f>IFERROR(DM20/DL20,0)</f>
        <v>0</v>
      </c>
      <c r="EU20" s="216">
        <f>IFERROR((AA20+BE20+CI20+DK20)/(Z20+BD20+CH20+DJ20),0)</f>
        <v>0</v>
      </c>
      <c r="EV20" s="216">
        <f>IFERROR((AA20+BE20+CI20+DM20)/G20,0)</f>
        <v>0</v>
      </c>
      <c r="EW20" s="880"/>
      <c r="EX20" s="888"/>
      <c r="EY20" s="882"/>
      <c r="EZ20" s="882"/>
      <c r="FA20" s="882"/>
      <c r="FB20" s="886"/>
    </row>
    <row r="21" spans="1:164" s="600" customFormat="1" ht="39.950000000000003" customHeight="1" x14ac:dyDescent="0.25">
      <c r="A21" s="920"/>
      <c r="B21" s="872"/>
      <c r="C21" s="873"/>
      <c r="D21" s="875"/>
      <c r="E21" s="878"/>
      <c r="F21" s="194" t="s">
        <v>4</v>
      </c>
      <c r="G21" s="529">
        <f>AA21+BE21+CI21+DL21+DN21</f>
        <v>720643077</v>
      </c>
      <c r="H21" s="727"/>
      <c r="I21" s="727"/>
      <c r="J21" s="727"/>
      <c r="K21" s="711"/>
      <c r="L21" s="711"/>
      <c r="M21" s="710"/>
      <c r="N21" s="710"/>
      <c r="O21" s="526"/>
      <c r="P21" s="526"/>
      <c r="Q21" s="712"/>
      <c r="R21" s="712"/>
      <c r="S21" s="712"/>
      <c r="T21" s="712"/>
      <c r="U21" s="709"/>
      <c r="V21" s="709"/>
      <c r="W21" s="529">
        <f t="shared" si="0"/>
        <v>0</v>
      </c>
      <c r="X21" s="527">
        <f t="shared" si="1"/>
        <v>0</v>
      </c>
      <c r="Y21" s="529">
        <f t="shared" si="1"/>
        <v>0</v>
      </c>
      <c r="Z21" s="527">
        <f t="shared" si="9"/>
        <v>0</v>
      </c>
      <c r="AA21" s="529">
        <f t="shared" si="9"/>
        <v>0</v>
      </c>
      <c r="AB21" s="727">
        <f>AA18-AA19</f>
        <v>366853533</v>
      </c>
      <c r="AC21" s="727">
        <v>10344467</v>
      </c>
      <c r="AD21" s="727">
        <v>10344467</v>
      </c>
      <c r="AE21" s="533">
        <v>112473844</v>
      </c>
      <c r="AF21" s="533">
        <v>112473844</v>
      </c>
      <c r="AG21" s="533">
        <v>74124357</v>
      </c>
      <c r="AH21" s="533">
        <v>74124357</v>
      </c>
      <c r="AI21" s="533">
        <v>30758782</v>
      </c>
      <c r="AJ21" s="533">
        <v>30758782</v>
      </c>
      <c r="AK21" s="533">
        <v>9338213</v>
      </c>
      <c r="AL21" s="533">
        <v>9338213</v>
      </c>
      <c r="AM21" s="533">
        <v>33030520</v>
      </c>
      <c r="AN21" s="533">
        <v>23659093</v>
      </c>
      <c r="AO21" s="533">
        <f>21749600</f>
        <v>21749600</v>
      </c>
      <c r="AP21" s="533">
        <v>20000000</v>
      </c>
      <c r="AQ21" s="533">
        <v>37500000</v>
      </c>
      <c r="AR21" s="533">
        <v>23348514</v>
      </c>
      <c r="AS21" s="533">
        <f>37533750</f>
        <v>37533750</v>
      </c>
      <c r="AT21" s="533">
        <v>33627385</v>
      </c>
      <c r="AU21" s="249">
        <v>0</v>
      </c>
      <c r="AV21" s="249">
        <f>18812651+1189</f>
        <v>18813840</v>
      </c>
      <c r="AW21" s="249">
        <v>0</v>
      </c>
      <c r="AX21" s="249">
        <v>0</v>
      </c>
      <c r="AY21" s="249">
        <v>-10365038</v>
      </c>
      <c r="AZ21" s="249">
        <v>0</v>
      </c>
      <c r="BA21" s="534">
        <f t="shared" si="27"/>
        <v>356488495</v>
      </c>
      <c r="BB21" s="534">
        <f t="shared" si="10"/>
        <v>356488495</v>
      </c>
      <c r="BC21" s="534">
        <f t="shared" si="3"/>
        <v>356488495</v>
      </c>
      <c r="BD21" s="534">
        <f t="shared" si="28"/>
        <v>356488495</v>
      </c>
      <c r="BE21" s="534">
        <f t="shared" si="5"/>
        <v>356488495</v>
      </c>
      <c r="BF21" s="541">
        <v>198469653</v>
      </c>
      <c r="BG21" s="532">
        <v>79826168</v>
      </c>
      <c r="BH21" s="532">
        <v>57296500</v>
      </c>
      <c r="BI21" s="532">
        <v>57476044</v>
      </c>
      <c r="BJ21" s="532">
        <v>56099709</v>
      </c>
      <c r="BK21" s="532">
        <v>41645194</v>
      </c>
      <c r="BL21" s="532">
        <v>3253200</v>
      </c>
      <c r="BM21" s="532">
        <v>3928451</v>
      </c>
      <c r="BN21" s="532">
        <v>19946296</v>
      </c>
      <c r="BO21" s="532">
        <v>1559850</v>
      </c>
      <c r="BP21" s="532">
        <v>29413405</v>
      </c>
      <c r="BQ21" s="532">
        <v>1559850</v>
      </c>
      <c r="BR21" s="532">
        <v>540</v>
      </c>
      <c r="BS21" s="532">
        <v>1559850</v>
      </c>
      <c r="BT21" s="532">
        <v>0</v>
      </c>
      <c r="BU21" s="532">
        <v>1559850</v>
      </c>
      <c r="BV21" s="532">
        <v>12040142</v>
      </c>
      <c r="BW21" s="532">
        <f>1559850-4709</f>
        <v>1555141</v>
      </c>
      <c r="BX21" s="532">
        <v>0</v>
      </c>
      <c r="BY21" s="532">
        <v>1559850</v>
      </c>
      <c r="BZ21" s="532">
        <v>5104965</v>
      </c>
      <c r="CA21" s="532">
        <v>1559850</v>
      </c>
      <c r="CB21" s="532">
        <v>3403310</v>
      </c>
      <c r="CC21" s="532">
        <v>4679554</v>
      </c>
      <c r="CD21" s="532">
        <v>3403310</v>
      </c>
      <c r="CE21" s="535">
        <f t="shared" si="29"/>
        <v>198469652</v>
      </c>
      <c r="CF21" s="535">
        <f t="shared" si="7"/>
        <v>198469652</v>
      </c>
      <c r="CG21" s="535">
        <f t="shared" si="7"/>
        <v>189961377</v>
      </c>
      <c r="CH21" s="535">
        <f t="shared" si="30"/>
        <v>198469652</v>
      </c>
      <c r="CI21" s="535">
        <f t="shared" si="30"/>
        <v>189961377</v>
      </c>
      <c r="CJ21" s="536">
        <v>174203332</v>
      </c>
      <c r="CK21" s="726">
        <v>15270700</v>
      </c>
      <c r="CL21" s="726">
        <v>15270700</v>
      </c>
      <c r="CM21" s="726">
        <v>60561298</v>
      </c>
      <c r="CN21" s="726">
        <v>75486536</v>
      </c>
      <c r="CO21" s="726">
        <v>72580334</v>
      </c>
      <c r="CP21" s="726">
        <v>29258667</v>
      </c>
      <c r="CQ21" s="726">
        <v>19771000</v>
      </c>
      <c r="CR21" s="726">
        <v>23513792</v>
      </c>
      <c r="CS21" s="726">
        <v>6020000</v>
      </c>
      <c r="CT21" s="728">
        <v>21817857</v>
      </c>
      <c r="CU21" s="538">
        <v>0</v>
      </c>
      <c r="CV21" s="726">
        <v>0</v>
      </c>
      <c r="CW21" s="538">
        <v>0</v>
      </c>
      <c r="CX21" s="538">
        <v>0</v>
      </c>
      <c r="CY21" s="538">
        <v>0</v>
      </c>
      <c r="CZ21" s="726">
        <v>2920600</v>
      </c>
      <c r="DA21" s="538">
        <v>0</v>
      </c>
      <c r="DB21" s="728">
        <f>172659252-168268152</f>
        <v>4391100</v>
      </c>
      <c r="DC21" s="538">
        <v>0</v>
      </c>
      <c r="DD21" s="726">
        <f>173189872-172659252</f>
        <v>530620</v>
      </c>
      <c r="DE21" s="539">
        <v>0</v>
      </c>
      <c r="DF21" s="728">
        <f>174193205-173189872</f>
        <v>1003333</v>
      </c>
      <c r="DG21" s="539">
        <f>174193205-174203332</f>
        <v>-10127</v>
      </c>
      <c r="DH21" s="728">
        <v>0</v>
      </c>
      <c r="DI21" s="533">
        <f>DE21+DC21+DA21+CY21+CW21+CU21+CS21+CQ21+CO21+CM21+CK21+DG21</f>
        <v>174193205</v>
      </c>
      <c r="DJ21" s="714">
        <f t="shared" si="11"/>
        <v>174193205</v>
      </c>
      <c r="DK21" s="714">
        <f t="shared" si="12"/>
        <v>174193205</v>
      </c>
      <c r="DL21" s="537">
        <f t="shared" si="31"/>
        <v>174193205</v>
      </c>
      <c r="DM21" s="537">
        <f t="shared" si="31"/>
        <v>174193205</v>
      </c>
      <c r="DN21" s="729"/>
      <c r="DO21" s="726"/>
      <c r="DP21" s="726"/>
      <c r="DQ21" s="726"/>
      <c r="DR21" s="726"/>
      <c r="DS21" s="726"/>
      <c r="DT21" s="726"/>
      <c r="DU21" s="726"/>
      <c r="DV21" s="726"/>
      <c r="DW21" s="726"/>
      <c r="DX21" s="726"/>
      <c r="DY21" s="726"/>
      <c r="DZ21" s="726"/>
      <c r="EA21" s="726"/>
      <c r="EB21" s="726"/>
      <c r="EC21" s="726"/>
      <c r="ED21" s="726"/>
      <c r="EE21" s="726"/>
      <c r="EF21" s="726"/>
      <c r="EG21" s="726"/>
      <c r="EH21" s="726"/>
      <c r="EI21" s="726"/>
      <c r="EJ21" s="726"/>
      <c r="EK21" s="726"/>
      <c r="EL21" s="726"/>
      <c r="EM21" s="710"/>
      <c r="EN21" s="532"/>
      <c r="EO21" s="727"/>
      <c r="EP21" s="532"/>
      <c r="EQ21" s="533"/>
      <c r="ER21" s="216">
        <f t="shared" si="14"/>
        <v>0</v>
      </c>
      <c r="ES21" s="216">
        <f t="shared" si="15"/>
        <v>1</v>
      </c>
      <c r="ET21" s="216">
        <f t="shared" si="16"/>
        <v>1</v>
      </c>
      <c r="EU21" s="216">
        <f t="shared" si="17"/>
        <v>0.98833126349328915</v>
      </c>
      <c r="EV21" s="216">
        <f t="shared" si="18"/>
        <v>1</v>
      </c>
      <c r="EW21" s="880"/>
      <c r="EX21" s="888"/>
      <c r="EY21" s="882"/>
      <c r="EZ21" s="882"/>
      <c r="FA21" s="882"/>
      <c r="FB21" s="886"/>
    </row>
    <row r="22" spans="1:164" s="600" customFormat="1" ht="39.950000000000003" customHeight="1" thickBot="1" x14ac:dyDescent="0.3">
      <c r="A22" s="920"/>
      <c r="B22" s="872"/>
      <c r="C22" s="873"/>
      <c r="D22" s="875"/>
      <c r="E22" s="878"/>
      <c r="F22" s="194" t="s">
        <v>43</v>
      </c>
      <c r="G22" s="730">
        <f>G17</f>
        <v>600000</v>
      </c>
      <c r="H22" s="546">
        <f>H17+H20</f>
        <v>60856</v>
      </c>
      <c r="I22" s="741"/>
      <c r="J22" s="741"/>
      <c r="K22" s="546">
        <f>K17+K20</f>
        <v>1029</v>
      </c>
      <c r="L22" s="546">
        <f t="shared" ref="L22:V22" si="32">L17+L20</f>
        <v>1029</v>
      </c>
      <c r="M22" s="546">
        <f t="shared" si="32"/>
        <v>8565</v>
      </c>
      <c r="N22" s="546">
        <f t="shared" si="32"/>
        <v>8565</v>
      </c>
      <c r="O22" s="548">
        <f t="shared" si="32"/>
        <v>11336</v>
      </c>
      <c r="P22" s="548">
        <f t="shared" si="32"/>
        <v>11336</v>
      </c>
      <c r="Q22" s="548">
        <f t="shared" si="32"/>
        <v>12981</v>
      </c>
      <c r="R22" s="548">
        <f t="shared" si="32"/>
        <v>12981</v>
      </c>
      <c r="S22" s="548">
        <f t="shared" si="32"/>
        <v>9245</v>
      </c>
      <c r="T22" s="548">
        <f t="shared" si="32"/>
        <v>9245</v>
      </c>
      <c r="U22" s="548">
        <f t="shared" si="32"/>
        <v>10850</v>
      </c>
      <c r="V22" s="548">
        <f t="shared" si="32"/>
        <v>10850</v>
      </c>
      <c r="W22" s="549">
        <f t="shared" si="0"/>
        <v>54006</v>
      </c>
      <c r="X22" s="730">
        <f t="shared" si="1"/>
        <v>54006</v>
      </c>
      <c r="Y22" s="549">
        <f t="shared" si="1"/>
        <v>54006</v>
      </c>
      <c r="Z22" s="730">
        <f t="shared" si="9"/>
        <v>54006</v>
      </c>
      <c r="AA22" s="549">
        <f t="shared" si="9"/>
        <v>54006</v>
      </c>
      <c r="AB22" s="547">
        <f t="shared" ref="AB22:AZ22" si="33">AB17+AB20</f>
        <v>146494</v>
      </c>
      <c r="AC22" s="547">
        <f t="shared" si="33"/>
        <v>8000</v>
      </c>
      <c r="AD22" s="547">
        <f t="shared" si="33"/>
        <v>8313</v>
      </c>
      <c r="AE22" s="547">
        <f t="shared" si="33"/>
        <v>10500</v>
      </c>
      <c r="AF22" s="547">
        <f t="shared" si="33"/>
        <v>12086</v>
      </c>
      <c r="AG22" s="547">
        <f t="shared" si="33"/>
        <v>10500</v>
      </c>
      <c r="AH22" s="547">
        <f t="shared" si="33"/>
        <v>10262</v>
      </c>
      <c r="AI22" s="547">
        <f t="shared" si="33"/>
        <v>10500</v>
      </c>
      <c r="AJ22" s="547">
        <f t="shared" si="33"/>
        <v>10889</v>
      </c>
      <c r="AK22" s="547">
        <f t="shared" si="33"/>
        <v>10500</v>
      </c>
      <c r="AL22" s="547">
        <f t="shared" si="33"/>
        <v>11296</v>
      </c>
      <c r="AM22" s="547">
        <f t="shared" si="33"/>
        <v>10500</v>
      </c>
      <c r="AN22" s="549">
        <f t="shared" si="33"/>
        <v>11165</v>
      </c>
      <c r="AO22" s="549">
        <f t="shared" si="33"/>
        <v>10500</v>
      </c>
      <c r="AP22" s="549">
        <f t="shared" si="33"/>
        <v>12138</v>
      </c>
      <c r="AQ22" s="549">
        <f t="shared" si="33"/>
        <v>11400</v>
      </c>
      <c r="AR22" s="549">
        <f t="shared" si="33"/>
        <v>9110</v>
      </c>
      <c r="AS22" s="547">
        <f t="shared" si="33"/>
        <v>10100</v>
      </c>
      <c r="AT22" s="549">
        <f t="shared" si="33"/>
        <v>12271</v>
      </c>
      <c r="AU22" s="547">
        <f t="shared" si="33"/>
        <v>10100</v>
      </c>
      <c r="AV22" s="549">
        <f t="shared" si="33"/>
        <v>11878</v>
      </c>
      <c r="AW22" s="547">
        <f t="shared" si="33"/>
        <v>10100</v>
      </c>
      <c r="AX22" s="549">
        <f t="shared" si="33"/>
        <v>11978</v>
      </c>
      <c r="AY22" s="547">
        <f t="shared" si="33"/>
        <v>10100</v>
      </c>
      <c r="AZ22" s="549">
        <f t="shared" si="33"/>
        <v>9057</v>
      </c>
      <c r="BA22" s="550">
        <f t="shared" si="27"/>
        <v>122800</v>
      </c>
      <c r="BB22" s="549">
        <f t="shared" si="10"/>
        <v>122800</v>
      </c>
      <c r="BC22" s="549">
        <f t="shared" si="3"/>
        <v>130443</v>
      </c>
      <c r="BD22" s="550">
        <f t="shared" si="28"/>
        <v>122800</v>
      </c>
      <c r="BE22" s="550">
        <f t="shared" si="5"/>
        <v>130443</v>
      </c>
      <c r="BF22" s="551">
        <f>BF17+BF20</f>
        <v>154900</v>
      </c>
      <c r="BG22" s="731">
        <f>BG17+BG20</f>
        <v>10900</v>
      </c>
      <c r="BH22" s="731">
        <f t="shared" ref="BH22:CD23" si="34">BH17+BH20</f>
        <v>10904</v>
      </c>
      <c r="BI22" s="731">
        <f t="shared" si="34"/>
        <v>12900</v>
      </c>
      <c r="BJ22" s="731">
        <f t="shared" si="34"/>
        <v>9530</v>
      </c>
      <c r="BK22" s="731">
        <f t="shared" si="34"/>
        <v>12900</v>
      </c>
      <c r="BL22" s="731">
        <f t="shared" si="34"/>
        <v>16236</v>
      </c>
      <c r="BM22" s="731">
        <f t="shared" si="34"/>
        <v>12900</v>
      </c>
      <c r="BN22" s="731">
        <f t="shared" si="34"/>
        <v>13196</v>
      </c>
      <c r="BO22" s="731">
        <f t="shared" si="34"/>
        <v>13200</v>
      </c>
      <c r="BP22" s="731">
        <f t="shared" si="34"/>
        <v>14402</v>
      </c>
      <c r="BQ22" s="731">
        <f t="shared" si="34"/>
        <v>13200</v>
      </c>
      <c r="BR22" s="731">
        <f t="shared" si="34"/>
        <v>13812</v>
      </c>
      <c r="BS22" s="731">
        <f t="shared" si="34"/>
        <v>13300</v>
      </c>
      <c r="BT22" s="731">
        <f t="shared" si="34"/>
        <v>15835</v>
      </c>
      <c r="BU22" s="731">
        <f t="shared" si="34"/>
        <v>13100</v>
      </c>
      <c r="BV22" s="731">
        <f t="shared" si="34"/>
        <v>16199</v>
      </c>
      <c r="BW22" s="731">
        <f t="shared" si="34"/>
        <v>13100</v>
      </c>
      <c r="BX22" s="742">
        <f t="shared" si="34"/>
        <v>14650</v>
      </c>
      <c r="BY22" s="731">
        <f t="shared" si="34"/>
        <v>13200</v>
      </c>
      <c r="BZ22" s="731">
        <f t="shared" si="34"/>
        <v>15546</v>
      </c>
      <c r="CA22" s="731">
        <f t="shared" si="34"/>
        <v>13300</v>
      </c>
      <c r="CB22" s="731">
        <f t="shared" si="34"/>
        <v>13766</v>
      </c>
      <c r="CC22" s="731">
        <f t="shared" si="34"/>
        <v>24240</v>
      </c>
      <c r="CD22" s="731">
        <f t="shared" si="34"/>
        <v>12164</v>
      </c>
      <c r="CE22" s="567">
        <f t="shared" si="29"/>
        <v>166240</v>
      </c>
      <c r="CF22" s="567">
        <f t="shared" si="7"/>
        <v>166240</v>
      </c>
      <c r="CG22" s="567">
        <f t="shared" si="7"/>
        <v>166240</v>
      </c>
      <c r="CH22" s="567">
        <f t="shared" si="30"/>
        <v>166240</v>
      </c>
      <c r="CI22" s="567">
        <f t="shared" si="30"/>
        <v>166240</v>
      </c>
      <c r="CJ22" s="551">
        <f>CJ17+CJ20</f>
        <v>170357</v>
      </c>
      <c r="CK22" s="551">
        <f>CK17+CK20</f>
        <v>11072</v>
      </c>
      <c r="CL22" s="551">
        <f>CL17+CL20</f>
        <v>11073</v>
      </c>
      <c r="CM22" s="551">
        <f>CM17+CM20</f>
        <v>9677</v>
      </c>
      <c r="CN22" s="551">
        <f t="shared" ref="CN22:DC23" si="35">CN17+CN20</f>
        <v>14356</v>
      </c>
      <c r="CO22" s="551">
        <f t="shared" si="35"/>
        <v>16485</v>
      </c>
      <c r="CP22" s="551">
        <f t="shared" si="35"/>
        <v>16558</v>
      </c>
      <c r="CQ22" s="551">
        <f t="shared" si="35"/>
        <v>13399</v>
      </c>
      <c r="CR22" s="551">
        <f t="shared" si="35"/>
        <v>12636</v>
      </c>
      <c r="CS22" s="551">
        <f t="shared" si="35"/>
        <v>14624</v>
      </c>
      <c r="CT22" s="551">
        <f t="shared" si="35"/>
        <v>15299</v>
      </c>
      <c r="CU22" s="568">
        <f t="shared" si="35"/>
        <v>14024</v>
      </c>
      <c r="CV22" s="553">
        <f t="shared" si="35"/>
        <v>14082</v>
      </c>
      <c r="CW22" s="568">
        <f t="shared" si="35"/>
        <v>16079</v>
      </c>
      <c r="CX22" s="569">
        <f>+CX17+CX20</f>
        <v>15112</v>
      </c>
      <c r="CY22" s="568">
        <f>CY17+CY20</f>
        <v>16448</v>
      </c>
      <c r="CZ22" s="569">
        <f>CZ20+CZ17</f>
        <v>15264</v>
      </c>
      <c r="DA22" s="568">
        <f t="shared" ref="DA22:DG22" si="36">DA17+DA20</f>
        <v>14875</v>
      </c>
      <c r="DB22" s="570">
        <f t="shared" si="36"/>
        <v>14973</v>
      </c>
      <c r="DC22" s="568">
        <f t="shared" si="36"/>
        <v>15785</v>
      </c>
      <c r="DD22" s="569">
        <f t="shared" si="36"/>
        <v>16149</v>
      </c>
      <c r="DE22" s="648">
        <f t="shared" si="36"/>
        <v>13978</v>
      </c>
      <c r="DF22" s="648">
        <f t="shared" si="36"/>
        <v>14594</v>
      </c>
      <c r="DG22" s="648">
        <f t="shared" si="36"/>
        <v>17617</v>
      </c>
      <c r="DH22" s="570">
        <f>DH17+DH20</f>
        <v>13967</v>
      </c>
      <c r="DI22" s="742">
        <f>DG22+DE22+DC22+DA22+CW22+CU22+CS22+CQ22+CO22+CM22+CK22+CY22</f>
        <v>174063</v>
      </c>
      <c r="DJ22" s="733">
        <f t="shared" si="11"/>
        <v>174063</v>
      </c>
      <c r="DK22" s="733">
        <f t="shared" si="12"/>
        <v>174063</v>
      </c>
      <c r="DL22" s="743">
        <f t="shared" si="31"/>
        <v>174063</v>
      </c>
      <c r="DM22" s="743">
        <f t="shared" si="31"/>
        <v>174063</v>
      </c>
      <c r="DN22" s="570">
        <f>DN17+DN20</f>
        <v>75248</v>
      </c>
      <c r="DO22" s="547"/>
      <c r="DP22" s="547"/>
      <c r="DQ22" s="547"/>
      <c r="DR22" s="547"/>
      <c r="DS22" s="547"/>
      <c r="DT22" s="547"/>
      <c r="DU22" s="547"/>
      <c r="DV22" s="547"/>
      <c r="DW22" s="547"/>
      <c r="DX22" s="547"/>
      <c r="DY22" s="547"/>
      <c r="DZ22" s="547"/>
      <c r="EA22" s="547"/>
      <c r="EB22" s="547"/>
      <c r="EC22" s="547"/>
      <c r="ED22" s="547"/>
      <c r="EE22" s="547"/>
      <c r="EF22" s="547"/>
      <c r="EG22" s="547"/>
      <c r="EH22" s="547"/>
      <c r="EI22" s="547"/>
      <c r="EJ22" s="547"/>
      <c r="EK22" s="547"/>
      <c r="EL22" s="547"/>
      <c r="EM22" s="549"/>
      <c r="EN22" s="730"/>
      <c r="EO22" s="551"/>
      <c r="EP22" s="547"/>
      <c r="EQ22" s="549"/>
      <c r="ER22" s="217">
        <f t="shared" si="14"/>
        <v>0.79281375943690757</v>
      </c>
      <c r="ES22" s="217">
        <f t="shared" si="15"/>
        <v>1</v>
      </c>
      <c r="ET22" s="217">
        <f t="shared" si="16"/>
        <v>1</v>
      </c>
      <c r="EU22" s="217">
        <f t="shared" si="17"/>
        <v>1.0147802494251696</v>
      </c>
      <c r="EV22" s="217">
        <f t="shared" si="18"/>
        <v>0.87458666666666662</v>
      </c>
      <c r="EW22" s="880"/>
      <c r="EX22" s="888"/>
      <c r="EY22" s="882"/>
      <c r="EZ22" s="882"/>
      <c r="FA22" s="882"/>
      <c r="FB22" s="886"/>
    </row>
    <row r="23" spans="1:164" s="27" customFormat="1" ht="39.950000000000003" customHeight="1" thickBot="1" x14ac:dyDescent="0.3">
      <c r="A23" s="920"/>
      <c r="B23" s="872"/>
      <c r="C23" s="873"/>
      <c r="D23" s="876"/>
      <c r="E23" s="879"/>
      <c r="F23" s="195" t="s">
        <v>45</v>
      </c>
      <c r="G23" s="555">
        <f>G18+G21</f>
        <v>7485717101</v>
      </c>
      <c r="H23" s="556">
        <f t="shared" ref="H23:BS23" si="37">H18+H21</f>
        <v>892352000</v>
      </c>
      <c r="I23" s="556">
        <f t="shared" si="37"/>
        <v>0</v>
      </c>
      <c r="J23" s="556">
        <f t="shared" si="37"/>
        <v>0</v>
      </c>
      <c r="K23" s="556">
        <f t="shared" si="37"/>
        <v>106770000</v>
      </c>
      <c r="L23" s="556">
        <f t="shared" si="37"/>
        <v>106770000</v>
      </c>
      <c r="M23" s="556">
        <f t="shared" si="37"/>
        <v>416765949</v>
      </c>
      <c r="N23" s="556">
        <f t="shared" si="37"/>
        <v>416765949</v>
      </c>
      <c r="O23" s="556">
        <f t="shared" si="37"/>
        <v>39171000</v>
      </c>
      <c r="P23" s="556">
        <f t="shared" si="37"/>
        <v>39171000</v>
      </c>
      <c r="Q23" s="556">
        <f t="shared" si="37"/>
        <v>0</v>
      </c>
      <c r="R23" s="556">
        <f t="shared" si="37"/>
        <v>0</v>
      </c>
      <c r="S23" s="556">
        <f t="shared" si="37"/>
        <v>20627901</v>
      </c>
      <c r="T23" s="556">
        <f t="shared" si="37"/>
        <v>20627901</v>
      </c>
      <c r="U23" s="556">
        <f t="shared" si="37"/>
        <v>251264083</v>
      </c>
      <c r="V23" s="556">
        <f t="shared" si="37"/>
        <v>251264083</v>
      </c>
      <c r="W23" s="556">
        <f t="shared" si="37"/>
        <v>834598933</v>
      </c>
      <c r="X23" s="556">
        <f t="shared" si="37"/>
        <v>834598933</v>
      </c>
      <c r="Y23" s="556">
        <f t="shared" si="37"/>
        <v>834598933</v>
      </c>
      <c r="Z23" s="556">
        <f t="shared" si="37"/>
        <v>834598933</v>
      </c>
      <c r="AA23" s="556">
        <f t="shared" si="37"/>
        <v>834598933</v>
      </c>
      <c r="AB23" s="556">
        <f t="shared" si="37"/>
        <v>1542649533</v>
      </c>
      <c r="AC23" s="556">
        <f t="shared" si="37"/>
        <v>10344467</v>
      </c>
      <c r="AD23" s="556">
        <f t="shared" si="37"/>
        <v>10344467</v>
      </c>
      <c r="AE23" s="556">
        <f t="shared" si="37"/>
        <v>433357844</v>
      </c>
      <c r="AF23" s="556">
        <f t="shared" si="37"/>
        <v>431039291</v>
      </c>
      <c r="AG23" s="556">
        <f t="shared" si="37"/>
        <v>461563357</v>
      </c>
      <c r="AH23" s="556">
        <f t="shared" si="37"/>
        <v>461563357</v>
      </c>
      <c r="AI23" s="556">
        <f t="shared" si="37"/>
        <v>152094782</v>
      </c>
      <c r="AJ23" s="556">
        <f t="shared" si="37"/>
        <v>31415613</v>
      </c>
      <c r="AK23" s="556">
        <f t="shared" si="37"/>
        <v>35338213</v>
      </c>
      <c r="AL23" s="556">
        <f t="shared" si="37"/>
        <v>10015295</v>
      </c>
      <c r="AM23" s="556">
        <f t="shared" si="37"/>
        <v>33030520</v>
      </c>
      <c r="AN23" s="556">
        <f t="shared" si="37"/>
        <v>35883062</v>
      </c>
      <c r="AO23" s="556">
        <f t="shared" si="37"/>
        <v>21749600</v>
      </c>
      <c r="AP23" s="556">
        <f t="shared" si="37"/>
        <v>20000000</v>
      </c>
      <c r="AQ23" s="556">
        <f t="shared" si="37"/>
        <v>97500000</v>
      </c>
      <c r="AR23" s="556">
        <f t="shared" si="37"/>
        <v>23348514</v>
      </c>
      <c r="AS23" s="556">
        <f t="shared" si="37"/>
        <v>166916750</v>
      </c>
      <c r="AT23" s="556">
        <f t="shared" si="37"/>
        <v>138013186</v>
      </c>
      <c r="AU23" s="556">
        <f t="shared" si="37"/>
        <v>0</v>
      </c>
      <c r="AV23" s="556">
        <f t="shared" si="37"/>
        <v>112773218</v>
      </c>
      <c r="AW23" s="556">
        <f t="shared" si="37"/>
        <v>44536191</v>
      </c>
      <c r="AX23" s="556">
        <f t="shared" si="37"/>
        <v>83881166</v>
      </c>
      <c r="AY23" s="556">
        <f t="shared" si="37"/>
        <v>-20418529</v>
      </c>
      <c r="AZ23" s="556">
        <f t="shared" si="37"/>
        <v>56315346</v>
      </c>
      <c r="BA23" s="556">
        <f t="shared" si="37"/>
        <v>1436013195</v>
      </c>
      <c r="BB23" s="556">
        <f t="shared" si="37"/>
        <v>1436013195</v>
      </c>
      <c r="BC23" s="556">
        <f t="shared" si="37"/>
        <v>1414592515</v>
      </c>
      <c r="BD23" s="556">
        <f t="shared" si="37"/>
        <v>1436013195</v>
      </c>
      <c r="BE23" s="556">
        <f t="shared" si="37"/>
        <v>1414592515</v>
      </c>
      <c r="BF23" s="556">
        <f t="shared" si="37"/>
        <v>1748084321</v>
      </c>
      <c r="BG23" s="556">
        <f t="shared" si="37"/>
        <v>1147747168</v>
      </c>
      <c r="BH23" s="556">
        <f t="shared" si="37"/>
        <v>1095964500</v>
      </c>
      <c r="BI23" s="556">
        <f t="shared" si="37"/>
        <v>57476044</v>
      </c>
      <c r="BJ23" s="556">
        <f t="shared" si="37"/>
        <v>56099709</v>
      </c>
      <c r="BK23" s="556">
        <f t="shared" si="37"/>
        <v>41645194</v>
      </c>
      <c r="BL23" s="556">
        <f t="shared" si="37"/>
        <v>3253200</v>
      </c>
      <c r="BM23" s="556">
        <f t="shared" si="37"/>
        <v>3928451</v>
      </c>
      <c r="BN23" s="556">
        <f t="shared" si="37"/>
        <v>19946296</v>
      </c>
      <c r="BO23" s="556">
        <f t="shared" si="37"/>
        <v>1559850</v>
      </c>
      <c r="BP23" s="556">
        <f t="shared" si="37"/>
        <v>29413405</v>
      </c>
      <c r="BQ23" s="556">
        <f t="shared" si="37"/>
        <v>403753518</v>
      </c>
      <c r="BR23" s="556">
        <f t="shared" si="37"/>
        <v>50000540</v>
      </c>
      <c r="BS23" s="556">
        <f t="shared" si="37"/>
        <v>20421850</v>
      </c>
      <c r="BT23" s="556">
        <f t="shared" si="34"/>
        <v>-39000000</v>
      </c>
      <c r="BU23" s="556">
        <f t="shared" si="34"/>
        <v>1559850</v>
      </c>
      <c r="BV23" s="556">
        <f t="shared" si="34"/>
        <v>12040142</v>
      </c>
      <c r="BW23" s="556">
        <f t="shared" si="34"/>
        <v>1555141</v>
      </c>
      <c r="BX23" s="556">
        <f t="shared" si="34"/>
        <v>387489634</v>
      </c>
      <c r="BY23" s="556">
        <f t="shared" si="34"/>
        <v>21927517</v>
      </c>
      <c r="BZ23" s="556">
        <f t="shared" si="34"/>
        <v>25472632</v>
      </c>
      <c r="CA23" s="556">
        <f t="shared" si="34"/>
        <v>41830183</v>
      </c>
      <c r="CB23" s="556">
        <f t="shared" si="34"/>
        <v>-7813957</v>
      </c>
      <c r="CC23" s="556">
        <f t="shared" si="34"/>
        <v>-12738920</v>
      </c>
      <c r="CD23" s="556">
        <f t="shared" si="34"/>
        <v>87352443</v>
      </c>
      <c r="CE23" s="556">
        <f t="shared" ref="CE23:CM23" si="38">CE18+CE21</f>
        <v>1730665846</v>
      </c>
      <c r="CF23" s="556">
        <f t="shared" si="38"/>
        <v>1730665846</v>
      </c>
      <c r="CG23" s="556">
        <f t="shared" si="38"/>
        <v>1720218544</v>
      </c>
      <c r="CH23" s="556">
        <f t="shared" si="38"/>
        <v>1730665846</v>
      </c>
      <c r="CI23" s="556">
        <f t="shared" si="38"/>
        <v>1720218544</v>
      </c>
      <c r="CJ23" s="556">
        <f t="shared" si="38"/>
        <v>1816248332</v>
      </c>
      <c r="CK23" s="556">
        <f t="shared" si="38"/>
        <v>609107100</v>
      </c>
      <c r="CL23" s="556">
        <f t="shared" si="38"/>
        <v>609107100</v>
      </c>
      <c r="CM23" s="556">
        <f t="shared" si="38"/>
        <v>863587298</v>
      </c>
      <c r="CN23" s="556">
        <f t="shared" si="35"/>
        <v>547123536</v>
      </c>
      <c r="CO23" s="556">
        <f t="shared" si="35"/>
        <v>72580334</v>
      </c>
      <c r="CP23" s="556">
        <f t="shared" si="35"/>
        <v>85128667</v>
      </c>
      <c r="CQ23" s="556">
        <f t="shared" si="35"/>
        <v>19771000</v>
      </c>
      <c r="CR23" s="556">
        <f t="shared" si="35"/>
        <v>23513792</v>
      </c>
      <c r="CS23" s="556">
        <f t="shared" si="35"/>
        <v>6020000</v>
      </c>
      <c r="CT23" s="556">
        <f t="shared" si="35"/>
        <v>81184857</v>
      </c>
      <c r="CU23" s="557">
        <f t="shared" si="35"/>
        <v>245128000</v>
      </c>
      <c r="CV23" s="557">
        <f t="shared" si="35"/>
        <v>21070000</v>
      </c>
      <c r="CW23" s="557">
        <f t="shared" si="35"/>
        <v>0</v>
      </c>
      <c r="CX23" s="557">
        <f t="shared" si="35"/>
        <v>15050000</v>
      </c>
      <c r="CY23" s="557">
        <f t="shared" si="35"/>
        <v>0</v>
      </c>
      <c r="CZ23" s="557">
        <f t="shared" si="35"/>
        <v>30258604</v>
      </c>
      <c r="DA23" s="557">
        <f t="shared" si="35"/>
        <v>0</v>
      </c>
      <c r="DB23" s="556">
        <f t="shared" si="35"/>
        <v>54391100</v>
      </c>
      <c r="DC23" s="557">
        <f t="shared" si="35"/>
        <v>0</v>
      </c>
      <c r="DD23" s="557">
        <f t="shared" ref="DD23:DN23" si="39">DD18+DD21</f>
        <v>12570620</v>
      </c>
      <c r="DE23" s="594">
        <f t="shared" si="39"/>
        <v>-212492429</v>
      </c>
      <c r="DF23" s="594">
        <f t="shared" si="39"/>
        <v>27334433</v>
      </c>
      <c r="DG23" s="594">
        <f t="shared" si="39"/>
        <v>33742806</v>
      </c>
      <c r="DH23" s="594">
        <f t="shared" si="39"/>
        <v>130711400</v>
      </c>
      <c r="DI23" s="556">
        <f t="shared" si="39"/>
        <v>1637444109</v>
      </c>
      <c r="DJ23" s="756">
        <f t="shared" si="11"/>
        <v>1637444109</v>
      </c>
      <c r="DK23" s="756">
        <f t="shared" si="12"/>
        <v>1637444109</v>
      </c>
      <c r="DL23" s="594">
        <f t="shared" si="39"/>
        <v>1637444109</v>
      </c>
      <c r="DM23" s="594">
        <f t="shared" si="39"/>
        <v>1637444109</v>
      </c>
      <c r="DN23" s="594">
        <f t="shared" si="39"/>
        <v>1878863000</v>
      </c>
      <c r="DO23" s="558"/>
      <c r="DP23" s="558"/>
      <c r="DQ23" s="558"/>
      <c r="DR23" s="558"/>
      <c r="DS23" s="558"/>
      <c r="DT23" s="558"/>
      <c r="DU23" s="558"/>
      <c r="DV23" s="558"/>
      <c r="DW23" s="558"/>
      <c r="DX23" s="558"/>
      <c r="DY23" s="558"/>
      <c r="DZ23" s="558"/>
      <c r="EA23" s="558"/>
      <c r="EB23" s="558"/>
      <c r="EC23" s="558"/>
      <c r="ED23" s="558"/>
      <c r="EE23" s="558"/>
      <c r="EF23" s="558"/>
      <c r="EG23" s="558"/>
      <c r="EH23" s="558"/>
      <c r="EI23" s="558"/>
      <c r="EJ23" s="558"/>
      <c r="EK23" s="558"/>
      <c r="EL23" s="558"/>
      <c r="EM23" s="559"/>
      <c r="EN23" s="560"/>
      <c r="EO23" s="560"/>
      <c r="EP23" s="560"/>
      <c r="EQ23" s="560"/>
      <c r="ER23" s="218">
        <f t="shared" si="14"/>
        <v>3.873756083000329</v>
      </c>
      <c r="ES23" s="218">
        <f t="shared" si="15"/>
        <v>1</v>
      </c>
      <c r="ET23" s="218">
        <f t="shared" si="16"/>
        <v>1</v>
      </c>
      <c r="EU23" s="218">
        <f t="shared" si="17"/>
        <v>0.9943483680289763</v>
      </c>
      <c r="EV23" s="251">
        <f t="shared" si="18"/>
        <v>0.74900694554046043</v>
      </c>
      <c r="EW23" s="881"/>
      <c r="EX23" s="889"/>
      <c r="EY23" s="882"/>
      <c r="EZ23" s="882"/>
      <c r="FA23" s="882"/>
      <c r="FB23" s="886"/>
    </row>
    <row r="24" spans="1:164" s="27" customFormat="1" ht="45.75" customHeight="1" thickBot="1" x14ac:dyDescent="0.3">
      <c r="A24" s="920"/>
      <c r="B24" s="872">
        <v>3</v>
      </c>
      <c r="C24" s="896" t="s">
        <v>319</v>
      </c>
      <c r="D24" s="874" t="s">
        <v>280</v>
      </c>
      <c r="E24" s="894">
        <v>531</v>
      </c>
      <c r="F24" s="196" t="s">
        <v>41</v>
      </c>
      <c r="G24" s="734">
        <f>AA24+BE24+CI24+DL24+DN24</f>
        <v>148</v>
      </c>
      <c r="H24" s="571">
        <v>28</v>
      </c>
      <c r="I24" s="571"/>
      <c r="J24" s="571"/>
      <c r="K24" s="571">
        <v>0</v>
      </c>
      <c r="L24" s="735">
        <v>0</v>
      </c>
      <c r="M24" s="571">
        <v>1</v>
      </c>
      <c r="N24" s="735">
        <v>1</v>
      </c>
      <c r="O24" s="571">
        <v>8</v>
      </c>
      <c r="P24" s="735">
        <v>8</v>
      </c>
      <c r="Q24" s="572">
        <v>7.5</v>
      </c>
      <c r="R24" s="734">
        <v>7.5</v>
      </c>
      <c r="S24" s="573">
        <v>5.5</v>
      </c>
      <c r="T24" s="734">
        <v>5.5</v>
      </c>
      <c r="U24" s="571">
        <v>5</v>
      </c>
      <c r="V24" s="571">
        <v>5</v>
      </c>
      <c r="W24" s="734">
        <f t="shared" si="0"/>
        <v>27</v>
      </c>
      <c r="X24" s="734">
        <f t="shared" si="1"/>
        <v>27</v>
      </c>
      <c r="Y24" s="734">
        <f t="shared" si="1"/>
        <v>27</v>
      </c>
      <c r="Z24" s="734">
        <f t="shared" si="9"/>
        <v>27</v>
      </c>
      <c r="AA24" s="737">
        <f t="shared" si="9"/>
        <v>27</v>
      </c>
      <c r="AB24" s="735">
        <v>37</v>
      </c>
      <c r="AC24" s="571">
        <v>0</v>
      </c>
      <c r="AD24" s="571">
        <v>0</v>
      </c>
      <c r="AE24" s="574">
        <v>1.34</v>
      </c>
      <c r="AF24" s="574">
        <v>0.34</v>
      </c>
      <c r="AG24" s="574">
        <v>1.34</v>
      </c>
      <c r="AH24" s="574">
        <v>1.34</v>
      </c>
      <c r="AI24" s="574">
        <v>3.73</v>
      </c>
      <c r="AJ24" s="574">
        <v>4.7300000000000004</v>
      </c>
      <c r="AK24" s="574">
        <v>7.63</v>
      </c>
      <c r="AL24" s="574">
        <v>7.63</v>
      </c>
      <c r="AM24" s="574">
        <v>4.16</v>
      </c>
      <c r="AN24" s="574">
        <v>4.16</v>
      </c>
      <c r="AO24" s="574">
        <v>4.28</v>
      </c>
      <c r="AP24" s="574">
        <v>4.32</v>
      </c>
      <c r="AQ24" s="574">
        <v>0.16</v>
      </c>
      <c r="AR24" s="574">
        <v>0.16</v>
      </c>
      <c r="AS24" s="574">
        <v>5.77</v>
      </c>
      <c r="AT24" s="574">
        <v>5.77</v>
      </c>
      <c r="AU24" s="574">
        <v>0.78</v>
      </c>
      <c r="AV24" s="574">
        <v>0.82</v>
      </c>
      <c r="AW24" s="574">
        <v>5.39</v>
      </c>
      <c r="AX24" s="574">
        <v>4.05</v>
      </c>
      <c r="AY24" s="574">
        <v>2.42</v>
      </c>
      <c r="AZ24" s="574">
        <v>3.93</v>
      </c>
      <c r="BA24" s="737">
        <f t="shared" ref="BA24:BA29" si="40">AY24+AW24+AU24+AS24+AO24+AM24+AK24+AI24+AG24+AE24+AQ24+AC24</f>
        <v>37</v>
      </c>
      <c r="BB24" s="737">
        <f t="shared" si="10"/>
        <v>37</v>
      </c>
      <c r="BC24" s="737">
        <f t="shared" si="3"/>
        <v>37.25</v>
      </c>
      <c r="BD24" s="737">
        <f t="shared" ref="BD24:BD29" si="41">AY24+AW24+AU24+AS24+AO24+AM24+AK24+AI24+AG24+AE24+AQ24+AC24</f>
        <v>37</v>
      </c>
      <c r="BE24" s="737">
        <f t="shared" si="5"/>
        <v>37.25</v>
      </c>
      <c r="BF24" s="734">
        <v>35</v>
      </c>
      <c r="BG24" s="737">
        <v>0.42</v>
      </c>
      <c r="BH24" s="737">
        <v>0.42</v>
      </c>
      <c r="BI24" s="737">
        <v>2.6</v>
      </c>
      <c r="BJ24" s="737">
        <v>2.6</v>
      </c>
      <c r="BK24" s="737">
        <v>4.28</v>
      </c>
      <c r="BL24" s="737">
        <v>4.28</v>
      </c>
      <c r="BM24" s="737">
        <v>1.35</v>
      </c>
      <c r="BN24" s="737">
        <v>1.35</v>
      </c>
      <c r="BO24" s="737">
        <v>3.75</v>
      </c>
      <c r="BP24" s="737">
        <v>3.14</v>
      </c>
      <c r="BQ24" s="737">
        <v>5.77</v>
      </c>
      <c r="BR24" s="737">
        <v>5.77</v>
      </c>
      <c r="BS24" s="737">
        <v>4.03</v>
      </c>
      <c r="BT24" s="737">
        <v>4.03</v>
      </c>
      <c r="BU24" s="737">
        <v>1.77</v>
      </c>
      <c r="BV24" s="737">
        <v>1.77</v>
      </c>
      <c r="BW24" s="737">
        <v>3.82</v>
      </c>
      <c r="BX24" s="737">
        <v>4.4800000000000004</v>
      </c>
      <c r="BY24" s="737">
        <v>1.52</v>
      </c>
      <c r="BZ24" s="737">
        <v>1.52</v>
      </c>
      <c r="CA24" s="737">
        <v>1.77</v>
      </c>
      <c r="CB24" s="737">
        <v>1.77</v>
      </c>
      <c r="CC24" s="737">
        <v>3.92</v>
      </c>
      <c r="CD24" s="737">
        <v>3.87</v>
      </c>
      <c r="CE24" s="575">
        <f t="shared" ref="CE24:CE29" si="42">+BG24+BI24+BK24+BM24+BO24+BQ24+BS24+BU24+BW24+BY24+CA24+CC24</f>
        <v>35</v>
      </c>
      <c r="CF24" s="575">
        <f t="shared" si="7"/>
        <v>35</v>
      </c>
      <c r="CG24" s="575">
        <f t="shared" si="7"/>
        <v>35</v>
      </c>
      <c r="CH24" s="575">
        <f t="shared" ref="CH24:CI29" si="43">BG24+BI24+BK24+BM24+BO24+BQ24+BS24+BU24+BW24+BY24+CA24+CC24</f>
        <v>35</v>
      </c>
      <c r="CI24" s="575">
        <f t="shared" si="43"/>
        <v>35</v>
      </c>
      <c r="CJ24" s="737">
        <v>35.700000000000003</v>
      </c>
      <c r="CK24" s="737">
        <v>0.17</v>
      </c>
      <c r="CL24" s="737">
        <v>0.17</v>
      </c>
      <c r="CM24" s="737">
        <v>2.1</v>
      </c>
      <c r="CN24" s="737">
        <v>2.1</v>
      </c>
      <c r="CO24" s="737">
        <v>1.61</v>
      </c>
      <c r="CP24" s="737">
        <v>1.61</v>
      </c>
      <c r="CQ24" s="737">
        <v>0.77</v>
      </c>
      <c r="CR24" s="737">
        <v>0.23</v>
      </c>
      <c r="CS24" s="737">
        <v>4.1500000000000004</v>
      </c>
      <c r="CT24" s="744">
        <v>4.6900000000000004</v>
      </c>
      <c r="CU24" s="737">
        <v>3.59</v>
      </c>
      <c r="CV24" s="737">
        <v>2.61</v>
      </c>
      <c r="CW24" s="737">
        <v>2.93</v>
      </c>
      <c r="CX24" s="737">
        <v>3.7</v>
      </c>
      <c r="CY24" s="737">
        <v>1.5</v>
      </c>
      <c r="CZ24" s="737">
        <v>2</v>
      </c>
      <c r="DA24" s="737">
        <v>12.78</v>
      </c>
      <c r="DB24" s="744">
        <v>6.78</v>
      </c>
      <c r="DC24" s="737">
        <v>0.92</v>
      </c>
      <c r="DD24" s="737">
        <v>0.92</v>
      </c>
      <c r="DE24" s="744">
        <v>2.4700000000000002</v>
      </c>
      <c r="DF24" s="744">
        <v>8.4700000000000006</v>
      </c>
      <c r="DG24" s="744">
        <v>2.71</v>
      </c>
      <c r="DH24" s="744">
        <v>2.42</v>
      </c>
      <c r="DI24" s="737">
        <f>DG24+DE24+DC24+DA24+CW24+CU24+CS24+CQ24+CO24+CM24+CK24+CY24</f>
        <v>35.699999999999996</v>
      </c>
      <c r="DJ24" s="744">
        <f t="shared" si="11"/>
        <v>35.700000000000003</v>
      </c>
      <c r="DK24" s="744">
        <f t="shared" si="12"/>
        <v>35.700000000000003</v>
      </c>
      <c r="DL24" s="744">
        <f t="shared" ref="DL24:DM29" si="44">CK24+CM24+CO24+CQ24+CS24+CU24+CW24+CY24+DA24+DC24+DE24+DG24</f>
        <v>35.700000000000003</v>
      </c>
      <c r="DM24" s="744">
        <f t="shared" si="44"/>
        <v>35.700000000000003</v>
      </c>
      <c r="DN24" s="744">
        <v>13.05</v>
      </c>
      <c r="DO24" s="735"/>
      <c r="DP24" s="735"/>
      <c r="DQ24" s="735"/>
      <c r="DR24" s="735"/>
      <c r="DS24" s="735"/>
      <c r="DT24" s="735"/>
      <c r="DU24" s="735"/>
      <c r="DV24" s="735"/>
      <c r="DW24" s="735"/>
      <c r="DX24" s="735"/>
      <c r="DY24" s="735"/>
      <c r="DZ24" s="735"/>
      <c r="EA24" s="735"/>
      <c r="EB24" s="735"/>
      <c r="EC24" s="735"/>
      <c r="ED24" s="735"/>
      <c r="EE24" s="735"/>
      <c r="EF24" s="735"/>
      <c r="EG24" s="735"/>
      <c r="EH24" s="735"/>
      <c r="EI24" s="735"/>
      <c r="EJ24" s="735"/>
      <c r="EK24" s="735"/>
      <c r="EL24" s="735"/>
      <c r="EM24" s="734"/>
      <c r="EN24" s="734"/>
      <c r="EO24" s="734"/>
      <c r="EP24" s="734"/>
      <c r="EQ24" s="734"/>
      <c r="ER24" s="250">
        <f t="shared" si="14"/>
        <v>0.8929889298892989</v>
      </c>
      <c r="ES24" s="250">
        <f t="shared" si="15"/>
        <v>1</v>
      </c>
      <c r="ET24" s="250">
        <f t="shared" si="16"/>
        <v>1</v>
      </c>
      <c r="EU24" s="250">
        <f t="shared" si="17"/>
        <v>1.001855976243504</v>
      </c>
      <c r="EV24" s="250">
        <f t="shared" si="18"/>
        <v>0.91182432432432425</v>
      </c>
      <c r="EW24" s="895" t="s">
        <v>598</v>
      </c>
      <c r="EX24" s="915" t="s">
        <v>281</v>
      </c>
      <c r="EY24" s="915" t="s">
        <v>441</v>
      </c>
      <c r="EZ24" s="882" t="s">
        <v>394</v>
      </c>
      <c r="FA24" s="916" t="s">
        <v>524</v>
      </c>
      <c r="FB24" s="886"/>
      <c r="FC24" s="600"/>
      <c r="FD24" s="600"/>
      <c r="FE24" s="600"/>
      <c r="FF24" s="600"/>
      <c r="FG24" s="600"/>
      <c r="FH24" s="600"/>
    </row>
    <row r="25" spans="1:164" s="27" customFormat="1" ht="39.950000000000003" customHeight="1" thickBot="1" x14ac:dyDescent="0.3">
      <c r="A25" s="920"/>
      <c r="B25" s="872"/>
      <c r="C25" s="897"/>
      <c r="D25" s="875"/>
      <c r="E25" s="878"/>
      <c r="F25" s="192" t="s">
        <v>3</v>
      </c>
      <c r="G25" s="529">
        <f>AA25+BE25+CI25+DL25+DN25</f>
        <v>2948374560</v>
      </c>
      <c r="H25" s="529">
        <v>302855000</v>
      </c>
      <c r="I25" s="576"/>
      <c r="J25" s="249"/>
      <c r="K25" s="576">
        <v>0</v>
      </c>
      <c r="L25" s="249">
        <v>0</v>
      </c>
      <c r="M25" s="529">
        <v>176784000</v>
      </c>
      <c r="N25" s="533">
        <v>176784000</v>
      </c>
      <c r="O25" s="576">
        <v>0</v>
      </c>
      <c r="P25" s="249">
        <v>0</v>
      </c>
      <c r="Q25" s="576">
        <v>0</v>
      </c>
      <c r="R25" s="249">
        <v>0</v>
      </c>
      <c r="S25" s="529">
        <v>13739500</v>
      </c>
      <c r="T25" s="533">
        <v>13739500</v>
      </c>
      <c r="U25" s="577">
        <v>87165000</v>
      </c>
      <c r="V25" s="577">
        <v>87165000</v>
      </c>
      <c r="W25" s="529">
        <f t="shared" si="0"/>
        <v>277688500</v>
      </c>
      <c r="X25" s="532">
        <f t="shared" si="1"/>
        <v>277688500</v>
      </c>
      <c r="Y25" s="529">
        <f t="shared" si="1"/>
        <v>277688500</v>
      </c>
      <c r="Z25" s="532">
        <f t="shared" si="9"/>
        <v>277688500</v>
      </c>
      <c r="AA25" s="529">
        <f t="shared" si="9"/>
        <v>277688500</v>
      </c>
      <c r="AB25" s="565">
        <v>522269000</v>
      </c>
      <c r="AC25" s="578">
        <v>0</v>
      </c>
      <c r="AD25" s="249"/>
      <c r="AE25" s="533">
        <v>23608000</v>
      </c>
      <c r="AF25" s="577">
        <v>23608000</v>
      </c>
      <c r="AG25" s="533">
        <v>302360000</v>
      </c>
      <c r="AH25" s="533">
        <v>271391000</v>
      </c>
      <c r="AI25" s="533">
        <v>66923000</v>
      </c>
      <c r="AJ25" s="533">
        <v>55520000</v>
      </c>
      <c r="AK25" s="249">
        <v>0</v>
      </c>
      <c r="AL25" s="533">
        <v>11403000</v>
      </c>
      <c r="AM25" s="249">
        <v>0</v>
      </c>
      <c r="AN25" s="249">
        <v>0</v>
      </c>
      <c r="AO25" s="249">
        <v>0</v>
      </c>
      <c r="AP25" s="249">
        <v>0</v>
      </c>
      <c r="AQ25" s="249">
        <v>0</v>
      </c>
      <c r="AR25" s="249">
        <v>3836000</v>
      </c>
      <c r="AS25" s="533">
        <f>244343767-39124025</f>
        <v>205219742</v>
      </c>
      <c r="AT25" s="249">
        <v>25405456</v>
      </c>
      <c r="AU25" s="249">
        <v>0</v>
      </c>
      <c r="AV25" s="249">
        <v>0</v>
      </c>
      <c r="AW25" s="533">
        <v>41504833</v>
      </c>
      <c r="AX25" s="249">
        <v>69098900</v>
      </c>
      <c r="AY25" s="249">
        <v>-131597785</v>
      </c>
      <c r="AZ25" s="249">
        <v>22554000</v>
      </c>
      <c r="BA25" s="534">
        <f t="shared" si="40"/>
        <v>508017790</v>
      </c>
      <c r="BB25" s="534">
        <f t="shared" si="10"/>
        <v>508017790</v>
      </c>
      <c r="BC25" s="534">
        <f t="shared" si="3"/>
        <v>482816356</v>
      </c>
      <c r="BD25" s="534">
        <f t="shared" si="41"/>
        <v>508017790</v>
      </c>
      <c r="BE25" s="534">
        <f t="shared" si="5"/>
        <v>482816356</v>
      </c>
      <c r="BF25" s="533">
        <v>805910325</v>
      </c>
      <c r="BG25" s="532">
        <v>542736000</v>
      </c>
      <c r="BH25" s="532">
        <v>507279425</v>
      </c>
      <c r="BI25" s="532">
        <v>0</v>
      </c>
      <c r="BJ25" s="532">
        <v>0</v>
      </c>
      <c r="BK25" s="532">
        <v>0</v>
      </c>
      <c r="BL25" s="532">
        <v>0</v>
      </c>
      <c r="BM25" s="532"/>
      <c r="BN25" s="532">
        <v>0</v>
      </c>
      <c r="BO25" s="532"/>
      <c r="BP25" s="532">
        <v>0</v>
      </c>
      <c r="BQ25" s="532">
        <f>166980000-12671675</f>
        <v>154308325</v>
      </c>
      <c r="BR25" s="532">
        <v>0</v>
      </c>
      <c r="BS25" s="532"/>
      <c r="BT25" s="532">
        <v>71651933</v>
      </c>
      <c r="BU25" s="532"/>
      <c r="BV25" s="532">
        <v>5026700</v>
      </c>
      <c r="BW25" s="532"/>
      <c r="BX25" s="532">
        <v>83929267</v>
      </c>
      <c r="BY25" s="532">
        <v>13690000</v>
      </c>
      <c r="BZ25" s="532">
        <v>-3782567</v>
      </c>
      <c r="CA25" s="532">
        <v>95176000</v>
      </c>
      <c r="CB25" s="532">
        <v>29490500</v>
      </c>
      <c r="CC25" s="532">
        <v>-45624500</v>
      </c>
      <c r="CD25" s="532">
        <v>30236567</v>
      </c>
      <c r="CE25" s="535">
        <f t="shared" si="42"/>
        <v>760285825</v>
      </c>
      <c r="CF25" s="535">
        <f t="shared" si="7"/>
        <v>760285825</v>
      </c>
      <c r="CG25" s="535">
        <f t="shared" si="7"/>
        <v>723831825</v>
      </c>
      <c r="CH25" s="535">
        <f t="shared" si="43"/>
        <v>760285825</v>
      </c>
      <c r="CI25" s="535">
        <f t="shared" si="43"/>
        <v>723831825</v>
      </c>
      <c r="CJ25" s="536">
        <v>700685000</v>
      </c>
      <c r="CK25" s="249">
        <v>248600000</v>
      </c>
      <c r="CL25" s="249">
        <v>248600000</v>
      </c>
      <c r="CM25" s="249">
        <v>452085000</v>
      </c>
      <c r="CN25" s="249">
        <v>215523000</v>
      </c>
      <c r="CO25" s="249">
        <v>0</v>
      </c>
      <c r="CP25" s="249">
        <v>44090000</v>
      </c>
      <c r="CQ25" s="249">
        <v>0</v>
      </c>
      <c r="CR25" s="533">
        <v>53130000</v>
      </c>
      <c r="CS25" s="249">
        <v>0</v>
      </c>
      <c r="CT25" s="537">
        <v>57122499</v>
      </c>
      <c r="CU25" s="538">
        <v>0</v>
      </c>
      <c r="CV25" s="579">
        <v>27391000</v>
      </c>
      <c r="CW25" s="538">
        <v>0</v>
      </c>
      <c r="CX25" s="538">
        <v>0</v>
      </c>
      <c r="CY25" s="538">
        <v>0</v>
      </c>
      <c r="CZ25" s="538">
        <v>0</v>
      </c>
      <c r="DA25" s="538">
        <v>0</v>
      </c>
      <c r="DB25" s="539">
        <f>663492499-645856499</f>
        <v>17636000</v>
      </c>
      <c r="DC25" s="538">
        <v>0</v>
      </c>
      <c r="DD25" s="538">
        <v>0</v>
      </c>
      <c r="DE25" s="539">
        <v>0</v>
      </c>
      <c r="DF25" s="539">
        <v>0</v>
      </c>
      <c r="DG25" s="539">
        <v>-25552121</v>
      </c>
      <c r="DH25" s="539">
        <v>11640380</v>
      </c>
      <c r="DI25" s="533">
        <f>DG25+DE25+DC25+DA25+CY25+CW25+CU25+CS25+CQ25+CO25+CM25+CK25</f>
        <v>675132879</v>
      </c>
      <c r="DJ25" s="714">
        <f t="shared" si="11"/>
        <v>675132879</v>
      </c>
      <c r="DK25" s="714">
        <f t="shared" si="12"/>
        <v>675132879</v>
      </c>
      <c r="DL25" s="537">
        <f t="shared" si="44"/>
        <v>675132879</v>
      </c>
      <c r="DM25" s="537">
        <f t="shared" si="44"/>
        <v>675132879</v>
      </c>
      <c r="DN25" s="537">
        <v>788905000</v>
      </c>
      <c r="DO25" s="249"/>
      <c r="DP25" s="249"/>
      <c r="DQ25" s="249"/>
      <c r="DR25" s="249"/>
      <c r="DS25" s="249"/>
      <c r="DT25" s="249"/>
      <c r="DU25" s="249"/>
      <c r="DV25" s="249"/>
      <c r="DW25" s="249"/>
      <c r="DX25" s="249"/>
      <c r="DY25" s="249"/>
      <c r="DZ25" s="249"/>
      <c r="EA25" s="249"/>
      <c r="EB25" s="249"/>
      <c r="EC25" s="249"/>
      <c r="ED25" s="249"/>
      <c r="EE25" s="249"/>
      <c r="EF25" s="249"/>
      <c r="EG25" s="249"/>
      <c r="EH25" s="249"/>
      <c r="EI25" s="249"/>
      <c r="EJ25" s="249"/>
      <c r="EK25" s="249"/>
      <c r="EL25" s="249"/>
      <c r="EM25" s="710"/>
      <c r="EN25" s="532"/>
      <c r="EO25" s="532"/>
      <c r="EP25" s="532"/>
      <c r="EQ25" s="533"/>
      <c r="ER25" s="216">
        <f t="shared" si="14"/>
        <v>-0.45555435495941804</v>
      </c>
      <c r="ES25" s="216">
        <f t="shared" si="15"/>
        <v>1</v>
      </c>
      <c r="ET25" s="216">
        <f t="shared" si="16"/>
        <v>1</v>
      </c>
      <c r="EU25" s="216">
        <f t="shared" si="17"/>
        <v>0.9722413487910172</v>
      </c>
      <c r="EV25" s="216">
        <f t="shared" si="18"/>
        <v>0.7324271445348518</v>
      </c>
      <c r="EW25" s="899"/>
      <c r="EX25" s="915"/>
      <c r="EY25" s="915"/>
      <c r="EZ25" s="882"/>
      <c r="FA25" s="917"/>
      <c r="FB25" s="886"/>
      <c r="FC25" s="600"/>
      <c r="FD25" s="69"/>
      <c r="FE25" s="69"/>
      <c r="FF25" s="69"/>
      <c r="FG25" s="69"/>
      <c r="FH25" s="69"/>
    </row>
    <row r="26" spans="1:164" s="27" customFormat="1" ht="39.950000000000003" customHeight="1" thickBot="1" x14ac:dyDescent="0.3">
      <c r="A26" s="920"/>
      <c r="B26" s="872"/>
      <c r="C26" s="897"/>
      <c r="D26" s="875"/>
      <c r="E26" s="878"/>
      <c r="F26" s="193" t="s">
        <v>224</v>
      </c>
      <c r="G26" s="709"/>
      <c r="H26" s="576"/>
      <c r="I26" s="576"/>
      <c r="J26" s="249"/>
      <c r="K26" s="576"/>
      <c r="L26" s="249"/>
      <c r="M26" s="576"/>
      <c r="N26" s="249"/>
      <c r="O26" s="576"/>
      <c r="P26" s="249"/>
      <c r="Q26" s="576"/>
      <c r="R26" s="249"/>
      <c r="S26" s="576"/>
      <c r="T26" s="249"/>
      <c r="U26" s="577">
        <f>W25-AB28</f>
        <v>156692133</v>
      </c>
      <c r="V26" s="577">
        <v>156692133</v>
      </c>
      <c r="W26" s="529">
        <f t="shared" si="0"/>
        <v>156692133</v>
      </c>
      <c r="X26" s="532">
        <f t="shared" si="1"/>
        <v>156692133</v>
      </c>
      <c r="Y26" s="529">
        <f t="shared" si="1"/>
        <v>156692133</v>
      </c>
      <c r="Z26" s="532">
        <f t="shared" si="9"/>
        <v>156692133</v>
      </c>
      <c r="AA26" s="529">
        <f t="shared" si="9"/>
        <v>156692133</v>
      </c>
      <c r="AB26" s="565">
        <f>AB25</f>
        <v>522269000</v>
      </c>
      <c r="AC26" s="578">
        <v>0</v>
      </c>
      <c r="AD26" s="249">
        <v>0</v>
      </c>
      <c r="AE26" s="578">
        <v>0</v>
      </c>
      <c r="AF26" s="249">
        <v>0</v>
      </c>
      <c r="AG26" s="249">
        <v>0</v>
      </c>
      <c r="AH26" s="249">
        <v>0</v>
      </c>
      <c r="AI26" s="533">
        <v>18776134</v>
      </c>
      <c r="AJ26" s="533">
        <v>16572267</v>
      </c>
      <c r="AK26" s="533">
        <v>39069150</v>
      </c>
      <c r="AL26" s="533">
        <v>40656283</v>
      </c>
      <c r="AM26" s="533">
        <v>47107167</v>
      </c>
      <c r="AN26" s="533">
        <v>46835667</v>
      </c>
      <c r="AO26" s="533">
        <v>46784750</v>
      </c>
      <c r="AP26" s="533">
        <v>47056250</v>
      </c>
      <c r="AQ26" s="533">
        <v>43645000</v>
      </c>
      <c r="AR26" s="533">
        <v>43144000</v>
      </c>
      <c r="AS26" s="533">
        <v>47285750</v>
      </c>
      <c r="AT26" s="533">
        <v>46784750</v>
      </c>
      <c r="AU26" s="533">
        <v>43645000</v>
      </c>
      <c r="AV26" s="533">
        <v>43144000</v>
      </c>
      <c r="AW26" s="533">
        <v>47285750</v>
      </c>
      <c r="AX26" s="533">
        <v>38204133</v>
      </c>
      <c r="AY26" s="533">
        <v>47285750</v>
      </c>
      <c r="AZ26" s="533">
        <v>66623328</v>
      </c>
      <c r="BA26" s="534">
        <f t="shared" si="40"/>
        <v>380884451</v>
      </c>
      <c r="BB26" s="534">
        <f t="shared" si="10"/>
        <v>380884451</v>
      </c>
      <c r="BC26" s="534">
        <f t="shared" si="3"/>
        <v>389020678</v>
      </c>
      <c r="BD26" s="534">
        <f t="shared" si="41"/>
        <v>380884451</v>
      </c>
      <c r="BE26" s="534">
        <f t="shared" si="5"/>
        <v>389020678</v>
      </c>
      <c r="BF26" s="541">
        <f>BG26+BI26+BK26+BM26+BO26+BQ26+BS26+BU26+BW26+BY26+CA26+CC26</f>
        <v>709220000</v>
      </c>
      <c r="BG26" s="532">
        <v>0</v>
      </c>
      <c r="BH26" s="719">
        <v>0</v>
      </c>
      <c r="BI26" s="532">
        <v>32172500</v>
      </c>
      <c r="BJ26" s="532">
        <v>4853200</v>
      </c>
      <c r="BK26" s="532">
        <v>64345000</v>
      </c>
      <c r="BL26" s="532">
        <v>47506400</v>
      </c>
      <c r="BM26" s="532">
        <v>69345000</v>
      </c>
      <c r="BN26" s="532">
        <v>40947000</v>
      </c>
      <c r="BO26" s="532">
        <v>64345000</v>
      </c>
      <c r="BP26" s="532">
        <v>49256000</v>
      </c>
      <c r="BQ26" s="532">
        <v>68845000</v>
      </c>
      <c r="BR26" s="532">
        <v>48226731</v>
      </c>
      <c r="BS26" s="532">
        <v>79525000</v>
      </c>
      <c r="BT26" s="532">
        <v>68869700</v>
      </c>
      <c r="BU26" s="532">
        <v>99705000</v>
      </c>
      <c r="BV26" s="532">
        <v>89347200</v>
      </c>
      <c r="BW26" s="532">
        <v>94705000</v>
      </c>
      <c r="BX26" s="532">
        <v>71485000</v>
      </c>
      <c r="BY26" s="532">
        <v>67032500</v>
      </c>
      <c r="BZ26" s="532">
        <v>65216831</v>
      </c>
      <c r="CA26" s="532">
        <v>26565000</v>
      </c>
      <c r="CB26" s="532">
        <v>46822000</v>
      </c>
      <c r="CC26" s="532">
        <f>62635000-20000000</f>
        <v>42635000</v>
      </c>
      <c r="CD26" s="532">
        <v>125833367</v>
      </c>
      <c r="CE26" s="535">
        <f t="shared" si="42"/>
        <v>709220000</v>
      </c>
      <c r="CF26" s="535">
        <f t="shared" si="7"/>
        <v>709220000</v>
      </c>
      <c r="CG26" s="535">
        <f t="shared" si="7"/>
        <v>658363429</v>
      </c>
      <c r="CH26" s="535">
        <f t="shared" si="43"/>
        <v>709220000</v>
      </c>
      <c r="CI26" s="535">
        <f t="shared" si="43"/>
        <v>658363429</v>
      </c>
      <c r="CJ26" s="536">
        <v>700685000</v>
      </c>
      <c r="CK26" s="249">
        <v>0</v>
      </c>
      <c r="CL26" s="249">
        <v>0</v>
      </c>
      <c r="CM26" s="249">
        <v>18400500</v>
      </c>
      <c r="CN26" s="249">
        <v>2004433</v>
      </c>
      <c r="CO26" s="249">
        <v>42934500</v>
      </c>
      <c r="CP26" s="726">
        <v>31380799</v>
      </c>
      <c r="CQ26" s="249">
        <v>69135000</v>
      </c>
      <c r="CR26" s="533">
        <v>48023033</v>
      </c>
      <c r="CS26" s="249">
        <v>61335000</v>
      </c>
      <c r="CT26" s="537">
        <v>2356301</v>
      </c>
      <c r="CU26" s="538">
        <v>61335000</v>
      </c>
      <c r="CV26" s="579">
        <v>102695832</v>
      </c>
      <c r="CW26" s="538">
        <v>69135000</v>
      </c>
      <c r="CX26" s="538">
        <v>70523833</v>
      </c>
      <c r="CY26" s="538">
        <v>61335000</v>
      </c>
      <c r="CZ26" s="538">
        <v>68044067</v>
      </c>
      <c r="DA26" s="538">
        <v>61335000</v>
      </c>
      <c r="DB26" s="539">
        <f>388198484-325028298</f>
        <v>63170186</v>
      </c>
      <c r="DC26" s="538">
        <v>69135000</v>
      </c>
      <c r="DD26" s="538">
        <v>59817133</v>
      </c>
      <c r="DE26" s="539">
        <v>61335000</v>
      </c>
      <c r="DF26" s="723">
        <v>60405000</v>
      </c>
      <c r="DG26" s="539">
        <f>675132879-575415000</f>
        <v>99717879</v>
      </c>
      <c r="DH26" s="723">
        <f>599936383-508420617</f>
        <v>91515766</v>
      </c>
      <c r="DI26" s="533">
        <f>DE26+DC26+DA26+CY26+CW26+CU26+CS26+CQ26+CO26+CM26+CK26+DG26</f>
        <v>675132879</v>
      </c>
      <c r="DJ26" s="714">
        <f t="shared" si="11"/>
        <v>675132879</v>
      </c>
      <c r="DK26" s="714">
        <f t="shared" si="12"/>
        <v>599936383</v>
      </c>
      <c r="DL26" s="537">
        <f t="shared" si="44"/>
        <v>675132879</v>
      </c>
      <c r="DM26" s="537">
        <f t="shared" si="44"/>
        <v>599936383</v>
      </c>
      <c r="DN26" s="537"/>
      <c r="DO26" s="249"/>
      <c r="DP26" s="249"/>
      <c r="DQ26" s="249"/>
      <c r="DR26" s="249"/>
      <c r="DS26" s="249"/>
      <c r="DT26" s="249"/>
      <c r="DU26" s="249"/>
      <c r="DV26" s="249"/>
      <c r="DW26" s="249"/>
      <c r="DX26" s="249"/>
      <c r="DY26" s="249"/>
      <c r="DZ26" s="249"/>
      <c r="EA26" s="249"/>
      <c r="EB26" s="249"/>
      <c r="EC26" s="249"/>
      <c r="ED26" s="249"/>
      <c r="EE26" s="249"/>
      <c r="EF26" s="249"/>
      <c r="EG26" s="249"/>
      <c r="EH26" s="249"/>
      <c r="EI26" s="249"/>
      <c r="EJ26" s="249"/>
      <c r="EK26" s="249"/>
      <c r="EL26" s="249"/>
      <c r="EM26" s="710"/>
      <c r="EN26" s="532"/>
      <c r="EO26" s="532"/>
      <c r="EP26" s="532"/>
      <c r="EQ26" s="533"/>
      <c r="ER26" s="216">
        <f t="shared" si="14"/>
        <v>0.91774681649616718</v>
      </c>
      <c r="ES26" s="216">
        <f t="shared" si="15"/>
        <v>0.88861970978012461</v>
      </c>
      <c r="ET26" s="216">
        <f t="shared" si="16"/>
        <v>0.88861970978012461</v>
      </c>
      <c r="EU26" s="216">
        <f t="shared" si="17"/>
        <v>0.93864663492075306</v>
      </c>
      <c r="EV26" s="216">
        <f>IFERROR((AA26+BE26+CI26+DM26)/G26,0)</f>
        <v>0</v>
      </c>
      <c r="EW26" s="899"/>
      <c r="EX26" s="915"/>
      <c r="EY26" s="915"/>
      <c r="EZ26" s="882"/>
      <c r="FA26" s="917"/>
      <c r="FB26" s="886"/>
      <c r="FC26" s="200"/>
      <c r="FE26" s="69"/>
      <c r="FF26" s="69"/>
      <c r="FG26" s="69"/>
      <c r="FH26" s="69"/>
    </row>
    <row r="27" spans="1:164" s="27" customFormat="1" ht="39.950000000000003" customHeight="1" thickBot="1" x14ac:dyDescent="0.3">
      <c r="A27" s="920"/>
      <c r="B27" s="872"/>
      <c r="C27" s="897"/>
      <c r="D27" s="875"/>
      <c r="E27" s="878"/>
      <c r="F27" s="194" t="s">
        <v>42</v>
      </c>
      <c r="G27" s="709">
        <f>AA27+BE27+CI27+DL27+DN27</f>
        <v>1</v>
      </c>
      <c r="H27" s="525"/>
      <c r="I27" s="525"/>
      <c r="J27" s="525"/>
      <c r="K27" s="525"/>
      <c r="L27" s="525"/>
      <c r="M27" s="525"/>
      <c r="N27" s="525"/>
      <c r="O27" s="525"/>
      <c r="P27" s="525"/>
      <c r="Q27" s="525"/>
      <c r="R27" s="525"/>
      <c r="S27" s="530"/>
      <c r="T27" s="525"/>
      <c r="U27" s="525"/>
      <c r="V27" s="711"/>
      <c r="W27" s="719">
        <f t="shared" si="0"/>
        <v>0</v>
      </c>
      <c r="X27" s="527">
        <f t="shared" si="1"/>
        <v>0</v>
      </c>
      <c r="Y27" s="719">
        <f t="shared" si="1"/>
        <v>0</v>
      </c>
      <c r="Z27" s="527">
        <f t="shared" si="9"/>
        <v>0</v>
      </c>
      <c r="AA27" s="719">
        <f t="shared" si="9"/>
        <v>0</v>
      </c>
      <c r="AB27" s="710">
        <v>1</v>
      </c>
      <c r="AC27" s="711">
        <v>1</v>
      </c>
      <c r="AD27" s="525">
        <v>1</v>
      </c>
      <c r="AE27" s="711">
        <v>0</v>
      </c>
      <c r="AF27" s="525"/>
      <c r="AG27" s="525">
        <v>0</v>
      </c>
      <c r="AH27" s="525"/>
      <c r="AI27" s="525">
        <v>0</v>
      </c>
      <c r="AJ27" s="525"/>
      <c r="AK27" s="525">
        <v>0</v>
      </c>
      <c r="AL27" s="525"/>
      <c r="AM27" s="525">
        <v>0</v>
      </c>
      <c r="AN27" s="525">
        <v>0</v>
      </c>
      <c r="AO27" s="525">
        <v>0</v>
      </c>
      <c r="AP27" s="525">
        <v>0</v>
      </c>
      <c r="AQ27" s="525">
        <v>0</v>
      </c>
      <c r="AR27" s="525">
        <v>0</v>
      </c>
      <c r="AS27" s="525">
        <v>0</v>
      </c>
      <c r="AT27" s="525">
        <v>0</v>
      </c>
      <c r="AU27" s="525">
        <v>0</v>
      </c>
      <c r="AV27" s="525">
        <v>0</v>
      </c>
      <c r="AW27" s="525">
        <v>0</v>
      </c>
      <c r="AX27" s="525">
        <v>0</v>
      </c>
      <c r="AY27" s="525">
        <v>0</v>
      </c>
      <c r="AZ27" s="525">
        <v>0</v>
      </c>
      <c r="BA27" s="542">
        <f t="shared" si="40"/>
        <v>1</v>
      </c>
      <c r="BB27" s="543">
        <f t="shared" si="10"/>
        <v>1</v>
      </c>
      <c r="BC27" s="543">
        <f t="shared" si="3"/>
        <v>1</v>
      </c>
      <c r="BD27" s="543">
        <f t="shared" si="41"/>
        <v>1</v>
      </c>
      <c r="BE27" s="543">
        <f t="shared" si="5"/>
        <v>1</v>
      </c>
      <c r="BF27" s="721">
        <v>0</v>
      </c>
      <c r="BG27" s="711">
        <v>0</v>
      </c>
      <c r="BH27" s="719">
        <v>0</v>
      </c>
      <c r="BI27" s="711">
        <v>0</v>
      </c>
      <c r="BJ27" s="719">
        <v>0</v>
      </c>
      <c r="BK27" s="711">
        <v>0</v>
      </c>
      <c r="BL27" s="719"/>
      <c r="BM27" s="711">
        <v>0</v>
      </c>
      <c r="BN27" s="719">
        <v>0</v>
      </c>
      <c r="BO27" s="711">
        <v>0</v>
      </c>
      <c r="BP27" s="719">
        <v>0</v>
      </c>
      <c r="BQ27" s="711">
        <v>0</v>
      </c>
      <c r="BR27" s="719">
        <v>0</v>
      </c>
      <c r="BS27" s="711">
        <v>0</v>
      </c>
      <c r="BT27" s="719">
        <v>0</v>
      </c>
      <c r="BU27" s="711">
        <v>0</v>
      </c>
      <c r="BV27" s="719">
        <v>0</v>
      </c>
      <c r="BW27" s="711">
        <v>0</v>
      </c>
      <c r="BX27" s="719">
        <v>0</v>
      </c>
      <c r="BY27" s="711">
        <v>0</v>
      </c>
      <c r="BZ27" s="719">
        <v>0</v>
      </c>
      <c r="CA27" s="711">
        <v>0</v>
      </c>
      <c r="CB27" s="719">
        <v>0</v>
      </c>
      <c r="CC27" s="711">
        <v>0</v>
      </c>
      <c r="CD27" s="719">
        <v>0</v>
      </c>
      <c r="CE27" s="528">
        <f t="shared" si="42"/>
        <v>0</v>
      </c>
      <c r="CF27" s="528">
        <f t="shared" si="7"/>
        <v>0</v>
      </c>
      <c r="CG27" s="528">
        <f t="shared" si="7"/>
        <v>0</v>
      </c>
      <c r="CH27" s="528">
        <f t="shared" si="43"/>
        <v>0</v>
      </c>
      <c r="CI27" s="528">
        <f t="shared" si="43"/>
        <v>0</v>
      </c>
      <c r="CJ27" s="528">
        <v>0</v>
      </c>
      <c r="CK27" s="528">
        <v>0</v>
      </c>
      <c r="CL27" s="528">
        <v>0</v>
      </c>
      <c r="CM27" s="528">
        <v>0</v>
      </c>
      <c r="CN27" s="711">
        <v>0</v>
      </c>
      <c r="CO27" s="528">
        <v>0</v>
      </c>
      <c r="CP27" s="528">
        <v>0</v>
      </c>
      <c r="CQ27" s="528">
        <v>0</v>
      </c>
      <c r="CR27" s="711">
        <v>0</v>
      </c>
      <c r="CS27" s="528">
        <v>0</v>
      </c>
      <c r="CT27" s="566"/>
      <c r="CU27" s="544">
        <v>0</v>
      </c>
      <c r="CV27" s="711">
        <v>0</v>
      </c>
      <c r="CW27" s="544">
        <v>0</v>
      </c>
      <c r="CX27" s="544">
        <v>0</v>
      </c>
      <c r="CY27" s="544">
        <v>0</v>
      </c>
      <c r="CZ27" s="724">
        <v>0</v>
      </c>
      <c r="DA27" s="544">
        <v>0</v>
      </c>
      <c r="DB27" s="723">
        <v>0</v>
      </c>
      <c r="DC27" s="544">
        <v>0</v>
      </c>
      <c r="DD27" s="711">
        <v>0</v>
      </c>
      <c r="DE27" s="583">
        <v>0</v>
      </c>
      <c r="DF27" s="723">
        <v>0</v>
      </c>
      <c r="DG27" s="583">
        <v>0</v>
      </c>
      <c r="DH27" s="739">
        <v>0</v>
      </c>
      <c r="DI27" s="710">
        <f>DE27+DC27+DA27+CY27+CW27+CU27+CS27+CQ27+CO27+CM27+CK27+DG27</f>
        <v>0</v>
      </c>
      <c r="DJ27" s="714">
        <f t="shared" si="11"/>
        <v>0</v>
      </c>
      <c r="DK27" s="714">
        <f t="shared" si="12"/>
        <v>0</v>
      </c>
      <c r="DL27" s="725">
        <f t="shared" si="44"/>
        <v>0</v>
      </c>
      <c r="DM27" s="725">
        <f t="shared" si="44"/>
        <v>0</v>
      </c>
      <c r="DN27" s="740"/>
      <c r="DO27" s="719"/>
      <c r="DP27" s="719"/>
      <c r="DQ27" s="719"/>
      <c r="DR27" s="719"/>
      <c r="DS27" s="719"/>
      <c r="DT27" s="719"/>
      <c r="DU27" s="719"/>
      <c r="DV27" s="719"/>
      <c r="DW27" s="719"/>
      <c r="DX27" s="719"/>
      <c r="DY27" s="719"/>
      <c r="DZ27" s="719"/>
      <c r="EA27" s="719"/>
      <c r="EB27" s="719"/>
      <c r="EC27" s="719"/>
      <c r="ED27" s="719"/>
      <c r="EE27" s="719"/>
      <c r="EF27" s="719"/>
      <c r="EG27" s="711"/>
      <c r="EH27" s="719"/>
      <c r="EI27" s="711"/>
      <c r="EJ27" s="719"/>
      <c r="EK27" s="711"/>
      <c r="EL27" s="719"/>
      <c r="EM27" s="719"/>
      <c r="EN27" s="527"/>
      <c r="EO27" s="527"/>
      <c r="EP27" s="527"/>
      <c r="EQ27" s="719"/>
      <c r="ER27" s="216">
        <f>IFERROR(DH27/DG27,0)</f>
        <v>0</v>
      </c>
      <c r="ES27" s="216">
        <f>IFERROR(DK27/DJ27,0)</f>
        <v>0</v>
      </c>
      <c r="ET27" s="216">
        <f>IFERROR(DM27/DL27,0)</f>
        <v>0</v>
      </c>
      <c r="EU27" s="216">
        <f t="shared" si="17"/>
        <v>1</v>
      </c>
      <c r="EV27" s="216">
        <f t="shared" si="18"/>
        <v>1</v>
      </c>
      <c r="EW27" s="899"/>
      <c r="EX27" s="915"/>
      <c r="EY27" s="915"/>
      <c r="EZ27" s="882"/>
      <c r="FA27" s="917"/>
      <c r="FB27" s="886"/>
      <c r="FC27" s="600"/>
      <c r="FD27" s="600"/>
      <c r="FE27" s="600"/>
      <c r="FF27" s="600"/>
      <c r="FG27" s="600"/>
      <c r="FH27" s="600"/>
    </row>
    <row r="28" spans="1:164" s="27" customFormat="1" ht="39.950000000000003" customHeight="1" thickBot="1" x14ac:dyDescent="0.3">
      <c r="A28" s="920"/>
      <c r="B28" s="872"/>
      <c r="C28" s="897"/>
      <c r="D28" s="875"/>
      <c r="E28" s="878"/>
      <c r="F28" s="194" t="s">
        <v>4</v>
      </c>
      <c r="G28" s="529">
        <f>AA28+BE28+CI28+DL28+DN28</f>
        <v>275495639</v>
      </c>
      <c r="H28" s="249"/>
      <c r="I28" s="249"/>
      <c r="J28" s="249"/>
      <c r="K28" s="249"/>
      <c r="L28" s="249"/>
      <c r="M28" s="249"/>
      <c r="N28" s="249"/>
      <c r="O28" s="249"/>
      <c r="P28" s="249"/>
      <c r="Q28" s="249"/>
      <c r="R28" s="249"/>
      <c r="S28" s="576"/>
      <c r="T28" s="249"/>
      <c r="U28" s="249"/>
      <c r="V28" s="249"/>
      <c r="W28" s="529">
        <f t="shared" si="0"/>
        <v>0</v>
      </c>
      <c r="X28" s="527">
        <f t="shared" si="1"/>
        <v>0</v>
      </c>
      <c r="Y28" s="529">
        <f t="shared" si="1"/>
        <v>0</v>
      </c>
      <c r="Z28" s="527">
        <f t="shared" si="9"/>
        <v>0</v>
      </c>
      <c r="AA28" s="529">
        <f t="shared" si="9"/>
        <v>0</v>
      </c>
      <c r="AB28" s="727">
        <f>AA25-AA26</f>
        <v>120996367</v>
      </c>
      <c r="AC28" s="727">
        <v>24279467</v>
      </c>
      <c r="AD28" s="533">
        <v>24279467</v>
      </c>
      <c r="AE28" s="533">
        <v>45874433</v>
      </c>
      <c r="AF28" s="533">
        <v>45874433</v>
      </c>
      <c r="AG28" s="533">
        <v>32123100</v>
      </c>
      <c r="AH28" s="533">
        <v>32123100</v>
      </c>
      <c r="AI28" s="533">
        <v>14359167</v>
      </c>
      <c r="AJ28" s="533">
        <v>14359167</v>
      </c>
      <c r="AK28" s="249">
        <v>0</v>
      </c>
      <c r="AL28" s="249">
        <v>0</v>
      </c>
      <c r="AM28" s="533">
        <v>0</v>
      </c>
      <c r="AN28" s="249">
        <v>0</v>
      </c>
      <c r="AO28" s="249">
        <v>0</v>
      </c>
      <c r="AP28" s="249">
        <v>0</v>
      </c>
      <c r="AQ28" s="249">
        <v>0</v>
      </c>
      <c r="AR28" s="249">
        <v>0</v>
      </c>
      <c r="AS28" s="249">
        <v>0</v>
      </c>
      <c r="AT28" s="249">
        <v>0</v>
      </c>
      <c r="AU28" s="249">
        <v>0</v>
      </c>
      <c r="AV28" s="249">
        <v>0</v>
      </c>
      <c r="AW28" s="249">
        <v>0</v>
      </c>
      <c r="AX28" s="249">
        <v>0</v>
      </c>
      <c r="AY28" s="249">
        <v>0</v>
      </c>
      <c r="AZ28" s="249">
        <v>0</v>
      </c>
      <c r="BA28" s="534">
        <f t="shared" si="40"/>
        <v>116636167</v>
      </c>
      <c r="BB28" s="534">
        <f t="shared" si="10"/>
        <v>116636167</v>
      </c>
      <c r="BC28" s="534">
        <f t="shared" si="3"/>
        <v>116636167</v>
      </c>
      <c r="BD28" s="534">
        <f t="shared" si="41"/>
        <v>116636167</v>
      </c>
      <c r="BE28" s="534">
        <f t="shared" si="5"/>
        <v>116636167</v>
      </c>
      <c r="BF28" s="541">
        <v>93795678</v>
      </c>
      <c r="BG28" s="532">
        <v>65203945</v>
      </c>
      <c r="BH28" s="532">
        <v>41037200</v>
      </c>
      <c r="BI28" s="532">
        <v>28591733</v>
      </c>
      <c r="BJ28" s="532">
        <v>32564899</v>
      </c>
      <c r="BK28" s="534">
        <v>0</v>
      </c>
      <c r="BL28" s="532">
        <v>11218178</v>
      </c>
      <c r="BM28" s="534">
        <v>0</v>
      </c>
      <c r="BN28" s="532">
        <v>0</v>
      </c>
      <c r="BO28" s="534">
        <v>0</v>
      </c>
      <c r="BP28" s="532">
        <v>1534400</v>
      </c>
      <c r="BQ28" s="534">
        <v>0</v>
      </c>
      <c r="BR28" s="532">
        <v>7441000</v>
      </c>
      <c r="BS28" s="534">
        <v>0</v>
      </c>
      <c r="BT28" s="532">
        <v>0</v>
      </c>
      <c r="BU28" s="534">
        <v>0</v>
      </c>
      <c r="BV28" s="532">
        <v>0</v>
      </c>
      <c r="BW28" s="534">
        <v>0</v>
      </c>
      <c r="BX28" s="532">
        <v>0</v>
      </c>
      <c r="BY28" s="534">
        <v>0</v>
      </c>
      <c r="BZ28" s="532">
        <v>0</v>
      </c>
      <c r="CA28" s="534">
        <v>0</v>
      </c>
      <c r="CB28" s="532">
        <v>0</v>
      </c>
      <c r="CC28" s="534">
        <v>-1</v>
      </c>
      <c r="CD28" s="532">
        <v>0</v>
      </c>
      <c r="CE28" s="535">
        <f t="shared" si="42"/>
        <v>93795677</v>
      </c>
      <c r="CF28" s="535">
        <f t="shared" si="7"/>
        <v>93795677</v>
      </c>
      <c r="CG28" s="535">
        <f t="shared" si="7"/>
        <v>93795677</v>
      </c>
      <c r="CH28" s="535">
        <f t="shared" si="43"/>
        <v>93795677</v>
      </c>
      <c r="CI28" s="535">
        <f t="shared" si="43"/>
        <v>93795677</v>
      </c>
      <c r="CJ28" s="536">
        <v>65468396</v>
      </c>
      <c r="CK28" s="726">
        <v>19381466</v>
      </c>
      <c r="CL28" s="726">
        <v>19381466</v>
      </c>
      <c r="CM28" s="726">
        <v>16481467</v>
      </c>
      <c r="CN28" s="726">
        <v>14361831</v>
      </c>
      <c r="CO28" s="726">
        <f>11969463+8818000</f>
        <v>20787463</v>
      </c>
      <c r="CP28" s="726">
        <v>15340267</v>
      </c>
      <c r="CQ28" s="726">
        <v>8818000</v>
      </c>
      <c r="CR28" s="727">
        <v>8377100</v>
      </c>
      <c r="CS28" s="249">
        <v>0</v>
      </c>
      <c r="CT28" s="728">
        <v>7603131</v>
      </c>
      <c r="CU28" s="538">
        <v>0</v>
      </c>
      <c r="CV28" s="726">
        <v>0</v>
      </c>
      <c r="CW28" s="538">
        <v>0</v>
      </c>
      <c r="CX28" s="538">
        <v>0</v>
      </c>
      <c r="CY28" s="538">
        <v>0</v>
      </c>
      <c r="CZ28" s="726">
        <v>0</v>
      </c>
      <c r="DA28" s="538">
        <v>0</v>
      </c>
      <c r="DB28" s="728">
        <v>0</v>
      </c>
      <c r="DC28" s="538">
        <v>-404601</v>
      </c>
      <c r="DD28" s="726">
        <v>0</v>
      </c>
      <c r="DE28" s="539">
        <v>0</v>
      </c>
      <c r="DF28" s="728">
        <v>0</v>
      </c>
      <c r="DG28" s="539">
        <v>0</v>
      </c>
      <c r="DH28" s="728">
        <v>0</v>
      </c>
      <c r="DI28" s="533">
        <f>DE28+DC28+DA28+CY28+CW28+CU28+CS28+CQ28+CO28+CM28+CK28+DG28</f>
        <v>65063795</v>
      </c>
      <c r="DJ28" s="714">
        <f t="shared" si="11"/>
        <v>65063795</v>
      </c>
      <c r="DK28" s="714">
        <f t="shared" si="12"/>
        <v>65063795</v>
      </c>
      <c r="DL28" s="537">
        <f t="shared" si="44"/>
        <v>65063795</v>
      </c>
      <c r="DM28" s="537">
        <f t="shared" si="44"/>
        <v>65063795</v>
      </c>
      <c r="DN28" s="729"/>
      <c r="DO28" s="726"/>
      <c r="DP28" s="726"/>
      <c r="DQ28" s="726"/>
      <c r="DR28" s="726"/>
      <c r="DS28" s="726"/>
      <c r="DT28" s="726"/>
      <c r="DU28" s="726"/>
      <c r="DV28" s="726"/>
      <c r="DW28" s="726"/>
      <c r="DX28" s="726"/>
      <c r="DY28" s="726"/>
      <c r="DZ28" s="726"/>
      <c r="EA28" s="726"/>
      <c r="EB28" s="726"/>
      <c r="EC28" s="726"/>
      <c r="ED28" s="726"/>
      <c r="EE28" s="726"/>
      <c r="EF28" s="726"/>
      <c r="EG28" s="726"/>
      <c r="EH28" s="726"/>
      <c r="EI28" s="726"/>
      <c r="EJ28" s="726"/>
      <c r="EK28" s="726"/>
      <c r="EL28" s="726"/>
      <c r="EM28" s="710"/>
      <c r="EN28" s="532"/>
      <c r="EO28" s="727"/>
      <c r="EP28" s="532"/>
      <c r="EQ28" s="533"/>
      <c r="ER28" s="216">
        <f>IFERROR(DH28/DG28,0)</f>
        <v>0</v>
      </c>
      <c r="ES28" s="216">
        <f t="shared" si="15"/>
        <v>1</v>
      </c>
      <c r="ET28" s="216">
        <f t="shared" si="16"/>
        <v>1</v>
      </c>
      <c r="EU28" s="216">
        <f t="shared" si="17"/>
        <v>1</v>
      </c>
      <c r="EV28" s="216">
        <f t="shared" si="18"/>
        <v>1</v>
      </c>
      <c r="EW28" s="899"/>
      <c r="EX28" s="915"/>
      <c r="EY28" s="915"/>
      <c r="EZ28" s="882"/>
      <c r="FA28" s="917"/>
      <c r="FB28" s="886"/>
      <c r="FC28" s="69"/>
      <c r="FD28" s="69"/>
      <c r="FE28" s="69"/>
      <c r="FF28" s="69"/>
      <c r="FG28" s="69"/>
      <c r="FH28" s="69"/>
    </row>
    <row r="29" spans="1:164" s="27" customFormat="1" ht="39.950000000000003" customHeight="1" thickBot="1" x14ac:dyDescent="0.3">
      <c r="A29" s="920"/>
      <c r="B29" s="872"/>
      <c r="C29" s="897"/>
      <c r="D29" s="875"/>
      <c r="E29" s="878"/>
      <c r="F29" s="194" t="s">
        <v>43</v>
      </c>
      <c r="G29" s="730">
        <f>AA29+BE29+CH29+CJ29+DN29</f>
        <v>149</v>
      </c>
      <c r="H29" s="546">
        <f>H24+H27</f>
        <v>28</v>
      </c>
      <c r="I29" s="580"/>
      <c r="J29" s="580"/>
      <c r="K29" s="546">
        <f t="shared" ref="K29:V29" si="45">K24+K27</f>
        <v>0</v>
      </c>
      <c r="L29" s="546">
        <f t="shared" si="45"/>
        <v>0</v>
      </c>
      <c r="M29" s="546">
        <f t="shared" si="45"/>
        <v>1</v>
      </c>
      <c r="N29" s="546">
        <f t="shared" si="45"/>
        <v>1</v>
      </c>
      <c r="O29" s="546">
        <f t="shared" si="45"/>
        <v>8</v>
      </c>
      <c r="P29" s="546">
        <f t="shared" si="45"/>
        <v>8</v>
      </c>
      <c r="Q29" s="546">
        <f t="shared" si="45"/>
        <v>7.5</v>
      </c>
      <c r="R29" s="546">
        <f t="shared" si="45"/>
        <v>7.5</v>
      </c>
      <c r="S29" s="546">
        <f t="shared" si="45"/>
        <v>5.5</v>
      </c>
      <c r="T29" s="546">
        <f t="shared" si="45"/>
        <v>5.5</v>
      </c>
      <c r="U29" s="546">
        <f t="shared" si="45"/>
        <v>5</v>
      </c>
      <c r="V29" s="546">
        <f t="shared" si="45"/>
        <v>5</v>
      </c>
      <c r="W29" s="549">
        <f t="shared" si="0"/>
        <v>27</v>
      </c>
      <c r="X29" s="730">
        <f t="shared" si="1"/>
        <v>27</v>
      </c>
      <c r="Y29" s="549">
        <f t="shared" si="1"/>
        <v>27</v>
      </c>
      <c r="Z29" s="730">
        <f t="shared" si="9"/>
        <v>27</v>
      </c>
      <c r="AA29" s="549">
        <f t="shared" si="9"/>
        <v>27</v>
      </c>
      <c r="AB29" s="547">
        <f t="shared" ref="AB29:AZ29" si="46">AB24+AB27</f>
        <v>38</v>
      </c>
      <c r="AC29" s="549">
        <f t="shared" si="46"/>
        <v>1</v>
      </c>
      <c r="AD29" s="549">
        <f t="shared" si="46"/>
        <v>1</v>
      </c>
      <c r="AE29" s="549">
        <f t="shared" si="46"/>
        <v>1.34</v>
      </c>
      <c r="AF29" s="549">
        <f t="shared" si="46"/>
        <v>0.34</v>
      </c>
      <c r="AG29" s="549">
        <f t="shared" si="46"/>
        <v>1.34</v>
      </c>
      <c r="AH29" s="549">
        <f t="shared" si="46"/>
        <v>1.34</v>
      </c>
      <c r="AI29" s="549">
        <f t="shared" si="46"/>
        <v>3.73</v>
      </c>
      <c r="AJ29" s="549">
        <f t="shared" si="46"/>
        <v>4.7300000000000004</v>
      </c>
      <c r="AK29" s="549">
        <f t="shared" si="46"/>
        <v>7.63</v>
      </c>
      <c r="AL29" s="549">
        <f t="shared" si="46"/>
        <v>7.63</v>
      </c>
      <c r="AM29" s="549">
        <f t="shared" si="46"/>
        <v>4.16</v>
      </c>
      <c r="AN29" s="549">
        <f t="shared" si="46"/>
        <v>4.16</v>
      </c>
      <c r="AO29" s="549">
        <f t="shared" si="46"/>
        <v>4.28</v>
      </c>
      <c r="AP29" s="549">
        <f t="shared" si="46"/>
        <v>4.32</v>
      </c>
      <c r="AQ29" s="549">
        <f t="shared" si="46"/>
        <v>0.16</v>
      </c>
      <c r="AR29" s="549">
        <f t="shared" si="46"/>
        <v>0.16</v>
      </c>
      <c r="AS29" s="549">
        <f t="shared" si="46"/>
        <v>5.77</v>
      </c>
      <c r="AT29" s="549">
        <f t="shared" si="46"/>
        <v>5.77</v>
      </c>
      <c r="AU29" s="549">
        <f t="shared" si="46"/>
        <v>0.78</v>
      </c>
      <c r="AV29" s="549">
        <f t="shared" si="46"/>
        <v>0.82</v>
      </c>
      <c r="AW29" s="549">
        <f t="shared" si="46"/>
        <v>5.39</v>
      </c>
      <c r="AX29" s="549">
        <f t="shared" si="46"/>
        <v>4.05</v>
      </c>
      <c r="AY29" s="549">
        <f t="shared" si="46"/>
        <v>2.42</v>
      </c>
      <c r="AZ29" s="549">
        <f t="shared" si="46"/>
        <v>3.93</v>
      </c>
      <c r="BA29" s="550">
        <f t="shared" si="40"/>
        <v>38</v>
      </c>
      <c r="BB29" s="549">
        <f t="shared" si="10"/>
        <v>38</v>
      </c>
      <c r="BC29" s="549">
        <f t="shared" si="3"/>
        <v>38.25</v>
      </c>
      <c r="BD29" s="550">
        <f t="shared" si="41"/>
        <v>38</v>
      </c>
      <c r="BE29" s="550">
        <f t="shared" si="5"/>
        <v>38.25</v>
      </c>
      <c r="BF29" s="551">
        <f>BF24+BF27</f>
        <v>35</v>
      </c>
      <c r="BG29" s="731">
        <f>BG24+BG27</f>
        <v>0.42</v>
      </c>
      <c r="BH29" s="731">
        <f t="shared" ref="BH29:CD30" si="47">BH24+BH27</f>
        <v>0.42</v>
      </c>
      <c r="BI29" s="731">
        <f t="shared" si="47"/>
        <v>2.6</v>
      </c>
      <c r="BJ29" s="731">
        <f t="shared" si="47"/>
        <v>2.6</v>
      </c>
      <c r="BK29" s="731">
        <f t="shared" si="47"/>
        <v>4.28</v>
      </c>
      <c r="BL29" s="731">
        <f t="shared" si="47"/>
        <v>4.28</v>
      </c>
      <c r="BM29" s="731">
        <f t="shared" si="47"/>
        <v>1.35</v>
      </c>
      <c r="BN29" s="731">
        <f t="shared" si="47"/>
        <v>1.35</v>
      </c>
      <c r="BO29" s="731">
        <f t="shared" si="47"/>
        <v>3.75</v>
      </c>
      <c r="BP29" s="731">
        <f t="shared" si="47"/>
        <v>3.14</v>
      </c>
      <c r="BQ29" s="731">
        <f t="shared" si="47"/>
        <v>5.77</v>
      </c>
      <c r="BR29" s="731">
        <f t="shared" si="47"/>
        <v>5.77</v>
      </c>
      <c r="BS29" s="731">
        <f t="shared" si="47"/>
        <v>4.03</v>
      </c>
      <c r="BT29" s="731">
        <f t="shared" si="47"/>
        <v>4.03</v>
      </c>
      <c r="BU29" s="731">
        <f t="shared" si="47"/>
        <v>1.77</v>
      </c>
      <c r="BV29" s="731">
        <f t="shared" si="47"/>
        <v>1.77</v>
      </c>
      <c r="BW29" s="731">
        <f t="shared" si="47"/>
        <v>3.82</v>
      </c>
      <c r="BX29" s="731">
        <f t="shared" si="47"/>
        <v>4.4800000000000004</v>
      </c>
      <c r="BY29" s="731">
        <f t="shared" si="47"/>
        <v>1.52</v>
      </c>
      <c r="BZ29" s="731">
        <f t="shared" si="47"/>
        <v>1.52</v>
      </c>
      <c r="CA29" s="731">
        <f t="shared" si="47"/>
        <v>1.77</v>
      </c>
      <c r="CB29" s="731">
        <f t="shared" si="47"/>
        <v>1.77</v>
      </c>
      <c r="CC29" s="731">
        <f t="shared" si="47"/>
        <v>3.92</v>
      </c>
      <c r="CD29" s="731">
        <f t="shared" si="47"/>
        <v>3.87</v>
      </c>
      <c r="CE29" s="552">
        <f t="shared" si="42"/>
        <v>35</v>
      </c>
      <c r="CF29" s="552">
        <f t="shared" si="7"/>
        <v>35</v>
      </c>
      <c r="CG29" s="552">
        <f t="shared" si="7"/>
        <v>35</v>
      </c>
      <c r="CH29" s="552">
        <f t="shared" si="43"/>
        <v>35</v>
      </c>
      <c r="CI29" s="552">
        <f t="shared" si="43"/>
        <v>35</v>
      </c>
      <c r="CJ29" s="551">
        <f>CJ24+CJ27</f>
        <v>35.700000000000003</v>
      </c>
      <c r="CK29" s="549">
        <f>CK24+CK27</f>
        <v>0.17</v>
      </c>
      <c r="CL29" s="549">
        <f>CL24+CL27</f>
        <v>0.17</v>
      </c>
      <c r="CM29" s="549">
        <f>CM24+CM27</f>
        <v>2.1</v>
      </c>
      <c r="CN29" s="549">
        <f t="shared" ref="CN29:DC30" si="48">CN24+CN27</f>
        <v>2.1</v>
      </c>
      <c r="CO29" s="549">
        <f t="shared" si="48"/>
        <v>1.61</v>
      </c>
      <c r="CP29" s="549">
        <f t="shared" si="48"/>
        <v>1.61</v>
      </c>
      <c r="CQ29" s="549">
        <f t="shared" si="48"/>
        <v>0.77</v>
      </c>
      <c r="CR29" s="549">
        <f t="shared" si="48"/>
        <v>0.23</v>
      </c>
      <c r="CS29" s="549">
        <f t="shared" si="48"/>
        <v>4.1500000000000004</v>
      </c>
      <c r="CT29" s="549">
        <f t="shared" si="48"/>
        <v>4.6900000000000004</v>
      </c>
      <c r="CU29" s="553">
        <f t="shared" si="48"/>
        <v>3.59</v>
      </c>
      <c r="CV29" s="553">
        <f t="shared" si="48"/>
        <v>2.61</v>
      </c>
      <c r="CW29" s="553">
        <f t="shared" si="48"/>
        <v>2.93</v>
      </c>
      <c r="CX29" s="553">
        <f>+CX24+CX27</f>
        <v>3.7</v>
      </c>
      <c r="CY29" s="553">
        <f t="shared" ref="CY29:DN30" si="49">CY24+CY27</f>
        <v>1.5</v>
      </c>
      <c r="CZ29" s="553">
        <f t="shared" si="49"/>
        <v>2</v>
      </c>
      <c r="DA29" s="553">
        <f t="shared" si="49"/>
        <v>12.78</v>
      </c>
      <c r="DB29" s="554">
        <f t="shared" si="49"/>
        <v>6.78</v>
      </c>
      <c r="DC29" s="553">
        <f t="shared" si="49"/>
        <v>0.92</v>
      </c>
      <c r="DD29" s="553">
        <f t="shared" si="49"/>
        <v>0.92</v>
      </c>
      <c r="DE29" s="554">
        <f t="shared" si="49"/>
        <v>2.4700000000000002</v>
      </c>
      <c r="DF29" s="554">
        <f t="shared" si="49"/>
        <v>8.4700000000000006</v>
      </c>
      <c r="DG29" s="554">
        <f>DG24+DG27</f>
        <v>2.71</v>
      </c>
      <c r="DH29" s="554">
        <f>DH24+DH27</f>
        <v>2.42</v>
      </c>
      <c r="DI29" s="731">
        <f>DG29+DE29+DC29+DA29+CW29+CU29+CS29+CQ29+CO29+CM29+CK29+CY29</f>
        <v>35.699999999999996</v>
      </c>
      <c r="DJ29" s="733">
        <f t="shared" si="11"/>
        <v>35.700000000000003</v>
      </c>
      <c r="DK29" s="733">
        <f t="shared" si="12"/>
        <v>35.700000000000003</v>
      </c>
      <c r="DL29" s="732">
        <f t="shared" si="44"/>
        <v>35.700000000000003</v>
      </c>
      <c r="DM29" s="733">
        <f t="shared" si="44"/>
        <v>35.700000000000003</v>
      </c>
      <c r="DN29" s="554">
        <f>DN24+DN27</f>
        <v>13.05</v>
      </c>
      <c r="DO29" s="547"/>
      <c r="DP29" s="547"/>
      <c r="DQ29" s="547"/>
      <c r="DR29" s="547"/>
      <c r="DS29" s="547"/>
      <c r="DT29" s="547"/>
      <c r="DU29" s="547"/>
      <c r="DV29" s="547"/>
      <c r="DW29" s="547"/>
      <c r="DX29" s="547"/>
      <c r="DY29" s="547"/>
      <c r="DZ29" s="547"/>
      <c r="EA29" s="547"/>
      <c r="EB29" s="547"/>
      <c r="EC29" s="547"/>
      <c r="ED29" s="547"/>
      <c r="EE29" s="547"/>
      <c r="EF29" s="547"/>
      <c r="EG29" s="547"/>
      <c r="EH29" s="547"/>
      <c r="EI29" s="547"/>
      <c r="EJ29" s="547"/>
      <c r="EK29" s="547"/>
      <c r="EL29" s="547"/>
      <c r="EM29" s="549"/>
      <c r="EN29" s="730"/>
      <c r="EO29" s="551"/>
      <c r="EP29" s="547"/>
      <c r="EQ29" s="549"/>
      <c r="ER29" s="217">
        <f t="shared" si="14"/>
        <v>0.8929889298892989</v>
      </c>
      <c r="ES29" s="217">
        <f t="shared" si="15"/>
        <v>1</v>
      </c>
      <c r="ET29" s="217">
        <f t="shared" si="16"/>
        <v>1</v>
      </c>
      <c r="EU29" s="217">
        <f t="shared" si="17"/>
        <v>1.0018422991893883</v>
      </c>
      <c r="EV29" s="217">
        <f t="shared" si="18"/>
        <v>0.9124161073825503</v>
      </c>
      <c r="EW29" s="899"/>
      <c r="EX29" s="915"/>
      <c r="EY29" s="915"/>
      <c r="EZ29" s="882"/>
      <c r="FA29" s="917"/>
      <c r="FB29" s="886"/>
      <c r="FC29" s="600"/>
      <c r="FD29" s="600"/>
      <c r="FE29" s="600"/>
      <c r="FF29" s="600"/>
      <c r="FG29" s="600"/>
      <c r="FH29" s="600"/>
    </row>
    <row r="30" spans="1:164" s="27" customFormat="1" ht="39.950000000000003" customHeight="1" thickBot="1" x14ac:dyDescent="0.3">
      <c r="A30" s="920"/>
      <c r="B30" s="890"/>
      <c r="C30" s="898"/>
      <c r="D30" s="876"/>
      <c r="E30" s="879"/>
      <c r="F30" s="195" t="s">
        <v>45</v>
      </c>
      <c r="G30" s="555">
        <f>G25+G28</f>
        <v>3223870199</v>
      </c>
      <c r="H30" s="556">
        <f t="shared" ref="H30:BS30" si="50">H25+H28</f>
        <v>302855000</v>
      </c>
      <c r="I30" s="556">
        <f t="shared" si="50"/>
        <v>0</v>
      </c>
      <c r="J30" s="556">
        <f t="shared" si="50"/>
        <v>0</v>
      </c>
      <c r="K30" s="556">
        <f t="shared" si="50"/>
        <v>0</v>
      </c>
      <c r="L30" s="556">
        <f t="shared" si="50"/>
        <v>0</v>
      </c>
      <c r="M30" s="556">
        <f t="shared" si="50"/>
        <v>176784000</v>
      </c>
      <c r="N30" s="556">
        <f t="shared" si="50"/>
        <v>176784000</v>
      </c>
      <c r="O30" s="556">
        <f t="shared" si="50"/>
        <v>0</v>
      </c>
      <c r="P30" s="556">
        <f t="shared" si="50"/>
        <v>0</v>
      </c>
      <c r="Q30" s="556">
        <f t="shared" si="50"/>
        <v>0</v>
      </c>
      <c r="R30" s="556">
        <f t="shared" si="50"/>
        <v>0</v>
      </c>
      <c r="S30" s="556">
        <f t="shared" si="50"/>
        <v>13739500</v>
      </c>
      <c r="T30" s="556">
        <f t="shared" si="50"/>
        <v>13739500</v>
      </c>
      <c r="U30" s="556">
        <f t="shared" si="50"/>
        <v>87165000</v>
      </c>
      <c r="V30" s="556">
        <f t="shared" si="50"/>
        <v>87165000</v>
      </c>
      <c r="W30" s="556">
        <f t="shared" si="50"/>
        <v>277688500</v>
      </c>
      <c r="X30" s="556">
        <f t="shared" si="50"/>
        <v>277688500</v>
      </c>
      <c r="Y30" s="556">
        <f t="shared" si="50"/>
        <v>277688500</v>
      </c>
      <c r="Z30" s="556">
        <f t="shared" si="50"/>
        <v>277688500</v>
      </c>
      <c r="AA30" s="556">
        <f t="shared" si="50"/>
        <v>277688500</v>
      </c>
      <c r="AB30" s="556">
        <f t="shared" si="50"/>
        <v>643265367</v>
      </c>
      <c r="AC30" s="556">
        <f t="shared" si="50"/>
        <v>24279467</v>
      </c>
      <c r="AD30" s="556">
        <f t="shared" si="50"/>
        <v>24279467</v>
      </c>
      <c r="AE30" s="556">
        <f t="shared" si="50"/>
        <v>69482433</v>
      </c>
      <c r="AF30" s="556">
        <f t="shared" si="50"/>
        <v>69482433</v>
      </c>
      <c r="AG30" s="556">
        <f t="shared" si="50"/>
        <v>334483100</v>
      </c>
      <c r="AH30" s="556">
        <f t="shared" si="50"/>
        <v>303514100</v>
      </c>
      <c r="AI30" s="556">
        <f t="shared" si="50"/>
        <v>81282167</v>
      </c>
      <c r="AJ30" s="556">
        <f t="shared" si="50"/>
        <v>69879167</v>
      </c>
      <c r="AK30" s="556">
        <f t="shared" si="50"/>
        <v>0</v>
      </c>
      <c r="AL30" s="556">
        <f t="shared" si="50"/>
        <v>11403000</v>
      </c>
      <c r="AM30" s="556">
        <f t="shared" si="50"/>
        <v>0</v>
      </c>
      <c r="AN30" s="556">
        <f t="shared" si="50"/>
        <v>0</v>
      </c>
      <c r="AO30" s="556">
        <f t="shared" si="50"/>
        <v>0</v>
      </c>
      <c r="AP30" s="556">
        <f t="shared" si="50"/>
        <v>0</v>
      </c>
      <c r="AQ30" s="556">
        <f t="shared" si="50"/>
        <v>0</v>
      </c>
      <c r="AR30" s="556">
        <f t="shared" si="50"/>
        <v>3836000</v>
      </c>
      <c r="AS30" s="556">
        <f t="shared" si="50"/>
        <v>205219742</v>
      </c>
      <c r="AT30" s="556">
        <f t="shared" si="50"/>
        <v>25405456</v>
      </c>
      <c r="AU30" s="556">
        <f t="shared" si="50"/>
        <v>0</v>
      </c>
      <c r="AV30" s="556">
        <f t="shared" si="50"/>
        <v>0</v>
      </c>
      <c r="AW30" s="556">
        <f t="shared" si="50"/>
        <v>41504833</v>
      </c>
      <c r="AX30" s="556">
        <f t="shared" si="50"/>
        <v>69098900</v>
      </c>
      <c r="AY30" s="556">
        <f t="shared" si="50"/>
        <v>-131597785</v>
      </c>
      <c r="AZ30" s="556">
        <f t="shared" si="50"/>
        <v>22554000</v>
      </c>
      <c r="BA30" s="556">
        <f t="shared" si="50"/>
        <v>624653957</v>
      </c>
      <c r="BB30" s="556">
        <f t="shared" si="50"/>
        <v>624653957</v>
      </c>
      <c r="BC30" s="556">
        <f t="shared" si="50"/>
        <v>599452523</v>
      </c>
      <c r="BD30" s="556">
        <f t="shared" si="50"/>
        <v>624653957</v>
      </c>
      <c r="BE30" s="556">
        <f t="shared" si="50"/>
        <v>599452523</v>
      </c>
      <c r="BF30" s="556">
        <f t="shared" si="50"/>
        <v>899706003</v>
      </c>
      <c r="BG30" s="556">
        <f t="shared" si="50"/>
        <v>607939945</v>
      </c>
      <c r="BH30" s="556">
        <f t="shared" si="50"/>
        <v>548316625</v>
      </c>
      <c r="BI30" s="556">
        <f t="shared" si="50"/>
        <v>28591733</v>
      </c>
      <c r="BJ30" s="556">
        <f t="shared" si="50"/>
        <v>32564899</v>
      </c>
      <c r="BK30" s="556">
        <f t="shared" si="50"/>
        <v>0</v>
      </c>
      <c r="BL30" s="556">
        <f t="shared" si="50"/>
        <v>11218178</v>
      </c>
      <c r="BM30" s="556">
        <f t="shared" si="50"/>
        <v>0</v>
      </c>
      <c r="BN30" s="556">
        <f t="shared" si="50"/>
        <v>0</v>
      </c>
      <c r="BO30" s="556">
        <f t="shared" si="50"/>
        <v>0</v>
      </c>
      <c r="BP30" s="556">
        <f t="shared" si="50"/>
        <v>1534400</v>
      </c>
      <c r="BQ30" s="556">
        <f t="shared" si="50"/>
        <v>154308325</v>
      </c>
      <c r="BR30" s="556">
        <f t="shared" si="50"/>
        <v>7441000</v>
      </c>
      <c r="BS30" s="556">
        <f t="shared" si="50"/>
        <v>0</v>
      </c>
      <c r="BT30" s="556">
        <f t="shared" si="47"/>
        <v>71651933</v>
      </c>
      <c r="BU30" s="556">
        <f t="shared" si="47"/>
        <v>0</v>
      </c>
      <c r="BV30" s="556">
        <f t="shared" si="47"/>
        <v>5026700</v>
      </c>
      <c r="BW30" s="556">
        <f t="shared" si="47"/>
        <v>0</v>
      </c>
      <c r="BX30" s="556">
        <f t="shared" si="47"/>
        <v>83929267</v>
      </c>
      <c r="BY30" s="556">
        <f t="shared" si="47"/>
        <v>13690000</v>
      </c>
      <c r="BZ30" s="556">
        <f t="shared" si="47"/>
        <v>-3782567</v>
      </c>
      <c r="CA30" s="556">
        <f t="shared" si="47"/>
        <v>95176000</v>
      </c>
      <c r="CB30" s="556">
        <f t="shared" si="47"/>
        <v>29490500</v>
      </c>
      <c r="CC30" s="556">
        <f t="shared" si="47"/>
        <v>-45624501</v>
      </c>
      <c r="CD30" s="556">
        <f t="shared" si="47"/>
        <v>30236567</v>
      </c>
      <c r="CE30" s="556">
        <f t="shared" ref="CE30:CM30" si="51">CE25+CE28</f>
        <v>854081502</v>
      </c>
      <c r="CF30" s="556">
        <f t="shared" si="51"/>
        <v>854081502</v>
      </c>
      <c r="CG30" s="556">
        <f t="shared" si="51"/>
        <v>817627502</v>
      </c>
      <c r="CH30" s="556">
        <f t="shared" si="51"/>
        <v>854081502</v>
      </c>
      <c r="CI30" s="556">
        <f t="shared" si="51"/>
        <v>817627502</v>
      </c>
      <c r="CJ30" s="556">
        <f t="shared" si="51"/>
        <v>766153396</v>
      </c>
      <c r="CK30" s="556">
        <f t="shared" si="51"/>
        <v>267981466</v>
      </c>
      <c r="CL30" s="556">
        <f t="shared" si="51"/>
        <v>267981466</v>
      </c>
      <c r="CM30" s="556">
        <f t="shared" si="51"/>
        <v>468566467</v>
      </c>
      <c r="CN30" s="556">
        <f t="shared" si="48"/>
        <v>229884831</v>
      </c>
      <c r="CO30" s="556">
        <f t="shared" si="48"/>
        <v>20787463</v>
      </c>
      <c r="CP30" s="556">
        <f t="shared" si="48"/>
        <v>59430267</v>
      </c>
      <c r="CQ30" s="556">
        <f t="shared" si="48"/>
        <v>8818000</v>
      </c>
      <c r="CR30" s="556">
        <f t="shared" si="48"/>
        <v>61507100</v>
      </c>
      <c r="CS30" s="556">
        <f t="shared" si="48"/>
        <v>0</v>
      </c>
      <c r="CT30" s="556">
        <f t="shared" si="48"/>
        <v>64725630</v>
      </c>
      <c r="CU30" s="557">
        <f t="shared" si="48"/>
        <v>0</v>
      </c>
      <c r="CV30" s="557">
        <f t="shared" si="48"/>
        <v>27391000</v>
      </c>
      <c r="CW30" s="557">
        <f t="shared" si="48"/>
        <v>0</v>
      </c>
      <c r="CX30" s="557">
        <f t="shared" si="48"/>
        <v>0</v>
      </c>
      <c r="CY30" s="557">
        <f t="shared" si="48"/>
        <v>0</v>
      </c>
      <c r="CZ30" s="557">
        <f t="shared" si="48"/>
        <v>0</v>
      </c>
      <c r="DA30" s="557">
        <f t="shared" si="48"/>
        <v>0</v>
      </c>
      <c r="DB30" s="556">
        <f t="shared" si="48"/>
        <v>17636000</v>
      </c>
      <c r="DC30" s="557">
        <f t="shared" si="48"/>
        <v>-404601</v>
      </c>
      <c r="DD30" s="557">
        <f t="shared" si="49"/>
        <v>0</v>
      </c>
      <c r="DE30" s="594">
        <f t="shared" si="49"/>
        <v>0</v>
      </c>
      <c r="DF30" s="594">
        <f t="shared" si="49"/>
        <v>0</v>
      </c>
      <c r="DG30" s="594">
        <f t="shared" si="49"/>
        <v>-25552121</v>
      </c>
      <c r="DH30" s="594">
        <f t="shared" si="49"/>
        <v>11640380</v>
      </c>
      <c r="DI30" s="556">
        <f t="shared" si="49"/>
        <v>740196674</v>
      </c>
      <c r="DJ30" s="756">
        <f t="shared" si="11"/>
        <v>740196674</v>
      </c>
      <c r="DK30" s="756">
        <f t="shared" si="12"/>
        <v>740196674</v>
      </c>
      <c r="DL30" s="594">
        <f>DL25+DL28</f>
        <v>740196674</v>
      </c>
      <c r="DM30" s="594">
        <f t="shared" si="49"/>
        <v>740196674</v>
      </c>
      <c r="DN30" s="594">
        <f t="shared" si="49"/>
        <v>788905000</v>
      </c>
      <c r="DO30" s="558"/>
      <c r="DP30" s="558"/>
      <c r="DQ30" s="558"/>
      <c r="DR30" s="558"/>
      <c r="DS30" s="558"/>
      <c r="DT30" s="558"/>
      <c r="DU30" s="558"/>
      <c r="DV30" s="558"/>
      <c r="DW30" s="558"/>
      <c r="DX30" s="558"/>
      <c r="DY30" s="558"/>
      <c r="DZ30" s="558"/>
      <c r="EA30" s="558"/>
      <c r="EB30" s="558"/>
      <c r="EC30" s="558"/>
      <c r="ED30" s="558"/>
      <c r="EE30" s="558"/>
      <c r="EF30" s="558"/>
      <c r="EG30" s="558"/>
      <c r="EH30" s="558"/>
      <c r="EI30" s="558"/>
      <c r="EJ30" s="558"/>
      <c r="EK30" s="558"/>
      <c r="EL30" s="558"/>
      <c r="EM30" s="559"/>
      <c r="EN30" s="560"/>
      <c r="EO30" s="560"/>
      <c r="EP30" s="560"/>
      <c r="EQ30" s="560"/>
      <c r="ER30" s="218">
        <f t="shared" si="14"/>
        <v>-0.45555435495941804</v>
      </c>
      <c r="ES30" s="218">
        <f t="shared" si="15"/>
        <v>1</v>
      </c>
      <c r="ET30" s="218">
        <f t="shared" si="16"/>
        <v>1</v>
      </c>
      <c r="EU30" s="218">
        <f t="shared" si="17"/>
        <v>0.97530444426155638</v>
      </c>
      <c r="EV30" s="251">
        <f t="shared" si="18"/>
        <v>0.7552925672241062</v>
      </c>
      <c r="EW30" s="900"/>
      <c r="EX30" s="915"/>
      <c r="EY30" s="915"/>
      <c r="EZ30" s="882"/>
      <c r="FA30" s="918"/>
      <c r="FB30" s="886"/>
      <c r="FC30" s="70"/>
      <c r="FD30" s="70"/>
      <c r="FE30" s="70"/>
      <c r="FF30" s="70"/>
      <c r="FG30" s="70"/>
      <c r="FH30" s="70"/>
    </row>
    <row r="31" spans="1:164" s="600" customFormat="1" ht="39.950000000000003" customHeight="1" x14ac:dyDescent="0.2">
      <c r="A31" s="920"/>
      <c r="B31" s="872">
        <v>4</v>
      </c>
      <c r="C31" s="891" t="s">
        <v>327</v>
      </c>
      <c r="D31" s="874" t="s">
        <v>280</v>
      </c>
      <c r="E31" s="894">
        <v>540</v>
      </c>
      <c r="F31" s="196" t="s">
        <v>41</v>
      </c>
      <c r="G31" s="734">
        <f>AA31+BE31+CI31+DL31+DN31</f>
        <v>94.12</v>
      </c>
      <c r="H31" s="571">
        <v>12</v>
      </c>
      <c r="I31" s="571"/>
      <c r="J31" s="571"/>
      <c r="K31" s="574">
        <v>1</v>
      </c>
      <c r="L31" s="745">
        <v>1</v>
      </c>
      <c r="M31" s="574">
        <v>1.4</v>
      </c>
      <c r="N31" s="574">
        <v>1.4</v>
      </c>
      <c r="O31" s="574">
        <v>2</v>
      </c>
      <c r="P31" s="574">
        <v>2</v>
      </c>
      <c r="Q31" s="574">
        <v>2.2000000000000002</v>
      </c>
      <c r="R31" s="574">
        <v>2.2000000000000002</v>
      </c>
      <c r="S31" s="581">
        <v>3.2</v>
      </c>
      <c r="T31" s="745">
        <v>3.2</v>
      </c>
      <c r="U31" s="574">
        <v>1.2</v>
      </c>
      <c r="V31" s="574">
        <v>1.2</v>
      </c>
      <c r="W31" s="734">
        <f t="shared" si="0"/>
        <v>11.000000000000002</v>
      </c>
      <c r="X31" s="734">
        <f t="shared" si="1"/>
        <v>11.000000000000002</v>
      </c>
      <c r="Y31" s="734">
        <f t="shared" si="1"/>
        <v>11.000000000000002</v>
      </c>
      <c r="Z31" s="734">
        <f t="shared" si="9"/>
        <v>11.000000000000002</v>
      </c>
      <c r="AA31" s="734">
        <f t="shared" si="9"/>
        <v>11.000000000000002</v>
      </c>
      <c r="AB31" s="735">
        <v>24</v>
      </c>
      <c r="AC31" s="571">
        <v>0</v>
      </c>
      <c r="AD31" s="574">
        <v>0</v>
      </c>
      <c r="AE31" s="574">
        <v>0.57999999999999996</v>
      </c>
      <c r="AF31" s="574">
        <v>0.57999999999999996</v>
      </c>
      <c r="AG31" s="574">
        <v>1.78</v>
      </c>
      <c r="AH31" s="574">
        <v>1.78</v>
      </c>
      <c r="AI31" s="574">
        <v>2.58</v>
      </c>
      <c r="AJ31" s="574">
        <v>2.58</v>
      </c>
      <c r="AK31" s="574">
        <v>1.7</v>
      </c>
      <c r="AL31" s="574">
        <v>1.7</v>
      </c>
      <c r="AM31" s="574">
        <v>3.5</v>
      </c>
      <c r="AN31" s="574">
        <v>0.7</v>
      </c>
      <c r="AO31" s="574">
        <v>0.78</v>
      </c>
      <c r="AP31" s="574">
        <v>0.78</v>
      </c>
      <c r="AQ31" s="574">
        <v>2.5</v>
      </c>
      <c r="AR31" s="574">
        <v>0.5</v>
      </c>
      <c r="AS31" s="574">
        <v>1.7</v>
      </c>
      <c r="AT31" s="574">
        <v>1.25</v>
      </c>
      <c r="AU31" s="574">
        <v>3.09</v>
      </c>
      <c r="AV31" s="574">
        <v>1.25</v>
      </c>
      <c r="AW31" s="574">
        <v>3.2</v>
      </c>
      <c r="AX31" s="574">
        <v>5.75</v>
      </c>
      <c r="AY31" s="574">
        <v>0.59</v>
      </c>
      <c r="AZ31" s="574">
        <v>4.25</v>
      </c>
      <c r="BA31" s="737">
        <f t="shared" ref="BA31:BA36" si="52">AY31+AW31+AU31+AS31+AO31+AM31+AK31+AI31+AG31+AE31+AQ31+AC31</f>
        <v>22</v>
      </c>
      <c r="BB31" s="737">
        <f t="shared" si="10"/>
        <v>22</v>
      </c>
      <c r="BC31" s="737">
        <f t="shared" si="3"/>
        <v>21.119999999999997</v>
      </c>
      <c r="BD31" s="737">
        <f t="shared" ref="BD31:BD36" si="53">AY31+AW31+AU31+AS31+AO31+AM31+AK31+AI31+AG31+AE31+AQ31+AC31</f>
        <v>22</v>
      </c>
      <c r="BE31" s="737">
        <f t="shared" si="5"/>
        <v>21.119999999999997</v>
      </c>
      <c r="BF31" s="734">
        <v>24</v>
      </c>
      <c r="BG31" s="746">
        <v>0.38</v>
      </c>
      <c r="BH31" s="746">
        <v>0.38</v>
      </c>
      <c r="BI31" s="746">
        <v>1.56</v>
      </c>
      <c r="BJ31" s="746">
        <v>1.56</v>
      </c>
      <c r="BK31" s="746">
        <v>1.56</v>
      </c>
      <c r="BL31" s="737">
        <v>1.56</v>
      </c>
      <c r="BM31" s="746">
        <v>1.96</v>
      </c>
      <c r="BN31" s="737">
        <v>1.96</v>
      </c>
      <c r="BO31" s="746">
        <v>1.44</v>
      </c>
      <c r="BP31" s="737">
        <v>1.44</v>
      </c>
      <c r="BQ31" s="746">
        <v>2.6799999999999997</v>
      </c>
      <c r="BR31" s="737">
        <v>2.68</v>
      </c>
      <c r="BS31" s="747">
        <v>1.7600000000000007</v>
      </c>
      <c r="BT31" s="737">
        <v>1.76</v>
      </c>
      <c r="BU31" s="737">
        <v>2.0099999999999998</v>
      </c>
      <c r="BV31" s="737">
        <v>2.0099999999999998</v>
      </c>
      <c r="BW31" s="747">
        <v>3.7600000000000007</v>
      </c>
      <c r="BX31" s="737">
        <v>3.76</v>
      </c>
      <c r="BY31" s="746">
        <v>2.68</v>
      </c>
      <c r="BZ31" s="737">
        <v>2.68</v>
      </c>
      <c r="CA31" s="746">
        <v>2.1900000000000004</v>
      </c>
      <c r="CB31" s="737">
        <v>2.19</v>
      </c>
      <c r="CC31" s="746">
        <v>2.02</v>
      </c>
      <c r="CD31" s="737">
        <v>2.02</v>
      </c>
      <c r="CE31" s="575">
        <f t="shared" ref="CE31:CE36" si="54">+BG31+BI31+BK31+BM31+BO31+BQ31+BS31+BU31+BW31+BY31+CA31+CC31</f>
        <v>24</v>
      </c>
      <c r="CF31" s="575">
        <f t="shared" si="7"/>
        <v>24</v>
      </c>
      <c r="CG31" s="575">
        <f t="shared" si="7"/>
        <v>24</v>
      </c>
      <c r="CH31" s="575">
        <f>BG31+BI31+BK31+BM31+BO31+BQ31+BS31+BU31+BW31+BY31+CA31+CC31</f>
        <v>24</v>
      </c>
      <c r="CI31" s="575">
        <f>BH31+BJ31+BL31+BN31+BP31+BR31+BT31+BV31+BX31+BZ31+CB31+CD31</f>
        <v>24</v>
      </c>
      <c r="CJ31" s="734">
        <v>25</v>
      </c>
      <c r="CK31" s="575">
        <v>1.08</v>
      </c>
      <c r="CL31" s="575">
        <v>1.08</v>
      </c>
      <c r="CM31" s="575">
        <v>1.35</v>
      </c>
      <c r="CN31" s="575">
        <v>1.35</v>
      </c>
      <c r="CO31" s="575">
        <v>1.63</v>
      </c>
      <c r="CP31" s="575">
        <v>1.63</v>
      </c>
      <c r="CQ31" s="575">
        <v>2.95</v>
      </c>
      <c r="CR31" s="575">
        <v>2.95</v>
      </c>
      <c r="CS31" s="575">
        <v>1.86</v>
      </c>
      <c r="CT31" s="748">
        <v>1.86</v>
      </c>
      <c r="CU31" s="749">
        <v>1.37</v>
      </c>
      <c r="CV31" s="749">
        <v>1.37</v>
      </c>
      <c r="CW31" s="749">
        <v>1.86</v>
      </c>
      <c r="CX31" s="749">
        <v>1.86</v>
      </c>
      <c r="CY31" s="749">
        <v>2.74</v>
      </c>
      <c r="CZ31" s="749">
        <v>2.74</v>
      </c>
      <c r="DA31" s="749">
        <v>2.54</v>
      </c>
      <c r="DB31" s="748">
        <v>4.4400000000000004</v>
      </c>
      <c r="DC31" s="749">
        <v>3.26</v>
      </c>
      <c r="DD31" s="749">
        <v>2.39</v>
      </c>
      <c r="DE31" s="748">
        <v>1.63</v>
      </c>
      <c r="DF31" s="748">
        <v>1.4</v>
      </c>
      <c r="DG31" s="748">
        <v>2.73</v>
      </c>
      <c r="DH31" s="748">
        <v>1.93</v>
      </c>
      <c r="DI31" s="737">
        <f>DG31+DE31+DC31+DA31+CW31+CU31+CS31+CQ31+CO31+CM31+CK31+CY31</f>
        <v>25</v>
      </c>
      <c r="DJ31" s="744">
        <f t="shared" si="11"/>
        <v>25</v>
      </c>
      <c r="DK31" s="744">
        <f t="shared" si="12"/>
        <v>25</v>
      </c>
      <c r="DL31" s="744">
        <f t="shared" ref="DL31:DM36" si="55">CK31+CM31+CO31+CQ31+CS31+CU31+CW31+CY31+DA31+DC31+DE31+DG31</f>
        <v>25</v>
      </c>
      <c r="DM31" s="744">
        <f t="shared" si="55"/>
        <v>25</v>
      </c>
      <c r="DN31" s="750">
        <v>13</v>
      </c>
      <c r="DO31" s="735"/>
      <c r="DP31" s="735"/>
      <c r="DQ31" s="735"/>
      <c r="DR31" s="735"/>
      <c r="DS31" s="735"/>
      <c r="DT31" s="735"/>
      <c r="DU31" s="735"/>
      <c r="DV31" s="735"/>
      <c r="DW31" s="735"/>
      <c r="DX31" s="735"/>
      <c r="DY31" s="735"/>
      <c r="DZ31" s="735"/>
      <c r="EA31" s="735"/>
      <c r="EB31" s="735"/>
      <c r="EC31" s="735"/>
      <c r="ED31" s="735"/>
      <c r="EE31" s="735"/>
      <c r="EF31" s="735"/>
      <c r="EG31" s="735"/>
      <c r="EH31" s="735"/>
      <c r="EI31" s="735"/>
      <c r="EJ31" s="735"/>
      <c r="EK31" s="735"/>
      <c r="EL31" s="735"/>
      <c r="EM31" s="734"/>
      <c r="EN31" s="734"/>
      <c r="EO31" s="734"/>
      <c r="EP31" s="734"/>
      <c r="EQ31" s="734"/>
      <c r="ER31" s="250">
        <f t="shared" si="14"/>
        <v>0.70695970695970689</v>
      </c>
      <c r="ES31" s="250">
        <f t="shared" si="15"/>
        <v>1</v>
      </c>
      <c r="ET31" s="250">
        <f t="shared" si="16"/>
        <v>1</v>
      </c>
      <c r="EU31" s="250">
        <f t="shared" si="17"/>
        <v>0.98926829268292693</v>
      </c>
      <c r="EV31" s="250">
        <f t="shared" si="18"/>
        <v>0.86187845303867405</v>
      </c>
      <c r="EW31" s="880" t="s">
        <v>605</v>
      </c>
      <c r="EX31" s="882" t="s">
        <v>281</v>
      </c>
      <c r="EY31" s="882" t="s">
        <v>321</v>
      </c>
      <c r="EZ31" s="882" t="s">
        <v>395</v>
      </c>
      <c r="FA31" s="882" t="s">
        <v>547</v>
      </c>
      <c r="FB31" s="886"/>
    </row>
    <row r="32" spans="1:164" s="69" customFormat="1" ht="39.950000000000003" customHeight="1" x14ac:dyDescent="0.25">
      <c r="A32" s="920"/>
      <c r="B32" s="872"/>
      <c r="C32" s="892"/>
      <c r="D32" s="875"/>
      <c r="E32" s="878"/>
      <c r="F32" s="192" t="s">
        <v>3</v>
      </c>
      <c r="G32" s="529">
        <f>AA32+BE32+CI32+DL32+DN32</f>
        <v>2211969386</v>
      </c>
      <c r="H32" s="529">
        <v>275768000</v>
      </c>
      <c r="I32" s="576"/>
      <c r="J32" s="249"/>
      <c r="K32" s="529">
        <v>105470000</v>
      </c>
      <c r="L32" s="533">
        <v>105470000</v>
      </c>
      <c r="M32" s="529">
        <v>68004000</v>
      </c>
      <c r="N32" s="533">
        <v>68004000</v>
      </c>
      <c r="O32" s="576">
        <v>0</v>
      </c>
      <c r="P32" s="249">
        <v>0</v>
      </c>
      <c r="Q32" s="576">
        <v>0</v>
      </c>
      <c r="R32" s="249">
        <v>0</v>
      </c>
      <c r="S32" s="576">
        <v>0</v>
      </c>
      <c r="T32" s="582">
        <v>0</v>
      </c>
      <c r="U32" s="577">
        <v>82521000</v>
      </c>
      <c r="V32" s="577">
        <v>82521000</v>
      </c>
      <c r="W32" s="529">
        <f t="shared" si="0"/>
        <v>255995000</v>
      </c>
      <c r="X32" s="532">
        <f t="shared" si="1"/>
        <v>255995000</v>
      </c>
      <c r="Y32" s="529">
        <f t="shared" si="1"/>
        <v>255995000</v>
      </c>
      <c r="Z32" s="532">
        <f t="shared" si="9"/>
        <v>255995000</v>
      </c>
      <c r="AA32" s="529">
        <f t="shared" si="9"/>
        <v>255995000</v>
      </c>
      <c r="AB32" s="565">
        <v>375215000</v>
      </c>
      <c r="AC32" s="578">
        <v>0</v>
      </c>
      <c r="AD32" s="249">
        <v>0</v>
      </c>
      <c r="AE32" s="578">
        <v>0</v>
      </c>
      <c r="AF32" s="249">
        <v>0</v>
      </c>
      <c r="AG32" s="533">
        <v>62278000</v>
      </c>
      <c r="AH32" s="533">
        <v>62278000</v>
      </c>
      <c r="AI32" s="533">
        <v>181578000</v>
      </c>
      <c r="AJ32" s="533">
        <v>104174000</v>
      </c>
      <c r="AK32" s="533">
        <v>35208000</v>
      </c>
      <c r="AL32" s="533">
        <v>0</v>
      </c>
      <c r="AM32" s="249">
        <v>0</v>
      </c>
      <c r="AN32" s="249">
        <v>24890000</v>
      </c>
      <c r="AO32" s="249">
        <v>0</v>
      </c>
      <c r="AP32" s="249">
        <v>0</v>
      </c>
      <c r="AQ32" s="249">
        <v>0</v>
      </c>
      <c r="AR32" s="249">
        <v>15000000</v>
      </c>
      <c r="AS32" s="533">
        <f>54108500-7000000</f>
        <v>47108500</v>
      </c>
      <c r="AT32" s="249">
        <v>0</v>
      </c>
      <c r="AU32" s="249">
        <v>0</v>
      </c>
      <c r="AV32" s="533">
        <v>31500233</v>
      </c>
      <c r="AW32" s="533">
        <v>28936000</v>
      </c>
      <c r="AX32" s="249">
        <v>22733000</v>
      </c>
      <c r="AY32" s="249">
        <v>-71727267</v>
      </c>
      <c r="AZ32" s="249">
        <v>7441000</v>
      </c>
      <c r="BA32" s="534">
        <f t="shared" si="52"/>
        <v>283381233</v>
      </c>
      <c r="BB32" s="534">
        <f t="shared" si="10"/>
        <v>283381233</v>
      </c>
      <c r="BC32" s="534">
        <f t="shared" si="3"/>
        <v>268016233</v>
      </c>
      <c r="BD32" s="534">
        <f t="shared" si="53"/>
        <v>283381233</v>
      </c>
      <c r="BE32" s="534">
        <f t="shared" si="5"/>
        <v>268016233</v>
      </c>
      <c r="BF32" s="533">
        <v>563700740</v>
      </c>
      <c r="BG32" s="532">
        <v>388296000</v>
      </c>
      <c r="BH32" s="532">
        <v>388296000</v>
      </c>
      <c r="BI32" s="532">
        <v>0</v>
      </c>
      <c r="BJ32" s="532">
        <v>0</v>
      </c>
      <c r="BK32" s="532">
        <v>50000000</v>
      </c>
      <c r="BL32" s="532">
        <v>0</v>
      </c>
      <c r="BM32" s="532"/>
      <c r="BN32" s="532">
        <v>0</v>
      </c>
      <c r="BO32" s="532"/>
      <c r="BP32" s="532">
        <v>0</v>
      </c>
      <c r="BQ32" s="532">
        <f>132444000-7039260</f>
        <v>125404740</v>
      </c>
      <c r="BR32" s="532">
        <v>50000000</v>
      </c>
      <c r="BS32" s="532"/>
      <c r="BT32" s="532">
        <v>-11000000</v>
      </c>
      <c r="BU32" s="532"/>
      <c r="BV32" s="532">
        <v>-23023000</v>
      </c>
      <c r="BW32" s="532"/>
      <c r="BX32" s="532">
        <v>88484666</v>
      </c>
      <c r="BY32" s="532"/>
      <c r="BZ32" s="532">
        <v>24541000</v>
      </c>
      <c r="CA32" s="532"/>
      <c r="CB32" s="532">
        <v>2702000</v>
      </c>
      <c r="CC32" s="532">
        <v>-43700074</v>
      </c>
      <c r="CD32" s="532">
        <v>0</v>
      </c>
      <c r="CE32" s="535">
        <f t="shared" si="54"/>
        <v>520000666</v>
      </c>
      <c r="CF32" s="535">
        <f t="shared" si="7"/>
        <v>520000666</v>
      </c>
      <c r="CG32" s="535">
        <f t="shared" si="7"/>
        <v>520000666</v>
      </c>
      <c r="CH32" s="535">
        <f t="shared" ref="CH32:CI36" si="56">BG32+BI32+BK32+BM32+BO32+BQ32+BS32+BU32+BW32+BY32+CA32+CC32</f>
        <v>520000666</v>
      </c>
      <c r="CI32" s="535">
        <f t="shared" si="56"/>
        <v>520000666</v>
      </c>
      <c r="CJ32" s="536">
        <v>583907000</v>
      </c>
      <c r="CK32" s="249">
        <v>244431000</v>
      </c>
      <c r="CL32" s="249">
        <v>244431000</v>
      </c>
      <c r="CM32" s="249">
        <v>236270000</v>
      </c>
      <c r="CN32" s="249">
        <v>146310000</v>
      </c>
      <c r="CO32" s="249">
        <v>0</v>
      </c>
      <c r="CP32" s="249">
        <v>24549000</v>
      </c>
      <c r="CQ32" s="249">
        <v>0</v>
      </c>
      <c r="CR32" s="533">
        <v>0</v>
      </c>
      <c r="CS32" s="249">
        <v>50000000</v>
      </c>
      <c r="CT32" s="537">
        <v>0</v>
      </c>
      <c r="CU32" s="538">
        <v>0</v>
      </c>
      <c r="CV32" s="538">
        <v>0</v>
      </c>
      <c r="CW32" s="538">
        <v>0</v>
      </c>
      <c r="CX32" s="538">
        <v>0</v>
      </c>
      <c r="CY32" s="538">
        <v>0</v>
      </c>
      <c r="CZ32" s="544">
        <v>0</v>
      </c>
      <c r="DA32" s="538">
        <v>0</v>
      </c>
      <c r="DB32" s="583">
        <v>50000000</v>
      </c>
      <c r="DC32" s="538">
        <v>0</v>
      </c>
      <c r="DD32" s="538">
        <f>475694100-465290000</f>
        <v>10404100</v>
      </c>
      <c r="DE32" s="539">
        <v>11038300</v>
      </c>
      <c r="DF32" s="583">
        <v>0</v>
      </c>
      <c r="DG32" s="539">
        <f>513143487-541739300</f>
        <v>-28595813</v>
      </c>
      <c r="DH32" s="583">
        <f>513143487-475694100</f>
        <v>37449387</v>
      </c>
      <c r="DI32" s="533">
        <f>DG32+DE32+DC32+DA32+CY32+CW32+CU32+CS32+CQ32+CO32+CM32+CK32</f>
        <v>513143487</v>
      </c>
      <c r="DJ32" s="714">
        <f t="shared" si="11"/>
        <v>513143487</v>
      </c>
      <c r="DK32" s="714">
        <f t="shared" si="12"/>
        <v>513143487</v>
      </c>
      <c r="DL32" s="537">
        <f t="shared" si="55"/>
        <v>513143487</v>
      </c>
      <c r="DM32" s="537">
        <f t="shared" si="55"/>
        <v>513143487</v>
      </c>
      <c r="DN32" s="537">
        <v>654814000</v>
      </c>
      <c r="DO32" s="249"/>
      <c r="DP32" s="249"/>
      <c r="DQ32" s="249"/>
      <c r="DR32" s="249"/>
      <c r="DS32" s="249"/>
      <c r="DT32" s="249"/>
      <c r="DU32" s="249"/>
      <c r="DV32" s="249"/>
      <c r="DW32" s="249"/>
      <c r="DX32" s="249"/>
      <c r="DY32" s="249"/>
      <c r="DZ32" s="249"/>
      <c r="EA32" s="249"/>
      <c r="EB32" s="249"/>
      <c r="EC32" s="249"/>
      <c r="ED32" s="249"/>
      <c r="EE32" s="249"/>
      <c r="EF32" s="249"/>
      <c r="EG32" s="249"/>
      <c r="EH32" s="249"/>
      <c r="EI32" s="249"/>
      <c r="EJ32" s="249"/>
      <c r="EK32" s="249"/>
      <c r="EL32" s="249"/>
      <c r="EM32" s="710"/>
      <c r="EN32" s="532"/>
      <c r="EO32" s="532"/>
      <c r="EP32" s="532"/>
      <c r="EQ32" s="533"/>
      <c r="ER32" s="216">
        <f t="shared" si="14"/>
        <v>-1.3096108510710991</v>
      </c>
      <c r="ES32" s="216">
        <f t="shared" si="15"/>
        <v>1</v>
      </c>
      <c r="ET32" s="216">
        <f t="shared" si="16"/>
        <v>1</v>
      </c>
      <c r="EU32" s="216">
        <f t="shared" si="17"/>
        <v>0.99022906148830048</v>
      </c>
      <c r="EV32" s="216">
        <f t="shared" si="18"/>
        <v>0.70396787399299021</v>
      </c>
      <c r="EW32" s="880"/>
      <c r="EX32" s="882"/>
      <c r="EY32" s="882"/>
      <c r="EZ32" s="882"/>
      <c r="FA32" s="882"/>
      <c r="FB32" s="886"/>
    </row>
    <row r="33" spans="1:158" s="69" customFormat="1" ht="39.950000000000003" customHeight="1" x14ac:dyDescent="0.25">
      <c r="A33" s="920"/>
      <c r="B33" s="872"/>
      <c r="C33" s="892"/>
      <c r="D33" s="875"/>
      <c r="E33" s="878"/>
      <c r="F33" s="193" t="s">
        <v>224</v>
      </c>
      <c r="G33" s="709"/>
      <c r="H33" s="576"/>
      <c r="I33" s="576"/>
      <c r="J33" s="249"/>
      <c r="K33" s="576"/>
      <c r="L33" s="249"/>
      <c r="M33" s="576"/>
      <c r="N33" s="249"/>
      <c r="O33" s="576"/>
      <c r="P33" s="249"/>
      <c r="Q33" s="576"/>
      <c r="R33" s="249"/>
      <c r="S33" s="576"/>
      <c r="T33" s="582"/>
      <c r="U33" s="577">
        <f>166746093-2584</f>
        <v>166743509</v>
      </c>
      <c r="V33" s="577">
        <f>166746093-2584</f>
        <v>166743509</v>
      </c>
      <c r="W33" s="529">
        <f t="shared" si="0"/>
        <v>166743509</v>
      </c>
      <c r="X33" s="532">
        <f t="shared" si="1"/>
        <v>166743509</v>
      </c>
      <c r="Y33" s="529">
        <f t="shared" si="1"/>
        <v>166743509</v>
      </c>
      <c r="Z33" s="532">
        <f t="shared" si="9"/>
        <v>166743509</v>
      </c>
      <c r="AA33" s="529">
        <f t="shared" si="9"/>
        <v>166743509</v>
      </c>
      <c r="AB33" s="565">
        <f>AB32</f>
        <v>375215000</v>
      </c>
      <c r="AC33" s="578">
        <v>0</v>
      </c>
      <c r="AD33" s="249">
        <v>0</v>
      </c>
      <c r="AE33" s="578">
        <v>0</v>
      </c>
      <c r="AF33" s="249">
        <v>0</v>
      </c>
      <c r="AG33" s="249">
        <v>0</v>
      </c>
      <c r="AH33" s="249">
        <v>0</v>
      </c>
      <c r="AI33" s="533">
        <v>6718534</v>
      </c>
      <c r="AJ33" s="533">
        <v>6470500</v>
      </c>
      <c r="AK33" s="533">
        <v>18829667</v>
      </c>
      <c r="AL33" s="533">
        <v>16122167</v>
      </c>
      <c r="AM33" s="533">
        <v>22592667</v>
      </c>
      <c r="AN33" s="533">
        <v>14882000</v>
      </c>
      <c r="AO33" s="533">
        <v>2232300</v>
      </c>
      <c r="AP33" s="533">
        <v>22323000</v>
      </c>
      <c r="AQ33" s="533">
        <v>27301000</v>
      </c>
      <c r="AR33" s="533">
        <v>27301000</v>
      </c>
      <c r="AS33" s="533">
        <v>18705000</v>
      </c>
      <c r="AT33" s="533">
        <v>27301000</v>
      </c>
      <c r="AU33" s="533">
        <v>18705000</v>
      </c>
      <c r="AV33" s="533">
        <v>27301000</v>
      </c>
      <c r="AW33" s="533">
        <v>33705000</v>
      </c>
      <c r="AX33" s="533">
        <v>34742000</v>
      </c>
      <c r="AY33" s="533">
        <v>26146000</v>
      </c>
      <c r="AZ33" s="533">
        <v>57372211</v>
      </c>
      <c r="BA33" s="534">
        <f t="shared" si="52"/>
        <v>174935168</v>
      </c>
      <c r="BB33" s="534">
        <f t="shared" si="10"/>
        <v>174935168</v>
      </c>
      <c r="BC33" s="534">
        <f t="shared" si="3"/>
        <v>233814878</v>
      </c>
      <c r="BD33" s="534">
        <f t="shared" si="53"/>
        <v>174935168</v>
      </c>
      <c r="BE33" s="534">
        <f t="shared" si="5"/>
        <v>233814878</v>
      </c>
      <c r="BF33" s="541">
        <f>BG33+BI33+BK33+BM33+BO33+BQ33+BS33+BU33+BW33+BY33+CA33+CC33</f>
        <v>550565000</v>
      </c>
      <c r="BG33" s="532">
        <v>0</v>
      </c>
      <c r="BH33" s="532"/>
      <c r="BI33" s="532">
        <v>24268500</v>
      </c>
      <c r="BJ33" s="532">
        <v>5963000</v>
      </c>
      <c r="BK33" s="532">
        <v>48537000</v>
      </c>
      <c r="BL33" s="532">
        <v>47019000</v>
      </c>
      <c r="BM33" s="532">
        <v>48537000</v>
      </c>
      <c r="BN33" s="532">
        <v>58687000</v>
      </c>
      <c r="BO33" s="532">
        <v>48537000</v>
      </c>
      <c r="BP33" s="532">
        <v>56127000</v>
      </c>
      <c r="BQ33" s="532">
        <v>48537000</v>
      </c>
      <c r="BR33" s="532">
        <v>48537000</v>
      </c>
      <c r="BS33" s="532">
        <v>61694500</v>
      </c>
      <c r="BT33" s="532">
        <v>47019000</v>
      </c>
      <c r="BU33" s="532">
        <v>74852000</v>
      </c>
      <c r="BV33" s="532">
        <v>40947000</v>
      </c>
      <c r="BW33" s="532">
        <v>74852000</v>
      </c>
      <c r="BX33" s="532">
        <v>18129000</v>
      </c>
      <c r="BY33" s="532">
        <v>74852000</v>
      </c>
      <c r="BZ33" s="532">
        <v>35869000</v>
      </c>
      <c r="CA33" s="532">
        <v>19236000</v>
      </c>
      <c r="CB33" s="532">
        <v>81529500</v>
      </c>
      <c r="CC33" s="532">
        <v>26662000</v>
      </c>
      <c r="CD33" s="532">
        <v>57580000</v>
      </c>
      <c r="CE33" s="535">
        <f t="shared" si="54"/>
        <v>550565000</v>
      </c>
      <c r="CF33" s="535">
        <f t="shared" si="7"/>
        <v>550565000</v>
      </c>
      <c r="CG33" s="535">
        <f t="shared" si="7"/>
        <v>497406500</v>
      </c>
      <c r="CH33" s="535">
        <f>BG33+BI33+BK33+BM33+BO33+BQ33+BS33+BU33+BW33+BY33+CA33+CC33</f>
        <v>550565000</v>
      </c>
      <c r="CI33" s="535">
        <f t="shared" si="56"/>
        <v>497406500</v>
      </c>
      <c r="CJ33" s="536">
        <v>583907000</v>
      </c>
      <c r="CK33" s="249">
        <v>0</v>
      </c>
      <c r="CL33" s="249">
        <v>0</v>
      </c>
      <c r="CM33" s="249">
        <v>13631100</v>
      </c>
      <c r="CN33" s="249">
        <v>2730800</v>
      </c>
      <c r="CO33" s="249">
        <v>31805899.999999996</v>
      </c>
      <c r="CP33" s="726">
        <v>30661067</v>
      </c>
      <c r="CQ33" s="249">
        <v>45437000</v>
      </c>
      <c r="CR33" s="533">
        <v>37904100</v>
      </c>
      <c r="CS33" s="249">
        <v>45437000</v>
      </c>
      <c r="CT33" s="537">
        <v>29050200</v>
      </c>
      <c r="CU33" s="538">
        <v>45437000</v>
      </c>
      <c r="CV33" s="579">
        <v>42114800</v>
      </c>
      <c r="CW33" s="538">
        <v>45437000</v>
      </c>
      <c r="CX33" s="538">
        <v>40359000</v>
      </c>
      <c r="CY33" s="538">
        <v>45437000</v>
      </c>
      <c r="CZ33" s="538">
        <v>49912000</v>
      </c>
      <c r="DA33" s="538">
        <v>45437000</v>
      </c>
      <c r="DB33" s="723">
        <f>263537967-232731967</f>
        <v>30806000</v>
      </c>
      <c r="DC33" s="538">
        <v>45437000</v>
      </c>
      <c r="DD33" s="538">
        <f>356105886-263537967</f>
        <v>92567919</v>
      </c>
      <c r="DE33" s="539">
        <v>45437000</v>
      </c>
      <c r="DF33" s="723">
        <v>35645828</v>
      </c>
      <c r="DG33" s="728">
        <f>513143487-408933000</f>
        <v>104210487</v>
      </c>
      <c r="DH33" s="723">
        <v>74338292</v>
      </c>
      <c r="DI33" s="533">
        <f>DG33+DE33+DC33+DA33+CY33+CW33+CU33+CS33+CQ33+CO33+CM33+CK33</f>
        <v>513143487</v>
      </c>
      <c r="DJ33" s="714">
        <f t="shared" si="11"/>
        <v>513143487</v>
      </c>
      <c r="DK33" s="714">
        <f t="shared" si="12"/>
        <v>466090006</v>
      </c>
      <c r="DL33" s="537">
        <f t="shared" si="55"/>
        <v>513143487</v>
      </c>
      <c r="DM33" s="537">
        <f t="shared" si="55"/>
        <v>466090006</v>
      </c>
      <c r="DN33" s="537"/>
      <c r="DO33" s="249"/>
      <c r="DP33" s="249"/>
      <c r="DQ33" s="249"/>
      <c r="DR33" s="249"/>
      <c r="DS33" s="249"/>
      <c r="DT33" s="249"/>
      <c r="DU33" s="249"/>
      <c r="DV33" s="249"/>
      <c r="DW33" s="249"/>
      <c r="DX33" s="249"/>
      <c r="DY33" s="249"/>
      <c r="DZ33" s="249"/>
      <c r="EA33" s="249"/>
      <c r="EB33" s="249"/>
      <c r="EC33" s="249"/>
      <c r="ED33" s="249"/>
      <c r="EE33" s="249"/>
      <c r="EF33" s="249"/>
      <c r="EG33" s="249"/>
      <c r="EH33" s="249"/>
      <c r="EI33" s="249"/>
      <c r="EJ33" s="249"/>
      <c r="EK33" s="249"/>
      <c r="EL33" s="249"/>
      <c r="EM33" s="710"/>
      <c r="EN33" s="532"/>
      <c r="EO33" s="532"/>
      <c r="EP33" s="532"/>
      <c r="EQ33" s="533"/>
      <c r="ER33" s="216">
        <f t="shared" si="14"/>
        <v>0.71334751559120912</v>
      </c>
      <c r="ES33" s="216">
        <f t="shared" si="15"/>
        <v>0.90830346249722549</v>
      </c>
      <c r="ET33" s="216">
        <f t="shared" si="16"/>
        <v>0.90830346249722549</v>
      </c>
      <c r="EU33" s="216">
        <f t="shared" si="17"/>
        <v>0.97059011775633375</v>
      </c>
      <c r="EV33" s="216">
        <f>IFERROR((AA33+BE33+CI33+DM33)/G33,0)</f>
        <v>0</v>
      </c>
      <c r="EW33" s="880"/>
      <c r="EX33" s="882"/>
      <c r="EY33" s="882"/>
      <c r="EZ33" s="882"/>
      <c r="FA33" s="882"/>
      <c r="FB33" s="886"/>
    </row>
    <row r="34" spans="1:158" s="600" customFormat="1" ht="39.950000000000003" customHeight="1" x14ac:dyDescent="0.25">
      <c r="A34" s="920"/>
      <c r="B34" s="872"/>
      <c r="C34" s="892"/>
      <c r="D34" s="875"/>
      <c r="E34" s="878"/>
      <c r="F34" s="194" t="s">
        <v>42</v>
      </c>
      <c r="G34" s="709">
        <f>AA34+BE34+CI34+DL34+DN34</f>
        <v>1.88</v>
      </c>
      <c r="H34" s="525"/>
      <c r="I34" s="525"/>
      <c r="J34" s="525"/>
      <c r="K34" s="525"/>
      <c r="L34" s="525"/>
      <c r="M34" s="525"/>
      <c r="N34" s="525"/>
      <c r="O34" s="525"/>
      <c r="P34" s="525"/>
      <c r="Q34" s="525"/>
      <c r="R34" s="525"/>
      <c r="S34" s="530"/>
      <c r="T34" s="711"/>
      <c r="U34" s="525"/>
      <c r="V34" s="711"/>
      <c r="W34" s="719">
        <f t="shared" si="0"/>
        <v>0</v>
      </c>
      <c r="X34" s="527">
        <f t="shared" si="1"/>
        <v>0</v>
      </c>
      <c r="Y34" s="719">
        <f t="shared" si="1"/>
        <v>0</v>
      </c>
      <c r="Z34" s="527">
        <f t="shared" si="9"/>
        <v>0</v>
      </c>
      <c r="AA34" s="719">
        <f t="shared" si="9"/>
        <v>0</v>
      </c>
      <c r="AB34" s="710">
        <v>1</v>
      </c>
      <c r="AC34" s="711">
        <v>1</v>
      </c>
      <c r="AD34" s="525">
        <v>1</v>
      </c>
      <c r="AE34" s="711">
        <v>0</v>
      </c>
      <c r="AF34" s="525">
        <v>0</v>
      </c>
      <c r="AG34" s="525">
        <v>0</v>
      </c>
      <c r="AH34" s="525">
        <v>0</v>
      </c>
      <c r="AI34" s="525">
        <v>0</v>
      </c>
      <c r="AJ34" s="525">
        <v>0</v>
      </c>
      <c r="AK34" s="525">
        <v>0</v>
      </c>
      <c r="AL34" s="525">
        <v>0</v>
      </c>
      <c r="AM34" s="525">
        <v>0</v>
      </c>
      <c r="AN34" s="525">
        <v>0</v>
      </c>
      <c r="AO34" s="525">
        <v>0</v>
      </c>
      <c r="AP34" s="525">
        <v>0</v>
      </c>
      <c r="AQ34" s="525">
        <v>0</v>
      </c>
      <c r="AR34" s="525">
        <v>0</v>
      </c>
      <c r="AS34" s="525">
        <v>0</v>
      </c>
      <c r="AT34" s="525">
        <v>0</v>
      </c>
      <c r="AU34" s="525">
        <v>0</v>
      </c>
      <c r="AV34" s="525">
        <v>0</v>
      </c>
      <c r="AW34" s="525">
        <v>0</v>
      </c>
      <c r="AX34" s="525">
        <v>0</v>
      </c>
      <c r="AY34" s="525">
        <v>0</v>
      </c>
      <c r="AZ34" s="525">
        <v>0</v>
      </c>
      <c r="BA34" s="542">
        <f t="shared" si="52"/>
        <v>1</v>
      </c>
      <c r="BB34" s="543">
        <f t="shared" si="10"/>
        <v>1</v>
      </c>
      <c r="BC34" s="543">
        <f t="shared" si="3"/>
        <v>1</v>
      </c>
      <c r="BD34" s="543">
        <f t="shared" si="53"/>
        <v>1</v>
      </c>
      <c r="BE34" s="543">
        <f t="shared" si="5"/>
        <v>1</v>
      </c>
      <c r="BF34" s="751">
        <f>BA31-BE31</f>
        <v>0.88000000000000256</v>
      </c>
      <c r="BG34" s="752">
        <v>0.25</v>
      </c>
      <c r="BH34" s="724">
        <v>0.25</v>
      </c>
      <c r="BI34" s="711">
        <v>0.63</v>
      </c>
      <c r="BJ34" s="724">
        <v>0.63</v>
      </c>
      <c r="BK34" s="711"/>
      <c r="BL34" s="719">
        <v>0</v>
      </c>
      <c r="BM34" s="711"/>
      <c r="BN34" s="719">
        <v>0</v>
      </c>
      <c r="BO34" s="711"/>
      <c r="BP34" s="719">
        <v>0</v>
      </c>
      <c r="BQ34" s="711">
        <v>0</v>
      </c>
      <c r="BR34" s="719">
        <v>0</v>
      </c>
      <c r="BS34" s="711"/>
      <c r="BT34" s="719">
        <v>0</v>
      </c>
      <c r="BU34" s="711"/>
      <c r="BV34" s="719">
        <v>0</v>
      </c>
      <c r="BW34" s="711"/>
      <c r="BX34" s="719"/>
      <c r="BY34" s="711"/>
      <c r="BZ34" s="719">
        <v>0</v>
      </c>
      <c r="CA34" s="711"/>
      <c r="CB34" s="719">
        <v>0</v>
      </c>
      <c r="CC34" s="722"/>
      <c r="CD34" s="719">
        <v>0</v>
      </c>
      <c r="CE34" s="528">
        <f t="shared" si="54"/>
        <v>0.88</v>
      </c>
      <c r="CF34" s="528">
        <f t="shared" si="7"/>
        <v>0.88</v>
      </c>
      <c r="CG34" s="528">
        <f t="shared" si="7"/>
        <v>0.88</v>
      </c>
      <c r="CH34" s="528">
        <f>BG34+BI34+BK34+BM34+BO34+BQ34+BS34+BU34+BW34+BY34+CA34+CC34</f>
        <v>0.88</v>
      </c>
      <c r="CI34" s="528">
        <f t="shared" si="56"/>
        <v>0.88</v>
      </c>
      <c r="CJ34" s="528">
        <v>0</v>
      </c>
      <c r="CK34" s="528">
        <v>0</v>
      </c>
      <c r="CL34" s="528">
        <v>0</v>
      </c>
      <c r="CM34" s="528">
        <v>0</v>
      </c>
      <c r="CN34" s="724">
        <v>0</v>
      </c>
      <c r="CO34" s="528">
        <v>0</v>
      </c>
      <c r="CP34" s="528">
        <v>0</v>
      </c>
      <c r="CQ34" s="528">
        <v>0</v>
      </c>
      <c r="CR34" s="711">
        <v>0</v>
      </c>
      <c r="CS34" s="528">
        <v>0</v>
      </c>
      <c r="CT34" s="583">
        <v>0</v>
      </c>
      <c r="CU34" s="544">
        <v>0</v>
      </c>
      <c r="CV34" s="724">
        <v>0</v>
      </c>
      <c r="CW34" s="544">
        <v>0</v>
      </c>
      <c r="CX34" s="544">
        <v>0</v>
      </c>
      <c r="CY34" s="544">
        <v>0</v>
      </c>
      <c r="CZ34" s="711">
        <v>0</v>
      </c>
      <c r="DA34" s="544">
        <v>0</v>
      </c>
      <c r="DB34" s="723">
        <v>0</v>
      </c>
      <c r="DC34" s="544">
        <v>0</v>
      </c>
      <c r="DD34" s="711">
        <v>0</v>
      </c>
      <c r="DE34" s="583">
        <v>0</v>
      </c>
      <c r="DF34" s="723">
        <v>0</v>
      </c>
      <c r="DG34" s="583">
        <v>0</v>
      </c>
      <c r="DH34" s="739">
        <v>0</v>
      </c>
      <c r="DI34" s="710">
        <f>DE34+DC34+DA34+CY34+CW34+CU34+CS34+CQ34+CO34+CM34+CK34+DG34</f>
        <v>0</v>
      </c>
      <c r="DJ34" s="714">
        <f t="shared" si="11"/>
        <v>0</v>
      </c>
      <c r="DK34" s="714">
        <f t="shared" si="12"/>
        <v>0</v>
      </c>
      <c r="DL34" s="725">
        <f t="shared" si="55"/>
        <v>0</v>
      </c>
      <c r="DM34" s="725">
        <f t="shared" si="55"/>
        <v>0</v>
      </c>
      <c r="DN34" s="740"/>
      <c r="DO34" s="719"/>
      <c r="DP34" s="719"/>
      <c r="DQ34" s="719"/>
      <c r="DR34" s="719"/>
      <c r="DS34" s="719"/>
      <c r="DT34" s="719"/>
      <c r="DU34" s="719"/>
      <c r="DV34" s="719"/>
      <c r="DW34" s="719"/>
      <c r="DX34" s="719"/>
      <c r="DY34" s="719"/>
      <c r="DZ34" s="719"/>
      <c r="EA34" s="719"/>
      <c r="EB34" s="719"/>
      <c r="EC34" s="719"/>
      <c r="ED34" s="719"/>
      <c r="EE34" s="719"/>
      <c r="EF34" s="719"/>
      <c r="EG34" s="711"/>
      <c r="EH34" s="719"/>
      <c r="EI34" s="711"/>
      <c r="EJ34" s="719"/>
      <c r="EK34" s="711"/>
      <c r="EL34" s="719"/>
      <c r="EM34" s="719"/>
      <c r="EN34" s="527"/>
      <c r="EO34" s="527"/>
      <c r="EP34" s="527"/>
      <c r="EQ34" s="719"/>
      <c r="ER34" s="216">
        <f>IFERROR(DH34/DG34,0)</f>
        <v>0</v>
      </c>
      <c r="ES34" s="216">
        <f>IFERROR(DK34/DJ34,0)</f>
        <v>0</v>
      </c>
      <c r="ET34" s="216">
        <f>IFERROR(DM34/DL34,0)</f>
        <v>0</v>
      </c>
      <c r="EU34" s="216">
        <f t="shared" si="17"/>
        <v>1</v>
      </c>
      <c r="EV34" s="216">
        <f t="shared" si="18"/>
        <v>1</v>
      </c>
      <c r="EW34" s="880"/>
      <c r="EX34" s="882"/>
      <c r="EY34" s="882"/>
      <c r="EZ34" s="882"/>
      <c r="FA34" s="882"/>
      <c r="FB34" s="886"/>
    </row>
    <row r="35" spans="1:158" s="69" customFormat="1" ht="39.950000000000003" customHeight="1" x14ac:dyDescent="0.25">
      <c r="A35" s="920"/>
      <c r="B35" s="872"/>
      <c r="C35" s="892"/>
      <c r="D35" s="875"/>
      <c r="E35" s="878"/>
      <c r="F35" s="194" t="s">
        <v>4</v>
      </c>
      <c r="G35" s="529">
        <f>AA35+BE35+CI35+DL35+DN35</f>
        <v>145696535</v>
      </c>
      <c r="H35" s="249"/>
      <c r="I35" s="249"/>
      <c r="J35" s="249"/>
      <c r="K35" s="249"/>
      <c r="L35" s="249"/>
      <c r="M35" s="249"/>
      <c r="N35" s="249"/>
      <c r="O35" s="249"/>
      <c r="P35" s="249"/>
      <c r="Q35" s="249"/>
      <c r="R35" s="249"/>
      <c r="S35" s="576"/>
      <c r="T35" s="726"/>
      <c r="U35" s="249"/>
      <c r="V35" s="249"/>
      <c r="W35" s="529">
        <f t="shared" si="0"/>
        <v>0</v>
      </c>
      <c r="X35" s="527">
        <f t="shared" si="1"/>
        <v>0</v>
      </c>
      <c r="Y35" s="529">
        <f t="shared" si="1"/>
        <v>0</v>
      </c>
      <c r="Z35" s="527">
        <f t="shared" si="9"/>
        <v>0</v>
      </c>
      <c r="AA35" s="529">
        <f t="shared" si="9"/>
        <v>0</v>
      </c>
      <c r="AB35" s="727">
        <f>AA32-AA33</f>
        <v>89251491</v>
      </c>
      <c r="AC35" s="727">
        <v>13928886</v>
      </c>
      <c r="AD35" s="533">
        <v>13928886</v>
      </c>
      <c r="AE35" s="533">
        <v>28117717</v>
      </c>
      <c r="AF35" s="533">
        <v>28117717</v>
      </c>
      <c r="AG35" s="533">
        <v>27834767</v>
      </c>
      <c r="AH35" s="533">
        <v>27834767</v>
      </c>
      <c r="AI35" s="533">
        <v>11910334</v>
      </c>
      <c r="AJ35" s="533">
        <v>11910334</v>
      </c>
      <c r="AK35" s="249">
        <v>7454700</v>
      </c>
      <c r="AL35" s="533">
        <v>7454700</v>
      </c>
      <c r="AM35" s="249">
        <v>0</v>
      </c>
      <c r="AN35" s="249">
        <v>0</v>
      </c>
      <c r="AO35" s="533">
        <v>0</v>
      </c>
      <c r="AP35" s="249">
        <v>0</v>
      </c>
      <c r="AQ35" s="249">
        <v>0</v>
      </c>
      <c r="AR35" s="249">
        <v>0</v>
      </c>
      <c r="AS35" s="249">
        <v>0</v>
      </c>
      <c r="AT35" s="249">
        <v>0</v>
      </c>
      <c r="AU35" s="249">
        <v>0</v>
      </c>
      <c r="AV35" s="249">
        <v>0</v>
      </c>
      <c r="AW35" s="249">
        <v>0</v>
      </c>
      <c r="AX35" s="249">
        <v>0</v>
      </c>
      <c r="AY35" s="249">
        <v>0</v>
      </c>
      <c r="AZ35" s="249">
        <v>0</v>
      </c>
      <c r="BA35" s="534">
        <f t="shared" si="52"/>
        <v>89246404</v>
      </c>
      <c r="BB35" s="534">
        <f t="shared" si="10"/>
        <v>89246404</v>
      </c>
      <c r="BC35" s="534">
        <f t="shared" si="3"/>
        <v>89246404</v>
      </c>
      <c r="BD35" s="534">
        <f t="shared" si="53"/>
        <v>89246404</v>
      </c>
      <c r="BE35" s="534">
        <f t="shared" si="5"/>
        <v>89246404</v>
      </c>
      <c r="BF35" s="541">
        <v>34199015</v>
      </c>
      <c r="BG35" s="532">
        <v>26750400</v>
      </c>
      <c r="BH35" s="532">
        <v>5705267</v>
      </c>
      <c r="BI35" s="532">
        <v>6372166</v>
      </c>
      <c r="BJ35" s="532">
        <v>19783299</v>
      </c>
      <c r="BK35" s="532">
        <v>1078789</v>
      </c>
      <c r="BL35" s="532">
        <v>7634000</v>
      </c>
      <c r="BM35" s="532"/>
      <c r="BN35" s="532">
        <v>1076449</v>
      </c>
      <c r="BO35" s="532"/>
      <c r="BP35" s="532">
        <v>0</v>
      </c>
      <c r="BQ35" s="532">
        <v>0</v>
      </c>
      <c r="BR35" s="532">
        <v>0</v>
      </c>
      <c r="BS35" s="532"/>
      <c r="BT35" s="532">
        <v>0</v>
      </c>
      <c r="BU35" s="532"/>
      <c r="BV35" s="532">
        <v>0</v>
      </c>
      <c r="BW35" s="532">
        <v>-2340</v>
      </c>
      <c r="BX35" s="532"/>
      <c r="BY35" s="532"/>
      <c r="BZ35" s="532">
        <v>0</v>
      </c>
      <c r="CA35" s="532"/>
      <c r="CB35" s="532">
        <v>0</v>
      </c>
      <c r="CC35" s="532"/>
      <c r="CD35" s="532">
        <v>0</v>
      </c>
      <c r="CE35" s="535">
        <f t="shared" si="54"/>
        <v>34199015</v>
      </c>
      <c r="CF35" s="535">
        <f t="shared" si="7"/>
        <v>34199015</v>
      </c>
      <c r="CG35" s="535">
        <f t="shared" si="7"/>
        <v>34199015</v>
      </c>
      <c r="CH35" s="535">
        <f>BG35+BI35+BK35+BM35+BO35+BQ35+BS35+BU35+BW35+BY35+CA35+CC35</f>
        <v>34199015</v>
      </c>
      <c r="CI35" s="535">
        <f t="shared" si="56"/>
        <v>34199015</v>
      </c>
      <c r="CJ35" s="536">
        <v>22594166</v>
      </c>
      <c r="CK35" s="536">
        <v>4593333</v>
      </c>
      <c r="CL35" s="726">
        <v>4593333</v>
      </c>
      <c r="CM35" s="726">
        <v>18000833</v>
      </c>
      <c r="CN35" s="726">
        <v>14368783</v>
      </c>
      <c r="CO35" s="249">
        <v>0</v>
      </c>
      <c r="CP35" s="726">
        <v>3289000</v>
      </c>
      <c r="CQ35" s="249">
        <v>0</v>
      </c>
      <c r="CR35" s="726">
        <v>-800558</v>
      </c>
      <c r="CS35" s="249">
        <v>0</v>
      </c>
      <c r="CT35" s="728">
        <v>800558</v>
      </c>
      <c r="CU35" s="538">
        <v>0</v>
      </c>
      <c r="CV35" s="726">
        <v>0</v>
      </c>
      <c r="CW35" s="538">
        <v>0</v>
      </c>
      <c r="CX35" s="538">
        <v>0</v>
      </c>
      <c r="CY35" s="538">
        <v>0</v>
      </c>
      <c r="CZ35" s="726">
        <v>0</v>
      </c>
      <c r="DA35" s="538">
        <v>0</v>
      </c>
      <c r="DB35" s="728">
        <v>0</v>
      </c>
      <c r="DC35" s="538">
        <v>0</v>
      </c>
      <c r="DD35" s="726">
        <v>0</v>
      </c>
      <c r="DE35" s="539">
        <v>0</v>
      </c>
      <c r="DF35" s="728">
        <v>0</v>
      </c>
      <c r="DG35" s="539">
        <f>22251116-22594166</f>
        <v>-343050</v>
      </c>
      <c r="DH35" s="728">
        <v>0</v>
      </c>
      <c r="DI35" s="533">
        <f>DE35+DC35+DA35+CY35+CW35+CU35+CS35+CQ35+CO35+CM35+CK35+DG35</f>
        <v>22251116</v>
      </c>
      <c r="DJ35" s="714">
        <f t="shared" si="11"/>
        <v>22251116</v>
      </c>
      <c r="DK35" s="714">
        <f t="shared" si="12"/>
        <v>22251116</v>
      </c>
      <c r="DL35" s="537">
        <f t="shared" si="55"/>
        <v>22251116</v>
      </c>
      <c r="DM35" s="537">
        <f t="shared" si="55"/>
        <v>22251116</v>
      </c>
      <c r="DN35" s="729"/>
      <c r="DO35" s="726"/>
      <c r="DP35" s="726"/>
      <c r="DQ35" s="726"/>
      <c r="DR35" s="726"/>
      <c r="DS35" s="726"/>
      <c r="DT35" s="726"/>
      <c r="DU35" s="726"/>
      <c r="DV35" s="726"/>
      <c r="DW35" s="726"/>
      <c r="DX35" s="726"/>
      <c r="DY35" s="726"/>
      <c r="DZ35" s="726"/>
      <c r="EA35" s="726"/>
      <c r="EB35" s="726"/>
      <c r="EC35" s="726"/>
      <c r="ED35" s="726"/>
      <c r="EE35" s="726"/>
      <c r="EF35" s="726"/>
      <c r="EG35" s="726"/>
      <c r="EH35" s="726"/>
      <c r="EI35" s="726"/>
      <c r="EJ35" s="726"/>
      <c r="EK35" s="726"/>
      <c r="EL35" s="726"/>
      <c r="EM35" s="710"/>
      <c r="EN35" s="532"/>
      <c r="EO35" s="727"/>
      <c r="EP35" s="532"/>
      <c r="EQ35" s="533"/>
      <c r="ER35" s="216">
        <f t="shared" si="14"/>
        <v>0</v>
      </c>
      <c r="ES35" s="216">
        <f t="shared" si="15"/>
        <v>1</v>
      </c>
      <c r="ET35" s="216">
        <f t="shared" si="16"/>
        <v>1</v>
      </c>
      <c r="EU35" s="216">
        <f t="shared" si="17"/>
        <v>1</v>
      </c>
      <c r="EV35" s="216">
        <f t="shared" si="18"/>
        <v>1</v>
      </c>
      <c r="EW35" s="880"/>
      <c r="EX35" s="882"/>
      <c r="EY35" s="882"/>
      <c r="EZ35" s="882"/>
      <c r="FA35" s="882"/>
      <c r="FB35" s="886"/>
    </row>
    <row r="36" spans="1:158" s="600" customFormat="1" ht="39.950000000000003" customHeight="1" thickBot="1" x14ac:dyDescent="0.3">
      <c r="A36" s="920"/>
      <c r="B36" s="872"/>
      <c r="C36" s="892"/>
      <c r="D36" s="875"/>
      <c r="E36" s="878"/>
      <c r="F36" s="194" t="s">
        <v>43</v>
      </c>
      <c r="G36" s="730">
        <f>AA36+BE36+CH36+CJ36+DN36</f>
        <v>96</v>
      </c>
      <c r="H36" s="546">
        <f>H31+H34</f>
        <v>12</v>
      </c>
      <c r="I36" s="580"/>
      <c r="J36" s="580"/>
      <c r="K36" s="546">
        <f t="shared" ref="K36:V36" si="57">K31+K34</f>
        <v>1</v>
      </c>
      <c r="L36" s="546">
        <f t="shared" si="57"/>
        <v>1</v>
      </c>
      <c r="M36" s="546">
        <f t="shared" si="57"/>
        <v>1.4</v>
      </c>
      <c r="N36" s="546">
        <f t="shared" si="57"/>
        <v>1.4</v>
      </c>
      <c r="O36" s="546">
        <f t="shared" si="57"/>
        <v>2</v>
      </c>
      <c r="P36" s="546">
        <f t="shared" si="57"/>
        <v>2</v>
      </c>
      <c r="Q36" s="546">
        <f t="shared" si="57"/>
        <v>2.2000000000000002</v>
      </c>
      <c r="R36" s="546">
        <f t="shared" si="57"/>
        <v>2.2000000000000002</v>
      </c>
      <c r="S36" s="546">
        <f t="shared" si="57"/>
        <v>3.2</v>
      </c>
      <c r="T36" s="546">
        <f t="shared" si="57"/>
        <v>3.2</v>
      </c>
      <c r="U36" s="546">
        <f t="shared" si="57"/>
        <v>1.2</v>
      </c>
      <c r="V36" s="546">
        <f t="shared" si="57"/>
        <v>1.2</v>
      </c>
      <c r="W36" s="549">
        <f t="shared" si="0"/>
        <v>11.000000000000002</v>
      </c>
      <c r="X36" s="730">
        <f t="shared" si="1"/>
        <v>11.000000000000002</v>
      </c>
      <c r="Y36" s="549">
        <f t="shared" si="1"/>
        <v>11.000000000000002</v>
      </c>
      <c r="Z36" s="730">
        <f t="shared" si="9"/>
        <v>11.000000000000002</v>
      </c>
      <c r="AA36" s="549">
        <f t="shared" si="9"/>
        <v>11.000000000000002</v>
      </c>
      <c r="AB36" s="547">
        <f t="shared" ref="AB36:AZ36" si="58">AB31+AB34</f>
        <v>25</v>
      </c>
      <c r="AC36" s="549">
        <f t="shared" si="58"/>
        <v>1</v>
      </c>
      <c r="AD36" s="549">
        <f t="shared" si="58"/>
        <v>1</v>
      </c>
      <c r="AE36" s="549">
        <f t="shared" si="58"/>
        <v>0.57999999999999996</v>
      </c>
      <c r="AF36" s="549">
        <f t="shared" si="58"/>
        <v>0.57999999999999996</v>
      </c>
      <c r="AG36" s="549">
        <f t="shared" si="58"/>
        <v>1.78</v>
      </c>
      <c r="AH36" s="549">
        <f t="shared" si="58"/>
        <v>1.78</v>
      </c>
      <c r="AI36" s="549">
        <f t="shared" si="58"/>
        <v>2.58</v>
      </c>
      <c r="AJ36" s="549">
        <f t="shared" si="58"/>
        <v>2.58</v>
      </c>
      <c r="AK36" s="549">
        <f t="shared" si="58"/>
        <v>1.7</v>
      </c>
      <c r="AL36" s="549">
        <f t="shared" si="58"/>
        <v>1.7</v>
      </c>
      <c r="AM36" s="549">
        <f t="shared" si="58"/>
        <v>3.5</v>
      </c>
      <c r="AN36" s="549">
        <f t="shared" si="58"/>
        <v>0.7</v>
      </c>
      <c r="AO36" s="549">
        <f t="shared" si="58"/>
        <v>0.78</v>
      </c>
      <c r="AP36" s="549">
        <f t="shared" si="58"/>
        <v>0.78</v>
      </c>
      <c r="AQ36" s="549">
        <f t="shared" si="58"/>
        <v>2.5</v>
      </c>
      <c r="AR36" s="549">
        <f t="shared" si="58"/>
        <v>0.5</v>
      </c>
      <c r="AS36" s="549">
        <f t="shared" si="58"/>
        <v>1.7</v>
      </c>
      <c r="AT36" s="549">
        <f t="shared" si="58"/>
        <v>1.25</v>
      </c>
      <c r="AU36" s="549">
        <f t="shared" si="58"/>
        <v>3.09</v>
      </c>
      <c r="AV36" s="549">
        <f t="shared" si="58"/>
        <v>1.25</v>
      </c>
      <c r="AW36" s="549">
        <f t="shared" si="58"/>
        <v>3.2</v>
      </c>
      <c r="AX36" s="549">
        <f t="shared" si="58"/>
        <v>5.75</v>
      </c>
      <c r="AY36" s="549">
        <f t="shared" si="58"/>
        <v>0.59</v>
      </c>
      <c r="AZ36" s="549">
        <f t="shared" si="58"/>
        <v>4.25</v>
      </c>
      <c r="BA36" s="550">
        <f t="shared" si="52"/>
        <v>23</v>
      </c>
      <c r="BB36" s="549">
        <f t="shared" si="10"/>
        <v>23</v>
      </c>
      <c r="BC36" s="549">
        <f t="shared" si="3"/>
        <v>22.119999999999997</v>
      </c>
      <c r="BD36" s="550">
        <f t="shared" si="53"/>
        <v>23</v>
      </c>
      <c r="BE36" s="550">
        <f t="shared" si="5"/>
        <v>22.119999999999997</v>
      </c>
      <c r="BF36" s="549">
        <f>BF31+BF34</f>
        <v>24.880000000000003</v>
      </c>
      <c r="BG36" s="731">
        <f>BG31+BG34</f>
        <v>0.63</v>
      </c>
      <c r="BH36" s="731">
        <f t="shared" ref="BH36:CD37" si="59">BH31+BH34</f>
        <v>0.63</v>
      </c>
      <c r="BI36" s="731">
        <f t="shared" si="59"/>
        <v>2.19</v>
      </c>
      <c r="BJ36" s="731">
        <f t="shared" si="59"/>
        <v>2.19</v>
      </c>
      <c r="BK36" s="731">
        <f t="shared" si="59"/>
        <v>1.56</v>
      </c>
      <c r="BL36" s="731">
        <f t="shared" si="59"/>
        <v>1.56</v>
      </c>
      <c r="BM36" s="731">
        <f t="shared" si="59"/>
        <v>1.96</v>
      </c>
      <c r="BN36" s="731">
        <f t="shared" si="59"/>
        <v>1.96</v>
      </c>
      <c r="BO36" s="731">
        <f t="shared" si="59"/>
        <v>1.44</v>
      </c>
      <c r="BP36" s="731">
        <f t="shared" si="59"/>
        <v>1.44</v>
      </c>
      <c r="BQ36" s="731">
        <f t="shared" si="59"/>
        <v>2.6799999999999997</v>
      </c>
      <c r="BR36" s="731">
        <f t="shared" si="59"/>
        <v>2.68</v>
      </c>
      <c r="BS36" s="731">
        <f t="shared" si="59"/>
        <v>1.7600000000000007</v>
      </c>
      <c r="BT36" s="731">
        <f t="shared" si="59"/>
        <v>1.76</v>
      </c>
      <c r="BU36" s="731">
        <f t="shared" si="59"/>
        <v>2.0099999999999998</v>
      </c>
      <c r="BV36" s="731">
        <f t="shared" si="59"/>
        <v>2.0099999999999998</v>
      </c>
      <c r="BW36" s="731">
        <f t="shared" si="59"/>
        <v>3.7600000000000007</v>
      </c>
      <c r="BX36" s="731">
        <f t="shared" si="59"/>
        <v>3.76</v>
      </c>
      <c r="BY36" s="731">
        <f t="shared" si="59"/>
        <v>2.68</v>
      </c>
      <c r="BZ36" s="731">
        <f t="shared" si="59"/>
        <v>2.68</v>
      </c>
      <c r="CA36" s="731">
        <f t="shared" si="59"/>
        <v>2.1900000000000004</v>
      </c>
      <c r="CB36" s="731">
        <f t="shared" si="59"/>
        <v>2.19</v>
      </c>
      <c r="CC36" s="731">
        <f t="shared" si="59"/>
        <v>2.02</v>
      </c>
      <c r="CD36" s="731">
        <f t="shared" si="59"/>
        <v>2.02</v>
      </c>
      <c r="CE36" s="552">
        <f t="shared" si="54"/>
        <v>24.88</v>
      </c>
      <c r="CF36" s="552">
        <f t="shared" si="7"/>
        <v>24.88</v>
      </c>
      <c r="CG36" s="552">
        <f t="shared" si="7"/>
        <v>24.88</v>
      </c>
      <c r="CH36" s="552">
        <f>BG36+BI36+BK36+BM36+BO36+BQ36+BS36+BU36+BW36+BY36+CA36+CC36</f>
        <v>24.88</v>
      </c>
      <c r="CI36" s="552">
        <f t="shared" si="56"/>
        <v>24.88</v>
      </c>
      <c r="CJ36" s="551">
        <f>CJ31+CJ34</f>
        <v>25</v>
      </c>
      <c r="CK36" s="549">
        <f>CK31+CK34</f>
        <v>1.08</v>
      </c>
      <c r="CL36" s="549">
        <f>CL31+CL34</f>
        <v>1.08</v>
      </c>
      <c r="CM36" s="549">
        <f>CM31+CM34</f>
        <v>1.35</v>
      </c>
      <c r="CN36" s="549">
        <f t="shared" ref="CN36:DC37" si="60">CN31+CN34</f>
        <v>1.35</v>
      </c>
      <c r="CO36" s="549">
        <f t="shared" si="60"/>
        <v>1.63</v>
      </c>
      <c r="CP36" s="549">
        <f t="shared" si="60"/>
        <v>1.63</v>
      </c>
      <c r="CQ36" s="551">
        <f t="shared" si="60"/>
        <v>2.95</v>
      </c>
      <c r="CR36" s="551">
        <f t="shared" si="60"/>
        <v>2.95</v>
      </c>
      <c r="CS36" s="549">
        <f t="shared" si="60"/>
        <v>1.86</v>
      </c>
      <c r="CT36" s="549">
        <f t="shared" si="60"/>
        <v>1.86</v>
      </c>
      <c r="CU36" s="568">
        <f t="shared" si="60"/>
        <v>1.37</v>
      </c>
      <c r="CV36" s="553">
        <f t="shared" si="60"/>
        <v>1.37</v>
      </c>
      <c r="CW36" s="568">
        <f t="shared" si="60"/>
        <v>1.86</v>
      </c>
      <c r="CX36" s="569">
        <f>+CX31+CX34</f>
        <v>1.86</v>
      </c>
      <c r="CY36" s="568">
        <f t="shared" ref="CY36:DN37" si="61">CY31+CY34</f>
        <v>2.74</v>
      </c>
      <c r="CZ36" s="569">
        <f t="shared" si="61"/>
        <v>2.74</v>
      </c>
      <c r="DA36" s="568">
        <f t="shared" si="61"/>
        <v>2.54</v>
      </c>
      <c r="DB36" s="554">
        <f t="shared" si="61"/>
        <v>4.4400000000000004</v>
      </c>
      <c r="DC36" s="568">
        <f t="shared" si="61"/>
        <v>3.26</v>
      </c>
      <c r="DD36" s="553">
        <f t="shared" si="61"/>
        <v>2.39</v>
      </c>
      <c r="DE36" s="648">
        <f t="shared" si="61"/>
        <v>1.63</v>
      </c>
      <c r="DF36" s="648">
        <f t="shared" si="61"/>
        <v>1.4</v>
      </c>
      <c r="DG36" s="648">
        <f>DG31+DG34</f>
        <v>2.73</v>
      </c>
      <c r="DH36" s="570">
        <f>DH31+DH34</f>
        <v>1.93</v>
      </c>
      <c r="DI36" s="731">
        <f>DG36+DE36+DC36+DA36+CW36+CU36+CS36+CQ36+CO36+CM36+CK36+CY36</f>
        <v>25</v>
      </c>
      <c r="DJ36" s="733">
        <f t="shared" si="11"/>
        <v>25</v>
      </c>
      <c r="DK36" s="733">
        <f>CL36+CN36+CP36+CR36+CT36+CV36+CX36+CZ36+DB36+DD36+DF36+DH36</f>
        <v>25</v>
      </c>
      <c r="DL36" s="732">
        <f t="shared" si="55"/>
        <v>25</v>
      </c>
      <c r="DM36" s="733">
        <f t="shared" si="55"/>
        <v>25</v>
      </c>
      <c r="DN36" s="648">
        <f>DN31+DN34</f>
        <v>13</v>
      </c>
      <c r="DO36" s="547"/>
      <c r="DP36" s="547"/>
      <c r="DQ36" s="547"/>
      <c r="DR36" s="547"/>
      <c r="DS36" s="547"/>
      <c r="DT36" s="547"/>
      <c r="DU36" s="547"/>
      <c r="DV36" s="547"/>
      <c r="DW36" s="547"/>
      <c r="DX36" s="547"/>
      <c r="DY36" s="547"/>
      <c r="DZ36" s="547"/>
      <c r="EA36" s="547"/>
      <c r="EB36" s="547"/>
      <c r="EC36" s="547"/>
      <c r="ED36" s="547"/>
      <c r="EE36" s="547"/>
      <c r="EF36" s="547"/>
      <c r="EG36" s="547"/>
      <c r="EH36" s="547"/>
      <c r="EI36" s="547"/>
      <c r="EJ36" s="547"/>
      <c r="EK36" s="547"/>
      <c r="EL36" s="547"/>
      <c r="EM36" s="549"/>
      <c r="EN36" s="730"/>
      <c r="EO36" s="551"/>
      <c r="EP36" s="547"/>
      <c r="EQ36" s="549"/>
      <c r="ER36" s="217">
        <f t="shared" si="14"/>
        <v>0.70695970695970689</v>
      </c>
      <c r="ES36" s="217">
        <f t="shared" si="15"/>
        <v>1</v>
      </c>
      <c r="ET36" s="217">
        <f t="shared" si="16"/>
        <v>1</v>
      </c>
      <c r="EU36" s="217">
        <f t="shared" si="17"/>
        <v>0.98950882212684799</v>
      </c>
      <c r="EV36" s="217">
        <f t="shared" si="18"/>
        <v>0.86458333333333337</v>
      </c>
      <c r="EW36" s="880"/>
      <c r="EX36" s="882"/>
      <c r="EY36" s="882"/>
      <c r="EZ36" s="882"/>
      <c r="FA36" s="882"/>
      <c r="FB36" s="886"/>
    </row>
    <row r="37" spans="1:158" s="70" customFormat="1" ht="39.950000000000003" customHeight="1" thickBot="1" x14ac:dyDescent="0.3">
      <c r="A37" s="921"/>
      <c r="B37" s="890"/>
      <c r="C37" s="893"/>
      <c r="D37" s="876"/>
      <c r="E37" s="879"/>
      <c r="F37" s="195" t="s">
        <v>45</v>
      </c>
      <c r="G37" s="555">
        <f>G32+G35</f>
        <v>2357665921</v>
      </c>
      <c r="H37" s="556">
        <f t="shared" ref="H37:BS37" si="62">H32+H35</f>
        <v>275768000</v>
      </c>
      <c r="I37" s="556">
        <f t="shared" si="62"/>
        <v>0</v>
      </c>
      <c r="J37" s="556">
        <f t="shared" si="62"/>
        <v>0</v>
      </c>
      <c r="K37" s="556">
        <f t="shared" si="62"/>
        <v>105470000</v>
      </c>
      <c r="L37" s="556">
        <f t="shared" si="62"/>
        <v>105470000</v>
      </c>
      <c r="M37" s="556">
        <f t="shared" si="62"/>
        <v>68004000</v>
      </c>
      <c r="N37" s="556">
        <f t="shared" si="62"/>
        <v>68004000</v>
      </c>
      <c r="O37" s="556">
        <f t="shared" si="62"/>
        <v>0</v>
      </c>
      <c r="P37" s="556">
        <f t="shared" si="62"/>
        <v>0</v>
      </c>
      <c r="Q37" s="556">
        <f t="shared" si="62"/>
        <v>0</v>
      </c>
      <c r="R37" s="556">
        <f t="shared" si="62"/>
        <v>0</v>
      </c>
      <c r="S37" s="556">
        <f t="shared" si="62"/>
        <v>0</v>
      </c>
      <c r="T37" s="556">
        <f t="shared" si="62"/>
        <v>0</v>
      </c>
      <c r="U37" s="556">
        <f t="shared" si="62"/>
        <v>82521000</v>
      </c>
      <c r="V37" s="556">
        <f t="shared" si="62"/>
        <v>82521000</v>
      </c>
      <c r="W37" s="556">
        <f t="shared" si="62"/>
        <v>255995000</v>
      </c>
      <c r="X37" s="556">
        <f t="shared" si="62"/>
        <v>255995000</v>
      </c>
      <c r="Y37" s="556">
        <f t="shared" si="62"/>
        <v>255995000</v>
      </c>
      <c r="Z37" s="556">
        <f t="shared" si="62"/>
        <v>255995000</v>
      </c>
      <c r="AA37" s="556">
        <f t="shared" si="62"/>
        <v>255995000</v>
      </c>
      <c r="AB37" s="556">
        <f t="shared" si="62"/>
        <v>464466491</v>
      </c>
      <c r="AC37" s="556">
        <f t="shared" si="62"/>
        <v>13928886</v>
      </c>
      <c r="AD37" s="556">
        <f t="shared" si="62"/>
        <v>13928886</v>
      </c>
      <c r="AE37" s="556">
        <f t="shared" si="62"/>
        <v>28117717</v>
      </c>
      <c r="AF37" s="556">
        <f t="shared" si="62"/>
        <v>28117717</v>
      </c>
      <c r="AG37" s="556">
        <f t="shared" si="62"/>
        <v>90112767</v>
      </c>
      <c r="AH37" s="556">
        <f t="shared" si="62"/>
        <v>90112767</v>
      </c>
      <c r="AI37" s="556">
        <f t="shared" si="62"/>
        <v>193488334</v>
      </c>
      <c r="AJ37" s="556">
        <f t="shared" si="62"/>
        <v>116084334</v>
      </c>
      <c r="AK37" s="556">
        <f t="shared" si="62"/>
        <v>42662700</v>
      </c>
      <c r="AL37" s="556">
        <f t="shared" si="62"/>
        <v>7454700</v>
      </c>
      <c r="AM37" s="556">
        <f t="shared" si="62"/>
        <v>0</v>
      </c>
      <c r="AN37" s="556">
        <f t="shared" si="62"/>
        <v>24890000</v>
      </c>
      <c r="AO37" s="556">
        <f t="shared" si="62"/>
        <v>0</v>
      </c>
      <c r="AP37" s="556">
        <f t="shared" si="62"/>
        <v>0</v>
      </c>
      <c r="AQ37" s="556">
        <f t="shared" si="62"/>
        <v>0</v>
      </c>
      <c r="AR37" s="556">
        <f t="shared" si="62"/>
        <v>15000000</v>
      </c>
      <c r="AS37" s="556">
        <f t="shared" si="62"/>
        <v>47108500</v>
      </c>
      <c r="AT37" s="556">
        <f t="shared" si="62"/>
        <v>0</v>
      </c>
      <c r="AU37" s="556">
        <f t="shared" si="62"/>
        <v>0</v>
      </c>
      <c r="AV37" s="556">
        <f t="shared" si="62"/>
        <v>31500233</v>
      </c>
      <c r="AW37" s="556">
        <f t="shared" si="62"/>
        <v>28936000</v>
      </c>
      <c r="AX37" s="556">
        <f t="shared" si="62"/>
        <v>22733000</v>
      </c>
      <c r="AY37" s="556">
        <f t="shared" si="62"/>
        <v>-71727267</v>
      </c>
      <c r="AZ37" s="556">
        <f t="shared" si="62"/>
        <v>7441000</v>
      </c>
      <c r="BA37" s="556">
        <f t="shared" si="62"/>
        <v>372627637</v>
      </c>
      <c r="BB37" s="556">
        <f t="shared" si="62"/>
        <v>372627637</v>
      </c>
      <c r="BC37" s="556">
        <f t="shared" si="62"/>
        <v>357262637</v>
      </c>
      <c r="BD37" s="556">
        <f t="shared" si="62"/>
        <v>372627637</v>
      </c>
      <c r="BE37" s="556">
        <f t="shared" si="62"/>
        <v>357262637</v>
      </c>
      <c r="BF37" s="556">
        <f t="shared" si="62"/>
        <v>597899755</v>
      </c>
      <c r="BG37" s="556">
        <f t="shared" si="62"/>
        <v>415046400</v>
      </c>
      <c r="BH37" s="556">
        <f t="shared" si="62"/>
        <v>394001267</v>
      </c>
      <c r="BI37" s="556">
        <f t="shared" si="62"/>
        <v>6372166</v>
      </c>
      <c r="BJ37" s="556">
        <f t="shared" si="62"/>
        <v>19783299</v>
      </c>
      <c r="BK37" s="556">
        <f t="shared" si="62"/>
        <v>51078789</v>
      </c>
      <c r="BL37" s="556">
        <f t="shared" si="62"/>
        <v>7634000</v>
      </c>
      <c r="BM37" s="556">
        <f t="shared" si="62"/>
        <v>0</v>
      </c>
      <c r="BN37" s="556">
        <f t="shared" si="62"/>
        <v>1076449</v>
      </c>
      <c r="BO37" s="556">
        <f t="shared" si="62"/>
        <v>0</v>
      </c>
      <c r="BP37" s="556">
        <f t="shared" si="62"/>
        <v>0</v>
      </c>
      <c r="BQ37" s="556">
        <f t="shared" si="62"/>
        <v>125404740</v>
      </c>
      <c r="BR37" s="556">
        <f t="shared" si="62"/>
        <v>50000000</v>
      </c>
      <c r="BS37" s="556">
        <f t="shared" si="62"/>
        <v>0</v>
      </c>
      <c r="BT37" s="556">
        <f t="shared" si="59"/>
        <v>-11000000</v>
      </c>
      <c r="BU37" s="556">
        <f t="shared" si="59"/>
        <v>0</v>
      </c>
      <c r="BV37" s="556">
        <f t="shared" si="59"/>
        <v>-23023000</v>
      </c>
      <c r="BW37" s="556">
        <f t="shared" si="59"/>
        <v>-2340</v>
      </c>
      <c r="BX37" s="556">
        <f t="shared" si="59"/>
        <v>88484666</v>
      </c>
      <c r="BY37" s="556">
        <f t="shared" si="59"/>
        <v>0</v>
      </c>
      <c r="BZ37" s="556">
        <f t="shared" si="59"/>
        <v>24541000</v>
      </c>
      <c r="CA37" s="556">
        <f t="shared" si="59"/>
        <v>0</v>
      </c>
      <c r="CB37" s="556">
        <f t="shared" si="59"/>
        <v>2702000</v>
      </c>
      <c r="CC37" s="556">
        <f t="shared" si="59"/>
        <v>-43700074</v>
      </c>
      <c r="CD37" s="556">
        <f t="shared" si="59"/>
        <v>0</v>
      </c>
      <c r="CE37" s="556">
        <f t="shared" ref="CE37:CM37" si="63">CE32+CE35</f>
        <v>554199681</v>
      </c>
      <c r="CF37" s="556">
        <f t="shared" si="63"/>
        <v>554199681</v>
      </c>
      <c r="CG37" s="556">
        <f t="shared" si="63"/>
        <v>554199681</v>
      </c>
      <c r="CH37" s="556">
        <f t="shared" si="63"/>
        <v>554199681</v>
      </c>
      <c r="CI37" s="556">
        <f t="shared" si="63"/>
        <v>554199681</v>
      </c>
      <c r="CJ37" s="556">
        <f t="shared" si="63"/>
        <v>606501166</v>
      </c>
      <c r="CK37" s="556">
        <f t="shared" si="63"/>
        <v>249024333</v>
      </c>
      <c r="CL37" s="556">
        <f t="shared" si="63"/>
        <v>249024333</v>
      </c>
      <c r="CM37" s="556">
        <f t="shared" si="63"/>
        <v>254270833</v>
      </c>
      <c r="CN37" s="556">
        <f t="shared" si="60"/>
        <v>160678783</v>
      </c>
      <c r="CO37" s="556">
        <f t="shared" si="60"/>
        <v>0</v>
      </c>
      <c r="CP37" s="556">
        <f t="shared" si="60"/>
        <v>27838000</v>
      </c>
      <c r="CQ37" s="556">
        <f t="shared" si="60"/>
        <v>0</v>
      </c>
      <c r="CR37" s="556">
        <f t="shared" si="60"/>
        <v>-800558</v>
      </c>
      <c r="CS37" s="556">
        <f t="shared" si="60"/>
        <v>50000000</v>
      </c>
      <c r="CT37" s="556">
        <f t="shared" si="60"/>
        <v>800558</v>
      </c>
      <c r="CU37" s="557">
        <f t="shared" si="60"/>
        <v>0</v>
      </c>
      <c r="CV37" s="557">
        <f t="shared" si="60"/>
        <v>0</v>
      </c>
      <c r="CW37" s="557">
        <f t="shared" si="60"/>
        <v>0</v>
      </c>
      <c r="CX37" s="556">
        <f t="shared" si="60"/>
        <v>0</v>
      </c>
      <c r="CY37" s="557">
        <f t="shared" si="60"/>
        <v>0</v>
      </c>
      <c r="CZ37" s="557">
        <f t="shared" si="60"/>
        <v>0</v>
      </c>
      <c r="DA37" s="557">
        <f t="shared" si="60"/>
        <v>0</v>
      </c>
      <c r="DB37" s="556">
        <f t="shared" si="60"/>
        <v>50000000</v>
      </c>
      <c r="DC37" s="557">
        <f t="shared" si="60"/>
        <v>0</v>
      </c>
      <c r="DD37" s="557">
        <f t="shared" si="61"/>
        <v>10404100</v>
      </c>
      <c r="DE37" s="594">
        <f t="shared" si="61"/>
        <v>11038300</v>
      </c>
      <c r="DF37" s="594">
        <f t="shared" si="61"/>
        <v>0</v>
      </c>
      <c r="DG37" s="594">
        <f t="shared" si="61"/>
        <v>-28938863</v>
      </c>
      <c r="DH37" s="594">
        <f t="shared" si="61"/>
        <v>37449387</v>
      </c>
      <c r="DI37" s="556">
        <f t="shared" si="61"/>
        <v>535394603</v>
      </c>
      <c r="DJ37" s="756">
        <f t="shared" si="11"/>
        <v>535394603</v>
      </c>
      <c r="DK37" s="756">
        <f t="shared" si="12"/>
        <v>535394603</v>
      </c>
      <c r="DL37" s="594">
        <f t="shared" si="61"/>
        <v>535394603</v>
      </c>
      <c r="DM37" s="594">
        <f>DM32+DM35</f>
        <v>535394603</v>
      </c>
      <c r="DN37" s="594">
        <f t="shared" si="61"/>
        <v>654814000</v>
      </c>
      <c r="DO37" s="558"/>
      <c r="DP37" s="558"/>
      <c r="DQ37" s="558"/>
      <c r="DR37" s="558"/>
      <c r="DS37" s="558"/>
      <c r="DT37" s="558"/>
      <c r="DU37" s="558"/>
      <c r="DV37" s="558"/>
      <c r="DW37" s="558"/>
      <c r="DX37" s="558"/>
      <c r="DY37" s="558"/>
      <c r="DZ37" s="558"/>
      <c r="EA37" s="558"/>
      <c r="EB37" s="558"/>
      <c r="EC37" s="558"/>
      <c r="ED37" s="558"/>
      <c r="EE37" s="558"/>
      <c r="EF37" s="558"/>
      <c r="EG37" s="558"/>
      <c r="EH37" s="558"/>
      <c r="EI37" s="558"/>
      <c r="EJ37" s="558"/>
      <c r="EK37" s="558"/>
      <c r="EL37" s="558"/>
      <c r="EM37" s="559"/>
      <c r="EN37" s="560"/>
      <c r="EO37" s="560"/>
      <c r="EP37" s="560"/>
      <c r="EQ37" s="560"/>
      <c r="ER37" s="218">
        <f>DH37/DG37</f>
        <v>-1.2940863295147429</v>
      </c>
      <c r="ES37" s="218">
        <f>DK37/DJ37</f>
        <v>1</v>
      </c>
      <c r="ET37" s="218">
        <f>DM37/DL37</f>
        <v>1</v>
      </c>
      <c r="EU37" s="218">
        <f>(AA37+BE37+CI37+DK37)/(Z37+BD37+CH37+DJ37)</f>
        <v>0.9910575901027342</v>
      </c>
      <c r="EV37" s="251">
        <f>(AA37+BE37+CI37+DM37)/G37</f>
        <v>0.7222617529619032</v>
      </c>
      <c r="EW37" s="895"/>
      <c r="EX37" s="887"/>
      <c r="EY37" s="887"/>
      <c r="EZ37" s="887"/>
      <c r="FA37" s="887"/>
      <c r="FB37" s="886"/>
    </row>
    <row r="38" spans="1:158" s="71" customFormat="1" ht="39.950000000000003" customHeight="1" x14ac:dyDescent="0.25">
      <c r="A38" s="901" t="s">
        <v>5</v>
      </c>
      <c r="B38" s="902"/>
      <c r="C38" s="902"/>
      <c r="D38" s="902"/>
      <c r="E38" s="902"/>
      <c r="F38" s="197" t="s">
        <v>44</v>
      </c>
      <c r="G38" s="584">
        <f>G11+G18+G25+G32</f>
        <v>14064139972</v>
      </c>
      <c r="H38" s="585">
        <f t="shared" ref="H38:BS38" si="64">H11+H18+H25+H32</f>
        <v>1670000000</v>
      </c>
      <c r="I38" s="585">
        <f t="shared" si="64"/>
        <v>0</v>
      </c>
      <c r="J38" s="585">
        <f t="shared" si="64"/>
        <v>0</v>
      </c>
      <c r="K38" s="585">
        <f t="shared" si="64"/>
        <v>212240000</v>
      </c>
      <c r="L38" s="585">
        <f t="shared" si="64"/>
        <v>212240000</v>
      </c>
      <c r="M38" s="585">
        <f t="shared" si="64"/>
        <v>819877949</v>
      </c>
      <c r="N38" s="585">
        <f t="shared" si="64"/>
        <v>819877949</v>
      </c>
      <c r="O38" s="585">
        <f t="shared" si="64"/>
        <v>39171000</v>
      </c>
      <c r="P38" s="585">
        <f t="shared" si="64"/>
        <v>39171000</v>
      </c>
      <c r="Q38" s="585">
        <f t="shared" si="64"/>
        <v>0</v>
      </c>
      <c r="R38" s="585">
        <f t="shared" si="64"/>
        <v>0</v>
      </c>
      <c r="S38" s="585">
        <f t="shared" si="64"/>
        <v>34367401</v>
      </c>
      <c r="T38" s="585">
        <f t="shared" si="64"/>
        <v>34367401</v>
      </c>
      <c r="U38" s="585">
        <f t="shared" si="64"/>
        <v>489908083</v>
      </c>
      <c r="V38" s="585">
        <f t="shared" si="64"/>
        <v>489908083</v>
      </c>
      <c r="W38" s="585">
        <f t="shared" si="64"/>
        <v>1595564433</v>
      </c>
      <c r="X38" s="585">
        <f t="shared" si="64"/>
        <v>1595564433</v>
      </c>
      <c r="Y38" s="585">
        <f t="shared" si="64"/>
        <v>1595564433</v>
      </c>
      <c r="Z38" s="585">
        <f t="shared" si="64"/>
        <v>1595564433</v>
      </c>
      <c r="AA38" s="585">
        <f t="shared" si="64"/>
        <v>1595564433</v>
      </c>
      <c r="AB38" s="585">
        <f t="shared" si="64"/>
        <v>2481000000</v>
      </c>
      <c r="AC38" s="585">
        <f t="shared" si="64"/>
        <v>0</v>
      </c>
      <c r="AD38" s="585">
        <f t="shared" si="64"/>
        <v>0</v>
      </c>
      <c r="AE38" s="585">
        <f t="shared" si="64"/>
        <v>344492000</v>
      </c>
      <c r="AF38" s="585">
        <f t="shared" si="64"/>
        <v>342173447</v>
      </c>
      <c r="AG38" s="585">
        <f t="shared" si="64"/>
        <v>1052117000</v>
      </c>
      <c r="AH38" s="585">
        <f t="shared" si="64"/>
        <v>1021148000</v>
      </c>
      <c r="AI38" s="585">
        <f t="shared" si="64"/>
        <v>395775000</v>
      </c>
      <c r="AJ38" s="585">
        <f t="shared" si="64"/>
        <v>186288831</v>
      </c>
      <c r="AK38" s="585">
        <f t="shared" si="64"/>
        <v>61208000</v>
      </c>
      <c r="AL38" s="585">
        <f t="shared" si="64"/>
        <v>12080082</v>
      </c>
      <c r="AM38" s="585">
        <f t="shared" si="64"/>
        <v>0</v>
      </c>
      <c r="AN38" s="585">
        <f t="shared" si="64"/>
        <v>37113969</v>
      </c>
      <c r="AO38" s="585">
        <f t="shared" si="64"/>
        <v>0</v>
      </c>
      <c r="AP38" s="585">
        <f t="shared" si="64"/>
        <v>0</v>
      </c>
      <c r="AQ38" s="585">
        <f t="shared" si="64"/>
        <v>60000000</v>
      </c>
      <c r="AR38" s="585">
        <f t="shared" si="64"/>
        <v>18836000</v>
      </c>
      <c r="AS38" s="585">
        <f t="shared" si="64"/>
        <v>381711242</v>
      </c>
      <c r="AT38" s="585">
        <f t="shared" si="64"/>
        <v>139490324</v>
      </c>
      <c r="AU38" s="585">
        <f t="shared" si="64"/>
        <v>0</v>
      </c>
      <c r="AV38" s="585">
        <f t="shared" si="64"/>
        <v>132088211</v>
      </c>
      <c r="AW38" s="585">
        <f t="shared" si="64"/>
        <v>185696758</v>
      </c>
      <c r="AX38" s="585">
        <f t="shared" si="64"/>
        <v>220018133</v>
      </c>
      <c r="AY38" s="585">
        <f t="shared" si="64"/>
        <v>-223465543</v>
      </c>
      <c r="AZ38" s="585">
        <f t="shared" si="64"/>
        <v>86310346</v>
      </c>
      <c r="BA38" s="585">
        <f t="shared" si="64"/>
        <v>2257534457</v>
      </c>
      <c r="BB38" s="585">
        <f t="shared" si="64"/>
        <v>2257534457</v>
      </c>
      <c r="BC38" s="585">
        <f t="shared" si="64"/>
        <v>2195547343</v>
      </c>
      <c r="BD38" s="585">
        <f t="shared" si="64"/>
        <v>2257534457</v>
      </c>
      <c r="BE38" s="585">
        <f t="shared" si="64"/>
        <v>2195547343</v>
      </c>
      <c r="BF38" s="585">
        <f t="shared" si="64"/>
        <v>3396551000</v>
      </c>
      <c r="BG38" s="585">
        <f t="shared" si="64"/>
        <v>2327369000</v>
      </c>
      <c r="BH38" s="585">
        <f t="shared" si="64"/>
        <v>2262659425</v>
      </c>
      <c r="BI38" s="585">
        <f t="shared" si="64"/>
        <v>0</v>
      </c>
      <c r="BJ38" s="585">
        <f t="shared" si="64"/>
        <v>0</v>
      </c>
      <c r="BK38" s="585">
        <f t="shared" si="64"/>
        <v>50000000</v>
      </c>
      <c r="BL38" s="585">
        <f t="shared" si="64"/>
        <v>0</v>
      </c>
      <c r="BM38" s="585">
        <f t="shared" si="64"/>
        <v>0</v>
      </c>
      <c r="BN38" s="585">
        <f t="shared" si="64"/>
        <v>0</v>
      </c>
      <c r="BO38" s="585">
        <f t="shared" si="64"/>
        <v>0</v>
      </c>
      <c r="BP38" s="585">
        <f t="shared" si="64"/>
        <v>0</v>
      </c>
      <c r="BQ38" s="585">
        <f t="shared" si="64"/>
        <v>803316733</v>
      </c>
      <c r="BR38" s="585">
        <f t="shared" si="64"/>
        <v>100000000</v>
      </c>
      <c r="BS38" s="585">
        <f t="shared" si="64"/>
        <v>18862000</v>
      </c>
      <c r="BT38" s="585">
        <f t="shared" ref="BT38:DI38" si="65">BT11+BT18+BT25+BT32</f>
        <v>21651933</v>
      </c>
      <c r="BU38" s="585">
        <f t="shared" si="65"/>
        <v>0</v>
      </c>
      <c r="BV38" s="585">
        <f t="shared" si="65"/>
        <v>-6506300</v>
      </c>
      <c r="BW38" s="585">
        <f t="shared" si="65"/>
        <v>25055267</v>
      </c>
      <c r="BX38" s="585">
        <f t="shared" si="65"/>
        <v>697322834</v>
      </c>
      <c r="BY38" s="585">
        <f t="shared" si="65"/>
        <v>34057667</v>
      </c>
      <c r="BZ38" s="585">
        <f t="shared" si="65"/>
        <v>41126100</v>
      </c>
      <c r="CA38" s="585">
        <f t="shared" si="65"/>
        <v>137890333</v>
      </c>
      <c r="CB38" s="585">
        <f t="shared" si="65"/>
        <v>20975233</v>
      </c>
      <c r="CC38" s="585">
        <f t="shared" si="65"/>
        <v>-106743048</v>
      </c>
      <c r="CD38" s="585">
        <f t="shared" si="65"/>
        <v>114185700</v>
      </c>
      <c r="CE38" s="585">
        <f t="shared" si="65"/>
        <v>3289807952</v>
      </c>
      <c r="CF38" s="585">
        <f t="shared" si="65"/>
        <v>3289807952</v>
      </c>
      <c r="CG38" s="585">
        <f t="shared" si="65"/>
        <v>3251414925</v>
      </c>
      <c r="CH38" s="585">
        <f t="shared" si="65"/>
        <v>3289807952</v>
      </c>
      <c r="CI38" s="585">
        <f t="shared" si="65"/>
        <v>3251414925</v>
      </c>
      <c r="CJ38" s="585">
        <f t="shared" si="65"/>
        <v>3392716000</v>
      </c>
      <c r="CK38" s="585">
        <f t="shared" si="65"/>
        <v>1517374400</v>
      </c>
      <c r="CL38" s="585">
        <f t="shared" si="65"/>
        <v>1517374400</v>
      </c>
      <c r="CM38" s="585">
        <f t="shared" si="65"/>
        <v>1491381000</v>
      </c>
      <c r="CN38" s="585">
        <f t="shared" si="65"/>
        <v>833470000</v>
      </c>
      <c r="CO38" s="585">
        <f t="shared" si="65"/>
        <v>0</v>
      </c>
      <c r="CP38" s="585">
        <f t="shared" si="65"/>
        <v>124509000</v>
      </c>
      <c r="CQ38" s="585">
        <f t="shared" si="65"/>
        <v>25644000</v>
      </c>
      <c r="CR38" s="585">
        <f t="shared" si="65"/>
        <v>53130000</v>
      </c>
      <c r="CS38" s="585">
        <f t="shared" si="65"/>
        <v>50000000</v>
      </c>
      <c r="CT38" s="585">
        <f t="shared" si="65"/>
        <v>116489499</v>
      </c>
      <c r="CU38" s="586">
        <f t="shared" si="65"/>
        <v>245128000</v>
      </c>
      <c r="CV38" s="586">
        <f t="shared" si="65"/>
        <v>74105000</v>
      </c>
      <c r="CW38" s="586">
        <f t="shared" si="65"/>
        <v>0</v>
      </c>
      <c r="CX38" s="585">
        <f t="shared" si="65"/>
        <v>15050000</v>
      </c>
      <c r="CY38" s="586">
        <f t="shared" si="65"/>
        <v>0</v>
      </c>
      <c r="CZ38" s="586">
        <f t="shared" si="65"/>
        <v>27338004</v>
      </c>
      <c r="DA38" s="586">
        <f t="shared" si="65"/>
        <v>0</v>
      </c>
      <c r="DB38" s="585">
        <f t="shared" si="65"/>
        <v>117636000</v>
      </c>
      <c r="DC38" s="586">
        <f t="shared" si="65"/>
        <v>0</v>
      </c>
      <c r="DD38" s="586">
        <f t="shared" si="65"/>
        <v>22444100</v>
      </c>
      <c r="DE38" s="595">
        <f t="shared" si="65"/>
        <v>-191526129</v>
      </c>
      <c r="DF38" s="595">
        <f t="shared" si="65"/>
        <v>26331100</v>
      </c>
      <c r="DG38" s="595">
        <f t="shared" si="65"/>
        <v>0</v>
      </c>
      <c r="DH38" s="595">
        <f t="shared" si="65"/>
        <v>210124168</v>
      </c>
      <c r="DI38" s="585">
        <f t="shared" si="65"/>
        <v>3138001271</v>
      </c>
      <c r="DJ38" s="757">
        <f t="shared" si="11"/>
        <v>3138001271</v>
      </c>
      <c r="DK38" s="757">
        <f t="shared" si="12"/>
        <v>3138001271</v>
      </c>
      <c r="DL38" s="595">
        <f>DL11+DL18+DL25+DL32</f>
        <v>3138001271</v>
      </c>
      <c r="DM38" s="595">
        <f>DM11+DM18+DM25+DM32</f>
        <v>3138001271</v>
      </c>
      <c r="DN38" s="758">
        <f>DN11+DN18+DN25+DN32</f>
        <v>3883612000</v>
      </c>
      <c r="DO38" s="253">
        <f t="shared" ref="DO38:EL38" si="66">DO11+DO18+DO32+DO25</f>
        <v>0</v>
      </c>
      <c r="DP38" s="252">
        <f t="shared" si="66"/>
        <v>0</v>
      </c>
      <c r="DQ38" s="252">
        <f t="shared" si="66"/>
        <v>0</v>
      </c>
      <c r="DR38" s="252">
        <f t="shared" si="66"/>
        <v>0</v>
      </c>
      <c r="DS38" s="252">
        <f t="shared" si="66"/>
        <v>0</v>
      </c>
      <c r="DT38" s="252">
        <f t="shared" si="66"/>
        <v>0</v>
      </c>
      <c r="DU38" s="252">
        <f t="shared" si="66"/>
        <v>0</v>
      </c>
      <c r="DV38" s="252">
        <f t="shared" si="66"/>
        <v>0</v>
      </c>
      <c r="DW38" s="252">
        <f t="shared" si="66"/>
        <v>0</v>
      </c>
      <c r="DX38" s="252">
        <f t="shared" si="66"/>
        <v>0</v>
      </c>
      <c r="DY38" s="252">
        <f t="shared" si="66"/>
        <v>0</v>
      </c>
      <c r="DZ38" s="252">
        <f t="shared" si="66"/>
        <v>0</v>
      </c>
      <c r="EA38" s="252">
        <f t="shared" si="66"/>
        <v>0</v>
      </c>
      <c r="EB38" s="252">
        <f t="shared" si="66"/>
        <v>0</v>
      </c>
      <c r="EC38" s="252">
        <f t="shared" si="66"/>
        <v>0</v>
      </c>
      <c r="ED38" s="252">
        <f t="shared" si="66"/>
        <v>0</v>
      </c>
      <c r="EE38" s="252">
        <f t="shared" si="66"/>
        <v>0</v>
      </c>
      <c r="EF38" s="252">
        <f t="shared" si="66"/>
        <v>0</v>
      </c>
      <c r="EG38" s="252">
        <f t="shared" si="66"/>
        <v>0</v>
      </c>
      <c r="EH38" s="252">
        <f t="shared" si="66"/>
        <v>0</v>
      </c>
      <c r="EI38" s="252">
        <f t="shared" si="66"/>
        <v>0</v>
      </c>
      <c r="EJ38" s="252">
        <f t="shared" si="66"/>
        <v>0</v>
      </c>
      <c r="EK38" s="252">
        <f t="shared" si="66"/>
        <v>0</v>
      </c>
      <c r="EL38" s="252">
        <f t="shared" si="66"/>
        <v>0</v>
      </c>
      <c r="EM38" s="252"/>
      <c r="EN38" s="252"/>
      <c r="EO38" s="252"/>
      <c r="EP38" s="252"/>
      <c r="EQ38" s="592"/>
      <c r="ER38" s="905"/>
      <c r="ES38" s="906"/>
      <c r="ET38" s="906"/>
      <c r="EU38" s="906"/>
      <c r="EV38" s="906"/>
      <c r="EW38" s="907"/>
      <c r="EX38" s="907"/>
      <c r="EY38" s="907"/>
      <c r="EZ38" s="907"/>
      <c r="FA38" s="908"/>
    </row>
    <row r="39" spans="1:158" s="71" customFormat="1" ht="39.950000000000003" customHeight="1" x14ac:dyDescent="0.25">
      <c r="A39" s="901"/>
      <c r="B39" s="902"/>
      <c r="C39" s="902"/>
      <c r="D39" s="902"/>
      <c r="E39" s="902"/>
      <c r="F39" s="194" t="s">
        <v>46</v>
      </c>
      <c r="G39" s="587">
        <f>G14+G21+G28+G35</f>
        <v>1265092552</v>
      </c>
      <c r="H39" s="588">
        <f t="shared" ref="H39:BS39" si="67">H14+H21+H28+H35</f>
        <v>0</v>
      </c>
      <c r="I39" s="588">
        <f t="shared" si="67"/>
        <v>0</v>
      </c>
      <c r="J39" s="588">
        <f t="shared" si="67"/>
        <v>0</v>
      </c>
      <c r="K39" s="588">
        <f t="shared" si="67"/>
        <v>0</v>
      </c>
      <c r="L39" s="588">
        <f t="shared" si="67"/>
        <v>0</v>
      </c>
      <c r="M39" s="588">
        <f t="shared" si="67"/>
        <v>0</v>
      </c>
      <c r="N39" s="588">
        <f t="shared" si="67"/>
        <v>0</v>
      </c>
      <c r="O39" s="588">
        <f t="shared" si="67"/>
        <v>0</v>
      </c>
      <c r="P39" s="588">
        <f t="shared" si="67"/>
        <v>0</v>
      </c>
      <c r="Q39" s="588">
        <f t="shared" si="67"/>
        <v>0</v>
      </c>
      <c r="R39" s="588">
        <f t="shared" si="67"/>
        <v>0</v>
      </c>
      <c r="S39" s="588">
        <f t="shared" si="67"/>
        <v>0</v>
      </c>
      <c r="T39" s="588">
        <f t="shared" si="67"/>
        <v>0</v>
      </c>
      <c r="U39" s="588">
        <f t="shared" si="67"/>
        <v>0</v>
      </c>
      <c r="V39" s="588">
        <f t="shared" si="67"/>
        <v>0</v>
      </c>
      <c r="W39" s="588">
        <f t="shared" si="67"/>
        <v>0</v>
      </c>
      <c r="X39" s="588">
        <f t="shared" si="67"/>
        <v>0</v>
      </c>
      <c r="Y39" s="588">
        <f t="shared" si="67"/>
        <v>0</v>
      </c>
      <c r="Z39" s="588">
        <f t="shared" si="67"/>
        <v>0</v>
      </c>
      <c r="AA39" s="588">
        <f t="shared" si="67"/>
        <v>0</v>
      </c>
      <c r="AB39" s="588">
        <f t="shared" si="67"/>
        <v>628482424</v>
      </c>
      <c r="AC39" s="588">
        <f t="shared" si="67"/>
        <v>48552820</v>
      </c>
      <c r="AD39" s="588">
        <f t="shared" si="67"/>
        <v>48552820</v>
      </c>
      <c r="AE39" s="588">
        <f t="shared" si="67"/>
        <v>215485427</v>
      </c>
      <c r="AF39" s="588">
        <f t="shared" si="67"/>
        <v>215485427</v>
      </c>
      <c r="AG39" s="588">
        <f t="shared" si="67"/>
        <v>150631624</v>
      </c>
      <c r="AH39" s="588">
        <f t="shared" si="67"/>
        <v>150631624</v>
      </c>
      <c r="AI39" s="588">
        <f t="shared" si="67"/>
        <v>62840483</v>
      </c>
      <c r="AJ39" s="588">
        <f t="shared" si="67"/>
        <v>62840483</v>
      </c>
      <c r="AK39" s="588">
        <f t="shared" si="67"/>
        <v>16792913</v>
      </c>
      <c r="AL39" s="588">
        <f t="shared" si="67"/>
        <v>16792913</v>
      </c>
      <c r="AM39" s="588">
        <f t="shared" si="67"/>
        <v>33030520</v>
      </c>
      <c r="AN39" s="588">
        <f t="shared" si="67"/>
        <v>23659093</v>
      </c>
      <c r="AO39" s="588">
        <f t="shared" si="67"/>
        <v>21749600</v>
      </c>
      <c r="AP39" s="588">
        <f t="shared" si="67"/>
        <v>20000000</v>
      </c>
      <c r="AQ39" s="588">
        <f t="shared" si="67"/>
        <v>37500000</v>
      </c>
      <c r="AR39" s="588">
        <f t="shared" si="67"/>
        <v>23348514</v>
      </c>
      <c r="AS39" s="588">
        <f t="shared" si="67"/>
        <v>37533750</v>
      </c>
      <c r="AT39" s="588">
        <f t="shared" si="67"/>
        <v>33627385</v>
      </c>
      <c r="AU39" s="588">
        <f t="shared" si="67"/>
        <v>0</v>
      </c>
      <c r="AV39" s="588">
        <f t="shared" si="67"/>
        <v>18813840</v>
      </c>
      <c r="AW39" s="588">
        <f t="shared" si="67"/>
        <v>0</v>
      </c>
      <c r="AX39" s="588">
        <f t="shared" si="67"/>
        <v>0</v>
      </c>
      <c r="AY39" s="588">
        <f t="shared" si="67"/>
        <v>-10365038</v>
      </c>
      <c r="AZ39" s="588">
        <f t="shared" si="67"/>
        <v>0</v>
      </c>
      <c r="BA39" s="588">
        <f t="shared" si="67"/>
        <v>613752099</v>
      </c>
      <c r="BB39" s="588">
        <f t="shared" si="67"/>
        <v>613752099</v>
      </c>
      <c r="BC39" s="588">
        <f t="shared" si="67"/>
        <v>613752099</v>
      </c>
      <c r="BD39" s="588">
        <f t="shared" si="67"/>
        <v>613752099</v>
      </c>
      <c r="BE39" s="588">
        <f t="shared" si="67"/>
        <v>613752099</v>
      </c>
      <c r="BF39" s="588">
        <f t="shared" si="67"/>
        <v>361103713</v>
      </c>
      <c r="BG39" s="588">
        <f t="shared" si="67"/>
        <v>206419880</v>
      </c>
      <c r="BH39" s="588">
        <f t="shared" si="67"/>
        <v>114430967</v>
      </c>
      <c r="BI39" s="588">
        <f t="shared" si="67"/>
        <v>92439943</v>
      </c>
      <c r="BJ39" s="588">
        <f t="shared" si="67"/>
        <v>126082274</v>
      </c>
      <c r="BK39" s="588">
        <f t="shared" si="67"/>
        <v>42723983</v>
      </c>
      <c r="BL39" s="588">
        <f t="shared" si="67"/>
        <v>28718378</v>
      </c>
      <c r="BM39" s="588">
        <f t="shared" si="67"/>
        <v>3928451</v>
      </c>
      <c r="BN39" s="588">
        <f t="shared" si="67"/>
        <v>21022745</v>
      </c>
      <c r="BO39" s="588">
        <f t="shared" si="67"/>
        <v>1559850</v>
      </c>
      <c r="BP39" s="588">
        <f t="shared" si="67"/>
        <v>30947805</v>
      </c>
      <c r="BQ39" s="588">
        <f t="shared" si="67"/>
        <v>1559850</v>
      </c>
      <c r="BR39" s="588">
        <f t="shared" si="67"/>
        <v>7441540</v>
      </c>
      <c r="BS39" s="588">
        <f t="shared" si="67"/>
        <v>1559850</v>
      </c>
      <c r="BT39" s="588">
        <f t="shared" ref="BT39:DL39" si="68">BT14+BT21+BT28+BT35</f>
        <v>0</v>
      </c>
      <c r="BU39" s="588">
        <f t="shared" si="68"/>
        <v>1559850</v>
      </c>
      <c r="BV39" s="588">
        <f t="shared" si="68"/>
        <v>12040142</v>
      </c>
      <c r="BW39" s="588">
        <f t="shared" si="68"/>
        <v>1552801</v>
      </c>
      <c r="BX39" s="588">
        <f t="shared" si="68"/>
        <v>0</v>
      </c>
      <c r="BY39" s="588">
        <f t="shared" si="68"/>
        <v>1559850</v>
      </c>
      <c r="BZ39" s="588">
        <f t="shared" si="68"/>
        <v>5104965</v>
      </c>
      <c r="CA39" s="588">
        <f t="shared" si="68"/>
        <v>1559850</v>
      </c>
      <c r="CB39" s="588">
        <f t="shared" si="68"/>
        <v>3403310</v>
      </c>
      <c r="CC39" s="588">
        <f t="shared" si="68"/>
        <v>4679553</v>
      </c>
      <c r="CD39" s="588">
        <f t="shared" si="68"/>
        <v>3403310</v>
      </c>
      <c r="CE39" s="588">
        <f t="shared" si="68"/>
        <v>361103711</v>
      </c>
      <c r="CF39" s="588">
        <f t="shared" si="68"/>
        <v>361103711</v>
      </c>
      <c r="CG39" s="588">
        <f t="shared" si="68"/>
        <v>352595436</v>
      </c>
      <c r="CH39" s="588">
        <f t="shared" si="68"/>
        <v>361103711</v>
      </c>
      <c r="CI39" s="588">
        <f t="shared" si="68"/>
        <v>352595436</v>
      </c>
      <c r="CJ39" s="588">
        <f t="shared" si="68"/>
        <v>299502795</v>
      </c>
      <c r="CK39" s="588">
        <f t="shared" si="68"/>
        <v>71985733</v>
      </c>
      <c r="CL39" s="588">
        <f t="shared" si="68"/>
        <v>71985733</v>
      </c>
      <c r="CM39" s="588">
        <f t="shared" si="68"/>
        <v>99540265</v>
      </c>
      <c r="CN39" s="588">
        <f t="shared" si="68"/>
        <v>108713817</v>
      </c>
      <c r="CO39" s="588">
        <f t="shared" si="68"/>
        <v>93367797</v>
      </c>
      <c r="CP39" s="588">
        <f t="shared" si="68"/>
        <v>47887934</v>
      </c>
      <c r="CQ39" s="588">
        <f t="shared" si="68"/>
        <v>28589000</v>
      </c>
      <c r="CR39" s="588">
        <f t="shared" si="68"/>
        <v>31090334</v>
      </c>
      <c r="CS39" s="588">
        <f t="shared" si="68"/>
        <v>6020000</v>
      </c>
      <c r="CT39" s="588">
        <f t="shared" si="68"/>
        <v>30221546</v>
      </c>
      <c r="CU39" s="589">
        <f t="shared" si="68"/>
        <v>0</v>
      </c>
      <c r="CV39" s="589">
        <f t="shared" si="68"/>
        <v>0</v>
      </c>
      <c r="CW39" s="589">
        <f t="shared" si="68"/>
        <v>0</v>
      </c>
      <c r="CX39" s="588">
        <f t="shared" si="68"/>
        <v>0</v>
      </c>
      <c r="CY39" s="589">
        <f t="shared" si="68"/>
        <v>0</v>
      </c>
      <c r="CZ39" s="589">
        <f t="shared" si="68"/>
        <v>2920600</v>
      </c>
      <c r="DA39" s="589">
        <f t="shared" si="68"/>
        <v>0</v>
      </c>
      <c r="DB39" s="588">
        <f t="shared" si="68"/>
        <v>4391100</v>
      </c>
      <c r="DC39" s="589">
        <f t="shared" si="68"/>
        <v>-404601</v>
      </c>
      <c r="DD39" s="589">
        <f t="shared" si="68"/>
        <v>530620</v>
      </c>
      <c r="DE39" s="596">
        <f t="shared" si="68"/>
        <v>0</v>
      </c>
      <c r="DF39" s="596">
        <f t="shared" si="68"/>
        <v>1003333</v>
      </c>
      <c r="DG39" s="596">
        <f t="shared" si="68"/>
        <v>-353177</v>
      </c>
      <c r="DH39" s="596">
        <f t="shared" si="68"/>
        <v>0</v>
      </c>
      <c r="DI39" s="588">
        <f t="shared" si="68"/>
        <v>298745017</v>
      </c>
      <c r="DJ39" s="759">
        <f t="shared" si="11"/>
        <v>298745017</v>
      </c>
      <c r="DK39" s="759">
        <f t="shared" si="12"/>
        <v>298745017</v>
      </c>
      <c r="DL39" s="596">
        <f t="shared" si="68"/>
        <v>298745017</v>
      </c>
      <c r="DM39" s="596">
        <f>DM14+DM21+DM28+DM35</f>
        <v>298745017</v>
      </c>
      <c r="DN39" s="760">
        <f>DN14+DN21+DN28+DN35</f>
        <v>0</v>
      </c>
      <c r="DO39" s="254">
        <f t="shared" ref="DO39:EL39" si="69">DO14+DO21+DO28+DO35</f>
        <v>0</v>
      </c>
      <c r="DP39" s="249">
        <f t="shared" si="69"/>
        <v>0</v>
      </c>
      <c r="DQ39" s="249">
        <f t="shared" si="69"/>
        <v>0</v>
      </c>
      <c r="DR39" s="249">
        <f t="shared" si="69"/>
        <v>0</v>
      </c>
      <c r="DS39" s="249">
        <f t="shared" si="69"/>
        <v>0</v>
      </c>
      <c r="DT39" s="249">
        <f t="shared" si="69"/>
        <v>0</v>
      </c>
      <c r="DU39" s="249">
        <f t="shared" si="69"/>
        <v>0</v>
      </c>
      <c r="DV39" s="249">
        <f t="shared" si="69"/>
        <v>0</v>
      </c>
      <c r="DW39" s="249">
        <f t="shared" si="69"/>
        <v>0</v>
      </c>
      <c r="DX39" s="249">
        <f t="shared" si="69"/>
        <v>0</v>
      </c>
      <c r="DY39" s="249">
        <f t="shared" si="69"/>
        <v>0</v>
      </c>
      <c r="DZ39" s="249">
        <f t="shared" si="69"/>
        <v>0</v>
      </c>
      <c r="EA39" s="249">
        <f t="shared" si="69"/>
        <v>0</v>
      </c>
      <c r="EB39" s="249">
        <f t="shared" si="69"/>
        <v>0</v>
      </c>
      <c r="EC39" s="249">
        <f t="shared" si="69"/>
        <v>0</v>
      </c>
      <c r="ED39" s="249">
        <f t="shared" si="69"/>
        <v>0</v>
      </c>
      <c r="EE39" s="249">
        <f t="shared" si="69"/>
        <v>0</v>
      </c>
      <c r="EF39" s="249">
        <f t="shared" si="69"/>
        <v>0</v>
      </c>
      <c r="EG39" s="249">
        <f t="shared" si="69"/>
        <v>0</v>
      </c>
      <c r="EH39" s="249">
        <f t="shared" si="69"/>
        <v>0</v>
      </c>
      <c r="EI39" s="249">
        <f t="shared" si="69"/>
        <v>0</v>
      </c>
      <c r="EJ39" s="249">
        <f t="shared" si="69"/>
        <v>0</v>
      </c>
      <c r="EK39" s="249">
        <f t="shared" si="69"/>
        <v>0</v>
      </c>
      <c r="EL39" s="249">
        <f t="shared" si="69"/>
        <v>0</v>
      </c>
      <c r="EM39" s="249"/>
      <c r="EN39" s="249"/>
      <c r="EO39" s="249"/>
      <c r="EP39" s="249"/>
      <c r="EQ39" s="593"/>
      <c r="ER39" s="909"/>
      <c r="ES39" s="910"/>
      <c r="ET39" s="910"/>
      <c r="EU39" s="910"/>
      <c r="EV39" s="910"/>
      <c r="EW39" s="910"/>
      <c r="EX39" s="910"/>
      <c r="EY39" s="910"/>
      <c r="EZ39" s="910"/>
      <c r="FA39" s="911"/>
    </row>
    <row r="40" spans="1:158" s="71" customFormat="1" ht="39.950000000000003" customHeight="1" thickBot="1" x14ac:dyDescent="0.3">
      <c r="A40" s="903"/>
      <c r="B40" s="904"/>
      <c r="C40" s="904"/>
      <c r="D40" s="904"/>
      <c r="E40" s="904"/>
      <c r="F40" s="198" t="s">
        <v>47</v>
      </c>
      <c r="G40" s="590">
        <f>G38+G39</f>
        <v>15329232524</v>
      </c>
      <c r="H40" s="591">
        <f t="shared" ref="H40:BS40" si="70">H38+H39</f>
        <v>1670000000</v>
      </c>
      <c r="I40" s="591">
        <f t="shared" si="70"/>
        <v>0</v>
      </c>
      <c r="J40" s="591">
        <f t="shared" si="70"/>
        <v>0</v>
      </c>
      <c r="K40" s="591">
        <f t="shared" si="70"/>
        <v>212240000</v>
      </c>
      <c r="L40" s="591">
        <f t="shared" si="70"/>
        <v>212240000</v>
      </c>
      <c r="M40" s="591">
        <f t="shared" si="70"/>
        <v>819877949</v>
      </c>
      <c r="N40" s="591">
        <f t="shared" si="70"/>
        <v>819877949</v>
      </c>
      <c r="O40" s="591">
        <f t="shared" si="70"/>
        <v>39171000</v>
      </c>
      <c r="P40" s="591">
        <f t="shared" si="70"/>
        <v>39171000</v>
      </c>
      <c r="Q40" s="591">
        <f t="shared" si="70"/>
        <v>0</v>
      </c>
      <c r="R40" s="591">
        <f t="shared" si="70"/>
        <v>0</v>
      </c>
      <c r="S40" s="591">
        <f t="shared" si="70"/>
        <v>34367401</v>
      </c>
      <c r="T40" s="591">
        <f t="shared" si="70"/>
        <v>34367401</v>
      </c>
      <c r="U40" s="591">
        <f t="shared" si="70"/>
        <v>489908083</v>
      </c>
      <c r="V40" s="591">
        <f t="shared" si="70"/>
        <v>489908083</v>
      </c>
      <c r="W40" s="591">
        <f t="shared" si="70"/>
        <v>1595564433</v>
      </c>
      <c r="X40" s="591">
        <f t="shared" si="70"/>
        <v>1595564433</v>
      </c>
      <c r="Y40" s="591">
        <f t="shared" si="70"/>
        <v>1595564433</v>
      </c>
      <c r="Z40" s="591">
        <f t="shared" si="70"/>
        <v>1595564433</v>
      </c>
      <c r="AA40" s="591">
        <f t="shared" si="70"/>
        <v>1595564433</v>
      </c>
      <c r="AB40" s="591">
        <f t="shared" si="70"/>
        <v>3109482424</v>
      </c>
      <c r="AC40" s="591">
        <f t="shared" si="70"/>
        <v>48552820</v>
      </c>
      <c r="AD40" s="591">
        <f t="shared" si="70"/>
        <v>48552820</v>
      </c>
      <c r="AE40" s="591">
        <f t="shared" si="70"/>
        <v>559977427</v>
      </c>
      <c r="AF40" s="591">
        <f t="shared" si="70"/>
        <v>557658874</v>
      </c>
      <c r="AG40" s="591">
        <f t="shared" si="70"/>
        <v>1202748624</v>
      </c>
      <c r="AH40" s="591">
        <f t="shared" si="70"/>
        <v>1171779624</v>
      </c>
      <c r="AI40" s="591">
        <f t="shared" si="70"/>
        <v>458615483</v>
      </c>
      <c r="AJ40" s="591">
        <f t="shared" si="70"/>
        <v>249129314</v>
      </c>
      <c r="AK40" s="591">
        <f t="shared" si="70"/>
        <v>78000913</v>
      </c>
      <c r="AL40" s="591">
        <f t="shared" si="70"/>
        <v>28872995</v>
      </c>
      <c r="AM40" s="591">
        <f t="shared" si="70"/>
        <v>33030520</v>
      </c>
      <c r="AN40" s="591">
        <f t="shared" si="70"/>
        <v>60773062</v>
      </c>
      <c r="AO40" s="591">
        <f t="shared" si="70"/>
        <v>21749600</v>
      </c>
      <c r="AP40" s="591">
        <f t="shared" si="70"/>
        <v>20000000</v>
      </c>
      <c r="AQ40" s="591">
        <f t="shared" si="70"/>
        <v>97500000</v>
      </c>
      <c r="AR40" s="591">
        <f t="shared" si="70"/>
        <v>42184514</v>
      </c>
      <c r="AS40" s="591">
        <f t="shared" si="70"/>
        <v>419244992</v>
      </c>
      <c r="AT40" s="591">
        <f t="shared" si="70"/>
        <v>173117709</v>
      </c>
      <c r="AU40" s="591">
        <f t="shared" si="70"/>
        <v>0</v>
      </c>
      <c r="AV40" s="591">
        <f t="shared" si="70"/>
        <v>150902051</v>
      </c>
      <c r="AW40" s="591">
        <f t="shared" si="70"/>
        <v>185696758</v>
      </c>
      <c r="AX40" s="591">
        <f t="shared" si="70"/>
        <v>220018133</v>
      </c>
      <c r="AY40" s="591">
        <f t="shared" si="70"/>
        <v>-233830581</v>
      </c>
      <c r="AZ40" s="591">
        <f t="shared" si="70"/>
        <v>86310346</v>
      </c>
      <c r="BA40" s="591">
        <f t="shared" si="70"/>
        <v>2871286556</v>
      </c>
      <c r="BB40" s="591">
        <f t="shared" si="70"/>
        <v>2871286556</v>
      </c>
      <c r="BC40" s="591">
        <f t="shared" si="70"/>
        <v>2809299442</v>
      </c>
      <c r="BD40" s="591">
        <f t="shared" si="70"/>
        <v>2871286556</v>
      </c>
      <c r="BE40" s="591">
        <f t="shared" si="70"/>
        <v>2809299442</v>
      </c>
      <c r="BF40" s="591">
        <f t="shared" si="70"/>
        <v>3757654713</v>
      </c>
      <c r="BG40" s="591">
        <f t="shared" si="70"/>
        <v>2533788880</v>
      </c>
      <c r="BH40" s="591">
        <f t="shared" si="70"/>
        <v>2377090392</v>
      </c>
      <c r="BI40" s="591">
        <f t="shared" si="70"/>
        <v>92439943</v>
      </c>
      <c r="BJ40" s="591">
        <f t="shared" si="70"/>
        <v>126082274</v>
      </c>
      <c r="BK40" s="591">
        <f t="shared" si="70"/>
        <v>92723983</v>
      </c>
      <c r="BL40" s="591">
        <f t="shared" si="70"/>
        <v>28718378</v>
      </c>
      <c r="BM40" s="591">
        <f t="shared" si="70"/>
        <v>3928451</v>
      </c>
      <c r="BN40" s="591">
        <f t="shared" si="70"/>
        <v>21022745</v>
      </c>
      <c r="BO40" s="591">
        <f t="shared" si="70"/>
        <v>1559850</v>
      </c>
      <c r="BP40" s="591">
        <f t="shared" si="70"/>
        <v>30947805</v>
      </c>
      <c r="BQ40" s="591">
        <f t="shared" si="70"/>
        <v>804876583</v>
      </c>
      <c r="BR40" s="591">
        <f t="shared" si="70"/>
        <v>107441540</v>
      </c>
      <c r="BS40" s="591">
        <f t="shared" si="70"/>
        <v>20421850</v>
      </c>
      <c r="BT40" s="591">
        <f t="shared" ref="BT40:DL40" si="71">BT38+BT39</f>
        <v>21651933</v>
      </c>
      <c r="BU40" s="591">
        <f t="shared" si="71"/>
        <v>1559850</v>
      </c>
      <c r="BV40" s="591">
        <f t="shared" si="71"/>
        <v>5533842</v>
      </c>
      <c r="BW40" s="591">
        <f t="shared" si="71"/>
        <v>26608068</v>
      </c>
      <c r="BX40" s="591">
        <f t="shared" si="71"/>
        <v>697322834</v>
      </c>
      <c r="BY40" s="591">
        <f t="shared" si="71"/>
        <v>35617517</v>
      </c>
      <c r="BZ40" s="591">
        <f t="shared" si="71"/>
        <v>46231065</v>
      </c>
      <c r="CA40" s="591">
        <f t="shared" si="71"/>
        <v>139450183</v>
      </c>
      <c r="CB40" s="591">
        <f t="shared" si="71"/>
        <v>24378543</v>
      </c>
      <c r="CC40" s="591">
        <f t="shared" si="71"/>
        <v>-102063495</v>
      </c>
      <c r="CD40" s="591">
        <f t="shared" si="71"/>
        <v>117589010</v>
      </c>
      <c r="CE40" s="591">
        <f t="shared" si="71"/>
        <v>3650911663</v>
      </c>
      <c r="CF40" s="591">
        <f t="shared" si="71"/>
        <v>3650911663</v>
      </c>
      <c r="CG40" s="591">
        <f t="shared" si="71"/>
        <v>3604010361</v>
      </c>
      <c r="CH40" s="591">
        <f t="shared" si="71"/>
        <v>3650911663</v>
      </c>
      <c r="CI40" s="591">
        <f t="shared" si="71"/>
        <v>3604010361</v>
      </c>
      <c r="CJ40" s="591">
        <f t="shared" si="71"/>
        <v>3692218795</v>
      </c>
      <c r="CK40" s="591">
        <f t="shared" si="71"/>
        <v>1589360133</v>
      </c>
      <c r="CL40" s="591">
        <f t="shared" si="71"/>
        <v>1589360133</v>
      </c>
      <c r="CM40" s="591">
        <f t="shared" si="71"/>
        <v>1590921265</v>
      </c>
      <c r="CN40" s="591">
        <f t="shared" si="71"/>
        <v>942183817</v>
      </c>
      <c r="CO40" s="591">
        <f t="shared" si="71"/>
        <v>93367797</v>
      </c>
      <c r="CP40" s="591">
        <f t="shared" si="71"/>
        <v>172396934</v>
      </c>
      <c r="CQ40" s="591">
        <f t="shared" si="71"/>
        <v>54233000</v>
      </c>
      <c r="CR40" s="591">
        <f t="shared" si="71"/>
        <v>84220334</v>
      </c>
      <c r="CS40" s="591">
        <f t="shared" si="71"/>
        <v>56020000</v>
      </c>
      <c r="CT40" s="591">
        <f t="shared" si="71"/>
        <v>146711045</v>
      </c>
      <c r="CU40" s="591">
        <f t="shared" si="71"/>
        <v>245128000</v>
      </c>
      <c r="CV40" s="591">
        <f t="shared" si="71"/>
        <v>74105000</v>
      </c>
      <c r="CW40" s="591">
        <f t="shared" si="71"/>
        <v>0</v>
      </c>
      <c r="CX40" s="591">
        <f t="shared" si="71"/>
        <v>15050000</v>
      </c>
      <c r="CY40" s="591">
        <f t="shared" si="71"/>
        <v>0</v>
      </c>
      <c r="CZ40" s="591">
        <f t="shared" si="71"/>
        <v>30258604</v>
      </c>
      <c r="DA40" s="591">
        <f t="shared" si="71"/>
        <v>0</v>
      </c>
      <c r="DB40" s="591">
        <f t="shared" si="71"/>
        <v>122027100</v>
      </c>
      <c r="DC40" s="591">
        <f t="shared" si="71"/>
        <v>-404601</v>
      </c>
      <c r="DD40" s="591">
        <f t="shared" si="71"/>
        <v>22974720</v>
      </c>
      <c r="DE40" s="597">
        <f t="shared" si="71"/>
        <v>-191526129</v>
      </c>
      <c r="DF40" s="597">
        <f t="shared" si="71"/>
        <v>27334433</v>
      </c>
      <c r="DG40" s="597">
        <f t="shared" si="71"/>
        <v>-353177</v>
      </c>
      <c r="DH40" s="597">
        <f t="shared" si="71"/>
        <v>210124168</v>
      </c>
      <c r="DI40" s="591">
        <f t="shared" si="71"/>
        <v>3436746288</v>
      </c>
      <c r="DJ40" s="761">
        <f t="shared" si="11"/>
        <v>3436746288</v>
      </c>
      <c r="DK40" s="761">
        <f t="shared" si="12"/>
        <v>3436746288</v>
      </c>
      <c r="DL40" s="597">
        <f t="shared" si="71"/>
        <v>3436746288</v>
      </c>
      <c r="DM40" s="597">
        <f>DM38+DM39</f>
        <v>3436746288</v>
      </c>
      <c r="DN40" s="762">
        <f>DN38+DN39</f>
        <v>3883612000</v>
      </c>
      <c r="DO40" s="753">
        <f t="shared" ref="DO40:EL40" si="72">DO38+DO39</f>
        <v>0</v>
      </c>
      <c r="DP40" s="754">
        <f t="shared" si="72"/>
        <v>0</v>
      </c>
      <c r="DQ40" s="754">
        <f t="shared" si="72"/>
        <v>0</v>
      </c>
      <c r="DR40" s="754">
        <f t="shared" si="72"/>
        <v>0</v>
      </c>
      <c r="DS40" s="754">
        <f t="shared" si="72"/>
        <v>0</v>
      </c>
      <c r="DT40" s="754">
        <f t="shared" si="72"/>
        <v>0</v>
      </c>
      <c r="DU40" s="754">
        <f t="shared" si="72"/>
        <v>0</v>
      </c>
      <c r="DV40" s="754">
        <f t="shared" si="72"/>
        <v>0</v>
      </c>
      <c r="DW40" s="754">
        <f t="shared" si="72"/>
        <v>0</v>
      </c>
      <c r="DX40" s="754">
        <f t="shared" si="72"/>
        <v>0</v>
      </c>
      <c r="DY40" s="754">
        <f t="shared" si="72"/>
        <v>0</v>
      </c>
      <c r="DZ40" s="754">
        <f t="shared" si="72"/>
        <v>0</v>
      </c>
      <c r="EA40" s="754">
        <f t="shared" si="72"/>
        <v>0</v>
      </c>
      <c r="EB40" s="754">
        <f t="shared" si="72"/>
        <v>0</v>
      </c>
      <c r="EC40" s="754">
        <f t="shared" si="72"/>
        <v>0</v>
      </c>
      <c r="ED40" s="754">
        <f t="shared" si="72"/>
        <v>0</v>
      </c>
      <c r="EE40" s="754">
        <f t="shared" si="72"/>
        <v>0</v>
      </c>
      <c r="EF40" s="754">
        <f t="shared" si="72"/>
        <v>0</v>
      </c>
      <c r="EG40" s="754">
        <f t="shared" si="72"/>
        <v>0</v>
      </c>
      <c r="EH40" s="754">
        <f t="shared" si="72"/>
        <v>0</v>
      </c>
      <c r="EI40" s="754">
        <f t="shared" si="72"/>
        <v>0</v>
      </c>
      <c r="EJ40" s="754">
        <f t="shared" si="72"/>
        <v>0</v>
      </c>
      <c r="EK40" s="754">
        <f t="shared" si="72"/>
        <v>0</v>
      </c>
      <c r="EL40" s="754">
        <f t="shared" si="72"/>
        <v>0</v>
      </c>
      <c r="EM40" s="754"/>
      <c r="EN40" s="754"/>
      <c r="EO40" s="754"/>
      <c r="EP40" s="754"/>
      <c r="EQ40" s="755"/>
      <c r="ER40" s="912"/>
      <c r="ES40" s="913"/>
      <c r="ET40" s="913"/>
      <c r="EU40" s="913"/>
      <c r="EV40" s="913"/>
      <c r="EW40" s="913"/>
      <c r="EX40" s="913"/>
      <c r="EY40" s="913"/>
      <c r="EZ40" s="913"/>
      <c r="FA40" s="914"/>
    </row>
    <row r="41" spans="1:158" ht="20.25" customHeight="1" thickBot="1" x14ac:dyDescent="0.3">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173"/>
      <c r="CG41" s="173"/>
      <c r="CH41" s="173"/>
      <c r="CI41" s="173"/>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653"/>
      <c r="DM41" s="57"/>
      <c r="DN41" s="57"/>
      <c r="DO41" s="57"/>
      <c r="DP41" s="57"/>
      <c r="DQ41" s="57"/>
      <c r="DR41" s="57"/>
      <c r="DS41" s="57"/>
      <c r="DT41" s="57"/>
      <c r="DU41" s="57"/>
      <c r="DV41" s="57"/>
      <c r="DW41" s="57"/>
      <c r="DX41" s="57"/>
      <c r="DY41" s="57"/>
      <c r="DZ41" s="57"/>
      <c r="EA41" s="57"/>
      <c r="EB41" s="57"/>
      <c r="EC41" s="57"/>
      <c r="ED41" s="57"/>
      <c r="EE41" s="57"/>
      <c r="EF41" s="57"/>
    </row>
    <row r="42" spans="1:158" ht="20.25" customHeight="1" x14ac:dyDescent="0.3">
      <c r="F42" s="18" t="s">
        <v>35</v>
      </c>
      <c r="G42"/>
      <c r="H42"/>
      <c r="I42"/>
      <c r="J42"/>
      <c r="K42"/>
      <c r="L42"/>
      <c r="M42"/>
      <c r="N42"/>
      <c r="O42"/>
      <c r="P42"/>
      <c r="Q42"/>
      <c r="R42"/>
      <c r="S42"/>
      <c r="T42"/>
      <c r="U42" s="163"/>
      <c r="V42" s="163"/>
      <c r="W42" s="164">
        <f>W12+W19+W26+W33</f>
        <v>967082009</v>
      </c>
      <c r="X42" s="163"/>
      <c r="Y42" s="163"/>
      <c r="Z42" s="163"/>
      <c r="AA42" s="164">
        <f>+AA11+AA18+AA25+AA32</f>
        <v>1595564433</v>
      </c>
      <c r="AB42" s="165"/>
      <c r="AC42" s="166"/>
      <c r="AD42" s="163"/>
      <c r="AE42" s="163"/>
      <c r="AF42" s="163"/>
      <c r="AG42" s="163"/>
      <c r="AH42" s="163"/>
      <c r="AI42" s="163"/>
      <c r="AJ42" s="163"/>
      <c r="AK42" s="163"/>
      <c r="AL42" s="163"/>
      <c r="AM42" s="163"/>
      <c r="AN42" s="167">
        <f>AN11+AN18+AN32+AN25</f>
        <v>37113969</v>
      </c>
      <c r="AO42" s="163"/>
      <c r="AP42" s="163"/>
      <c r="AQ42" s="163"/>
      <c r="AR42" s="163"/>
      <c r="AS42" s="163"/>
      <c r="AT42" s="163"/>
      <c r="AU42" s="163"/>
      <c r="AV42" s="163"/>
      <c r="AW42" s="163"/>
      <c r="AX42" s="163"/>
      <c r="AY42" s="163"/>
      <c r="AZ42" s="163"/>
      <c r="BA42" s="163"/>
      <c r="BB42" s="163"/>
      <c r="BC42" s="167"/>
      <c r="BD42" s="164"/>
      <c r="BE42" s="164">
        <f>+BE11+BE18+BE25+BE32</f>
        <v>2195547343</v>
      </c>
      <c r="BF42" s="164">
        <f>+BF11+BF18+BF25+BF32</f>
        <v>3396551000</v>
      </c>
      <c r="BG42" s="168"/>
      <c r="BH42" s="168"/>
      <c r="BI42" s="168"/>
      <c r="BJ42" s="168"/>
      <c r="BK42" s="168"/>
      <c r="BL42" s="168"/>
      <c r="BM42" s="168"/>
      <c r="BN42" s="168"/>
      <c r="BO42" s="168"/>
      <c r="BP42" s="168"/>
      <c r="BQ42" s="168"/>
      <c r="BR42" s="168"/>
      <c r="BS42" s="168"/>
      <c r="BT42" s="168"/>
      <c r="BW42" s="176"/>
      <c r="BX42" s="176"/>
      <c r="BY42" s="176"/>
      <c r="BZ42" s="176"/>
      <c r="CA42" s="176"/>
      <c r="CB42" s="176"/>
      <c r="CC42" s="176"/>
      <c r="CD42" s="176"/>
      <c r="CE42" s="176"/>
      <c r="CF42" s="209"/>
      <c r="CG42" s="209"/>
      <c r="CH42" s="214"/>
      <c r="CI42" s="210"/>
      <c r="CJ42" s="211"/>
      <c r="CT42" s="64"/>
      <c r="DL42" s="64"/>
      <c r="DM42" s="64"/>
      <c r="DN42" s="211"/>
      <c r="ER42" s="177"/>
      <c r="ES42" s="177"/>
      <c r="ET42" s="176"/>
      <c r="EU42" s="176"/>
      <c r="EV42" s="176"/>
      <c r="EW42" s="176"/>
      <c r="EX42" s="176"/>
      <c r="EY42" s="176"/>
      <c r="EZ42" s="176"/>
    </row>
    <row r="43" spans="1:158" ht="20.25" customHeight="1" x14ac:dyDescent="0.25">
      <c r="F43" s="30" t="s">
        <v>36</v>
      </c>
      <c r="G43" s="925" t="s">
        <v>37</v>
      </c>
      <c r="H43" s="926"/>
      <c r="I43" s="926"/>
      <c r="J43" s="926"/>
      <c r="K43" s="926"/>
      <c r="L43" s="926"/>
      <c r="M43" s="927"/>
      <c r="N43" s="928" t="s">
        <v>38</v>
      </c>
      <c r="O43" s="929"/>
      <c r="P43" s="929"/>
      <c r="Q43" s="929"/>
      <c r="R43" s="929"/>
      <c r="S43" s="929"/>
      <c r="T43" s="930"/>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70"/>
      <c r="BG43" s="168"/>
      <c r="BH43" s="168"/>
      <c r="BI43" s="168"/>
      <c r="BJ43" s="206"/>
      <c r="BK43" s="171"/>
      <c r="BL43" s="207"/>
      <c r="BM43" s="168"/>
      <c r="BN43" s="168"/>
      <c r="BO43" s="168"/>
      <c r="BP43" s="168"/>
      <c r="BQ43" s="168"/>
      <c r="BR43" s="168"/>
      <c r="BS43" s="168"/>
      <c r="BT43" s="168"/>
      <c r="BY43" s="213"/>
      <c r="CH43" s="215"/>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L43" s="276"/>
      <c r="DM43" s="64"/>
      <c r="ER43" s="212"/>
      <c r="ES43" s="177"/>
      <c r="ET43" s="176"/>
      <c r="EU43" s="176"/>
      <c r="EV43" s="176"/>
      <c r="EW43" s="176"/>
      <c r="EX43" s="176"/>
      <c r="EY43" s="176"/>
      <c r="EZ43" s="176"/>
    </row>
    <row r="44" spans="1:158" ht="20.25" customHeight="1" x14ac:dyDescent="0.25">
      <c r="F44" s="19">
        <v>13</v>
      </c>
      <c r="G44" s="781" t="s">
        <v>91</v>
      </c>
      <c r="H44" s="781"/>
      <c r="I44" s="781"/>
      <c r="J44" s="781"/>
      <c r="K44" s="781"/>
      <c r="L44" s="781"/>
      <c r="M44" s="781"/>
      <c r="N44" s="781" t="s">
        <v>82</v>
      </c>
      <c r="O44" s="781"/>
      <c r="P44" s="781"/>
      <c r="Q44" s="781"/>
      <c r="R44" s="781"/>
      <c r="S44" s="781"/>
      <c r="T44" s="781"/>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71"/>
      <c r="BJ44" s="171"/>
      <c r="BK44" s="171"/>
      <c r="BL44" s="207"/>
      <c r="BM44" s="208"/>
      <c r="BN44" s="168"/>
      <c r="BO44" s="168"/>
      <c r="BP44" s="168"/>
      <c r="BQ44" s="168"/>
      <c r="BR44" s="168"/>
      <c r="BS44" s="168"/>
      <c r="BT44" s="168"/>
      <c r="CE44" s="174"/>
      <c r="CF44" s="180"/>
      <c r="CG44" s="179"/>
      <c r="CH44" s="215"/>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L44" s="64"/>
      <c r="DM44" s="64"/>
      <c r="DN44" s="79"/>
      <c r="DO44" s="79"/>
      <c r="DP44" s="79"/>
      <c r="DQ44" s="79"/>
      <c r="DR44" s="79"/>
      <c r="DS44" s="79"/>
      <c r="DT44" s="79"/>
      <c r="DU44" s="79"/>
      <c r="DV44" s="79"/>
      <c r="DW44" s="79"/>
      <c r="DX44" s="79"/>
      <c r="DY44" s="79"/>
      <c r="DZ44" s="79"/>
      <c r="EA44" s="79"/>
      <c r="EB44" s="79"/>
      <c r="EC44" s="79"/>
      <c r="ED44" s="79"/>
      <c r="EE44" s="79"/>
      <c r="EF44" s="79"/>
      <c r="ER44" s="177"/>
      <c r="ES44" s="177"/>
      <c r="ET44" s="176"/>
      <c r="EU44" s="176"/>
      <c r="EV44" s="176"/>
      <c r="EW44" s="176"/>
      <c r="EX44" s="176"/>
      <c r="EY44" s="176"/>
      <c r="EZ44" s="176"/>
    </row>
    <row r="45" spans="1:158" ht="20.25" customHeight="1" x14ac:dyDescent="0.25">
      <c r="F45" s="19">
        <v>14</v>
      </c>
      <c r="G45" s="781" t="s">
        <v>273</v>
      </c>
      <c r="H45" s="781"/>
      <c r="I45" s="781"/>
      <c r="J45" s="781"/>
      <c r="K45" s="781"/>
      <c r="L45" s="781"/>
      <c r="M45" s="781"/>
      <c r="N45" s="782" t="s">
        <v>330</v>
      </c>
      <c r="O45" s="782"/>
      <c r="P45" s="782"/>
      <c r="Q45" s="782"/>
      <c r="R45" s="782"/>
      <c r="S45" s="782"/>
      <c r="T45" s="782"/>
      <c r="BF45" s="205"/>
      <c r="BI45" s="79"/>
      <c r="BJ45" s="79"/>
      <c r="BK45" s="79"/>
      <c r="BL45" s="178"/>
      <c r="BM45" s="179"/>
      <c r="CE45" s="174"/>
      <c r="CF45" s="180"/>
      <c r="CG45" s="1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M45" s="64"/>
      <c r="ER45" s="177"/>
      <c r="ES45" s="177"/>
      <c r="ET45" s="176"/>
      <c r="EU45" s="176"/>
      <c r="EV45" s="176"/>
      <c r="EW45" s="176"/>
      <c r="EX45" s="176"/>
      <c r="EY45" s="176"/>
      <c r="EZ45" s="176"/>
    </row>
    <row r="46" spans="1:158" ht="20.25" customHeight="1" x14ac:dyDescent="0.25">
      <c r="G46" s="64"/>
      <c r="Q46" s="64"/>
      <c r="BI46" s="184"/>
      <c r="BJ46" s="79"/>
      <c r="BK46" s="79"/>
      <c r="BL46" s="159"/>
      <c r="BM46" s="179"/>
      <c r="CE46" s="181"/>
      <c r="CF46" s="180"/>
      <c r="CG46" s="182"/>
      <c r="DL46" s="276"/>
      <c r="ER46" s="177"/>
      <c r="ES46" s="177"/>
      <c r="ET46" s="176"/>
      <c r="EU46" s="176"/>
      <c r="EV46" s="176"/>
      <c r="EW46" s="176"/>
      <c r="EX46" s="176"/>
      <c r="EY46" s="176"/>
      <c r="EZ46" s="176"/>
    </row>
    <row r="47" spans="1:158" ht="20.25" customHeight="1" x14ac:dyDescent="0.25">
      <c r="BF47" s="77"/>
      <c r="BI47" s="184"/>
      <c r="BJ47" s="79"/>
      <c r="BK47" s="79"/>
      <c r="BL47" s="159"/>
      <c r="BM47" s="179"/>
      <c r="CE47" s="181"/>
      <c r="CF47" s="180"/>
      <c r="CG47" s="182"/>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ER47" s="177"/>
      <c r="ES47" s="177"/>
      <c r="ET47" s="176"/>
      <c r="EU47" s="176"/>
      <c r="EV47" s="176"/>
      <c r="EW47" s="176"/>
      <c r="EX47" s="176"/>
      <c r="EY47" s="176"/>
      <c r="EZ47" s="176"/>
    </row>
    <row r="48" spans="1:158" ht="20.25" customHeight="1" x14ac:dyDescent="0.25">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72"/>
      <c r="BJ48" s="175"/>
      <c r="BK48" s="175"/>
      <c r="BL48" s="159"/>
      <c r="BM48" s="179"/>
      <c r="CE48" s="181"/>
      <c r="CF48" s="180"/>
      <c r="CG48" s="182"/>
      <c r="ER48" s="177"/>
      <c r="ES48" s="177"/>
      <c r="ET48" s="176"/>
      <c r="EU48" s="176"/>
      <c r="EV48" s="176"/>
      <c r="EW48" s="176"/>
      <c r="EX48" s="176"/>
      <c r="EY48" s="176"/>
      <c r="EZ48" s="176"/>
    </row>
    <row r="49" spans="21:156" ht="20.25" customHeight="1" x14ac:dyDescent="0.25">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9"/>
      <c r="BG49" s="168"/>
      <c r="BH49" s="168"/>
      <c r="BI49" s="168"/>
      <c r="BL49" s="175"/>
      <c r="CG49" s="182"/>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ER49" s="177"/>
      <c r="ES49" s="177"/>
      <c r="ET49" s="176"/>
      <c r="EU49" s="176"/>
      <c r="EV49" s="176"/>
      <c r="EW49" s="176"/>
      <c r="EX49" s="176"/>
      <c r="EY49" s="176"/>
      <c r="EZ49" s="176"/>
    </row>
    <row r="50" spans="21:156" ht="20.25" customHeight="1" x14ac:dyDescent="0.25">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ER50" s="177"/>
      <c r="ES50" s="177"/>
      <c r="ET50" s="176"/>
      <c r="EU50" s="176"/>
      <c r="EV50" s="176"/>
      <c r="EW50" s="176"/>
      <c r="EX50" s="176"/>
      <c r="EY50" s="176"/>
      <c r="EZ50" s="176"/>
    </row>
    <row r="51" spans="21:156" ht="20.25" customHeight="1" x14ac:dyDescent="0.25">
      <c r="CG51" s="182"/>
      <c r="CH51" s="182"/>
      <c r="ER51" s="177"/>
      <c r="ES51" s="177"/>
      <c r="ET51" s="176"/>
      <c r="EU51" s="176"/>
      <c r="EV51" s="176"/>
      <c r="EW51" s="176"/>
      <c r="EX51" s="176"/>
      <c r="EY51" s="176"/>
      <c r="EZ51" s="176"/>
    </row>
    <row r="52" spans="21:156" ht="20.25" customHeight="1" x14ac:dyDescent="0.25">
      <c r="CE52" s="183"/>
      <c r="CG52" s="182"/>
      <c r="CH52" s="184"/>
      <c r="ER52" s="177"/>
      <c r="ES52" s="177"/>
      <c r="ET52" s="176"/>
      <c r="EU52" s="176"/>
    </row>
    <row r="53" spans="21:156" ht="20.25" customHeight="1" x14ac:dyDescent="0.25">
      <c r="CE53" s="183"/>
      <c r="CG53" s="182"/>
      <c r="CH53" s="184"/>
    </row>
    <row r="54" spans="21:156" ht="20.25" customHeight="1" x14ac:dyDescent="0.25">
      <c r="CE54" s="183"/>
      <c r="CG54" s="182"/>
      <c r="CH54" s="184"/>
    </row>
    <row r="55" spans="21:156" ht="20.25" customHeight="1" x14ac:dyDescent="0.25">
      <c r="CE55" s="183"/>
      <c r="CG55" s="182"/>
      <c r="CH55" s="184"/>
    </row>
    <row r="56" spans="21:156" ht="20.25" customHeight="1" x14ac:dyDescent="0.25">
      <c r="CE56" s="183"/>
      <c r="CG56" s="182"/>
      <c r="CH56" s="184"/>
    </row>
    <row r="57" spans="21:156" ht="20.25" customHeight="1" x14ac:dyDescent="0.25">
      <c r="CE57" s="183"/>
      <c r="CG57" s="185"/>
      <c r="CH57" s="185">
        <f>SUM(CH52:CH56)</f>
        <v>0</v>
      </c>
    </row>
    <row r="58" spans="21:156" ht="20.25" customHeight="1" x14ac:dyDescent="0.25">
      <c r="CG58" s="182"/>
      <c r="CH58" s="4">
        <f>+$CH$51*CE57</f>
        <v>0</v>
      </c>
    </row>
  </sheetData>
  <mergeCells count="75">
    <mergeCell ref="G43:M43"/>
    <mergeCell ref="N43:T43"/>
    <mergeCell ref="G44:M44"/>
    <mergeCell ref="N44:T44"/>
    <mergeCell ref="G45:M45"/>
    <mergeCell ref="N45:T45"/>
    <mergeCell ref="A38:E40"/>
    <mergeCell ref="ER38:FA40"/>
    <mergeCell ref="EX24:EX30"/>
    <mergeCell ref="EY24:EY30"/>
    <mergeCell ref="EZ24:EZ30"/>
    <mergeCell ref="FA24:FA30"/>
    <mergeCell ref="A10:A37"/>
    <mergeCell ref="B10:B16"/>
    <mergeCell ref="C10:C16"/>
    <mergeCell ref="D10:D16"/>
    <mergeCell ref="E10:E16"/>
    <mergeCell ref="EW10:EW16"/>
    <mergeCell ref="EX31:EX37"/>
    <mergeCell ref="EY31:EY37"/>
    <mergeCell ref="EZ31:EZ37"/>
    <mergeCell ref="FA31:FA37"/>
    <mergeCell ref="FB24:FB30"/>
    <mergeCell ref="B31:B37"/>
    <mergeCell ref="C31:C37"/>
    <mergeCell ref="D31:D37"/>
    <mergeCell ref="E31:E37"/>
    <mergeCell ref="EW31:EW37"/>
    <mergeCell ref="B24:B30"/>
    <mergeCell ref="C24:C30"/>
    <mergeCell ref="D24:D30"/>
    <mergeCell ref="E24:E30"/>
    <mergeCell ref="EW24:EW30"/>
    <mergeCell ref="FB31:FB37"/>
    <mergeCell ref="FB10:FB16"/>
    <mergeCell ref="EX17:EX23"/>
    <mergeCell ref="EY17:EY23"/>
    <mergeCell ref="EZ17:EZ23"/>
    <mergeCell ref="FA17:FA23"/>
    <mergeCell ref="FB17:FB23"/>
    <mergeCell ref="EW17:EW23"/>
    <mergeCell ref="EX10:EX16"/>
    <mergeCell ref="EY10:EY16"/>
    <mergeCell ref="EZ10:EZ16"/>
    <mergeCell ref="FA10:FA16"/>
    <mergeCell ref="BF8:CI8"/>
    <mergeCell ref="CJ8:DM8"/>
    <mergeCell ref="DN8:EQ8"/>
    <mergeCell ref="B17:B23"/>
    <mergeCell ref="C17:C23"/>
    <mergeCell ref="D17:D23"/>
    <mergeCell ref="E17:E23"/>
    <mergeCell ref="A5:E5"/>
    <mergeCell ref="F5:FA5"/>
    <mergeCell ref="A7:G8"/>
    <mergeCell ref="H7:EQ7"/>
    <mergeCell ref="ER7:ER9"/>
    <mergeCell ref="ES7:ES9"/>
    <mergeCell ref="ET7:ET9"/>
    <mergeCell ref="EU7:EU9"/>
    <mergeCell ref="EV7:EV9"/>
    <mergeCell ref="EW7:EW9"/>
    <mergeCell ref="EX7:EX9"/>
    <mergeCell ref="EY7:EY9"/>
    <mergeCell ref="EZ7:EZ9"/>
    <mergeCell ref="FA7:FA9"/>
    <mergeCell ref="H8:AA8"/>
    <mergeCell ref="AB8:BE8"/>
    <mergeCell ref="A4:E4"/>
    <mergeCell ref="F4:FA4"/>
    <mergeCell ref="A1:E3"/>
    <mergeCell ref="F1:FA1"/>
    <mergeCell ref="F2:FA2"/>
    <mergeCell ref="F3:EQ3"/>
    <mergeCell ref="ER3:FA3"/>
  </mergeCells>
  <dataValidations count="2">
    <dataValidation type="textLength" allowBlank="1" showInputMessage="1" showErrorMessage="1" sqref="EX10:EY37" xr:uid="{00000000-0002-0000-0100-000000000000}">
      <formula1>1</formula1>
      <formula2>500</formula2>
    </dataValidation>
    <dataValidation type="textLength" allowBlank="1" showInputMessage="1" showErrorMessage="1" sqref="EW10:EW37" xr:uid="{00000000-0002-0000-0100-000001000000}">
      <formula1>1</formula1>
      <formula2>3000</formula2>
    </dataValidation>
  </dataValidations>
  <pageMargins left="0.7" right="0.7" top="0.75" bottom="0.75" header="0.3" footer="0.3"/>
  <pageSetup paperSize="9" orientation="portrait" horizontalDpi="360" verticalDpi="36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12"/>
  <sheetViews>
    <sheetView zoomScale="60" zoomScaleNormal="60" zoomScalePageLayoutView="75" workbookViewId="0">
      <selection activeCell="C11" sqref="C11:C12"/>
    </sheetView>
  </sheetViews>
  <sheetFormatPr baseColWidth="10" defaultColWidth="10.85546875" defaultRowHeight="12.75" x14ac:dyDescent="0.25"/>
  <cols>
    <col min="1" max="1" width="13.85546875" style="5" customWidth="1"/>
    <col min="2" max="2" width="13.5703125" style="5" customWidth="1"/>
    <col min="3" max="3" width="33.5703125" style="14" customWidth="1"/>
    <col min="4" max="4" width="7.140625" style="5" customWidth="1"/>
    <col min="5" max="5" width="8.42578125" style="5" customWidth="1"/>
    <col min="6" max="6" width="9.28515625" style="5" customWidth="1"/>
    <col min="7" max="13" width="8.140625" style="5" customWidth="1"/>
    <col min="14" max="14" width="8.140625" style="6" customWidth="1"/>
    <col min="15" max="15" width="8.5703125" style="6" customWidth="1"/>
    <col min="16" max="16" width="10.7109375" style="6" customWidth="1"/>
    <col min="17" max="18" width="8.140625" style="6" customWidth="1"/>
    <col min="19" max="19" width="10" style="6" customWidth="1"/>
    <col min="20" max="20" width="16.42578125" style="6" customWidth="1"/>
    <col min="21" max="21" width="12.85546875" style="6" customWidth="1"/>
    <col min="22" max="22" width="67.42578125" style="67" customWidth="1"/>
    <col min="23" max="24" width="10.85546875" style="7"/>
    <col min="25" max="16384" width="10.85546875" style="5"/>
  </cols>
  <sheetData>
    <row r="1" spans="1:26" ht="43.5" customHeight="1" x14ac:dyDescent="0.25">
      <c r="A1" s="836"/>
      <c r="B1" s="837"/>
      <c r="C1" s="837"/>
      <c r="D1" s="970" t="s">
        <v>39</v>
      </c>
      <c r="E1" s="971"/>
      <c r="F1" s="971"/>
      <c r="G1" s="971"/>
      <c r="H1" s="971"/>
      <c r="I1" s="971"/>
      <c r="J1" s="971"/>
      <c r="K1" s="971"/>
      <c r="L1" s="971"/>
      <c r="M1" s="971"/>
      <c r="N1" s="971"/>
      <c r="O1" s="971"/>
      <c r="P1" s="971"/>
      <c r="Q1" s="971"/>
      <c r="R1" s="971"/>
      <c r="S1" s="971"/>
      <c r="T1" s="971"/>
      <c r="U1" s="971"/>
      <c r="V1" s="972"/>
      <c r="W1" s="5"/>
      <c r="X1" s="5"/>
    </row>
    <row r="2" spans="1:26" ht="36" customHeight="1" x14ac:dyDescent="0.25">
      <c r="A2" s="839"/>
      <c r="B2" s="788"/>
      <c r="C2" s="788"/>
      <c r="D2" s="973" t="s">
        <v>270</v>
      </c>
      <c r="E2" s="974"/>
      <c r="F2" s="974"/>
      <c r="G2" s="974"/>
      <c r="H2" s="974"/>
      <c r="I2" s="974"/>
      <c r="J2" s="974"/>
      <c r="K2" s="974"/>
      <c r="L2" s="974"/>
      <c r="M2" s="974"/>
      <c r="N2" s="974"/>
      <c r="O2" s="974"/>
      <c r="P2" s="974"/>
      <c r="Q2" s="974"/>
      <c r="R2" s="974"/>
      <c r="S2" s="974"/>
      <c r="T2" s="974"/>
      <c r="U2" s="974"/>
      <c r="V2" s="975"/>
      <c r="W2" s="5"/>
      <c r="X2" s="5"/>
    </row>
    <row r="3" spans="1:26" ht="43.5" customHeight="1" thickBot="1" x14ac:dyDescent="0.3">
      <c r="A3" s="841"/>
      <c r="B3" s="842"/>
      <c r="C3" s="842"/>
      <c r="D3" s="992" t="s">
        <v>40</v>
      </c>
      <c r="E3" s="993"/>
      <c r="F3" s="993"/>
      <c r="G3" s="993"/>
      <c r="H3" s="993"/>
      <c r="I3" s="993"/>
      <c r="J3" s="993"/>
      <c r="K3" s="993"/>
      <c r="L3" s="993"/>
      <c r="M3" s="993"/>
      <c r="N3" s="993"/>
      <c r="O3" s="993"/>
      <c r="P3" s="993"/>
      <c r="Q3" s="993"/>
      <c r="R3" s="993"/>
      <c r="S3" s="993"/>
      <c r="T3" s="993"/>
      <c r="U3" s="994"/>
      <c r="V3" s="65" t="s">
        <v>248</v>
      </c>
      <c r="W3" s="5"/>
      <c r="X3" s="5"/>
    </row>
    <row r="4" spans="1:26" ht="43.5" customHeight="1" thickBot="1" x14ac:dyDescent="0.3">
      <c r="A4" s="808" t="s">
        <v>0</v>
      </c>
      <c r="B4" s="809"/>
      <c r="C4" s="987"/>
      <c r="D4" s="984" t="s">
        <v>278</v>
      </c>
      <c r="E4" s="985"/>
      <c r="F4" s="985"/>
      <c r="G4" s="985"/>
      <c r="H4" s="985"/>
      <c r="I4" s="985"/>
      <c r="J4" s="985"/>
      <c r="K4" s="985"/>
      <c r="L4" s="985"/>
      <c r="M4" s="985"/>
      <c r="N4" s="985"/>
      <c r="O4" s="985"/>
      <c r="P4" s="985"/>
      <c r="Q4" s="985"/>
      <c r="R4" s="985"/>
      <c r="S4" s="985"/>
      <c r="T4" s="985"/>
      <c r="U4" s="985"/>
      <c r="V4" s="986"/>
      <c r="W4" s="5"/>
      <c r="X4" s="5"/>
    </row>
    <row r="5" spans="1:26" ht="43.5" customHeight="1" thickBot="1" x14ac:dyDescent="0.3">
      <c r="A5" s="981" t="s">
        <v>2</v>
      </c>
      <c r="B5" s="982"/>
      <c r="C5" s="983"/>
      <c r="D5" s="833" t="s">
        <v>279</v>
      </c>
      <c r="E5" s="834"/>
      <c r="F5" s="834"/>
      <c r="G5" s="834"/>
      <c r="H5" s="834"/>
      <c r="I5" s="834"/>
      <c r="J5" s="834"/>
      <c r="K5" s="834"/>
      <c r="L5" s="834"/>
      <c r="M5" s="834"/>
      <c r="N5" s="834"/>
      <c r="O5" s="834"/>
      <c r="P5" s="834"/>
      <c r="Q5" s="834"/>
      <c r="R5" s="834"/>
      <c r="S5" s="834"/>
      <c r="T5" s="834"/>
      <c r="U5" s="834"/>
      <c r="V5" s="835"/>
      <c r="W5" s="5"/>
      <c r="X5" s="5"/>
    </row>
    <row r="6" spans="1:26" ht="18.75" customHeight="1" thickBot="1" x14ac:dyDescent="0.3">
      <c r="A6" s="995"/>
      <c r="B6" s="996"/>
      <c r="C6" s="996"/>
      <c r="D6" s="996"/>
      <c r="E6" s="996"/>
      <c r="F6" s="996"/>
      <c r="G6" s="996"/>
      <c r="H6" s="996"/>
      <c r="I6" s="996"/>
      <c r="J6" s="996"/>
      <c r="K6" s="996"/>
      <c r="L6" s="996"/>
      <c r="M6" s="996"/>
      <c r="N6" s="996"/>
      <c r="O6" s="996"/>
      <c r="P6" s="996"/>
      <c r="Q6" s="996"/>
      <c r="R6" s="996"/>
      <c r="S6" s="996"/>
      <c r="T6" s="996"/>
      <c r="U6" s="996"/>
      <c r="V6" s="997"/>
      <c r="W6" s="5"/>
      <c r="X6" s="5"/>
    </row>
    <row r="7" spans="1:26" s="7" customFormat="1" ht="42.75" customHeight="1" x14ac:dyDescent="0.25">
      <c r="A7" s="988" t="s">
        <v>23</v>
      </c>
      <c r="B7" s="990" t="s">
        <v>24</v>
      </c>
      <c r="C7" s="976" t="s">
        <v>69</v>
      </c>
      <c r="D7" s="978" t="s">
        <v>25</v>
      </c>
      <c r="E7" s="979"/>
      <c r="F7" s="980" t="s">
        <v>439</v>
      </c>
      <c r="G7" s="980"/>
      <c r="H7" s="980"/>
      <c r="I7" s="980"/>
      <c r="J7" s="980"/>
      <c r="K7" s="980"/>
      <c r="L7" s="980"/>
      <c r="M7" s="980"/>
      <c r="N7" s="980"/>
      <c r="O7" s="980"/>
      <c r="P7" s="980"/>
      <c r="Q7" s="980"/>
      <c r="R7" s="980"/>
      <c r="S7" s="980"/>
      <c r="T7" s="990" t="s">
        <v>29</v>
      </c>
      <c r="U7" s="990"/>
      <c r="V7" s="998" t="s">
        <v>571</v>
      </c>
    </row>
    <row r="8" spans="1:26" s="7" customFormat="1" ht="59.25" customHeight="1" thickBot="1" x14ac:dyDescent="0.3">
      <c r="A8" s="989"/>
      <c r="B8" s="991"/>
      <c r="C8" s="977"/>
      <c r="D8" s="219" t="s">
        <v>26</v>
      </c>
      <c r="E8" s="219" t="s">
        <v>27</v>
      </c>
      <c r="F8" s="219" t="s">
        <v>28</v>
      </c>
      <c r="G8" s="190" t="s">
        <v>6</v>
      </c>
      <c r="H8" s="190" t="s">
        <v>7</v>
      </c>
      <c r="I8" s="190" t="s">
        <v>8</v>
      </c>
      <c r="J8" s="190" t="s">
        <v>9</v>
      </c>
      <c r="K8" s="256" t="s">
        <v>10</v>
      </c>
      <c r="L8" s="190" t="s">
        <v>11</v>
      </c>
      <c r="M8" s="190" t="s">
        <v>12</v>
      </c>
      <c r="N8" s="190" t="s">
        <v>13</v>
      </c>
      <c r="O8" s="190" t="s">
        <v>14</v>
      </c>
      <c r="P8" s="190" t="s">
        <v>15</v>
      </c>
      <c r="Q8" s="190" t="s">
        <v>16</v>
      </c>
      <c r="R8" s="190" t="s">
        <v>17</v>
      </c>
      <c r="S8" s="33" t="s">
        <v>18</v>
      </c>
      <c r="T8" s="381" t="s">
        <v>30</v>
      </c>
      <c r="U8" s="381" t="s">
        <v>31</v>
      </c>
      <c r="V8" s="999"/>
      <c r="X8" s="199"/>
    </row>
    <row r="9" spans="1:26" s="7" customFormat="1" ht="51.75" customHeight="1" x14ac:dyDescent="0.25">
      <c r="A9" s="963" t="s">
        <v>328</v>
      </c>
      <c r="B9" s="952" t="s">
        <v>274</v>
      </c>
      <c r="C9" s="952" t="s">
        <v>389</v>
      </c>
      <c r="D9" s="958" t="s">
        <v>275</v>
      </c>
      <c r="E9" s="959" t="s">
        <v>275</v>
      </c>
      <c r="F9" s="236" t="s">
        <v>19</v>
      </c>
      <c r="G9" s="683">
        <v>7.6899999999999996E-2</v>
      </c>
      <c r="H9" s="683">
        <v>0.15379999999999999</v>
      </c>
      <c r="I9" s="683">
        <v>5.1299999999999998E-2</v>
      </c>
      <c r="J9" s="683">
        <v>5.1299999999999998E-2</v>
      </c>
      <c r="K9" s="683">
        <v>7.6899999999999996E-2</v>
      </c>
      <c r="L9" s="683">
        <v>7.6899999999999996E-2</v>
      </c>
      <c r="M9" s="683">
        <v>0.1026</v>
      </c>
      <c r="N9" s="683">
        <v>0.1026</v>
      </c>
      <c r="O9" s="683">
        <v>7.6899999999999996E-2</v>
      </c>
      <c r="P9" s="683">
        <v>0.1026</v>
      </c>
      <c r="Q9" s="684">
        <v>0.12820000000000001</v>
      </c>
      <c r="R9" s="685">
        <v>0</v>
      </c>
      <c r="S9" s="239">
        <f t="shared" ref="S9:S18" si="0">SUM(G9:R9)</f>
        <v>1</v>
      </c>
      <c r="T9" s="956">
        <f>SUM(U9:U18)</f>
        <v>0.25000000000000006</v>
      </c>
      <c r="U9" s="950">
        <f>60%*0.25</f>
        <v>0.15</v>
      </c>
      <c r="V9" s="931" t="s">
        <v>578</v>
      </c>
    </row>
    <row r="10" spans="1:26" s="7" customFormat="1" ht="50.1" customHeight="1" thickBot="1" x14ac:dyDescent="0.3">
      <c r="A10" s="963"/>
      <c r="B10" s="952"/>
      <c r="C10" s="952"/>
      <c r="D10" s="937"/>
      <c r="E10" s="953"/>
      <c r="F10" s="237" t="s">
        <v>20</v>
      </c>
      <c r="G10" s="686">
        <v>7.6899999999999996E-2</v>
      </c>
      <c r="H10" s="686">
        <v>0.15379999999999999</v>
      </c>
      <c r="I10" s="686">
        <v>5.1299999999999998E-2</v>
      </c>
      <c r="J10" s="686">
        <v>5.1299999999999998E-2</v>
      </c>
      <c r="K10" s="683">
        <v>7.6899999999999996E-2</v>
      </c>
      <c r="L10" s="686">
        <v>0.102564102564103</v>
      </c>
      <c r="M10" s="683">
        <v>7.6899999999999996E-2</v>
      </c>
      <c r="N10" s="683">
        <v>0.1026</v>
      </c>
      <c r="O10" s="683">
        <v>7.6899999999999996E-2</v>
      </c>
      <c r="P10" s="683">
        <v>0.1026</v>
      </c>
      <c r="Q10" s="687">
        <v>0.11</v>
      </c>
      <c r="R10" s="687">
        <v>1.8200000000000001E-2</v>
      </c>
      <c r="S10" s="360">
        <f>SUM(G10:R10)</f>
        <v>0.99996410256410295</v>
      </c>
      <c r="T10" s="956"/>
      <c r="U10" s="950"/>
      <c r="V10" s="931"/>
    </row>
    <row r="11" spans="1:26" s="7" customFormat="1" ht="50.1" customHeight="1" x14ac:dyDescent="0.25">
      <c r="A11" s="963"/>
      <c r="B11" s="952"/>
      <c r="C11" s="952" t="s">
        <v>434</v>
      </c>
      <c r="D11" s="937" t="s">
        <v>275</v>
      </c>
      <c r="E11" s="953" t="s">
        <v>275</v>
      </c>
      <c r="F11" s="236" t="s">
        <v>19</v>
      </c>
      <c r="G11" s="686">
        <v>0.33329999999999999</v>
      </c>
      <c r="H11" s="686">
        <v>0</v>
      </c>
      <c r="I11" s="686">
        <v>0</v>
      </c>
      <c r="J11" s="686">
        <v>0</v>
      </c>
      <c r="K11" s="686">
        <v>0.33329999999999999</v>
      </c>
      <c r="L11" s="686">
        <v>0</v>
      </c>
      <c r="M11" s="686">
        <v>0</v>
      </c>
      <c r="N11" s="686">
        <v>0</v>
      </c>
      <c r="O11" s="686">
        <v>0.33339999999999997</v>
      </c>
      <c r="P11" s="686">
        <v>0</v>
      </c>
      <c r="Q11" s="686">
        <v>0</v>
      </c>
      <c r="R11" s="685">
        <v>0</v>
      </c>
      <c r="S11" s="239">
        <f t="shared" si="0"/>
        <v>1</v>
      </c>
      <c r="T11" s="956"/>
      <c r="U11" s="950">
        <f>20%*0.25</f>
        <v>0.05</v>
      </c>
      <c r="V11" s="931" t="s">
        <v>572</v>
      </c>
      <c r="Z11" s="201"/>
    </row>
    <row r="12" spans="1:26" s="7" customFormat="1" ht="50.1" customHeight="1" thickBot="1" x14ac:dyDescent="0.3">
      <c r="A12" s="963"/>
      <c r="B12" s="952"/>
      <c r="C12" s="952"/>
      <c r="D12" s="937"/>
      <c r="E12" s="953"/>
      <c r="F12" s="237" t="s">
        <v>20</v>
      </c>
      <c r="G12" s="686">
        <v>0.33329999999999999</v>
      </c>
      <c r="H12" s="686">
        <v>0</v>
      </c>
      <c r="I12" s="686">
        <v>0</v>
      </c>
      <c r="J12" s="686">
        <v>0</v>
      </c>
      <c r="K12" s="686">
        <v>0.33329999999999999</v>
      </c>
      <c r="L12" s="686">
        <v>0</v>
      </c>
      <c r="M12" s="686">
        <v>0</v>
      </c>
      <c r="N12" s="686">
        <v>0</v>
      </c>
      <c r="O12" s="686">
        <v>0.33339999999999997</v>
      </c>
      <c r="P12" s="688">
        <v>0</v>
      </c>
      <c r="Q12" s="688">
        <v>0</v>
      </c>
      <c r="R12" s="688">
        <v>0</v>
      </c>
      <c r="S12" s="360">
        <f>SUM(G12:R12)</f>
        <v>1</v>
      </c>
      <c r="T12" s="956"/>
      <c r="U12" s="950"/>
      <c r="V12" s="931"/>
      <c r="Z12" s="10"/>
    </row>
    <row r="13" spans="1:26" s="7" customFormat="1" ht="50.1" customHeight="1" x14ac:dyDescent="0.25">
      <c r="A13" s="963"/>
      <c r="B13" s="952"/>
      <c r="C13" s="952" t="s">
        <v>438</v>
      </c>
      <c r="D13" s="937" t="s">
        <v>275</v>
      </c>
      <c r="E13" s="953"/>
      <c r="F13" s="236" t="s">
        <v>19</v>
      </c>
      <c r="G13" s="689">
        <v>0</v>
      </c>
      <c r="H13" s="689">
        <v>0</v>
      </c>
      <c r="I13" s="689">
        <v>0</v>
      </c>
      <c r="J13" s="686">
        <v>0.22220000000000001</v>
      </c>
      <c r="K13" s="689">
        <v>0</v>
      </c>
      <c r="L13" s="686">
        <v>0.1111</v>
      </c>
      <c r="M13" s="686">
        <v>0.22220000000000001</v>
      </c>
      <c r="N13" s="686">
        <v>0.22220000000000001</v>
      </c>
      <c r="O13" s="686">
        <v>0.2223</v>
      </c>
      <c r="P13" s="689">
        <v>0</v>
      </c>
      <c r="Q13" s="689">
        <v>0</v>
      </c>
      <c r="R13" s="690">
        <v>0</v>
      </c>
      <c r="S13" s="239">
        <f t="shared" si="0"/>
        <v>1</v>
      </c>
      <c r="T13" s="956"/>
      <c r="U13" s="950">
        <f>5%*0.25</f>
        <v>1.2500000000000001E-2</v>
      </c>
      <c r="V13" s="931" t="s">
        <v>573</v>
      </c>
      <c r="Z13" s="10"/>
    </row>
    <row r="14" spans="1:26" s="7" customFormat="1" ht="50.1" customHeight="1" thickBot="1" x14ac:dyDescent="0.3">
      <c r="A14" s="963"/>
      <c r="B14" s="952"/>
      <c r="C14" s="952"/>
      <c r="D14" s="937"/>
      <c r="E14" s="953"/>
      <c r="F14" s="237" t="s">
        <v>20</v>
      </c>
      <c r="G14" s="686">
        <v>0</v>
      </c>
      <c r="H14" s="686">
        <v>0</v>
      </c>
      <c r="I14" s="686">
        <v>0.1111</v>
      </c>
      <c r="J14" s="686">
        <v>0</v>
      </c>
      <c r="K14" s="686">
        <v>0.1111</v>
      </c>
      <c r="L14" s="686">
        <v>0.1111</v>
      </c>
      <c r="M14" s="686">
        <v>0.22220000000000001</v>
      </c>
      <c r="N14" s="691">
        <v>0.22220000000000001</v>
      </c>
      <c r="O14" s="686">
        <v>0.2223</v>
      </c>
      <c r="P14" s="692">
        <v>0</v>
      </c>
      <c r="Q14" s="688">
        <v>0</v>
      </c>
      <c r="R14" s="688">
        <v>0</v>
      </c>
      <c r="S14" s="360">
        <f t="shared" si="0"/>
        <v>1</v>
      </c>
      <c r="T14" s="956"/>
      <c r="U14" s="950"/>
      <c r="V14" s="931"/>
      <c r="Z14" s="10"/>
    </row>
    <row r="15" spans="1:26" s="7" customFormat="1" ht="70.900000000000006" customHeight="1" x14ac:dyDescent="0.25">
      <c r="A15" s="963"/>
      <c r="B15" s="952"/>
      <c r="C15" s="952" t="s">
        <v>276</v>
      </c>
      <c r="D15" s="937" t="s">
        <v>275</v>
      </c>
      <c r="E15" s="953" t="s">
        <v>275</v>
      </c>
      <c r="F15" s="236" t="s">
        <v>19</v>
      </c>
      <c r="G15" s="686">
        <v>0.16669999999999999</v>
      </c>
      <c r="H15" s="686">
        <v>0</v>
      </c>
      <c r="I15" s="686">
        <v>0.16669999999999999</v>
      </c>
      <c r="J15" s="686">
        <v>0</v>
      </c>
      <c r="K15" s="686">
        <v>0.16669999999999999</v>
      </c>
      <c r="L15" s="686">
        <v>0</v>
      </c>
      <c r="M15" s="686">
        <v>0.16669999999999999</v>
      </c>
      <c r="N15" s="686">
        <v>0</v>
      </c>
      <c r="O15" s="686">
        <v>0.16669999999999999</v>
      </c>
      <c r="P15" s="686">
        <v>0</v>
      </c>
      <c r="Q15" s="686">
        <v>0.16650000000000001</v>
      </c>
      <c r="R15" s="685">
        <v>0</v>
      </c>
      <c r="S15" s="239">
        <f t="shared" si="0"/>
        <v>0.99999999999999989</v>
      </c>
      <c r="T15" s="956"/>
      <c r="U15" s="950">
        <f>5%*0.25</f>
        <v>1.2500000000000001E-2</v>
      </c>
      <c r="V15" s="931" t="s">
        <v>574</v>
      </c>
      <c r="Z15" s="10"/>
    </row>
    <row r="16" spans="1:26" s="7" customFormat="1" ht="70.900000000000006" customHeight="1" thickBot="1" x14ac:dyDescent="0.3">
      <c r="A16" s="963"/>
      <c r="B16" s="952"/>
      <c r="C16" s="952"/>
      <c r="D16" s="937"/>
      <c r="E16" s="953"/>
      <c r="F16" s="237" t="s">
        <v>20</v>
      </c>
      <c r="G16" s="686">
        <v>0.16669999999999999</v>
      </c>
      <c r="H16" s="686">
        <v>0</v>
      </c>
      <c r="I16" s="686">
        <v>0.16669999999999999</v>
      </c>
      <c r="J16" s="686">
        <v>0</v>
      </c>
      <c r="K16" s="686">
        <f>+K15</f>
        <v>0.16669999999999999</v>
      </c>
      <c r="L16" s="686">
        <v>0</v>
      </c>
      <c r="M16" s="686">
        <v>0.16669999999999999</v>
      </c>
      <c r="N16" s="686">
        <v>0</v>
      </c>
      <c r="O16" s="686">
        <v>0.16669999999999999</v>
      </c>
      <c r="P16" s="692">
        <v>0</v>
      </c>
      <c r="Q16" s="693">
        <v>0.16650000000000001</v>
      </c>
      <c r="R16" s="688">
        <v>0</v>
      </c>
      <c r="S16" s="360">
        <f t="shared" si="0"/>
        <v>0.99999999999999989</v>
      </c>
      <c r="T16" s="956"/>
      <c r="U16" s="950"/>
      <c r="V16" s="931"/>
    </row>
    <row r="17" spans="1:23" s="7" customFormat="1" ht="53.25" customHeight="1" x14ac:dyDescent="0.25">
      <c r="A17" s="963"/>
      <c r="B17" s="952"/>
      <c r="C17" s="944" t="s">
        <v>277</v>
      </c>
      <c r="D17" s="937" t="s">
        <v>275</v>
      </c>
      <c r="E17" s="954" t="s">
        <v>275</v>
      </c>
      <c r="F17" s="236" t="s">
        <v>19</v>
      </c>
      <c r="G17" s="686">
        <v>8.3299999999999999E-2</v>
      </c>
      <c r="H17" s="686">
        <v>8.3299999999999999E-2</v>
      </c>
      <c r="I17" s="686">
        <v>8.3299999999999999E-2</v>
      </c>
      <c r="J17" s="686">
        <v>8.3299999999999999E-2</v>
      </c>
      <c r="K17" s="686">
        <v>8.3299999999999999E-2</v>
      </c>
      <c r="L17" s="686">
        <v>8.3299999999999999E-2</v>
      </c>
      <c r="M17" s="686">
        <v>8.3299999999999999E-2</v>
      </c>
      <c r="N17" s="686">
        <v>8.3299999999999999E-2</v>
      </c>
      <c r="O17" s="686">
        <v>8.3299999999999999E-2</v>
      </c>
      <c r="P17" s="686">
        <v>8.3299999999999999E-2</v>
      </c>
      <c r="Q17" s="686">
        <v>8.3299999999999999E-2</v>
      </c>
      <c r="R17" s="685">
        <v>8.3699999999999997E-2</v>
      </c>
      <c r="S17" s="239">
        <f t="shared" si="0"/>
        <v>1</v>
      </c>
      <c r="T17" s="956"/>
      <c r="U17" s="950">
        <f>10%*0.25</f>
        <v>2.5000000000000001E-2</v>
      </c>
      <c r="V17" s="931" t="s">
        <v>575</v>
      </c>
    </row>
    <row r="18" spans="1:23" s="7" customFormat="1" ht="51.75" customHeight="1" thickBot="1" x14ac:dyDescent="0.3">
      <c r="A18" s="963"/>
      <c r="B18" s="952"/>
      <c r="C18" s="944"/>
      <c r="D18" s="937"/>
      <c r="E18" s="955"/>
      <c r="F18" s="237" t="s">
        <v>20</v>
      </c>
      <c r="G18" s="686">
        <v>8.3299999999999999E-2</v>
      </c>
      <c r="H18" s="686">
        <v>8.3000000000000004E-2</v>
      </c>
      <c r="I18" s="686">
        <v>8.3299999999999999E-2</v>
      </c>
      <c r="J18" s="686">
        <v>8.3299999999999999E-2</v>
      </c>
      <c r="K18" s="686">
        <v>8.3299999999999999E-2</v>
      </c>
      <c r="L18" s="686">
        <v>8.3299999999999999E-2</v>
      </c>
      <c r="M18" s="686">
        <v>8.3299999999999999E-2</v>
      </c>
      <c r="N18" s="686">
        <v>8.3299999999999999E-2</v>
      </c>
      <c r="O18" s="686">
        <v>8.3299999999999999E-2</v>
      </c>
      <c r="P18" s="686">
        <v>8.3299999999999999E-2</v>
      </c>
      <c r="Q18" s="685">
        <v>8.3299999999999999E-2</v>
      </c>
      <c r="R18" s="685">
        <v>8.4000000000000005E-2</v>
      </c>
      <c r="S18" s="360">
        <f t="shared" si="0"/>
        <v>1.0000000000000002</v>
      </c>
      <c r="T18" s="956"/>
      <c r="U18" s="950"/>
      <c r="V18" s="931"/>
      <c r="W18" s="94"/>
    </row>
    <row r="19" spans="1:23" s="7" customFormat="1" ht="50.1" customHeight="1" x14ac:dyDescent="0.25">
      <c r="A19" s="963"/>
      <c r="B19" s="963" t="s">
        <v>293</v>
      </c>
      <c r="C19" s="944" t="s">
        <v>442</v>
      </c>
      <c r="D19" s="937" t="s">
        <v>275</v>
      </c>
      <c r="E19" s="937" t="s">
        <v>275</v>
      </c>
      <c r="F19" s="236" t="s">
        <v>19</v>
      </c>
      <c r="G19" s="694">
        <v>8.3000000000000004E-2</v>
      </c>
      <c r="H19" s="686">
        <v>8.3000000000000004E-2</v>
      </c>
      <c r="I19" s="686">
        <v>8.3000000000000004E-2</v>
      </c>
      <c r="J19" s="686">
        <v>8.3000000000000004E-2</v>
      </c>
      <c r="K19" s="686">
        <v>8.4000000000000005E-2</v>
      </c>
      <c r="L19" s="686">
        <v>8.4000000000000005E-2</v>
      </c>
      <c r="M19" s="686">
        <v>8.4000000000000005E-2</v>
      </c>
      <c r="N19" s="686">
        <v>8.4000000000000005E-2</v>
      </c>
      <c r="O19" s="686">
        <v>8.3000000000000004E-2</v>
      </c>
      <c r="P19" s="686">
        <v>8.3000000000000004E-2</v>
      </c>
      <c r="Q19" s="686">
        <v>8.3000000000000004E-2</v>
      </c>
      <c r="R19" s="685">
        <v>8.3000000000000004E-2</v>
      </c>
      <c r="S19" s="239">
        <f>SUM(G19:R19)</f>
        <v>0.99999999999999978</v>
      </c>
      <c r="T19" s="943">
        <f>SUM(U19:U30)</f>
        <v>0.25</v>
      </c>
      <c r="U19" s="939">
        <f>16%*0.25</f>
        <v>0.04</v>
      </c>
      <c r="V19" s="948" t="s">
        <v>579</v>
      </c>
    </row>
    <row r="20" spans="1:23" s="7" customFormat="1" ht="53.25" customHeight="1" thickBot="1" x14ac:dyDescent="0.3">
      <c r="A20" s="963"/>
      <c r="B20" s="963"/>
      <c r="C20" s="944"/>
      <c r="D20" s="937"/>
      <c r="E20" s="937"/>
      <c r="F20" s="237" t="s">
        <v>20</v>
      </c>
      <c r="G20" s="691">
        <v>8.3000000000000004E-2</v>
      </c>
      <c r="H20" s="691">
        <v>8.3000000000000004E-2</v>
      </c>
      <c r="I20" s="691">
        <v>8.3000000000000004E-2</v>
      </c>
      <c r="J20" s="691">
        <v>8.3000000000000004E-2</v>
      </c>
      <c r="K20" s="686">
        <v>8.4000000000000005E-2</v>
      </c>
      <c r="L20" s="686">
        <v>8.4000000000000005E-2</v>
      </c>
      <c r="M20" s="686">
        <v>8.4000000000000005E-2</v>
      </c>
      <c r="N20" s="691">
        <v>8.4000000000000005E-2</v>
      </c>
      <c r="O20" s="686">
        <v>8.3000000000000004E-2</v>
      </c>
      <c r="P20" s="686">
        <v>8.3000000000000004E-2</v>
      </c>
      <c r="Q20" s="685">
        <v>8.3000000000000004E-2</v>
      </c>
      <c r="R20" s="685">
        <v>8.3000000000000004E-2</v>
      </c>
      <c r="S20" s="238">
        <f t="shared" ref="S20:S50" si="1">SUM(G20:R20)</f>
        <v>0.99999999999999978</v>
      </c>
      <c r="T20" s="943"/>
      <c r="U20" s="939"/>
      <c r="V20" s="949"/>
    </row>
    <row r="21" spans="1:23" s="7" customFormat="1" ht="50.1" customHeight="1" x14ac:dyDescent="0.25">
      <c r="A21" s="963"/>
      <c r="B21" s="963"/>
      <c r="C21" s="944" t="s">
        <v>443</v>
      </c>
      <c r="D21" s="937" t="s">
        <v>275</v>
      </c>
      <c r="E21" s="937" t="s">
        <v>275</v>
      </c>
      <c r="F21" s="236" t="s">
        <v>19</v>
      </c>
      <c r="G21" s="686">
        <v>8.3000000000000004E-2</v>
      </c>
      <c r="H21" s="686">
        <v>8.3000000000000004E-2</v>
      </c>
      <c r="I21" s="686">
        <v>8.3000000000000004E-2</v>
      </c>
      <c r="J21" s="686">
        <v>8.3000000000000004E-2</v>
      </c>
      <c r="K21" s="686">
        <v>8.4000000000000005E-2</v>
      </c>
      <c r="L21" s="686">
        <v>8.4000000000000005E-2</v>
      </c>
      <c r="M21" s="686">
        <v>8.4000000000000005E-2</v>
      </c>
      <c r="N21" s="686">
        <v>8.4000000000000005E-2</v>
      </c>
      <c r="O21" s="686">
        <v>8.3000000000000004E-2</v>
      </c>
      <c r="P21" s="686">
        <v>8.3000000000000004E-2</v>
      </c>
      <c r="Q21" s="686">
        <v>8.3000000000000004E-2</v>
      </c>
      <c r="R21" s="685">
        <v>8.3000000000000004E-2</v>
      </c>
      <c r="S21" s="239">
        <f t="shared" si="1"/>
        <v>0.99999999999999978</v>
      </c>
      <c r="T21" s="943"/>
      <c r="U21" s="939">
        <f>17%*0.25</f>
        <v>4.2500000000000003E-2</v>
      </c>
      <c r="V21" s="931" t="s">
        <v>590</v>
      </c>
    </row>
    <row r="22" spans="1:23" s="7" customFormat="1" ht="50.1" customHeight="1" thickBot="1" x14ac:dyDescent="0.3">
      <c r="A22" s="963"/>
      <c r="B22" s="963"/>
      <c r="C22" s="944"/>
      <c r="D22" s="937"/>
      <c r="E22" s="937"/>
      <c r="F22" s="237" t="s">
        <v>20</v>
      </c>
      <c r="G22" s="691">
        <v>8.3000000000000004E-2</v>
      </c>
      <c r="H22" s="691">
        <v>8.3000000000000004E-2</v>
      </c>
      <c r="I22" s="691">
        <v>8.3000000000000004E-2</v>
      </c>
      <c r="J22" s="691">
        <v>8.3000000000000004E-2</v>
      </c>
      <c r="K22" s="686">
        <v>8.4000000000000005E-2</v>
      </c>
      <c r="L22" s="686">
        <v>8.4000000000000005E-2</v>
      </c>
      <c r="M22" s="686">
        <v>8.4000000000000005E-2</v>
      </c>
      <c r="N22" s="691">
        <v>8.4000000000000005E-2</v>
      </c>
      <c r="O22" s="686">
        <v>8.3000000000000004E-2</v>
      </c>
      <c r="P22" s="686">
        <v>8.3000000000000004E-2</v>
      </c>
      <c r="Q22" s="685">
        <v>8.3000000000000004E-2</v>
      </c>
      <c r="R22" s="685">
        <v>8.3000000000000004E-2</v>
      </c>
      <c r="S22" s="238">
        <f t="shared" si="1"/>
        <v>0.99999999999999978</v>
      </c>
      <c r="T22" s="943"/>
      <c r="U22" s="939"/>
      <c r="V22" s="931"/>
    </row>
    <row r="23" spans="1:23" s="7" customFormat="1" ht="54.75" customHeight="1" x14ac:dyDescent="0.25">
      <c r="A23" s="963"/>
      <c r="B23" s="963"/>
      <c r="C23" s="944" t="s">
        <v>294</v>
      </c>
      <c r="D23" s="937" t="s">
        <v>275</v>
      </c>
      <c r="E23" s="937" t="s">
        <v>275</v>
      </c>
      <c r="F23" s="236" t="s">
        <v>19</v>
      </c>
      <c r="G23" s="686">
        <v>8.3000000000000004E-2</v>
      </c>
      <c r="H23" s="686">
        <v>8.3000000000000004E-2</v>
      </c>
      <c r="I23" s="686">
        <v>8.3000000000000004E-2</v>
      </c>
      <c r="J23" s="686">
        <v>8.3000000000000004E-2</v>
      </c>
      <c r="K23" s="686">
        <v>8.4000000000000005E-2</v>
      </c>
      <c r="L23" s="686">
        <v>8.4000000000000005E-2</v>
      </c>
      <c r="M23" s="686">
        <v>8.4000000000000005E-2</v>
      </c>
      <c r="N23" s="686">
        <v>8.4000000000000005E-2</v>
      </c>
      <c r="O23" s="686">
        <v>8.3000000000000004E-2</v>
      </c>
      <c r="P23" s="686">
        <v>8.3000000000000004E-2</v>
      </c>
      <c r="Q23" s="686">
        <v>8.3000000000000004E-2</v>
      </c>
      <c r="R23" s="685">
        <v>8.3000000000000004E-2</v>
      </c>
      <c r="S23" s="239">
        <f t="shared" si="1"/>
        <v>0.99999999999999978</v>
      </c>
      <c r="T23" s="943"/>
      <c r="U23" s="939">
        <f>17%*0.25</f>
        <v>4.2500000000000003E-2</v>
      </c>
      <c r="V23" s="931" t="s">
        <v>580</v>
      </c>
    </row>
    <row r="24" spans="1:23" s="7" customFormat="1" ht="54.75" customHeight="1" thickBot="1" x14ac:dyDescent="0.3">
      <c r="A24" s="963"/>
      <c r="B24" s="963"/>
      <c r="C24" s="944"/>
      <c r="D24" s="937"/>
      <c r="E24" s="937"/>
      <c r="F24" s="237" t="s">
        <v>20</v>
      </c>
      <c r="G24" s="691">
        <v>8.3000000000000004E-2</v>
      </c>
      <c r="H24" s="691">
        <v>8.3000000000000004E-2</v>
      </c>
      <c r="I24" s="691">
        <v>8.3000000000000004E-2</v>
      </c>
      <c r="J24" s="691">
        <v>8.3000000000000004E-2</v>
      </c>
      <c r="K24" s="686">
        <v>8.4000000000000005E-2</v>
      </c>
      <c r="L24" s="686">
        <v>8.4000000000000005E-2</v>
      </c>
      <c r="M24" s="686">
        <v>8.4000000000000005E-2</v>
      </c>
      <c r="N24" s="691">
        <v>8.4000000000000005E-2</v>
      </c>
      <c r="O24" s="686">
        <v>8.3000000000000004E-2</v>
      </c>
      <c r="P24" s="686">
        <v>8.3000000000000004E-2</v>
      </c>
      <c r="Q24" s="685">
        <v>8.3000000000000004E-2</v>
      </c>
      <c r="R24" s="685">
        <v>8.3000000000000004E-2</v>
      </c>
      <c r="S24" s="238">
        <f t="shared" si="1"/>
        <v>0.99999999999999978</v>
      </c>
      <c r="T24" s="943"/>
      <c r="U24" s="939"/>
      <c r="V24" s="931"/>
    </row>
    <row r="25" spans="1:23" s="7" customFormat="1" ht="50.1" customHeight="1" x14ac:dyDescent="0.25">
      <c r="A25" s="963"/>
      <c r="B25" s="963"/>
      <c r="C25" s="944" t="s">
        <v>295</v>
      </c>
      <c r="D25" s="937" t="s">
        <v>275</v>
      </c>
      <c r="E25" s="937" t="s">
        <v>275</v>
      </c>
      <c r="F25" s="236" t="s">
        <v>19</v>
      </c>
      <c r="G25" s="686">
        <v>8.3000000000000004E-2</v>
      </c>
      <c r="H25" s="686">
        <v>8.3000000000000004E-2</v>
      </c>
      <c r="I25" s="686">
        <v>8.3000000000000004E-2</v>
      </c>
      <c r="J25" s="686">
        <v>8.3000000000000004E-2</v>
      </c>
      <c r="K25" s="686">
        <v>8.4000000000000005E-2</v>
      </c>
      <c r="L25" s="686">
        <v>8.4000000000000005E-2</v>
      </c>
      <c r="M25" s="686">
        <v>8.4000000000000005E-2</v>
      </c>
      <c r="N25" s="686">
        <v>8.4000000000000005E-2</v>
      </c>
      <c r="O25" s="686">
        <v>8.3000000000000004E-2</v>
      </c>
      <c r="P25" s="686">
        <v>8.3000000000000004E-2</v>
      </c>
      <c r="Q25" s="686">
        <v>8.3000000000000004E-2</v>
      </c>
      <c r="R25" s="685">
        <v>8.3000000000000004E-2</v>
      </c>
      <c r="S25" s="239">
        <f t="shared" si="1"/>
        <v>0.99999999999999978</v>
      </c>
      <c r="T25" s="943"/>
      <c r="U25" s="939">
        <f>16%*0.25</f>
        <v>0.04</v>
      </c>
      <c r="V25" s="931" t="s">
        <v>581</v>
      </c>
    </row>
    <row r="26" spans="1:23" s="7" customFormat="1" ht="50.1" customHeight="1" thickBot="1" x14ac:dyDescent="0.3">
      <c r="A26" s="963"/>
      <c r="B26" s="963"/>
      <c r="C26" s="944"/>
      <c r="D26" s="937"/>
      <c r="E26" s="937"/>
      <c r="F26" s="237" t="s">
        <v>20</v>
      </c>
      <c r="G26" s="691">
        <v>8.3000000000000004E-2</v>
      </c>
      <c r="H26" s="691">
        <v>8.3000000000000004E-2</v>
      </c>
      <c r="I26" s="691">
        <v>8.3000000000000004E-2</v>
      </c>
      <c r="J26" s="691">
        <v>8.3000000000000004E-2</v>
      </c>
      <c r="K26" s="686">
        <v>8.4000000000000005E-2</v>
      </c>
      <c r="L26" s="686">
        <v>8.4000000000000005E-2</v>
      </c>
      <c r="M26" s="686">
        <v>8.4000000000000005E-2</v>
      </c>
      <c r="N26" s="691">
        <v>8.4000000000000005E-2</v>
      </c>
      <c r="O26" s="686">
        <v>8.3000000000000004E-2</v>
      </c>
      <c r="P26" s="686">
        <v>8.3000000000000004E-2</v>
      </c>
      <c r="Q26" s="685">
        <v>8.3000000000000004E-2</v>
      </c>
      <c r="R26" s="685">
        <v>8.3000000000000004E-2</v>
      </c>
      <c r="S26" s="238">
        <f t="shared" si="1"/>
        <v>0.99999999999999978</v>
      </c>
      <c r="T26" s="943"/>
      <c r="U26" s="939"/>
      <c r="V26" s="931"/>
    </row>
    <row r="27" spans="1:23" s="7" customFormat="1" ht="50.1" customHeight="1" x14ac:dyDescent="0.25">
      <c r="A27" s="963"/>
      <c r="B27" s="963"/>
      <c r="C27" s="944" t="s">
        <v>296</v>
      </c>
      <c r="D27" s="937" t="s">
        <v>275</v>
      </c>
      <c r="E27" s="937" t="s">
        <v>275</v>
      </c>
      <c r="F27" s="236" t="s">
        <v>19</v>
      </c>
      <c r="G27" s="686">
        <v>8.3000000000000004E-2</v>
      </c>
      <c r="H27" s="686">
        <v>8.3000000000000004E-2</v>
      </c>
      <c r="I27" s="686">
        <v>8.3000000000000004E-2</v>
      </c>
      <c r="J27" s="686">
        <v>8.3000000000000004E-2</v>
      </c>
      <c r="K27" s="686">
        <v>8.4000000000000005E-2</v>
      </c>
      <c r="L27" s="686">
        <v>8.4000000000000005E-2</v>
      </c>
      <c r="M27" s="686">
        <v>8.4000000000000005E-2</v>
      </c>
      <c r="N27" s="686">
        <v>8.4000000000000005E-2</v>
      </c>
      <c r="O27" s="686">
        <v>8.3000000000000004E-2</v>
      </c>
      <c r="P27" s="686">
        <v>8.3000000000000004E-2</v>
      </c>
      <c r="Q27" s="686">
        <v>8.3000000000000004E-2</v>
      </c>
      <c r="R27" s="685">
        <v>8.3000000000000004E-2</v>
      </c>
      <c r="S27" s="239">
        <f t="shared" si="1"/>
        <v>0.99999999999999978</v>
      </c>
      <c r="T27" s="943"/>
      <c r="U27" s="939">
        <f>17%*0.25</f>
        <v>4.2500000000000003E-2</v>
      </c>
      <c r="V27" s="931" t="s">
        <v>582</v>
      </c>
    </row>
    <row r="28" spans="1:23" s="7" customFormat="1" ht="50.1" customHeight="1" thickBot="1" x14ac:dyDescent="0.3">
      <c r="A28" s="963"/>
      <c r="B28" s="963"/>
      <c r="C28" s="944"/>
      <c r="D28" s="937"/>
      <c r="E28" s="937"/>
      <c r="F28" s="237" t="s">
        <v>20</v>
      </c>
      <c r="G28" s="691">
        <v>8.3000000000000004E-2</v>
      </c>
      <c r="H28" s="691">
        <v>8.3000000000000004E-2</v>
      </c>
      <c r="I28" s="691">
        <v>8.3000000000000004E-2</v>
      </c>
      <c r="J28" s="691">
        <v>8.3000000000000004E-2</v>
      </c>
      <c r="K28" s="686">
        <v>8.4000000000000005E-2</v>
      </c>
      <c r="L28" s="686">
        <v>8.4000000000000005E-2</v>
      </c>
      <c r="M28" s="686">
        <v>8.4000000000000005E-2</v>
      </c>
      <c r="N28" s="691">
        <v>8.4000000000000005E-2</v>
      </c>
      <c r="O28" s="686">
        <v>8.3000000000000004E-2</v>
      </c>
      <c r="P28" s="686">
        <v>8.3000000000000004E-2</v>
      </c>
      <c r="Q28" s="685">
        <v>8.3000000000000004E-2</v>
      </c>
      <c r="R28" s="685">
        <v>8.3000000000000004E-2</v>
      </c>
      <c r="S28" s="238">
        <f t="shared" si="1"/>
        <v>0.99999999999999978</v>
      </c>
      <c r="T28" s="943"/>
      <c r="U28" s="939"/>
      <c r="V28" s="931"/>
    </row>
    <row r="29" spans="1:23" s="7" customFormat="1" ht="50.1" customHeight="1" x14ac:dyDescent="0.25">
      <c r="A29" s="963"/>
      <c r="B29" s="963"/>
      <c r="C29" s="944" t="s">
        <v>297</v>
      </c>
      <c r="D29" s="937" t="s">
        <v>275</v>
      </c>
      <c r="E29" s="937" t="s">
        <v>275</v>
      </c>
      <c r="F29" s="236" t="s">
        <v>19</v>
      </c>
      <c r="G29" s="686">
        <v>8.3000000000000004E-2</v>
      </c>
      <c r="H29" s="686">
        <v>8.3000000000000004E-2</v>
      </c>
      <c r="I29" s="686">
        <v>8.3000000000000004E-2</v>
      </c>
      <c r="J29" s="686">
        <v>8.3000000000000004E-2</v>
      </c>
      <c r="K29" s="686">
        <v>8.4000000000000005E-2</v>
      </c>
      <c r="L29" s="686">
        <v>8.4000000000000005E-2</v>
      </c>
      <c r="M29" s="686">
        <v>8.4000000000000005E-2</v>
      </c>
      <c r="N29" s="686">
        <v>8.4000000000000005E-2</v>
      </c>
      <c r="O29" s="686">
        <v>8.3000000000000004E-2</v>
      </c>
      <c r="P29" s="686">
        <v>8.3000000000000004E-2</v>
      </c>
      <c r="Q29" s="686">
        <v>8.3000000000000004E-2</v>
      </c>
      <c r="R29" s="685">
        <v>8.3000000000000004E-2</v>
      </c>
      <c r="S29" s="239">
        <f t="shared" si="1"/>
        <v>0.99999999999999978</v>
      </c>
      <c r="T29" s="943"/>
      <c r="U29" s="939">
        <f>17%*0.25</f>
        <v>4.2500000000000003E-2</v>
      </c>
      <c r="V29" s="931" t="s">
        <v>583</v>
      </c>
    </row>
    <row r="30" spans="1:23" s="7" customFormat="1" ht="50.1" customHeight="1" thickBot="1" x14ac:dyDescent="0.3">
      <c r="A30" s="963"/>
      <c r="B30" s="964"/>
      <c r="C30" s="1004"/>
      <c r="D30" s="1003"/>
      <c r="E30" s="1003"/>
      <c r="F30" s="448" t="s">
        <v>20</v>
      </c>
      <c r="G30" s="695">
        <v>8.3000000000000004E-2</v>
      </c>
      <c r="H30" s="695">
        <v>8.3000000000000004E-2</v>
      </c>
      <c r="I30" s="695">
        <v>8.3000000000000004E-2</v>
      </c>
      <c r="J30" s="695">
        <v>8.3000000000000004E-2</v>
      </c>
      <c r="K30" s="696">
        <v>8.4000000000000005E-2</v>
      </c>
      <c r="L30" s="696">
        <v>8.4000000000000005E-2</v>
      </c>
      <c r="M30" s="696">
        <v>8.4000000000000005E-2</v>
      </c>
      <c r="N30" s="695">
        <v>8.4000000000000005E-2</v>
      </c>
      <c r="O30" s="696">
        <v>8.3000000000000004E-2</v>
      </c>
      <c r="P30" s="696">
        <v>8.3000000000000004E-2</v>
      </c>
      <c r="Q30" s="697">
        <v>8.3000000000000004E-2</v>
      </c>
      <c r="R30" s="697">
        <v>8.3000000000000004E-2</v>
      </c>
      <c r="S30" s="449">
        <f t="shared" si="1"/>
        <v>0.99999999999999978</v>
      </c>
      <c r="T30" s="957"/>
      <c r="U30" s="960"/>
      <c r="V30" s="948"/>
    </row>
    <row r="31" spans="1:23" s="7" customFormat="1" ht="50.1" customHeight="1" x14ac:dyDescent="0.25">
      <c r="A31" s="1000"/>
      <c r="B31" s="965" t="s">
        <v>319</v>
      </c>
      <c r="C31" s="968" t="s">
        <v>320</v>
      </c>
      <c r="D31" s="958" t="s">
        <v>275</v>
      </c>
      <c r="E31" s="958" t="s">
        <v>275</v>
      </c>
      <c r="F31" s="452" t="s">
        <v>19</v>
      </c>
      <c r="G31" s="698">
        <v>8.3000000000000004E-2</v>
      </c>
      <c r="H31" s="698">
        <v>8.3000000000000004E-2</v>
      </c>
      <c r="I31" s="698">
        <v>8.3000000000000004E-2</v>
      </c>
      <c r="J31" s="698">
        <v>8.3000000000000004E-2</v>
      </c>
      <c r="K31" s="698">
        <v>8.4000000000000005E-2</v>
      </c>
      <c r="L31" s="698">
        <v>8.4000000000000005E-2</v>
      </c>
      <c r="M31" s="698">
        <v>8.4000000000000005E-2</v>
      </c>
      <c r="N31" s="698">
        <v>8.4000000000000005E-2</v>
      </c>
      <c r="O31" s="698">
        <v>8.3000000000000004E-2</v>
      </c>
      <c r="P31" s="698">
        <v>8.3000000000000004E-2</v>
      </c>
      <c r="Q31" s="698">
        <v>8.3000000000000004E-2</v>
      </c>
      <c r="R31" s="699">
        <v>8.3000000000000004E-2</v>
      </c>
      <c r="S31" s="239">
        <v>0.99999999999999978</v>
      </c>
      <c r="T31" s="946">
        <v>0.25</v>
      </c>
      <c r="U31" s="951">
        <v>3.5999999999999997E-2</v>
      </c>
      <c r="V31" s="934" t="s">
        <v>595</v>
      </c>
    </row>
    <row r="32" spans="1:23" s="7" customFormat="1" ht="50.1" customHeight="1" thickBot="1" x14ac:dyDescent="0.3">
      <c r="A32" s="1000"/>
      <c r="B32" s="966"/>
      <c r="C32" s="944"/>
      <c r="D32" s="937"/>
      <c r="E32" s="937"/>
      <c r="F32" s="237" t="s">
        <v>20</v>
      </c>
      <c r="G32" s="691">
        <v>8.3000000000000004E-2</v>
      </c>
      <c r="H32" s="700">
        <v>8.3000000000000004E-2</v>
      </c>
      <c r="I32" s="700">
        <v>8.3000000000000004E-2</v>
      </c>
      <c r="J32" s="700">
        <v>8.3000000000000004E-2</v>
      </c>
      <c r="K32" s="686">
        <v>8.4000000000000005E-2</v>
      </c>
      <c r="L32" s="686">
        <v>8.4000000000000005E-2</v>
      </c>
      <c r="M32" s="686">
        <v>8.4000000000000005E-2</v>
      </c>
      <c r="N32" s="686">
        <v>8.4000000000000005E-2</v>
      </c>
      <c r="O32" s="686">
        <v>8.3000000000000004E-2</v>
      </c>
      <c r="P32" s="686">
        <v>8.3000000000000004E-2</v>
      </c>
      <c r="Q32" s="685">
        <v>8.3000000000000004E-2</v>
      </c>
      <c r="R32" s="685">
        <v>8.3000000000000004E-2</v>
      </c>
      <c r="S32" s="238">
        <f t="shared" si="1"/>
        <v>0.99999999999999978</v>
      </c>
      <c r="T32" s="943"/>
      <c r="U32" s="939"/>
      <c r="V32" s="935"/>
    </row>
    <row r="33" spans="1:23" s="7" customFormat="1" ht="66" customHeight="1" x14ac:dyDescent="0.25">
      <c r="A33" s="1000"/>
      <c r="B33" s="966"/>
      <c r="C33" s="944" t="s">
        <v>444</v>
      </c>
      <c r="D33" s="937" t="s">
        <v>275</v>
      </c>
      <c r="E33" s="937"/>
      <c r="F33" s="236" t="s">
        <v>19</v>
      </c>
      <c r="G33" s="686">
        <v>0</v>
      </c>
      <c r="H33" s="686">
        <v>3.85E-2</v>
      </c>
      <c r="I33" s="686">
        <v>0</v>
      </c>
      <c r="J33" s="686">
        <v>0</v>
      </c>
      <c r="K33" s="686">
        <v>7.6200000000000004E-2</v>
      </c>
      <c r="L33" s="686">
        <v>0.1792</v>
      </c>
      <c r="M33" s="686">
        <v>2.6200000000000001E-2</v>
      </c>
      <c r="N33" s="686">
        <v>0</v>
      </c>
      <c r="O33" s="686">
        <v>0.5907</v>
      </c>
      <c r="P33" s="686">
        <v>0</v>
      </c>
      <c r="Q33" s="686">
        <v>0</v>
      </c>
      <c r="R33" s="685">
        <v>8.9200000000000002E-2</v>
      </c>
      <c r="S33" s="239">
        <f>SUM(G33:R33)</f>
        <v>1</v>
      </c>
      <c r="T33" s="943"/>
      <c r="U33" s="939">
        <v>7.9500000000000001E-2</v>
      </c>
      <c r="V33" s="932" t="s">
        <v>597</v>
      </c>
      <c r="W33" s="5"/>
    </row>
    <row r="34" spans="1:23" s="7" customFormat="1" ht="50.1" customHeight="1" thickBot="1" x14ac:dyDescent="0.3">
      <c r="A34" s="1000"/>
      <c r="B34" s="966"/>
      <c r="C34" s="944"/>
      <c r="D34" s="937"/>
      <c r="E34" s="937"/>
      <c r="F34" s="237" t="s">
        <v>20</v>
      </c>
      <c r="G34" s="686">
        <v>0</v>
      </c>
      <c r="H34" s="686">
        <v>3.85E-2</v>
      </c>
      <c r="I34" s="700">
        <v>0</v>
      </c>
      <c r="J34" s="700">
        <v>0</v>
      </c>
      <c r="K34" s="691">
        <v>7.6200000000000004E-2</v>
      </c>
      <c r="L34" s="691">
        <v>2.538E-2</v>
      </c>
      <c r="M34" s="691">
        <v>0.14149999999999999</v>
      </c>
      <c r="N34" s="691">
        <v>3.85E-2</v>
      </c>
      <c r="O34" s="686">
        <v>0.12920000000000001</v>
      </c>
      <c r="P34" s="686">
        <v>0</v>
      </c>
      <c r="Q34" s="685">
        <v>0.46150000000000002</v>
      </c>
      <c r="R34" s="693">
        <v>8.9200000000000002E-2</v>
      </c>
      <c r="S34" s="238">
        <f t="shared" ref="S34:S44" si="2">SUM(G34:R34)</f>
        <v>0.99997999999999987</v>
      </c>
      <c r="T34" s="943"/>
      <c r="U34" s="939"/>
      <c r="V34" s="933"/>
      <c r="W34" s="5"/>
    </row>
    <row r="35" spans="1:23" s="7" customFormat="1" ht="50.1" customHeight="1" x14ac:dyDescent="0.25">
      <c r="A35" s="1000"/>
      <c r="B35" s="966"/>
      <c r="C35" s="944" t="s">
        <v>390</v>
      </c>
      <c r="D35" s="937" t="s">
        <v>275</v>
      </c>
      <c r="E35" s="937"/>
      <c r="F35" s="236" t="s">
        <v>19</v>
      </c>
      <c r="G35" s="686">
        <v>0</v>
      </c>
      <c r="H35" s="686">
        <v>0</v>
      </c>
      <c r="I35" s="686">
        <v>0.1467</v>
      </c>
      <c r="J35" s="686">
        <v>0.14330000000000001</v>
      </c>
      <c r="K35" s="686">
        <v>0.14330000000000001</v>
      </c>
      <c r="L35" s="686">
        <v>0.1467</v>
      </c>
      <c r="M35" s="686">
        <v>0.14330000000000001</v>
      </c>
      <c r="N35" s="686">
        <v>0.14330000000000001</v>
      </c>
      <c r="O35" s="686">
        <v>3.3300000000000003E-2</v>
      </c>
      <c r="P35" s="686">
        <v>3.3300000000000003E-2</v>
      </c>
      <c r="Q35" s="686">
        <v>3.3399999999999999E-2</v>
      </c>
      <c r="R35" s="685">
        <v>3.3399999999999999E-2</v>
      </c>
      <c r="S35" s="239">
        <f>SUM(G35:R35)</f>
        <v>1</v>
      </c>
      <c r="T35" s="943"/>
      <c r="U35" s="939">
        <v>1.83E-2</v>
      </c>
      <c r="V35" s="932" t="s">
        <v>591</v>
      </c>
      <c r="W35" s="5"/>
    </row>
    <row r="36" spans="1:23" s="7" customFormat="1" ht="50.1" customHeight="1" thickBot="1" x14ac:dyDescent="0.3">
      <c r="A36" s="1000"/>
      <c r="B36" s="966"/>
      <c r="C36" s="944"/>
      <c r="D36" s="937"/>
      <c r="E36" s="937"/>
      <c r="F36" s="237" t="s">
        <v>20</v>
      </c>
      <c r="G36" s="686">
        <v>0</v>
      </c>
      <c r="H36" s="686">
        <v>0</v>
      </c>
      <c r="I36" s="700">
        <v>0.1467</v>
      </c>
      <c r="J36" s="686">
        <v>0</v>
      </c>
      <c r="K36" s="691">
        <v>0.28660000000000002</v>
      </c>
      <c r="L36" s="686">
        <v>0.1467</v>
      </c>
      <c r="M36" s="691">
        <v>0.14330000000000001</v>
      </c>
      <c r="N36" s="691">
        <v>0.14330000000000001</v>
      </c>
      <c r="O36" s="686">
        <v>3.3300000000000003E-2</v>
      </c>
      <c r="P36" s="686">
        <v>3.3300000000000003E-2</v>
      </c>
      <c r="Q36" s="685">
        <v>3.2399999999999998E-2</v>
      </c>
      <c r="R36" s="685">
        <v>3.4000000000000002E-2</v>
      </c>
      <c r="S36" s="360">
        <f t="shared" si="2"/>
        <v>0.99960000000000004</v>
      </c>
      <c r="T36" s="943"/>
      <c r="U36" s="939"/>
      <c r="V36" s="933"/>
    </row>
    <row r="37" spans="1:23" s="7" customFormat="1" ht="50.1" customHeight="1" x14ac:dyDescent="0.25">
      <c r="A37" s="1000"/>
      <c r="B37" s="966"/>
      <c r="C37" s="944" t="s">
        <v>391</v>
      </c>
      <c r="D37" s="937" t="s">
        <v>275</v>
      </c>
      <c r="E37" s="937"/>
      <c r="F37" s="236" t="s">
        <v>19</v>
      </c>
      <c r="G37" s="686">
        <v>0</v>
      </c>
      <c r="H37" s="686">
        <v>0</v>
      </c>
      <c r="I37" s="686">
        <v>0</v>
      </c>
      <c r="J37" s="686">
        <v>0</v>
      </c>
      <c r="K37" s="686">
        <v>0.125</v>
      </c>
      <c r="L37" s="686">
        <v>0.125</v>
      </c>
      <c r="M37" s="686">
        <v>0.25</v>
      </c>
      <c r="N37" s="686">
        <v>0</v>
      </c>
      <c r="O37" s="686">
        <v>0.25</v>
      </c>
      <c r="P37" s="686">
        <v>0</v>
      </c>
      <c r="Q37" s="686">
        <v>0.25</v>
      </c>
      <c r="R37" s="685">
        <v>0</v>
      </c>
      <c r="S37" s="239">
        <f>SUM(G37:R37)</f>
        <v>1</v>
      </c>
      <c r="T37" s="943"/>
      <c r="U37" s="939">
        <v>3.0599999999999999E-2</v>
      </c>
      <c r="V37" s="932" t="s">
        <v>592</v>
      </c>
    </row>
    <row r="38" spans="1:23" s="7" customFormat="1" ht="50.1" customHeight="1" thickBot="1" x14ac:dyDescent="0.3">
      <c r="A38" s="1000"/>
      <c r="B38" s="966"/>
      <c r="C38" s="944"/>
      <c r="D38" s="937"/>
      <c r="E38" s="937"/>
      <c r="F38" s="237" t="s">
        <v>20</v>
      </c>
      <c r="G38" s="686">
        <v>0</v>
      </c>
      <c r="H38" s="686">
        <v>0</v>
      </c>
      <c r="I38" s="700">
        <v>0</v>
      </c>
      <c r="J38" s="700">
        <v>0</v>
      </c>
      <c r="K38" s="691">
        <v>0.125</v>
      </c>
      <c r="L38" s="686">
        <v>0.125</v>
      </c>
      <c r="M38" s="691">
        <v>0.25</v>
      </c>
      <c r="N38" s="692">
        <v>0</v>
      </c>
      <c r="O38" s="686">
        <v>0.25</v>
      </c>
      <c r="P38" s="686">
        <v>0</v>
      </c>
      <c r="Q38" s="685">
        <v>0.25</v>
      </c>
      <c r="R38" s="685">
        <v>0</v>
      </c>
      <c r="S38" s="238">
        <f t="shared" si="2"/>
        <v>1</v>
      </c>
      <c r="T38" s="943"/>
      <c r="U38" s="939"/>
      <c r="V38" s="933"/>
    </row>
    <row r="39" spans="1:23" ht="50.1" customHeight="1" x14ac:dyDescent="0.25">
      <c r="A39" s="1000"/>
      <c r="B39" s="966"/>
      <c r="C39" s="944" t="s">
        <v>392</v>
      </c>
      <c r="D39" s="937" t="s">
        <v>275</v>
      </c>
      <c r="E39" s="937"/>
      <c r="F39" s="236" t="s">
        <v>19</v>
      </c>
      <c r="G39" s="686">
        <v>0</v>
      </c>
      <c r="H39" s="686">
        <v>0.1</v>
      </c>
      <c r="I39" s="686">
        <v>0</v>
      </c>
      <c r="J39" s="686">
        <v>0</v>
      </c>
      <c r="K39" s="686">
        <v>0</v>
      </c>
      <c r="L39" s="686">
        <v>0</v>
      </c>
      <c r="M39" s="686">
        <v>0.1</v>
      </c>
      <c r="N39" s="686">
        <v>0.1</v>
      </c>
      <c r="O39" s="686">
        <v>0.4</v>
      </c>
      <c r="P39" s="686">
        <v>0.1</v>
      </c>
      <c r="Q39" s="686">
        <v>0.1</v>
      </c>
      <c r="R39" s="685">
        <v>0.1</v>
      </c>
      <c r="S39" s="239">
        <f>SUM(G39:R39)</f>
        <v>1</v>
      </c>
      <c r="T39" s="943"/>
      <c r="U39" s="939">
        <v>2.4500000000000001E-2</v>
      </c>
      <c r="V39" s="932" t="s">
        <v>596</v>
      </c>
    </row>
    <row r="40" spans="1:23" ht="50.1" customHeight="1" thickBot="1" x14ac:dyDescent="0.3">
      <c r="A40" s="1000"/>
      <c r="B40" s="966"/>
      <c r="C40" s="944"/>
      <c r="D40" s="937"/>
      <c r="E40" s="937"/>
      <c r="F40" s="237" t="s">
        <v>20</v>
      </c>
      <c r="G40" s="686">
        <v>0</v>
      </c>
      <c r="H40" s="700">
        <v>0.1</v>
      </c>
      <c r="I40" s="700">
        <v>0</v>
      </c>
      <c r="J40" s="700">
        <v>0</v>
      </c>
      <c r="K40" s="686">
        <v>0</v>
      </c>
      <c r="L40" s="686">
        <v>0</v>
      </c>
      <c r="M40" s="691">
        <v>0.1</v>
      </c>
      <c r="N40" s="692">
        <v>0.1</v>
      </c>
      <c r="O40" s="686">
        <v>0.4</v>
      </c>
      <c r="P40" s="686">
        <v>0.1</v>
      </c>
      <c r="Q40" s="685">
        <v>0.1</v>
      </c>
      <c r="R40" s="685">
        <v>0.1</v>
      </c>
      <c r="S40" s="238">
        <f t="shared" si="2"/>
        <v>1</v>
      </c>
      <c r="T40" s="943"/>
      <c r="U40" s="939"/>
      <c r="V40" s="933"/>
      <c r="W40" s="5"/>
    </row>
    <row r="41" spans="1:23" ht="50.1" customHeight="1" x14ac:dyDescent="0.25">
      <c r="A41" s="1000"/>
      <c r="B41" s="966"/>
      <c r="C41" s="944" t="s">
        <v>447</v>
      </c>
      <c r="D41" s="937" t="s">
        <v>275</v>
      </c>
      <c r="E41" s="937"/>
      <c r="F41" s="236" t="s">
        <v>19</v>
      </c>
      <c r="G41" s="686">
        <v>0</v>
      </c>
      <c r="H41" s="686">
        <v>0</v>
      </c>
      <c r="I41" s="686">
        <v>8.2500000000000004E-2</v>
      </c>
      <c r="J41" s="686">
        <v>0</v>
      </c>
      <c r="K41" s="686">
        <v>0.16500000000000001</v>
      </c>
      <c r="L41" s="686">
        <v>0</v>
      </c>
      <c r="M41" s="686">
        <v>8.5000000000000006E-2</v>
      </c>
      <c r="N41" s="686">
        <v>0</v>
      </c>
      <c r="O41" s="686">
        <v>0.42</v>
      </c>
      <c r="P41" s="686">
        <v>0</v>
      </c>
      <c r="Q41" s="686">
        <v>8.2500000000000004E-2</v>
      </c>
      <c r="R41" s="685">
        <v>0.16500000000000001</v>
      </c>
      <c r="S41" s="239">
        <f>SUM(G41:R41)</f>
        <v>1</v>
      </c>
      <c r="T41" s="943"/>
      <c r="U41" s="939">
        <v>2.4500000000000001E-2</v>
      </c>
      <c r="V41" s="932" t="s">
        <v>593</v>
      </c>
    </row>
    <row r="42" spans="1:23" ht="53.25" customHeight="1" thickBot="1" x14ac:dyDescent="0.3">
      <c r="A42" s="1000"/>
      <c r="B42" s="966"/>
      <c r="C42" s="944"/>
      <c r="D42" s="937"/>
      <c r="E42" s="937"/>
      <c r="F42" s="237" t="s">
        <v>20</v>
      </c>
      <c r="G42" s="700">
        <v>0</v>
      </c>
      <c r="H42" s="700">
        <v>0</v>
      </c>
      <c r="I42" s="700">
        <v>8.2500000000000004E-2</v>
      </c>
      <c r="J42" s="700">
        <v>0</v>
      </c>
      <c r="K42" s="691">
        <v>0.16500000000000001</v>
      </c>
      <c r="L42" s="686">
        <v>0</v>
      </c>
      <c r="M42" s="686">
        <v>8.5000000000000006E-2</v>
      </c>
      <c r="N42" s="692">
        <v>0</v>
      </c>
      <c r="O42" s="686">
        <v>0.42</v>
      </c>
      <c r="P42" s="686">
        <v>0</v>
      </c>
      <c r="Q42" s="685">
        <v>8.2500000000000004E-2</v>
      </c>
      <c r="R42" s="685">
        <v>0.16500000000000001</v>
      </c>
      <c r="S42" s="360">
        <f t="shared" si="2"/>
        <v>1</v>
      </c>
      <c r="T42" s="943"/>
      <c r="U42" s="939"/>
      <c r="V42" s="933"/>
      <c r="W42" s="5"/>
    </row>
    <row r="43" spans="1:23" ht="50.1" customHeight="1" x14ac:dyDescent="0.25">
      <c r="A43" s="1000"/>
      <c r="B43" s="966"/>
      <c r="C43" s="944" t="s">
        <v>393</v>
      </c>
      <c r="D43" s="937" t="s">
        <v>275</v>
      </c>
      <c r="E43" s="937" t="s">
        <v>275</v>
      </c>
      <c r="F43" s="236" t="s">
        <v>19</v>
      </c>
      <c r="G43" s="686">
        <v>2.4799999999999999E-2</v>
      </c>
      <c r="H43" s="686">
        <v>0.16400000000000001</v>
      </c>
      <c r="I43" s="686">
        <v>0.12509999999999999</v>
      </c>
      <c r="J43" s="686">
        <v>5.0299999999999997E-2</v>
      </c>
      <c r="K43" s="686">
        <v>0.2349</v>
      </c>
      <c r="L43" s="686">
        <v>4.7899999999999998E-2</v>
      </c>
      <c r="M43" s="686">
        <v>4.7899999999999998E-2</v>
      </c>
      <c r="N43" s="686">
        <v>8.5300000000000001E-2</v>
      </c>
      <c r="O43" s="686">
        <v>4.7899999999999998E-2</v>
      </c>
      <c r="P43" s="686">
        <v>4.7899999999999998E-2</v>
      </c>
      <c r="Q43" s="686">
        <v>8.0799999999999997E-2</v>
      </c>
      <c r="R43" s="685">
        <v>4.3200000000000002E-2</v>
      </c>
      <c r="S43" s="239">
        <f>SUM(G43:R43)</f>
        <v>1</v>
      </c>
      <c r="T43" s="943"/>
      <c r="U43" s="939">
        <v>3.6600000000000001E-2</v>
      </c>
      <c r="V43" s="940" t="s">
        <v>594</v>
      </c>
    </row>
    <row r="44" spans="1:23" ht="60.75" customHeight="1" thickBot="1" x14ac:dyDescent="0.3">
      <c r="A44" s="1000"/>
      <c r="B44" s="967"/>
      <c r="C44" s="1005"/>
      <c r="D44" s="969"/>
      <c r="E44" s="969"/>
      <c r="F44" s="453" t="s">
        <v>20</v>
      </c>
      <c r="G44" s="701">
        <v>2.4799999999999999E-2</v>
      </c>
      <c r="H44" s="702">
        <v>0.16400000000000001</v>
      </c>
      <c r="I44" s="702">
        <v>0.12509999999999999</v>
      </c>
      <c r="J44" s="703">
        <v>5.0299999999999997E-2</v>
      </c>
      <c r="K44" s="701">
        <v>0.2349</v>
      </c>
      <c r="L44" s="703">
        <v>4.7899999999999998E-2</v>
      </c>
      <c r="M44" s="703">
        <v>4.7899999999999998E-2</v>
      </c>
      <c r="N44" s="701">
        <v>8.5300000000000001E-2</v>
      </c>
      <c r="O44" s="703">
        <v>4.7899999999999998E-2</v>
      </c>
      <c r="P44" s="703">
        <v>4.7899999999999998E-2</v>
      </c>
      <c r="Q44" s="704">
        <v>8.0799999999999997E-2</v>
      </c>
      <c r="R44" s="705">
        <v>4.3200000000000002E-2</v>
      </c>
      <c r="S44" s="454">
        <f t="shared" si="2"/>
        <v>1</v>
      </c>
      <c r="T44" s="947"/>
      <c r="U44" s="945"/>
      <c r="V44" s="941"/>
      <c r="W44" s="5"/>
    </row>
    <row r="45" spans="1:23" ht="67.5" customHeight="1" x14ac:dyDescent="0.25">
      <c r="A45" s="963"/>
      <c r="B45" s="1002" t="s">
        <v>327</v>
      </c>
      <c r="C45" s="1001" t="s">
        <v>435</v>
      </c>
      <c r="D45" s="936" t="s">
        <v>275</v>
      </c>
      <c r="E45" s="936" t="s">
        <v>275</v>
      </c>
      <c r="F45" s="450" t="s">
        <v>19</v>
      </c>
      <c r="G45" s="694">
        <v>8.3000000000000004E-2</v>
      </c>
      <c r="H45" s="694">
        <v>8.3000000000000004E-2</v>
      </c>
      <c r="I45" s="694">
        <v>8.3000000000000004E-2</v>
      </c>
      <c r="J45" s="694">
        <v>8.3000000000000004E-2</v>
      </c>
      <c r="K45" s="694">
        <v>8.4000000000000005E-2</v>
      </c>
      <c r="L45" s="694">
        <v>8.4000000000000005E-2</v>
      </c>
      <c r="M45" s="694">
        <v>8.4000000000000005E-2</v>
      </c>
      <c r="N45" s="694">
        <v>8.4000000000000005E-2</v>
      </c>
      <c r="O45" s="694">
        <v>8.3000000000000004E-2</v>
      </c>
      <c r="P45" s="694">
        <v>8.3000000000000004E-2</v>
      </c>
      <c r="Q45" s="694">
        <v>8.3000000000000004E-2</v>
      </c>
      <c r="R45" s="706">
        <v>8.3000000000000004E-2</v>
      </c>
      <c r="S45" s="451">
        <f t="shared" ref="S45:S51" si="3">SUM(G45:R45)</f>
        <v>0.99999999999999978</v>
      </c>
      <c r="T45" s="942">
        <f>SUM(U45:U52)</f>
        <v>0.25</v>
      </c>
      <c r="U45" s="938">
        <v>7.2900000000000006E-2</v>
      </c>
      <c r="V45" s="949" t="s">
        <v>603</v>
      </c>
    </row>
    <row r="46" spans="1:23" ht="56.45" customHeight="1" thickBot="1" x14ac:dyDescent="0.3">
      <c r="A46" s="963"/>
      <c r="B46" s="963"/>
      <c r="C46" s="944"/>
      <c r="D46" s="937"/>
      <c r="E46" s="937"/>
      <c r="F46" s="237" t="s">
        <v>20</v>
      </c>
      <c r="G46" s="700">
        <v>8.3000000000000004E-2</v>
      </c>
      <c r="H46" s="700">
        <v>8.3000000000000004E-2</v>
      </c>
      <c r="I46" s="700">
        <v>8.3000000000000004E-2</v>
      </c>
      <c r="J46" s="700">
        <v>8.3000000000000004E-2</v>
      </c>
      <c r="K46" s="686">
        <v>8.4000000000000005E-2</v>
      </c>
      <c r="L46" s="686">
        <v>8.4000000000000005E-2</v>
      </c>
      <c r="M46" s="686">
        <v>8.4000000000000005E-2</v>
      </c>
      <c r="N46" s="686">
        <v>8.4000000000000005E-2</v>
      </c>
      <c r="O46" s="686">
        <v>8.3000000000000004E-2</v>
      </c>
      <c r="P46" s="686">
        <v>8.3000000000000004E-2</v>
      </c>
      <c r="Q46" s="685">
        <v>8.3000000000000004E-2</v>
      </c>
      <c r="R46" s="685">
        <v>8.3000000000000004E-2</v>
      </c>
      <c r="S46" s="238">
        <f t="shared" si="1"/>
        <v>0.99999999999999978</v>
      </c>
      <c r="T46" s="943"/>
      <c r="U46" s="939"/>
      <c r="V46" s="931"/>
      <c r="W46" s="5"/>
    </row>
    <row r="47" spans="1:23" ht="96.75" customHeight="1" x14ac:dyDescent="0.25">
      <c r="A47" s="963"/>
      <c r="B47" s="963"/>
      <c r="C47" s="944" t="s">
        <v>445</v>
      </c>
      <c r="D47" s="937" t="s">
        <v>275</v>
      </c>
      <c r="E47" s="937" t="s">
        <v>433</v>
      </c>
      <c r="F47" s="236" t="s">
        <v>19</v>
      </c>
      <c r="G47" s="686">
        <v>0</v>
      </c>
      <c r="H47" s="686">
        <v>2.5000000000000001E-2</v>
      </c>
      <c r="I47" s="686">
        <v>0.05</v>
      </c>
      <c r="J47" s="686">
        <v>0.17</v>
      </c>
      <c r="K47" s="686">
        <v>7.0000000000000007E-2</v>
      </c>
      <c r="L47" s="686">
        <v>2.5000000000000001E-2</v>
      </c>
      <c r="M47" s="686">
        <v>7.0000000000000007E-2</v>
      </c>
      <c r="N47" s="686">
        <v>0.15</v>
      </c>
      <c r="O47" s="686">
        <v>0.13250000000000001</v>
      </c>
      <c r="P47" s="686">
        <v>0.1075</v>
      </c>
      <c r="Q47" s="686">
        <v>0.05</v>
      </c>
      <c r="R47" s="685">
        <v>0.15</v>
      </c>
      <c r="S47" s="239">
        <f t="shared" si="3"/>
        <v>1.0000000000000002</v>
      </c>
      <c r="T47" s="943"/>
      <c r="U47" s="939">
        <v>4.1700000000000001E-2</v>
      </c>
      <c r="V47" s="931" t="s">
        <v>602</v>
      </c>
    </row>
    <row r="48" spans="1:23" ht="96.75" customHeight="1" thickBot="1" x14ac:dyDescent="0.3">
      <c r="A48" s="963"/>
      <c r="B48" s="963"/>
      <c r="C48" s="944"/>
      <c r="D48" s="937"/>
      <c r="E48" s="937"/>
      <c r="F48" s="237" t="s">
        <v>20</v>
      </c>
      <c r="G48" s="700">
        <v>0</v>
      </c>
      <c r="H48" s="700">
        <v>2.5000000000000001E-2</v>
      </c>
      <c r="I48" s="700">
        <v>0.05</v>
      </c>
      <c r="J48" s="700">
        <v>0.17</v>
      </c>
      <c r="K48" s="686">
        <v>7.0000000000000007E-2</v>
      </c>
      <c r="L48" s="686">
        <v>2.5000000000000001E-2</v>
      </c>
      <c r="M48" s="686">
        <v>7.0000000000000007E-2</v>
      </c>
      <c r="N48" s="686">
        <v>0.15</v>
      </c>
      <c r="O48" s="686">
        <v>0.15</v>
      </c>
      <c r="P48" s="686">
        <v>0.1075</v>
      </c>
      <c r="Q48" s="685">
        <v>0.05</v>
      </c>
      <c r="R48" s="688">
        <v>0.13200000000000001</v>
      </c>
      <c r="S48" s="360">
        <f t="shared" si="1"/>
        <v>0.99950000000000017</v>
      </c>
      <c r="T48" s="943"/>
      <c r="U48" s="939"/>
      <c r="V48" s="931"/>
      <c r="W48" s="5"/>
    </row>
    <row r="49" spans="1:31" ht="58.15" customHeight="1" x14ac:dyDescent="0.25">
      <c r="A49" s="963"/>
      <c r="B49" s="963"/>
      <c r="C49" s="944" t="s">
        <v>431</v>
      </c>
      <c r="D49" s="937" t="s">
        <v>275</v>
      </c>
      <c r="E49" s="937"/>
      <c r="F49" s="236" t="s">
        <v>19</v>
      </c>
      <c r="G49" s="686">
        <v>0</v>
      </c>
      <c r="H49" s="686">
        <v>0</v>
      </c>
      <c r="I49" s="686">
        <v>0</v>
      </c>
      <c r="J49" s="686">
        <v>0</v>
      </c>
      <c r="K49" s="686">
        <v>0</v>
      </c>
      <c r="L49" s="686">
        <v>0</v>
      </c>
      <c r="M49" s="686">
        <v>0</v>
      </c>
      <c r="N49" s="686">
        <v>0</v>
      </c>
      <c r="O49" s="686">
        <v>0</v>
      </c>
      <c r="P49" s="707">
        <v>1</v>
      </c>
      <c r="Q49" s="686">
        <v>0</v>
      </c>
      <c r="R49" s="685">
        <v>0</v>
      </c>
      <c r="S49" s="239">
        <f t="shared" si="3"/>
        <v>1</v>
      </c>
      <c r="T49" s="943"/>
      <c r="U49" s="939">
        <v>1.04E-2</v>
      </c>
      <c r="V49" s="931" t="s">
        <v>600</v>
      </c>
    </row>
    <row r="50" spans="1:31" ht="58.15" customHeight="1" thickBot="1" x14ac:dyDescent="0.3">
      <c r="A50" s="963"/>
      <c r="B50" s="963"/>
      <c r="C50" s="944"/>
      <c r="D50" s="937"/>
      <c r="E50" s="937"/>
      <c r="F50" s="237" t="s">
        <v>20</v>
      </c>
      <c r="G50" s="700">
        <v>0</v>
      </c>
      <c r="H50" s="708">
        <v>0</v>
      </c>
      <c r="I50" s="700">
        <v>0</v>
      </c>
      <c r="J50" s="700">
        <v>0</v>
      </c>
      <c r="K50" s="686">
        <v>0</v>
      </c>
      <c r="L50" s="686">
        <v>0</v>
      </c>
      <c r="M50" s="686">
        <v>0</v>
      </c>
      <c r="N50" s="686">
        <v>0</v>
      </c>
      <c r="O50" s="686">
        <v>1</v>
      </c>
      <c r="P50" s="707">
        <v>0</v>
      </c>
      <c r="Q50" s="685">
        <v>0</v>
      </c>
      <c r="R50" s="688">
        <v>0</v>
      </c>
      <c r="S50" s="238">
        <f t="shared" si="1"/>
        <v>1</v>
      </c>
      <c r="T50" s="943"/>
      <c r="U50" s="939"/>
      <c r="V50" s="931"/>
      <c r="W50" s="5"/>
    </row>
    <row r="51" spans="1:31" ht="72" customHeight="1" x14ac:dyDescent="0.25">
      <c r="A51" s="963"/>
      <c r="B51" s="963"/>
      <c r="C51" s="944" t="s">
        <v>432</v>
      </c>
      <c r="D51" s="937" t="s">
        <v>275</v>
      </c>
      <c r="E51" s="937" t="s">
        <v>275</v>
      </c>
      <c r="F51" s="236" t="s">
        <v>19</v>
      </c>
      <c r="G51" s="686">
        <v>8.3000000000000004E-2</v>
      </c>
      <c r="H51" s="686">
        <v>8.3000000000000004E-2</v>
      </c>
      <c r="I51" s="686">
        <v>8.3000000000000004E-2</v>
      </c>
      <c r="J51" s="686">
        <v>8.3000000000000004E-2</v>
      </c>
      <c r="K51" s="686">
        <v>8.4000000000000005E-2</v>
      </c>
      <c r="L51" s="686">
        <v>8.4000000000000005E-2</v>
      </c>
      <c r="M51" s="686">
        <v>8.4000000000000005E-2</v>
      </c>
      <c r="N51" s="686">
        <v>8.4000000000000005E-2</v>
      </c>
      <c r="O51" s="686">
        <v>8.3000000000000004E-2</v>
      </c>
      <c r="P51" s="686">
        <v>8.3000000000000004E-2</v>
      </c>
      <c r="Q51" s="686">
        <v>8.3000000000000004E-2</v>
      </c>
      <c r="R51" s="685">
        <v>8.3000000000000004E-2</v>
      </c>
      <c r="S51" s="239">
        <f t="shared" si="3"/>
        <v>0.99999999999999978</v>
      </c>
      <c r="T51" s="943"/>
      <c r="U51" s="939">
        <v>0.125</v>
      </c>
      <c r="V51" s="931" t="s">
        <v>601</v>
      </c>
    </row>
    <row r="52" spans="1:31" ht="78" customHeight="1" x14ac:dyDescent="0.25">
      <c r="A52" s="963"/>
      <c r="B52" s="963"/>
      <c r="C52" s="944"/>
      <c r="D52" s="937"/>
      <c r="E52" s="937"/>
      <c r="F52" s="237" t="s">
        <v>20</v>
      </c>
      <c r="G52" s="700">
        <v>8.3000000000000004E-2</v>
      </c>
      <c r="H52" s="700">
        <v>8.3000000000000004E-2</v>
      </c>
      <c r="I52" s="700">
        <v>8.3000000000000004E-2</v>
      </c>
      <c r="J52" s="700">
        <v>8.3000000000000004E-2</v>
      </c>
      <c r="K52" s="686">
        <v>8.4000000000000005E-2</v>
      </c>
      <c r="L52" s="686">
        <v>8.4000000000000005E-2</v>
      </c>
      <c r="M52" s="686">
        <v>8.4000000000000005E-2</v>
      </c>
      <c r="N52" s="686">
        <v>8.4000000000000005E-2</v>
      </c>
      <c r="O52" s="686">
        <v>8.3000000000000004E-2</v>
      </c>
      <c r="P52" s="686">
        <v>8.3000000000000004E-2</v>
      </c>
      <c r="Q52" s="685">
        <v>8.3000000000000004E-2</v>
      </c>
      <c r="R52" s="685">
        <v>8.3000000000000004E-2</v>
      </c>
      <c r="S52" s="238">
        <f>SUM(G52:R52)</f>
        <v>0.99999999999999978</v>
      </c>
      <c r="T52" s="943"/>
      <c r="U52" s="939"/>
      <c r="V52" s="931"/>
      <c r="W52" s="5"/>
    </row>
    <row r="53" spans="1:31" s="9" customFormat="1" ht="30" customHeight="1" thickBot="1" x14ac:dyDescent="0.3">
      <c r="A53" s="961" t="s">
        <v>247</v>
      </c>
      <c r="B53" s="962"/>
      <c r="C53" s="962"/>
      <c r="D53" s="962"/>
      <c r="E53" s="962"/>
      <c r="F53" s="962"/>
      <c r="G53" s="962"/>
      <c r="H53" s="962"/>
      <c r="I53" s="962"/>
      <c r="J53" s="962"/>
      <c r="K53" s="962"/>
      <c r="L53" s="962"/>
      <c r="M53" s="962"/>
      <c r="N53" s="962"/>
      <c r="O53" s="962"/>
      <c r="P53" s="962"/>
      <c r="Q53" s="962"/>
      <c r="R53" s="962"/>
      <c r="S53" s="962"/>
      <c r="T53" s="75">
        <f>SUM(T9:T52)</f>
        <v>1</v>
      </c>
      <c r="U53" s="257">
        <f>SUM(U9:U52)</f>
        <v>0.99999999999999967</v>
      </c>
      <c r="V53" s="66"/>
      <c r="W53" s="8"/>
      <c r="X53" s="8"/>
    </row>
    <row r="54" spans="1:31" ht="14.25" x14ac:dyDescent="0.25">
      <c r="A54" s="7"/>
      <c r="B54" s="7"/>
      <c r="C54" s="13"/>
      <c r="D54" s="7"/>
      <c r="E54" s="7"/>
      <c r="F54" s="7"/>
      <c r="G54" s="7"/>
      <c r="H54" s="7"/>
      <c r="I54" s="7"/>
      <c r="J54" s="7"/>
      <c r="K54" s="7"/>
      <c r="L54" s="7"/>
      <c r="M54" s="7"/>
      <c r="N54" s="10"/>
      <c r="O54" s="10"/>
      <c r="P54" s="10"/>
      <c r="Q54" s="10"/>
      <c r="R54" s="10"/>
      <c r="S54" s="10"/>
      <c r="T54" s="10"/>
      <c r="U54" s="26"/>
    </row>
    <row r="55" spans="1:31" x14ac:dyDescent="0.25">
      <c r="A55" s="7"/>
      <c r="B55" s="7"/>
      <c r="C55" s="13"/>
      <c r="D55" s="7"/>
      <c r="E55" s="7"/>
      <c r="F55" s="7"/>
      <c r="G55" s="7"/>
      <c r="H55" s="7"/>
      <c r="I55" s="7"/>
      <c r="J55" s="7"/>
      <c r="K55" s="7"/>
      <c r="L55" s="7"/>
      <c r="M55" s="7"/>
      <c r="N55" s="10"/>
      <c r="O55" s="10"/>
      <c r="P55" s="10"/>
      <c r="Q55" s="10"/>
      <c r="R55" s="10"/>
      <c r="S55" s="10"/>
      <c r="T55" s="10"/>
      <c r="U55" s="10"/>
    </row>
    <row r="56" spans="1:31" x14ac:dyDescent="0.25">
      <c r="A56" s="7"/>
      <c r="B56" s="7"/>
      <c r="C56" s="13"/>
      <c r="D56" s="7"/>
      <c r="E56" s="7"/>
      <c r="F56" s="7"/>
      <c r="G56" s="7"/>
      <c r="H56" s="7"/>
      <c r="I56" s="7"/>
      <c r="J56" s="7"/>
      <c r="K56" s="7"/>
      <c r="L56" s="7"/>
      <c r="M56" s="7"/>
      <c r="N56" s="10"/>
      <c r="O56" s="10"/>
      <c r="P56" s="10"/>
      <c r="Q56" s="10"/>
      <c r="R56" s="10"/>
      <c r="S56" s="10"/>
      <c r="T56" s="10"/>
      <c r="U56" s="10"/>
    </row>
    <row r="57" spans="1:31" ht="26.25" customHeight="1" x14ac:dyDescent="0.25">
      <c r="B57" s="30" t="s">
        <v>36</v>
      </c>
      <c r="C57" s="925" t="s">
        <v>37</v>
      </c>
      <c r="D57" s="926"/>
      <c r="E57" s="926"/>
      <c r="F57" s="926"/>
      <c r="G57" s="926"/>
      <c r="H57" s="926"/>
      <c r="I57" s="927"/>
      <c r="J57" s="928" t="s">
        <v>38</v>
      </c>
      <c r="K57" s="929"/>
      <c r="L57" s="929"/>
      <c r="M57" s="929"/>
      <c r="N57" s="929"/>
      <c r="O57" s="929"/>
      <c r="P57" s="930"/>
      <c r="Q57" s="10"/>
      <c r="R57" s="10"/>
      <c r="S57" s="10"/>
      <c r="T57" s="10"/>
      <c r="U57" s="10"/>
      <c r="Y57" s="7"/>
      <c r="Z57" s="7"/>
      <c r="AA57" s="7"/>
      <c r="AB57" s="7"/>
      <c r="AC57" s="7"/>
      <c r="AD57" s="7"/>
      <c r="AE57" s="7"/>
    </row>
    <row r="58" spans="1:31" ht="38.25" customHeight="1" x14ac:dyDescent="0.25">
      <c r="A58" s="7"/>
      <c r="B58" s="19">
        <v>13</v>
      </c>
      <c r="C58" s="781" t="s">
        <v>91</v>
      </c>
      <c r="D58" s="781"/>
      <c r="E58" s="781"/>
      <c r="F58" s="781"/>
      <c r="G58" s="781"/>
      <c r="H58" s="781"/>
      <c r="I58" s="781"/>
      <c r="J58" s="781" t="s">
        <v>82</v>
      </c>
      <c r="K58" s="781"/>
      <c r="L58" s="781"/>
      <c r="M58" s="781"/>
      <c r="N58" s="781"/>
      <c r="O58" s="781"/>
      <c r="P58" s="781"/>
      <c r="Q58" s="10"/>
      <c r="R58" s="10"/>
      <c r="S58" s="10"/>
      <c r="T58" s="10"/>
      <c r="U58" s="10"/>
      <c r="Y58" s="7"/>
      <c r="Z58" s="7"/>
      <c r="AA58" s="7"/>
      <c r="AB58" s="7"/>
      <c r="AC58" s="7"/>
      <c r="AD58" s="7"/>
      <c r="AE58" s="7"/>
    </row>
    <row r="59" spans="1:31" ht="26.25" customHeight="1" x14ac:dyDescent="0.25">
      <c r="A59" s="7"/>
      <c r="B59" s="19">
        <v>14</v>
      </c>
      <c r="C59" s="781" t="s">
        <v>273</v>
      </c>
      <c r="D59" s="781"/>
      <c r="E59" s="781"/>
      <c r="F59" s="781"/>
      <c r="G59" s="781"/>
      <c r="H59" s="781"/>
      <c r="I59" s="781"/>
      <c r="J59" s="782" t="s">
        <v>330</v>
      </c>
      <c r="K59" s="782"/>
      <c r="L59" s="782"/>
      <c r="M59" s="782"/>
      <c r="N59" s="782"/>
      <c r="O59" s="782"/>
      <c r="P59" s="782"/>
      <c r="Q59" s="10"/>
      <c r="R59" s="10"/>
      <c r="S59" s="10"/>
      <c r="T59" s="10"/>
      <c r="U59" s="10"/>
      <c r="Y59" s="7"/>
      <c r="Z59" s="7"/>
      <c r="AA59" s="7"/>
      <c r="AB59" s="7"/>
      <c r="AC59" s="7"/>
      <c r="AD59" s="7"/>
      <c r="AE59" s="7"/>
    </row>
    <row r="60" spans="1:31" x14ac:dyDescent="0.25">
      <c r="A60" s="7"/>
      <c r="B60" s="7"/>
      <c r="C60" s="13"/>
      <c r="D60" s="7"/>
      <c r="E60" s="7"/>
      <c r="F60" s="7"/>
      <c r="G60" s="7"/>
      <c r="H60" s="7"/>
      <c r="I60" s="7"/>
      <c r="J60" s="7"/>
      <c r="K60" s="7"/>
      <c r="L60" s="7"/>
      <c r="M60" s="7"/>
      <c r="N60" s="10"/>
      <c r="O60" s="10"/>
      <c r="P60" s="10"/>
      <c r="Q60" s="10"/>
      <c r="R60" s="10"/>
      <c r="S60" s="10"/>
      <c r="T60" s="10"/>
      <c r="U60" s="10"/>
    </row>
    <row r="61" spans="1:31" x14ac:dyDescent="0.25">
      <c r="A61" s="7"/>
      <c r="B61" s="7"/>
      <c r="C61" s="13"/>
      <c r="D61" s="7"/>
      <c r="E61" s="7"/>
      <c r="F61" s="7"/>
      <c r="G61" s="7"/>
      <c r="H61" s="7"/>
      <c r="I61" s="7"/>
      <c r="J61" s="7"/>
      <c r="K61" s="7"/>
      <c r="L61" s="7"/>
      <c r="M61" s="7"/>
      <c r="N61" s="10"/>
      <c r="O61" s="10"/>
      <c r="P61" s="10"/>
      <c r="Q61" s="10"/>
      <c r="R61" s="10"/>
      <c r="S61" s="10"/>
      <c r="T61" s="10"/>
      <c r="U61" s="10"/>
    </row>
    <row r="62" spans="1:31" x14ac:dyDescent="0.25">
      <c r="A62" s="7"/>
      <c r="B62" s="7"/>
      <c r="C62" s="13"/>
      <c r="D62" s="7"/>
      <c r="E62" s="7"/>
      <c r="F62" s="7"/>
      <c r="G62" s="7"/>
      <c r="H62" s="7"/>
      <c r="I62" s="7"/>
      <c r="J62" s="7"/>
      <c r="K62" s="7"/>
      <c r="L62" s="7"/>
      <c r="M62" s="7"/>
      <c r="N62" s="10"/>
      <c r="O62" s="10"/>
      <c r="P62" s="10"/>
      <c r="Q62" s="10"/>
      <c r="R62" s="10"/>
      <c r="S62" s="10"/>
      <c r="T62" s="10"/>
      <c r="U62" s="10"/>
    </row>
    <row r="63" spans="1:31" x14ac:dyDescent="0.25">
      <c r="A63" s="7"/>
      <c r="B63" s="7"/>
      <c r="C63" s="13"/>
      <c r="D63" s="7"/>
      <c r="E63" s="7"/>
      <c r="F63" s="7"/>
      <c r="G63" s="7"/>
      <c r="H63" s="7"/>
      <c r="I63" s="7"/>
      <c r="J63" s="7"/>
      <c r="K63" s="7"/>
      <c r="L63" s="7"/>
      <c r="M63" s="7"/>
      <c r="N63" s="10"/>
      <c r="O63" s="10"/>
      <c r="P63" s="10"/>
      <c r="Q63" s="10"/>
      <c r="R63" s="10"/>
      <c r="S63" s="10"/>
      <c r="T63" s="10"/>
      <c r="U63" s="10"/>
    </row>
    <row r="64" spans="1:31" x14ac:dyDescent="0.25">
      <c r="A64" s="7"/>
      <c r="B64" s="7"/>
      <c r="C64" s="13"/>
      <c r="D64" s="7"/>
      <c r="E64" s="7"/>
      <c r="F64" s="7"/>
      <c r="G64" s="7"/>
      <c r="H64" s="7"/>
      <c r="I64" s="7"/>
      <c r="J64" s="7"/>
      <c r="K64" s="7"/>
      <c r="L64" s="7"/>
      <c r="M64" s="7"/>
      <c r="N64" s="10"/>
      <c r="O64" s="10"/>
      <c r="P64" s="10"/>
      <c r="Q64" s="10"/>
      <c r="R64" s="10"/>
      <c r="S64" s="10"/>
      <c r="T64" s="10"/>
      <c r="U64" s="10"/>
    </row>
    <row r="65" spans="1:21" x14ac:dyDescent="0.25">
      <c r="A65" s="7"/>
      <c r="B65" s="7"/>
      <c r="C65" s="13"/>
      <c r="D65" s="7"/>
      <c r="E65" s="7"/>
      <c r="F65" s="7"/>
      <c r="G65" s="7"/>
      <c r="H65" s="7"/>
      <c r="I65" s="7"/>
      <c r="J65" s="7"/>
      <c r="K65" s="7"/>
      <c r="L65" s="7"/>
      <c r="M65" s="7"/>
      <c r="N65" s="10"/>
      <c r="O65" s="10"/>
      <c r="P65" s="10"/>
      <c r="Q65" s="10"/>
      <c r="R65" s="10"/>
      <c r="S65" s="10"/>
      <c r="T65" s="10"/>
      <c r="U65" s="10"/>
    </row>
    <row r="66" spans="1:21" x14ac:dyDescent="0.25">
      <c r="A66" s="7"/>
      <c r="B66" s="7"/>
      <c r="C66" s="13"/>
      <c r="D66" s="7"/>
      <c r="E66" s="7"/>
      <c r="F66" s="7"/>
      <c r="G66" s="7"/>
      <c r="H66" s="7"/>
      <c r="I66" s="7"/>
      <c r="J66" s="7"/>
      <c r="K66" s="7"/>
      <c r="L66" s="7"/>
      <c r="M66" s="7"/>
      <c r="N66" s="10"/>
      <c r="O66" s="10"/>
      <c r="P66" s="10"/>
      <c r="Q66" s="10"/>
      <c r="R66" s="10"/>
      <c r="S66" s="10"/>
      <c r="T66" s="10"/>
      <c r="U66" s="10"/>
    </row>
    <row r="67" spans="1:21" x14ac:dyDescent="0.25">
      <c r="A67" s="7"/>
      <c r="B67" s="7"/>
      <c r="C67" s="13"/>
      <c r="D67" s="7"/>
      <c r="E67" s="7"/>
      <c r="F67" s="7"/>
      <c r="G67" s="7"/>
      <c r="H67" s="7"/>
      <c r="I67" s="7"/>
      <c r="J67" s="7"/>
      <c r="K67" s="7"/>
      <c r="L67" s="7"/>
      <c r="M67" s="7"/>
      <c r="N67" s="10"/>
      <c r="O67" s="10"/>
      <c r="P67" s="10"/>
      <c r="Q67" s="10"/>
      <c r="R67" s="10"/>
      <c r="S67" s="10"/>
      <c r="T67" s="10"/>
      <c r="U67" s="10"/>
    </row>
    <row r="68" spans="1:21" x14ac:dyDescent="0.25">
      <c r="A68" s="7"/>
      <c r="B68" s="7"/>
      <c r="C68" s="13"/>
      <c r="D68" s="7"/>
      <c r="E68" s="7"/>
      <c r="F68" s="7"/>
      <c r="G68" s="7"/>
      <c r="H68" s="7"/>
      <c r="I68" s="7"/>
      <c r="J68" s="7"/>
      <c r="K68" s="7"/>
      <c r="L68" s="7"/>
      <c r="M68" s="7"/>
      <c r="N68" s="10"/>
      <c r="O68" s="10"/>
      <c r="P68" s="10"/>
      <c r="Q68" s="10"/>
      <c r="R68" s="10"/>
      <c r="S68" s="10"/>
      <c r="T68" s="10"/>
      <c r="U68" s="10"/>
    </row>
    <row r="69" spans="1:21" x14ac:dyDescent="0.25">
      <c r="A69" s="7"/>
      <c r="B69" s="7"/>
      <c r="C69" s="13"/>
      <c r="D69" s="7"/>
      <c r="E69" s="7"/>
      <c r="F69" s="7"/>
      <c r="G69" s="7"/>
      <c r="H69" s="7"/>
      <c r="I69" s="7"/>
      <c r="J69" s="7"/>
      <c r="K69" s="7"/>
      <c r="L69" s="7"/>
      <c r="M69" s="7"/>
      <c r="N69" s="10"/>
      <c r="O69" s="10"/>
      <c r="P69" s="10"/>
      <c r="Q69" s="10"/>
      <c r="R69" s="10"/>
      <c r="S69" s="10"/>
      <c r="T69" s="10"/>
      <c r="U69" s="10"/>
    </row>
    <row r="70" spans="1:21" x14ac:dyDescent="0.25">
      <c r="A70" s="7"/>
      <c r="B70" s="7"/>
      <c r="C70" s="13"/>
      <c r="D70" s="7"/>
      <c r="E70" s="7"/>
      <c r="F70" s="7"/>
      <c r="G70" s="7"/>
      <c r="H70" s="7"/>
      <c r="I70" s="7"/>
      <c r="J70" s="7"/>
      <c r="K70" s="7"/>
      <c r="L70" s="7"/>
      <c r="M70" s="7"/>
      <c r="N70" s="10"/>
      <c r="O70" s="10"/>
      <c r="P70" s="10"/>
      <c r="Q70" s="10"/>
      <c r="R70" s="10"/>
      <c r="S70" s="10"/>
      <c r="T70" s="10"/>
      <c r="U70" s="10"/>
    </row>
    <row r="71" spans="1:21" x14ac:dyDescent="0.25">
      <c r="A71" s="7"/>
      <c r="B71" s="7"/>
      <c r="C71" s="13"/>
      <c r="D71" s="7"/>
      <c r="E71" s="7"/>
      <c r="F71" s="7"/>
      <c r="G71" s="7"/>
      <c r="H71" s="7"/>
      <c r="I71" s="7"/>
      <c r="J71" s="7"/>
      <c r="K71" s="7"/>
      <c r="L71" s="7"/>
      <c r="M71" s="7"/>
      <c r="N71" s="10"/>
      <c r="O71" s="10"/>
      <c r="P71" s="10"/>
      <c r="Q71" s="10"/>
      <c r="R71" s="10"/>
      <c r="S71" s="10"/>
      <c r="T71" s="10"/>
      <c r="U71" s="10"/>
    </row>
    <row r="72" spans="1:21" x14ac:dyDescent="0.25">
      <c r="A72" s="7"/>
      <c r="B72" s="7"/>
      <c r="C72" s="13"/>
      <c r="D72" s="7"/>
      <c r="E72" s="7"/>
      <c r="F72" s="7"/>
      <c r="G72" s="7"/>
      <c r="H72" s="7"/>
      <c r="I72" s="7"/>
      <c r="J72" s="7"/>
      <c r="K72" s="7"/>
      <c r="L72" s="7"/>
      <c r="M72" s="7"/>
      <c r="N72" s="10"/>
      <c r="O72" s="10"/>
      <c r="P72" s="10"/>
      <c r="Q72" s="10"/>
      <c r="R72" s="10"/>
      <c r="S72" s="10"/>
      <c r="T72" s="10"/>
      <c r="U72" s="10"/>
    </row>
    <row r="73" spans="1:21" x14ac:dyDescent="0.25">
      <c r="A73" s="7"/>
      <c r="B73" s="7"/>
      <c r="C73" s="13"/>
      <c r="D73" s="7"/>
      <c r="E73" s="7"/>
      <c r="F73" s="7"/>
      <c r="G73" s="7"/>
      <c r="H73" s="7"/>
      <c r="I73" s="7"/>
      <c r="J73" s="7"/>
      <c r="K73" s="7"/>
      <c r="L73" s="7"/>
      <c r="M73" s="7"/>
      <c r="N73" s="10"/>
      <c r="O73" s="10"/>
      <c r="P73" s="10"/>
      <c r="Q73" s="10"/>
      <c r="R73" s="10"/>
      <c r="S73" s="10"/>
      <c r="T73" s="10"/>
      <c r="U73" s="10"/>
    </row>
    <row r="74" spans="1:21" x14ac:dyDescent="0.25">
      <c r="A74" s="7"/>
      <c r="B74" s="7"/>
      <c r="C74" s="13"/>
      <c r="D74" s="7"/>
      <c r="E74" s="7"/>
      <c r="F74" s="7"/>
      <c r="G74" s="7"/>
      <c r="H74" s="7"/>
      <c r="I74" s="7"/>
      <c r="J74" s="7"/>
      <c r="K74" s="7"/>
      <c r="L74" s="7"/>
      <c r="M74" s="7"/>
      <c r="N74" s="10"/>
      <c r="O74" s="10"/>
      <c r="P74" s="10"/>
      <c r="Q74" s="10"/>
      <c r="R74" s="10"/>
      <c r="S74" s="10"/>
      <c r="T74" s="10"/>
      <c r="U74" s="10"/>
    </row>
    <row r="75" spans="1:21" x14ac:dyDescent="0.25">
      <c r="A75" s="7"/>
      <c r="B75" s="7"/>
      <c r="C75" s="13"/>
      <c r="D75" s="7"/>
      <c r="E75" s="7"/>
      <c r="F75" s="7"/>
      <c r="G75" s="7"/>
      <c r="H75" s="7"/>
      <c r="I75" s="7"/>
      <c r="J75" s="7"/>
      <c r="K75" s="7"/>
      <c r="L75" s="7"/>
      <c r="M75" s="7"/>
      <c r="N75" s="10"/>
      <c r="O75" s="10"/>
      <c r="P75" s="10"/>
      <c r="Q75" s="10"/>
      <c r="R75" s="10"/>
      <c r="S75" s="10"/>
      <c r="T75" s="10"/>
      <c r="U75" s="10"/>
    </row>
    <row r="76" spans="1:21" x14ac:dyDescent="0.25">
      <c r="A76" s="7"/>
      <c r="B76" s="7"/>
      <c r="C76" s="13"/>
      <c r="D76" s="7"/>
      <c r="E76" s="7"/>
      <c r="F76" s="7"/>
      <c r="G76" s="7"/>
      <c r="H76" s="7"/>
      <c r="I76" s="7"/>
      <c r="J76" s="7"/>
      <c r="K76" s="7"/>
      <c r="L76" s="7"/>
      <c r="M76" s="7"/>
      <c r="N76" s="10"/>
      <c r="O76" s="10"/>
      <c r="P76" s="10"/>
      <c r="Q76" s="10"/>
      <c r="R76" s="10"/>
      <c r="S76" s="10"/>
      <c r="T76" s="10"/>
      <c r="U76" s="10"/>
    </row>
    <row r="77" spans="1:21" x14ac:dyDescent="0.25">
      <c r="A77" s="7"/>
      <c r="B77" s="7"/>
      <c r="C77" s="13"/>
      <c r="D77" s="7"/>
      <c r="E77" s="7"/>
      <c r="F77" s="7"/>
      <c r="G77" s="7"/>
      <c r="H77" s="7"/>
      <c r="I77" s="7"/>
      <c r="J77" s="7"/>
      <c r="K77" s="7"/>
      <c r="L77" s="7"/>
      <c r="M77" s="7"/>
      <c r="N77" s="10"/>
      <c r="O77" s="10"/>
      <c r="P77" s="10"/>
      <c r="Q77" s="10"/>
      <c r="R77" s="10"/>
      <c r="S77" s="10"/>
      <c r="T77" s="10"/>
      <c r="U77" s="10"/>
    </row>
    <row r="78" spans="1:21" x14ac:dyDescent="0.25">
      <c r="A78" s="7"/>
      <c r="B78" s="7"/>
      <c r="C78" s="13"/>
      <c r="D78" s="7"/>
      <c r="E78" s="7"/>
      <c r="F78" s="7"/>
      <c r="G78" s="7"/>
      <c r="H78" s="7"/>
      <c r="I78" s="7"/>
      <c r="J78" s="7"/>
      <c r="K78" s="7"/>
      <c r="L78" s="7"/>
      <c r="M78" s="7"/>
      <c r="N78" s="10"/>
      <c r="O78" s="10"/>
      <c r="P78" s="10"/>
      <c r="Q78" s="10"/>
      <c r="R78" s="10"/>
      <c r="S78" s="10"/>
      <c r="T78" s="10"/>
      <c r="U78" s="10"/>
    </row>
    <row r="79" spans="1:21" x14ac:dyDescent="0.25">
      <c r="A79" s="7"/>
      <c r="B79" s="7"/>
      <c r="C79" s="13"/>
      <c r="D79" s="7"/>
      <c r="E79" s="7"/>
      <c r="F79" s="7"/>
      <c r="G79" s="7"/>
      <c r="H79" s="7"/>
      <c r="I79" s="7"/>
      <c r="J79" s="7"/>
      <c r="K79" s="7"/>
      <c r="L79" s="7"/>
      <c r="M79" s="7"/>
      <c r="N79" s="10"/>
      <c r="O79" s="10"/>
      <c r="P79" s="10"/>
      <c r="Q79" s="10"/>
      <c r="R79" s="10"/>
      <c r="S79" s="10"/>
      <c r="T79" s="10"/>
      <c r="U79" s="10"/>
    </row>
    <row r="80" spans="1:21" x14ac:dyDescent="0.25">
      <c r="A80" s="7"/>
      <c r="B80" s="7"/>
      <c r="C80" s="13"/>
      <c r="D80" s="7"/>
      <c r="E80" s="7"/>
      <c r="F80" s="7"/>
      <c r="G80" s="7"/>
      <c r="H80" s="7"/>
      <c r="I80" s="7"/>
      <c r="J80" s="7"/>
      <c r="K80" s="7"/>
      <c r="L80" s="7"/>
      <c r="M80" s="7"/>
      <c r="N80" s="10"/>
      <c r="O80" s="10"/>
      <c r="P80" s="10"/>
      <c r="Q80" s="10"/>
      <c r="R80" s="10"/>
      <c r="S80" s="10"/>
      <c r="T80" s="10"/>
      <c r="U80" s="10"/>
    </row>
    <row r="81" spans="1:21" x14ac:dyDescent="0.25">
      <c r="A81" s="7"/>
      <c r="B81" s="7"/>
      <c r="C81" s="13"/>
      <c r="D81" s="7"/>
      <c r="E81" s="7"/>
      <c r="F81" s="7"/>
      <c r="G81" s="7"/>
      <c r="H81" s="7"/>
      <c r="I81" s="7"/>
      <c r="J81" s="7"/>
      <c r="K81" s="7"/>
      <c r="L81" s="7"/>
      <c r="M81" s="7"/>
      <c r="N81" s="10"/>
      <c r="O81" s="10"/>
      <c r="P81" s="10"/>
      <c r="Q81" s="10"/>
      <c r="R81" s="10"/>
      <c r="S81" s="10"/>
      <c r="T81" s="10"/>
      <c r="U81" s="10"/>
    </row>
    <row r="82" spans="1:21" x14ac:dyDescent="0.25">
      <c r="A82" s="7"/>
      <c r="B82" s="7"/>
      <c r="C82" s="13"/>
      <c r="D82" s="7"/>
      <c r="E82" s="7"/>
      <c r="F82" s="7"/>
      <c r="G82" s="7"/>
      <c r="H82" s="7"/>
      <c r="I82" s="7"/>
      <c r="J82" s="7"/>
      <c r="K82" s="7"/>
      <c r="L82" s="7"/>
      <c r="M82" s="7"/>
      <c r="N82" s="10"/>
      <c r="O82" s="10"/>
      <c r="P82" s="10"/>
      <c r="Q82" s="10"/>
      <c r="R82" s="10"/>
      <c r="S82" s="10"/>
      <c r="T82" s="10"/>
      <c r="U82" s="10"/>
    </row>
    <row r="83" spans="1:21" x14ac:dyDescent="0.25">
      <c r="A83" s="7"/>
      <c r="B83" s="7"/>
      <c r="C83" s="13"/>
      <c r="D83" s="7"/>
      <c r="E83" s="7"/>
      <c r="F83" s="7"/>
      <c r="G83" s="7"/>
      <c r="H83" s="7"/>
      <c r="I83" s="7"/>
      <c r="J83" s="7"/>
      <c r="K83" s="7"/>
      <c r="L83" s="7"/>
      <c r="M83" s="7"/>
      <c r="N83" s="10"/>
      <c r="O83" s="10"/>
      <c r="P83" s="10"/>
      <c r="Q83" s="10"/>
      <c r="R83" s="10"/>
      <c r="S83" s="10"/>
      <c r="T83" s="10"/>
      <c r="U83" s="10"/>
    </row>
    <row r="84" spans="1:21" x14ac:dyDescent="0.25">
      <c r="A84" s="7"/>
      <c r="B84" s="7"/>
      <c r="C84" s="13"/>
      <c r="D84" s="7"/>
      <c r="E84" s="7"/>
      <c r="F84" s="7"/>
      <c r="G84" s="7"/>
      <c r="H84" s="7"/>
      <c r="I84" s="7"/>
      <c r="J84" s="7"/>
      <c r="K84" s="7"/>
      <c r="L84" s="7"/>
      <c r="M84" s="7"/>
      <c r="N84" s="10"/>
      <c r="O84" s="10"/>
      <c r="P84" s="10"/>
      <c r="Q84" s="10"/>
      <c r="R84" s="10"/>
      <c r="S84" s="10"/>
      <c r="T84" s="10"/>
      <c r="U84" s="10"/>
    </row>
    <row r="85" spans="1:21" x14ac:dyDescent="0.25">
      <c r="A85" s="7"/>
      <c r="B85" s="7"/>
      <c r="C85" s="13"/>
      <c r="D85" s="7"/>
      <c r="E85" s="7"/>
      <c r="F85" s="7"/>
      <c r="G85" s="7"/>
      <c r="H85" s="7"/>
      <c r="I85" s="7"/>
      <c r="J85" s="7"/>
      <c r="K85" s="7"/>
      <c r="L85" s="7"/>
      <c r="M85" s="7"/>
      <c r="N85" s="10"/>
      <c r="O85" s="10"/>
      <c r="P85" s="10"/>
      <c r="Q85" s="10"/>
      <c r="R85" s="10"/>
      <c r="S85" s="10"/>
      <c r="T85" s="10"/>
      <c r="U85" s="10"/>
    </row>
    <row r="86" spans="1:21" x14ac:dyDescent="0.25">
      <c r="A86" s="7"/>
      <c r="B86" s="7"/>
      <c r="C86" s="13"/>
      <c r="D86" s="7"/>
      <c r="E86" s="7"/>
      <c r="F86" s="7"/>
      <c r="G86" s="7"/>
      <c r="H86" s="7"/>
      <c r="I86" s="7"/>
      <c r="J86" s="7"/>
      <c r="K86" s="7"/>
      <c r="L86" s="7"/>
      <c r="M86" s="7"/>
      <c r="N86" s="10"/>
      <c r="O86" s="10"/>
      <c r="P86" s="10"/>
      <c r="Q86" s="10"/>
      <c r="R86" s="10"/>
      <c r="S86" s="10"/>
      <c r="T86" s="10"/>
      <c r="U86" s="10"/>
    </row>
    <row r="87" spans="1:21" x14ac:dyDescent="0.25">
      <c r="A87" s="7"/>
      <c r="B87" s="7"/>
      <c r="C87" s="13"/>
      <c r="D87" s="7"/>
      <c r="E87" s="7"/>
      <c r="F87" s="7"/>
      <c r="G87" s="7"/>
      <c r="H87" s="7"/>
      <c r="I87" s="7"/>
      <c r="J87" s="7"/>
      <c r="K87" s="7"/>
      <c r="L87" s="7"/>
      <c r="M87" s="7"/>
      <c r="N87" s="10"/>
      <c r="O87" s="10"/>
      <c r="P87" s="10"/>
      <c r="Q87" s="10"/>
      <c r="R87" s="10"/>
      <c r="S87" s="10"/>
      <c r="T87" s="10"/>
      <c r="U87" s="10"/>
    </row>
    <row r="88" spans="1:21" x14ac:dyDescent="0.25">
      <c r="A88" s="7"/>
      <c r="B88" s="7"/>
      <c r="C88" s="13"/>
      <c r="D88" s="7"/>
      <c r="E88" s="7"/>
      <c r="F88" s="7"/>
      <c r="G88" s="7"/>
      <c r="H88" s="7"/>
      <c r="I88" s="7"/>
      <c r="J88" s="7"/>
      <c r="K88" s="7"/>
      <c r="L88" s="7"/>
      <c r="M88" s="7"/>
      <c r="N88" s="10"/>
      <c r="O88" s="10"/>
      <c r="P88" s="10"/>
      <c r="Q88" s="10"/>
      <c r="R88" s="10"/>
      <c r="S88" s="10"/>
      <c r="T88" s="10"/>
      <c r="U88" s="10"/>
    </row>
    <row r="89" spans="1:21" x14ac:dyDescent="0.25">
      <c r="A89" s="7"/>
      <c r="B89" s="7"/>
      <c r="C89" s="13"/>
      <c r="D89" s="7"/>
      <c r="E89" s="7"/>
      <c r="F89" s="7"/>
      <c r="G89" s="7"/>
      <c r="H89" s="7"/>
      <c r="I89" s="7"/>
      <c r="J89" s="7"/>
      <c r="K89" s="7"/>
      <c r="L89" s="7"/>
      <c r="M89" s="7"/>
      <c r="N89" s="10"/>
      <c r="O89" s="10"/>
      <c r="P89" s="10"/>
      <c r="Q89" s="10"/>
      <c r="R89" s="10"/>
      <c r="S89" s="10"/>
      <c r="T89" s="10"/>
      <c r="U89" s="10"/>
    </row>
    <row r="90" spans="1:21" x14ac:dyDescent="0.25">
      <c r="A90" s="7"/>
      <c r="B90" s="7"/>
      <c r="C90" s="13"/>
      <c r="D90" s="7"/>
      <c r="E90" s="7"/>
      <c r="F90" s="7"/>
      <c r="G90" s="7"/>
      <c r="H90" s="7"/>
      <c r="I90" s="7"/>
      <c r="J90" s="7"/>
      <c r="K90" s="7"/>
      <c r="L90" s="7"/>
      <c r="M90" s="7"/>
      <c r="N90" s="10"/>
      <c r="O90" s="10"/>
      <c r="P90" s="10"/>
      <c r="Q90" s="10"/>
      <c r="R90" s="10"/>
      <c r="S90" s="10"/>
      <c r="T90" s="10"/>
      <c r="U90" s="10"/>
    </row>
    <row r="91" spans="1:21" x14ac:dyDescent="0.25">
      <c r="A91" s="7"/>
      <c r="B91" s="7"/>
      <c r="C91" s="13"/>
      <c r="D91" s="7"/>
      <c r="E91" s="7"/>
      <c r="F91" s="7"/>
      <c r="G91" s="7"/>
      <c r="H91" s="7"/>
      <c r="I91" s="7"/>
      <c r="J91" s="7"/>
      <c r="K91" s="7"/>
      <c r="L91" s="7"/>
      <c r="M91" s="7"/>
      <c r="N91" s="10"/>
      <c r="O91" s="10"/>
      <c r="P91" s="10"/>
      <c r="Q91" s="10"/>
      <c r="R91" s="10"/>
      <c r="S91" s="10"/>
      <c r="T91" s="10"/>
      <c r="U91" s="10"/>
    </row>
    <row r="92" spans="1:21" x14ac:dyDescent="0.25">
      <c r="A92" s="7"/>
      <c r="B92" s="7"/>
      <c r="C92" s="13"/>
      <c r="D92" s="7"/>
      <c r="E92" s="7"/>
      <c r="F92" s="7"/>
      <c r="G92" s="7"/>
      <c r="H92" s="7"/>
      <c r="I92" s="7"/>
      <c r="J92" s="7"/>
      <c r="K92" s="7"/>
      <c r="L92" s="7"/>
      <c r="M92" s="7"/>
      <c r="N92" s="10"/>
      <c r="O92" s="10"/>
      <c r="P92" s="10"/>
      <c r="Q92" s="10"/>
      <c r="R92" s="10"/>
      <c r="S92" s="10"/>
      <c r="T92" s="10"/>
      <c r="U92" s="10"/>
    </row>
    <row r="93" spans="1:21" x14ac:dyDescent="0.25">
      <c r="A93" s="7"/>
      <c r="B93" s="7"/>
      <c r="C93" s="13"/>
      <c r="D93" s="7"/>
      <c r="E93" s="7"/>
      <c r="F93" s="7"/>
      <c r="G93" s="7"/>
      <c r="H93" s="7"/>
      <c r="I93" s="7"/>
      <c r="J93" s="7"/>
      <c r="K93" s="7"/>
      <c r="L93" s="7"/>
      <c r="M93" s="7"/>
      <c r="N93" s="10"/>
      <c r="O93" s="10"/>
      <c r="P93" s="10"/>
      <c r="Q93" s="10"/>
      <c r="R93" s="10"/>
      <c r="S93" s="10"/>
      <c r="T93" s="10"/>
      <c r="U93" s="10"/>
    </row>
    <row r="94" spans="1:21" x14ac:dyDescent="0.25">
      <c r="A94" s="7"/>
      <c r="B94" s="7"/>
      <c r="C94" s="13"/>
      <c r="D94" s="7"/>
      <c r="E94" s="7"/>
      <c r="F94" s="7"/>
      <c r="G94" s="7"/>
      <c r="H94" s="7"/>
      <c r="I94" s="7"/>
      <c r="J94" s="7"/>
      <c r="K94" s="7"/>
      <c r="L94" s="7"/>
      <c r="M94" s="7"/>
      <c r="N94" s="10"/>
      <c r="O94" s="10"/>
      <c r="P94" s="10"/>
      <c r="Q94" s="10"/>
      <c r="R94" s="10"/>
      <c r="S94" s="10"/>
      <c r="T94" s="10"/>
      <c r="U94" s="10"/>
    </row>
    <row r="95" spans="1:21" x14ac:dyDescent="0.25">
      <c r="A95" s="7"/>
      <c r="B95" s="7"/>
      <c r="C95" s="13"/>
      <c r="D95" s="7"/>
      <c r="E95" s="7"/>
      <c r="F95" s="7"/>
      <c r="G95" s="7"/>
      <c r="H95" s="7"/>
      <c r="I95" s="7"/>
      <c r="J95" s="7"/>
      <c r="K95" s="7"/>
      <c r="L95" s="7"/>
      <c r="M95" s="7"/>
      <c r="N95" s="10"/>
      <c r="O95" s="10"/>
      <c r="P95" s="10"/>
      <c r="Q95" s="10"/>
      <c r="R95" s="10"/>
      <c r="S95" s="10"/>
      <c r="T95" s="10"/>
      <c r="U95" s="10"/>
    </row>
    <row r="96" spans="1:21" x14ac:dyDescent="0.25">
      <c r="A96" s="7"/>
      <c r="B96" s="7"/>
      <c r="C96" s="13"/>
      <c r="D96" s="7"/>
      <c r="E96" s="7"/>
      <c r="F96" s="7"/>
      <c r="G96" s="7"/>
      <c r="H96" s="7"/>
      <c r="I96" s="7"/>
      <c r="J96" s="7"/>
      <c r="K96" s="7"/>
      <c r="L96" s="7"/>
      <c r="M96" s="7"/>
      <c r="N96" s="10"/>
      <c r="O96" s="10"/>
      <c r="P96" s="10"/>
      <c r="Q96" s="10"/>
      <c r="R96" s="10"/>
      <c r="S96" s="10"/>
      <c r="T96" s="10"/>
      <c r="U96" s="10"/>
    </row>
    <row r="97" spans="1:21" x14ac:dyDescent="0.25">
      <c r="A97" s="7"/>
      <c r="B97" s="7"/>
      <c r="C97" s="13"/>
      <c r="D97" s="7"/>
      <c r="E97" s="7"/>
      <c r="F97" s="7"/>
      <c r="G97" s="7"/>
      <c r="H97" s="7"/>
      <c r="I97" s="7"/>
      <c r="J97" s="7"/>
      <c r="K97" s="7"/>
      <c r="L97" s="7"/>
      <c r="M97" s="7"/>
      <c r="N97" s="10"/>
      <c r="O97" s="10"/>
      <c r="P97" s="10"/>
      <c r="Q97" s="10"/>
      <c r="R97" s="10"/>
      <c r="S97" s="10"/>
      <c r="T97" s="10"/>
      <c r="U97" s="10"/>
    </row>
    <row r="98" spans="1:21" x14ac:dyDescent="0.25">
      <c r="A98" s="7"/>
      <c r="B98" s="7"/>
      <c r="C98" s="13"/>
      <c r="D98" s="7"/>
      <c r="E98" s="7"/>
      <c r="F98" s="7"/>
      <c r="G98" s="7"/>
      <c r="H98" s="7"/>
      <c r="I98" s="7"/>
      <c r="J98" s="7"/>
      <c r="K98" s="7"/>
      <c r="L98" s="7"/>
      <c r="M98" s="7"/>
      <c r="N98" s="10"/>
      <c r="O98" s="10"/>
      <c r="P98" s="10"/>
      <c r="Q98" s="10"/>
      <c r="R98" s="10"/>
      <c r="S98" s="10"/>
      <c r="T98" s="10"/>
      <c r="U98" s="10"/>
    </row>
    <row r="99" spans="1:21" x14ac:dyDescent="0.25">
      <c r="A99" s="7"/>
      <c r="B99" s="7"/>
      <c r="C99" s="13"/>
      <c r="D99" s="7"/>
      <c r="E99" s="7"/>
      <c r="F99" s="7"/>
      <c r="G99" s="7"/>
      <c r="H99" s="7"/>
      <c r="I99" s="7"/>
      <c r="J99" s="7"/>
      <c r="K99" s="7"/>
      <c r="L99" s="7"/>
      <c r="M99" s="7"/>
      <c r="N99" s="10"/>
      <c r="O99" s="10"/>
      <c r="P99" s="10"/>
      <c r="Q99" s="10"/>
      <c r="R99" s="10"/>
      <c r="S99" s="10"/>
      <c r="T99" s="10"/>
      <c r="U99" s="10"/>
    </row>
    <row r="100" spans="1:21" x14ac:dyDescent="0.25">
      <c r="A100" s="7"/>
      <c r="B100" s="7"/>
      <c r="C100" s="13"/>
      <c r="D100" s="7"/>
      <c r="E100" s="7"/>
      <c r="F100" s="7"/>
      <c r="G100" s="7"/>
      <c r="H100" s="7"/>
      <c r="I100" s="7"/>
      <c r="J100" s="7"/>
      <c r="K100" s="7"/>
      <c r="L100" s="7"/>
      <c r="M100" s="7"/>
      <c r="N100" s="10"/>
      <c r="O100" s="10"/>
      <c r="P100" s="10"/>
      <c r="Q100" s="10"/>
      <c r="R100" s="10"/>
      <c r="S100" s="10"/>
      <c r="T100" s="10"/>
      <c r="U100" s="10"/>
    </row>
    <row r="101" spans="1:21" x14ac:dyDescent="0.25">
      <c r="A101" s="7"/>
      <c r="B101" s="7"/>
      <c r="C101" s="13"/>
      <c r="D101" s="7"/>
      <c r="E101" s="7"/>
      <c r="F101" s="7"/>
      <c r="G101" s="7"/>
      <c r="H101" s="7"/>
      <c r="I101" s="7"/>
      <c r="J101" s="7"/>
      <c r="K101" s="7"/>
      <c r="L101" s="7"/>
      <c r="M101" s="7"/>
      <c r="N101" s="10"/>
      <c r="O101" s="10"/>
      <c r="P101" s="10"/>
      <c r="Q101" s="10"/>
      <c r="R101" s="10"/>
      <c r="S101" s="10"/>
      <c r="T101" s="10"/>
      <c r="U101" s="10"/>
    </row>
    <row r="102" spans="1:21" x14ac:dyDescent="0.25">
      <c r="A102" s="7"/>
      <c r="B102" s="7"/>
      <c r="C102" s="13"/>
      <c r="D102" s="7"/>
      <c r="E102" s="7"/>
      <c r="F102" s="7"/>
      <c r="G102" s="7"/>
      <c r="H102" s="7"/>
      <c r="I102" s="7"/>
      <c r="J102" s="7"/>
      <c r="K102" s="7"/>
      <c r="L102" s="7"/>
      <c r="M102" s="7"/>
      <c r="N102" s="10"/>
      <c r="O102" s="10"/>
      <c r="P102" s="10"/>
      <c r="Q102" s="10"/>
      <c r="R102" s="10"/>
      <c r="S102" s="10"/>
      <c r="T102" s="10"/>
      <c r="U102" s="10"/>
    </row>
    <row r="103" spans="1:21" x14ac:dyDescent="0.25">
      <c r="A103" s="7"/>
      <c r="B103" s="7"/>
      <c r="C103" s="13"/>
      <c r="D103" s="7"/>
      <c r="E103" s="7"/>
      <c r="F103" s="7"/>
      <c r="G103" s="7"/>
      <c r="H103" s="7"/>
      <c r="I103" s="7"/>
      <c r="J103" s="7"/>
      <c r="K103" s="7"/>
      <c r="L103" s="7"/>
      <c r="M103" s="7"/>
      <c r="N103" s="10"/>
      <c r="O103" s="10"/>
      <c r="P103" s="10"/>
      <c r="Q103" s="10"/>
      <c r="R103" s="10"/>
      <c r="S103" s="10"/>
      <c r="T103" s="10"/>
      <c r="U103" s="10"/>
    </row>
    <row r="104" spans="1:21" x14ac:dyDescent="0.25">
      <c r="A104" s="7"/>
      <c r="B104" s="7"/>
      <c r="C104" s="13"/>
      <c r="D104" s="7"/>
      <c r="E104" s="7"/>
      <c r="F104" s="7"/>
      <c r="G104" s="7"/>
      <c r="H104" s="7"/>
      <c r="I104" s="7"/>
      <c r="J104" s="7"/>
      <c r="K104" s="7"/>
      <c r="L104" s="7"/>
      <c r="M104" s="7"/>
      <c r="N104" s="10"/>
      <c r="O104" s="10"/>
      <c r="P104" s="10"/>
      <c r="Q104" s="10"/>
      <c r="R104" s="10"/>
      <c r="S104" s="10"/>
      <c r="T104" s="10"/>
      <c r="U104" s="10"/>
    </row>
    <row r="105" spans="1:21" x14ac:dyDescent="0.25">
      <c r="A105" s="7"/>
      <c r="B105" s="7"/>
      <c r="C105" s="13"/>
      <c r="D105" s="7"/>
      <c r="E105" s="7"/>
      <c r="F105" s="7"/>
      <c r="G105" s="7"/>
      <c r="H105" s="7"/>
      <c r="I105" s="7"/>
      <c r="J105" s="7"/>
      <c r="K105" s="7"/>
      <c r="L105" s="7"/>
      <c r="M105" s="7"/>
      <c r="N105" s="10"/>
      <c r="O105" s="10"/>
      <c r="P105" s="10"/>
      <c r="Q105" s="10"/>
      <c r="R105" s="10"/>
      <c r="S105" s="10"/>
      <c r="T105" s="10"/>
      <c r="U105" s="10"/>
    </row>
    <row r="106" spans="1:21" x14ac:dyDescent="0.25">
      <c r="A106" s="7"/>
      <c r="B106" s="7"/>
      <c r="C106" s="13"/>
      <c r="D106" s="7"/>
      <c r="E106" s="7"/>
      <c r="F106" s="7"/>
      <c r="G106" s="7"/>
      <c r="H106" s="7"/>
      <c r="I106" s="7"/>
      <c r="J106" s="7"/>
      <c r="K106" s="7"/>
      <c r="L106" s="7"/>
      <c r="M106" s="7"/>
      <c r="N106" s="10"/>
      <c r="O106" s="10"/>
      <c r="P106" s="10"/>
      <c r="Q106" s="10"/>
      <c r="R106" s="10"/>
      <c r="S106" s="10"/>
      <c r="T106" s="10"/>
      <c r="U106" s="10"/>
    </row>
    <row r="107" spans="1:21" x14ac:dyDescent="0.25">
      <c r="A107" s="7"/>
      <c r="B107" s="7"/>
      <c r="C107" s="13"/>
      <c r="D107" s="7"/>
      <c r="E107" s="7"/>
      <c r="F107" s="7"/>
      <c r="G107" s="7"/>
      <c r="H107" s="7"/>
      <c r="I107" s="7"/>
      <c r="J107" s="7"/>
      <c r="K107" s="7"/>
      <c r="L107" s="7"/>
      <c r="M107" s="7"/>
      <c r="N107" s="10"/>
      <c r="O107" s="10"/>
      <c r="P107" s="10"/>
      <c r="Q107" s="10"/>
      <c r="R107" s="10"/>
      <c r="S107" s="10"/>
      <c r="T107" s="10"/>
      <c r="U107" s="10"/>
    </row>
    <row r="108" spans="1:21" x14ac:dyDescent="0.25">
      <c r="A108" s="7"/>
      <c r="B108" s="7"/>
      <c r="C108" s="13"/>
      <c r="D108" s="7"/>
      <c r="E108" s="7"/>
      <c r="F108" s="7"/>
      <c r="G108" s="7"/>
      <c r="H108" s="7"/>
      <c r="I108" s="7"/>
      <c r="J108" s="7"/>
      <c r="K108" s="7"/>
      <c r="L108" s="7"/>
      <c r="M108" s="7"/>
      <c r="N108" s="10"/>
      <c r="O108" s="10"/>
      <c r="P108" s="10"/>
      <c r="Q108" s="10"/>
      <c r="R108" s="10"/>
      <c r="S108" s="10"/>
      <c r="T108" s="10"/>
      <c r="U108" s="10"/>
    </row>
    <row r="109" spans="1:21" x14ac:dyDescent="0.25">
      <c r="C109" s="13"/>
      <c r="D109" s="7"/>
      <c r="E109" s="7"/>
      <c r="F109" s="7"/>
      <c r="G109" s="7"/>
      <c r="H109" s="7"/>
      <c r="I109" s="7"/>
      <c r="J109" s="7"/>
      <c r="K109" s="7"/>
      <c r="L109" s="7"/>
      <c r="M109" s="7"/>
      <c r="N109" s="10"/>
    </row>
    <row r="110" spans="1:21" x14ac:dyDescent="0.25">
      <c r="C110" s="13"/>
      <c r="D110" s="7"/>
      <c r="E110" s="7"/>
      <c r="F110" s="7"/>
      <c r="G110" s="7"/>
      <c r="H110" s="7"/>
      <c r="I110" s="7"/>
      <c r="J110" s="7"/>
      <c r="K110" s="7"/>
      <c r="L110" s="7"/>
      <c r="M110" s="7"/>
      <c r="N110" s="10"/>
    </row>
    <row r="111" spans="1:21" x14ac:dyDescent="0.25">
      <c r="C111" s="13"/>
      <c r="D111" s="7"/>
      <c r="E111" s="7"/>
      <c r="F111" s="7"/>
      <c r="G111" s="7"/>
      <c r="H111" s="7"/>
      <c r="I111" s="7"/>
      <c r="J111" s="7"/>
      <c r="K111" s="7"/>
      <c r="L111" s="7"/>
      <c r="M111" s="7"/>
      <c r="N111" s="10"/>
    </row>
    <row r="112" spans="1:21" x14ac:dyDescent="0.25">
      <c r="C112" s="13"/>
      <c r="D112" s="7"/>
      <c r="E112" s="7"/>
      <c r="F112" s="7"/>
      <c r="G112" s="7"/>
      <c r="H112" s="7"/>
      <c r="I112" s="7"/>
      <c r="J112" s="7"/>
      <c r="K112" s="7"/>
      <c r="L112" s="7"/>
      <c r="M112" s="7"/>
      <c r="N112" s="10"/>
    </row>
  </sheetData>
  <sheetProtection formatCells="0" formatColumns="0" formatRows="0" insertHyperlinks="0" sort="0" autoFilter="0" pivotTables="0"/>
  <mergeCells count="142">
    <mergeCell ref="B45:B52"/>
    <mergeCell ref="D47:D48"/>
    <mergeCell ref="C35:C36"/>
    <mergeCell ref="D43:D44"/>
    <mergeCell ref="D41:D42"/>
    <mergeCell ref="C49:C50"/>
    <mergeCell ref="D49:D50"/>
    <mergeCell ref="C9:C10"/>
    <mergeCell ref="E23:E24"/>
    <mergeCell ref="D29:D30"/>
    <mergeCell ref="E29:E30"/>
    <mergeCell ref="C21:C22"/>
    <mergeCell ref="C23:C24"/>
    <mergeCell ref="C29:C30"/>
    <mergeCell ref="B9:B18"/>
    <mergeCell ref="C27:C28"/>
    <mergeCell ref="C25:C26"/>
    <mergeCell ref="D21:D22"/>
    <mergeCell ref="C17:C18"/>
    <mergeCell ref="D33:D34"/>
    <mergeCell ref="E33:E34"/>
    <mergeCell ref="C37:C38"/>
    <mergeCell ref="C43:C44"/>
    <mergeCell ref="C41:C42"/>
    <mergeCell ref="U41:U42"/>
    <mergeCell ref="D39:D40"/>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V9:V10"/>
    <mergeCell ref="A9:A52"/>
    <mergeCell ref="C51:C52"/>
    <mergeCell ref="C45:C46"/>
    <mergeCell ref="C47:C48"/>
    <mergeCell ref="E21:E22"/>
    <mergeCell ref="C39:C40"/>
    <mergeCell ref="D35:D36"/>
    <mergeCell ref="E35:E36"/>
    <mergeCell ref="E39:E40"/>
    <mergeCell ref="C31:C32"/>
    <mergeCell ref="E43:E44"/>
    <mergeCell ref="E31:E32"/>
    <mergeCell ref="E41:E42"/>
    <mergeCell ref="D23:D24"/>
    <mergeCell ref="C58:I58"/>
    <mergeCell ref="J58:P58"/>
    <mergeCell ref="C59:I59"/>
    <mergeCell ref="J59:P59"/>
    <mergeCell ref="E51:E52"/>
    <mergeCell ref="V17:V18"/>
    <mergeCell ref="V45:V46"/>
    <mergeCell ref="V47:V48"/>
    <mergeCell ref="E45:E46"/>
    <mergeCell ref="E47:E48"/>
    <mergeCell ref="U21:U22"/>
    <mergeCell ref="U23:U24"/>
    <mergeCell ref="U29:U30"/>
    <mergeCell ref="V39:V40"/>
    <mergeCell ref="U25:U26"/>
    <mergeCell ref="U27:U28"/>
    <mergeCell ref="U17:U18"/>
    <mergeCell ref="A53:S53"/>
    <mergeCell ref="B19:B30"/>
    <mergeCell ref="B31:B44"/>
    <mergeCell ref="U49:U50"/>
    <mergeCell ref="U35:U36"/>
    <mergeCell ref="D31:D32"/>
    <mergeCell ref="U19:U20"/>
    <mergeCell ref="U9:U10"/>
    <mergeCell ref="C13:C14"/>
    <mergeCell ref="D13:D14"/>
    <mergeCell ref="D15:D16"/>
    <mergeCell ref="D25:D26"/>
    <mergeCell ref="E25:E26"/>
    <mergeCell ref="D17:D18"/>
    <mergeCell ref="E11:E12"/>
    <mergeCell ref="E13:E14"/>
    <mergeCell ref="E15:E16"/>
    <mergeCell ref="E17:E18"/>
    <mergeCell ref="E19:E20"/>
    <mergeCell ref="T9:T18"/>
    <mergeCell ref="T19:T30"/>
    <mergeCell ref="D27:D28"/>
    <mergeCell ref="E27:E28"/>
    <mergeCell ref="D9:D10"/>
    <mergeCell ref="E9:E10"/>
    <mergeCell ref="D11:D12"/>
    <mergeCell ref="C15:C16"/>
    <mergeCell ref="C19:C20"/>
    <mergeCell ref="D19:D20"/>
    <mergeCell ref="C11:C12"/>
    <mergeCell ref="U15:U16"/>
    <mergeCell ref="V29:V30"/>
    <mergeCell ref="V27:V28"/>
    <mergeCell ref="V19:V20"/>
    <mergeCell ref="V21:V22"/>
    <mergeCell ref="V25:V26"/>
    <mergeCell ref="V15:V16"/>
    <mergeCell ref="U11:U12"/>
    <mergeCell ref="U13:U14"/>
    <mergeCell ref="U33:U34"/>
    <mergeCell ref="V11:V12"/>
    <mergeCell ref="V23:V24"/>
    <mergeCell ref="V13:V14"/>
    <mergeCell ref="U31:U32"/>
    <mergeCell ref="V51:V52"/>
    <mergeCell ref="V33:V34"/>
    <mergeCell ref="V31:V32"/>
    <mergeCell ref="C57:I57"/>
    <mergeCell ref="J57:P57"/>
    <mergeCell ref="D45:D46"/>
    <mergeCell ref="U45:U46"/>
    <mergeCell ref="U47:U48"/>
    <mergeCell ref="V41:V42"/>
    <mergeCell ref="V43:V44"/>
    <mergeCell ref="T45:T52"/>
    <mergeCell ref="U51:U52"/>
    <mergeCell ref="D51:D52"/>
    <mergeCell ref="V35:V36"/>
    <mergeCell ref="V37:V38"/>
    <mergeCell ref="V49:V50"/>
    <mergeCell ref="D37:D38"/>
    <mergeCell ref="E37:E38"/>
    <mergeCell ref="U37:U38"/>
    <mergeCell ref="E49:E50"/>
    <mergeCell ref="C33:C34"/>
    <mergeCell ref="U39:U40"/>
    <mergeCell ref="U43:U44"/>
    <mergeCell ref="T31:T44"/>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R81"/>
  <sheetViews>
    <sheetView topLeftCell="A16" zoomScale="80" zoomScaleNormal="80" workbookViewId="0">
      <selection activeCell="F5" sqref="F5:G5"/>
    </sheetView>
  </sheetViews>
  <sheetFormatPr baseColWidth="10" defaultRowHeight="15" x14ac:dyDescent="0.25"/>
  <cols>
    <col min="2" max="2" width="15.42578125" customWidth="1"/>
    <col min="3" max="4" width="14.7109375" customWidth="1"/>
    <col min="5" max="5" width="33" customWidth="1"/>
    <col min="6" max="6" width="18.5703125" bestFit="1" customWidth="1"/>
    <col min="11" max="11" width="16.7109375" bestFit="1" customWidth="1"/>
    <col min="12" max="12" width="15.28515625" bestFit="1" customWidth="1"/>
    <col min="18" max="18" width="15.28515625" customWidth="1"/>
  </cols>
  <sheetData>
    <row r="3" spans="2:18" ht="15.75" thickBot="1" x14ac:dyDescent="0.3"/>
    <row r="4" spans="2:18" ht="15.75" thickBot="1" x14ac:dyDescent="0.3">
      <c r="B4" s="131" t="s">
        <v>396</v>
      </c>
      <c r="C4" s="132" t="s">
        <v>397</v>
      </c>
      <c r="D4" s="141"/>
      <c r="E4" s="139" t="s">
        <v>398</v>
      </c>
      <c r="F4" s="140" t="s">
        <v>415</v>
      </c>
      <c r="G4" s="140" t="s">
        <v>416</v>
      </c>
      <c r="H4" s="140" t="s">
        <v>417</v>
      </c>
      <c r="I4" s="140" t="s">
        <v>418</v>
      </c>
      <c r="J4" s="140" t="s">
        <v>419</v>
      </c>
      <c r="K4" s="140" t="s">
        <v>420</v>
      </c>
      <c r="L4" s="140" t="s">
        <v>421</v>
      </c>
      <c r="M4" s="140" t="s">
        <v>422</v>
      </c>
      <c r="N4" s="140" t="s">
        <v>423</v>
      </c>
      <c r="O4" s="140" t="s">
        <v>424</v>
      </c>
      <c r="P4" s="140" t="s">
        <v>425</v>
      </c>
      <c r="Q4" s="140" t="s">
        <v>426</v>
      </c>
    </row>
    <row r="5" spans="2:18" ht="25.9" customHeight="1" thickBot="1" x14ac:dyDescent="0.3">
      <c r="B5" s="1006" t="s">
        <v>399</v>
      </c>
      <c r="C5" s="136">
        <v>1</v>
      </c>
      <c r="D5" s="1012">
        <f>+C10/$B$30</f>
        <v>0.29166666666666669</v>
      </c>
      <c r="E5" s="136" t="s">
        <v>400</v>
      </c>
      <c r="F5" s="39">
        <v>0.09</v>
      </c>
      <c r="G5" s="39">
        <v>0.08</v>
      </c>
      <c r="H5" s="39">
        <v>0.08</v>
      </c>
      <c r="I5" s="39">
        <v>0.09</v>
      </c>
      <c r="J5" s="39">
        <v>0.08</v>
      </c>
      <c r="K5" s="39">
        <v>0.08</v>
      </c>
      <c r="L5" s="39">
        <v>0.09</v>
      </c>
      <c r="M5" s="39">
        <v>0.08</v>
      </c>
      <c r="N5" s="39">
        <v>0.09</v>
      </c>
      <c r="O5" s="39">
        <v>0.08</v>
      </c>
      <c r="P5" s="39">
        <v>0.08</v>
      </c>
      <c r="Q5" s="39">
        <v>0.08</v>
      </c>
      <c r="R5" s="138">
        <f>SUM(F5:Q5)</f>
        <v>0.99999999999999978</v>
      </c>
    </row>
    <row r="6" spans="2:18" ht="39.6" customHeight="1" thickBot="1" x14ac:dyDescent="0.3">
      <c r="B6" s="1007"/>
      <c r="C6" s="136">
        <v>3</v>
      </c>
      <c r="D6" s="1012"/>
      <c r="E6" s="136" t="s">
        <v>401</v>
      </c>
      <c r="F6" s="39"/>
      <c r="G6" s="39"/>
      <c r="H6" s="39"/>
      <c r="I6" s="39"/>
      <c r="J6" s="39"/>
      <c r="K6" s="39"/>
      <c r="L6" s="39">
        <v>1</v>
      </c>
      <c r="M6" s="39"/>
      <c r="N6" s="39">
        <v>1</v>
      </c>
      <c r="O6" s="39"/>
      <c r="P6" s="39">
        <v>1</v>
      </c>
      <c r="Q6" s="39"/>
      <c r="R6" s="138">
        <f t="shared" ref="R6:R27" si="0">SUM(F6:Q6)</f>
        <v>3</v>
      </c>
    </row>
    <row r="7" spans="2:18" ht="25.9" customHeight="1" thickBot="1" x14ac:dyDescent="0.3">
      <c r="B7" s="1007"/>
      <c r="C7" s="136">
        <v>1</v>
      </c>
      <c r="D7" s="1012"/>
      <c r="E7" s="136" t="s">
        <v>402</v>
      </c>
      <c r="F7" s="39"/>
      <c r="G7" s="39"/>
      <c r="H7" s="39"/>
      <c r="I7" s="39"/>
      <c r="J7" s="39">
        <v>0.5</v>
      </c>
      <c r="K7" s="39"/>
      <c r="L7" s="39"/>
      <c r="M7" s="39"/>
      <c r="N7" s="39"/>
      <c r="O7" s="39"/>
      <c r="P7" s="39">
        <v>0.5</v>
      </c>
      <c r="Q7" s="39"/>
      <c r="R7" s="138">
        <f t="shared" si="0"/>
        <v>1</v>
      </c>
    </row>
    <row r="8" spans="2:18" ht="25.9" customHeight="1" thickBot="1" x14ac:dyDescent="0.3">
      <c r="B8" s="1007"/>
      <c r="C8" s="136">
        <v>1</v>
      </c>
      <c r="D8" s="1012"/>
      <c r="E8" s="136" t="s">
        <v>403</v>
      </c>
      <c r="F8" s="39"/>
      <c r="G8" s="39"/>
      <c r="H8" s="39"/>
      <c r="I8" s="39"/>
      <c r="J8" s="39">
        <v>0.13</v>
      </c>
      <c r="K8" s="39">
        <v>0.12</v>
      </c>
      <c r="L8" s="39">
        <v>0.13</v>
      </c>
      <c r="M8" s="39">
        <v>0.12</v>
      </c>
      <c r="N8" s="39">
        <v>0.13</v>
      </c>
      <c r="O8" s="39">
        <v>0.12</v>
      </c>
      <c r="P8" s="39">
        <v>0.13</v>
      </c>
      <c r="Q8" s="39">
        <v>0.12</v>
      </c>
      <c r="R8" s="138">
        <f t="shared" si="0"/>
        <v>1</v>
      </c>
    </row>
    <row r="9" spans="2:18" ht="25.9" customHeight="1" thickBot="1" x14ac:dyDescent="0.3">
      <c r="B9" s="1008"/>
      <c r="C9" s="136">
        <v>1</v>
      </c>
      <c r="D9" s="1012"/>
      <c r="E9" s="136" t="s">
        <v>404</v>
      </c>
      <c r="F9" s="39">
        <v>0.09</v>
      </c>
      <c r="G9" s="39">
        <v>0.08</v>
      </c>
      <c r="H9" s="39">
        <v>0.08</v>
      </c>
      <c r="I9" s="39">
        <v>0.09</v>
      </c>
      <c r="J9" s="39">
        <v>0.08</v>
      </c>
      <c r="K9" s="39">
        <v>0.08</v>
      </c>
      <c r="L9" s="39">
        <v>0.09</v>
      </c>
      <c r="M9" s="39">
        <v>0.08</v>
      </c>
      <c r="N9" s="39">
        <v>0.09</v>
      </c>
      <c r="O9" s="39">
        <v>0.08</v>
      </c>
      <c r="P9" s="39">
        <v>0.08</v>
      </c>
      <c r="Q9" s="39">
        <v>0.08</v>
      </c>
      <c r="R9" s="138">
        <f t="shared" si="0"/>
        <v>0.99999999999999978</v>
      </c>
    </row>
    <row r="10" spans="2:18" ht="25.9" customHeight="1" thickBot="1" x14ac:dyDescent="0.3">
      <c r="B10" s="133"/>
      <c r="C10" s="134">
        <f>+C5+C6+C7+C8+C9</f>
        <v>7</v>
      </c>
      <c r="D10" s="142"/>
      <c r="E10" s="136"/>
      <c r="F10" s="146">
        <v>0.09</v>
      </c>
      <c r="G10" s="146">
        <v>0.08</v>
      </c>
      <c r="H10" s="146">
        <v>0.08</v>
      </c>
      <c r="I10" s="146">
        <v>0.09</v>
      </c>
      <c r="J10" s="146">
        <v>0.08</v>
      </c>
      <c r="K10" s="146">
        <v>0.08</v>
      </c>
      <c r="L10" s="146">
        <v>0.09</v>
      </c>
      <c r="M10" s="146">
        <v>0.08</v>
      </c>
      <c r="N10" s="146">
        <v>0.09</v>
      </c>
      <c r="O10" s="146">
        <v>0.08</v>
      </c>
      <c r="P10" s="146">
        <v>0.08</v>
      </c>
      <c r="Q10" s="146">
        <v>0.08</v>
      </c>
      <c r="R10" s="150">
        <f>SUM(F10:Q10)</f>
        <v>0.99999999999999978</v>
      </c>
    </row>
    <row r="11" spans="2:18" ht="25.9" customHeight="1" thickBot="1" x14ac:dyDescent="0.3">
      <c r="B11" s="133"/>
      <c r="C11" s="136"/>
      <c r="D11" s="142"/>
      <c r="E11" s="136"/>
      <c r="F11" s="146"/>
      <c r="G11" s="146"/>
      <c r="H11" s="146"/>
      <c r="I11" s="146"/>
      <c r="J11" s="146"/>
      <c r="K11" s="146"/>
      <c r="L11" s="146"/>
      <c r="M11" s="146"/>
      <c r="N11" s="146"/>
      <c r="O11" s="146"/>
      <c r="P11" s="146"/>
      <c r="Q11" s="146"/>
      <c r="R11" s="138">
        <f>SUM(F11:Q11)</f>
        <v>0</v>
      </c>
    </row>
    <row r="12" spans="2:18" ht="25.9" customHeight="1" thickBot="1" x14ac:dyDescent="0.3">
      <c r="B12" s="1009" t="s">
        <v>405</v>
      </c>
      <c r="C12" s="136">
        <v>1</v>
      </c>
      <c r="D12" s="1013">
        <f>+C17/$B$30</f>
        <v>0.16666666666666666</v>
      </c>
      <c r="E12" s="136" t="s">
        <v>406</v>
      </c>
      <c r="F12" s="39">
        <v>0.09</v>
      </c>
      <c r="G12" s="39">
        <v>0.08</v>
      </c>
      <c r="H12" s="39">
        <v>0.08</v>
      </c>
      <c r="I12" s="39">
        <v>0.09</v>
      </c>
      <c r="J12" s="39">
        <v>0.08</v>
      </c>
      <c r="K12" s="39">
        <v>0.08</v>
      </c>
      <c r="L12" s="39">
        <v>0.09</v>
      </c>
      <c r="M12" s="39">
        <v>0.08</v>
      </c>
      <c r="N12" s="39">
        <v>0.09</v>
      </c>
      <c r="O12" s="39">
        <v>0.08</v>
      </c>
      <c r="P12" s="39">
        <v>0.08</v>
      </c>
      <c r="Q12" s="39">
        <v>0.08</v>
      </c>
      <c r="R12" s="138">
        <f t="shared" si="0"/>
        <v>0.99999999999999978</v>
      </c>
    </row>
    <row r="13" spans="2:18" ht="25.9" customHeight="1" thickBot="1" x14ac:dyDescent="0.3">
      <c r="B13" s="1010"/>
      <c r="C13" s="136">
        <v>1</v>
      </c>
      <c r="D13" s="1013"/>
      <c r="E13" s="136" t="s">
        <v>407</v>
      </c>
      <c r="F13" s="39">
        <v>0.09</v>
      </c>
      <c r="G13" s="39">
        <v>0.08</v>
      </c>
      <c r="H13" s="39">
        <v>0.08</v>
      </c>
      <c r="I13" s="39">
        <v>0.09</v>
      </c>
      <c r="J13" s="39">
        <v>0.08</v>
      </c>
      <c r="K13" s="39">
        <v>0.08</v>
      </c>
      <c r="L13" s="39">
        <v>0.09</v>
      </c>
      <c r="M13" s="39">
        <v>0.08</v>
      </c>
      <c r="N13" s="39">
        <v>0.09</v>
      </c>
      <c r="O13" s="39">
        <v>0.08</v>
      </c>
      <c r="P13" s="39">
        <v>0.08</v>
      </c>
      <c r="Q13" s="39">
        <v>0.08</v>
      </c>
      <c r="R13" s="138">
        <f t="shared" si="0"/>
        <v>0.99999999999999978</v>
      </c>
    </row>
    <row r="14" spans="2:18" ht="25.9" customHeight="1" thickBot="1" x14ac:dyDescent="0.3">
      <c r="B14" s="1010"/>
      <c r="C14" s="136">
        <v>1</v>
      </c>
      <c r="D14" s="1013"/>
      <c r="E14" s="136" t="s">
        <v>408</v>
      </c>
      <c r="F14" s="39">
        <v>0.09</v>
      </c>
      <c r="G14" s="39">
        <v>0.08</v>
      </c>
      <c r="H14" s="39">
        <v>0.08</v>
      </c>
      <c r="I14" s="39">
        <v>0.09</v>
      </c>
      <c r="J14" s="39">
        <v>0.08</v>
      </c>
      <c r="K14" s="39">
        <v>0.08</v>
      </c>
      <c r="L14" s="39">
        <v>0.09</v>
      </c>
      <c r="M14" s="39">
        <v>0.08</v>
      </c>
      <c r="N14" s="39">
        <v>0.09</v>
      </c>
      <c r="O14" s="39">
        <v>0.08</v>
      </c>
      <c r="P14" s="39">
        <v>0.08</v>
      </c>
      <c r="Q14" s="39">
        <v>0.08</v>
      </c>
      <c r="R14" s="138">
        <f t="shared" si="0"/>
        <v>0.99999999999999978</v>
      </c>
    </row>
    <row r="15" spans="2:18" ht="25.9" customHeight="1" thickBot="1" x14ac:dyDescent="0.3">
      <c r="B15" s="1011"/>
      <c r="C15" s="136">
        <v>1</v>
      </c>
      <c r="D15" s="1013"/>
      <c r="E15" s="136" t="s">
        <v>409</v>
      </c>
      <c r="F15" s="39">
        <v>0.09</v>
      </c>
      <c r="G15" s="39">
        <v>0.08</v>
      </c>
      <c r="H15" s="39">
        <v>0.08</v>
      </c>
      <c r="I15" s="39">
        <v>0.09</v>
      </c>
      <c r="J15" s="39">
        <v>0.08</v>
      </c>
      <c r="K15" s="39">
        <v>0.08</v>
      </c>
      <c r="L15" s="39">
        <v>0.09</v>
      </c>
      <c r="M15" s="39">
        <v>0.08</v>
      </c>
      <c r="N15" s="39">
        <v>0.09</v>
      </c>
      <c r="O15" s="39">
        <v>0.08</v>
      </c>
      <c r="P15" s="39">
        <v>0.08</v>
      </c>
      <c r="Q15" s="39">
        <v>0.08</v>
      </c>
      <c r="R15" s="138">
        <f t="shared" si="0"/>
        <v>0.99999999999999978</v>
      </c>
    </row>
    <row r="16" spans="2:18" ht="25.9" customHeight="1" thickBot="1" x14ac:dyDescent="0.3">
      <c r="B16" s="135"/>
      <c r="C16" s="136"/>
      <c r="D16" s="147"/>
      <c r="E16" s="136">
        <v>4</v>
      </c>
      <c r="F16" s="39">
        <f>SUM(F12:F15)</f>
        <v>0.36</v>
      </c>
      <c r="G16" s="39">
        <f t="shared" ref="G16:Q16" si="1">SUM(G12:G15)</f>
        <v>0.32</v>
      </c>
      <c r="H16" s="39">
        <f t="shared" si="1"/>
        <v>0.32</v>
      </c>
      <c r="I16" s="39">
        <f t="shared" si="1"/>
        <v>0.36</v>
      </c>
      <c r="J16" s="39">
        <f t="shared" si="1"/>
        <v>0.32</v>
      </c>
      <c r="K16" s="39">
        <f t="shared" si="1"/>
        <v>0.32</v>
      </c>
      <c r="L16" s="39">
        <f t="shared" si="1"/>
        <v>0.36</v>
      </c>
      <c r="M16" s="39">
        <f t="shared" si="1"/>
        <v>0.32</v>
      </c>
      <c r="N16" s="39">
        <f t="shared" si="1"/>
        <v>0.36</v>
      </c>
      <c r="O16" s="39">
        <f t="shared" si="1"/>
        <v>0.32</v>
      </c>
      <c r="P16" s="39">
        <f t="shared" si="1"/>
        <v>0.32</v>
      </c>
      <c r="Q16" s="39">
        <f t="shared" si="1"/>
        <v>0.32</v>
      </c>
      <c r="R16" s="138"/>
    </row>
    <row r="17" spans="2:18" ht="25.9" customHeight="1" thickBot="1" x14ac:dyDescent="0.3">
      <c r="B17" s="135"/>
      <c r="C17" s="134">
        <f>SUM(C12:C15)</f>
        <v>4</v>
      </c>
      <c r="D17" s="136"/>
      <c r="E17" s="136"/>
      <c r="F17" s="146">
        <f>+F16/$E$16</f>
        <v>0.09</v>
      </c>
      <c r="G17" s="146">
        <f t="shared" ref="G17:Q17" si="2">+G16/$E$16</f>
        <v>0.08</v>
      </c>
      <c r="H17" s="146">
        <f t="shared" si="2"/>
        <v>0.08</v>
      </c>
      <c r="I17" s="146">
        <f t="shared" si="2"/>
        <v>0.09</v>
      </c>
      <c r="J17" s="146">
        <f t="shared" si="2"/>
        <v>0.08</v>
      </c>
      <c r="K17" s="146">
        <f t="shared" si="2"/>
        <v>0.08</v>
      </c>
      <c r="L17" s="146">
        <f t="shared" si="2"/>
        <v>0.09</v>
      </c>
      <c r="M17" s="146">
        <f t="shared" si="2"/>
        <v>0.08</v>
      </c>
      <c r="N17" s="146">
        <f t="shared" si="2"/>
        <v>0.09</v>
      </c>
      <c r="O17" s="146">
        <f t="shared" si="2"/>
        <v>0.08</v>
      </c>
      <c r="P17" s="146">
        <f t="shared" si="2"/>
        <v>0.08</v>
      </c>
      <c r="Q17" s="146">
        <f t="shared" si="2"/>
        <v>0.08</v>
      </c>
      <c r="R17" s="138">
        <f t="shared" si="0"/>
        <v>0.99999999999999978</v>
      </c>
    </row>
    <row r="18" spans="2:18" ht="25.9" customHeight="1" thickBot="1" x14ac:dyDescent="0.3">
      <c r="B18" s="135" t="s">
        <v>410</v>
      </c>
      <c r="C18" s="134">
        <v>1</v>
      </c>
      <c r="D18" s="144">
        <f>+C18/$B$30</f>
        <v>4.1666666666666664E-2</v>
      </c>
      <c r="E18" s="136" t="s">
        <v>411</v>
      </c>
      <c r="F18" s="39"/>
      <c r="G18" s="39"/>
      <c r="H18" s="39"/>
      <c r="I18" s="39"/>
      <c r="J18" s="39"/>
      <c r="K18" s="39"/>
      <c r="L18" s="39"/>
      <c r="M18" s="39"/>
      <c r="N18" s="39"/>
      <c r="O18" s="39">
        <v>1</v>
      </c>
      <c r="P18" s="39"/>
      <c r="Q18" s="39"/>
      <c r="R18" s="138">
        <f t="shared" si="0"/>
        <v>1</v>
      </c>
    </row>
    <row r="19" spans="2:18" ht="25.9" customHeight="1" thickBot="1" x14ac:dyDescent="0.3">
      <c r="B19" s="133"/>
      <c r="C19" s="134">
        <f>+C18</f>
        <v>1</v>
      </c>
      <c r="D19" s="142"/>
      <c r="E19" s="136"/>
      <c r="F19" s="39"/>
      <c r="G19" s="39"/>
      <c r="H19" s="39"/>
      <c r="I19" s="39"/>
      <c r="J19" s="39"/>
      <c r="K19" s="39"/>
      <c r="L19" s="39"/>
      <c r="M19" s="39"/>
      <c r="N19" s="39"/>
      <c r="O19" s="39"/>
      <c r="P19" s="39"/>
      <c r="Q19" s="39"/>
      <c r="R19" s="138">
        <f t="shared" si="0"/>
        <v>0</v>
      </c>
    </row>
    <row r="20" spans="2:18" ht="49.9" customHeight="1" thickBot="1" x14ac:dyDescent="0.3">
      <c r="B20" s="1006" t="s">
        <v>412</v>
      </c>
      <c r="C20" s="136">
        <v>1</v>
      </c>
      <c r="D20" s="1013">
        <f>+C27/$B$30</f>
        <v>0.5</v>
      </c>
      <c r="E20" s="136" t="s">
        <v>429</v>
      </c>
      <c r="F20" s="39"/>
      <c r="G20" s="39"/>
      <c r="H20" s="39"/>
      <c r="I20" s="39">
        <v>0.33</v>
      </c>
      <c r="J20" s="39"/>
      <c r="K20" s="39"/>
      <c r="L20" s="39"/>
      <c r="M20" s="39">
        <v>0.33</v>
      </c>
      <c r="N20" s="39"/>
      <c r="O20" s="39"/>
      <c r="P20" s="39"/>
      <c r="Q20" s="39">
        <v>0.34</v>
      </c>
      <c r="R20" s="138">
        <f t="shared" si="0"/>
        <v>1</v>
      </c>
    </row>
    <row r="21" spans="2:18" ht="46.9" customHeight="1" thickBot="1" x14ac:dyDescent="0.3">
      <c r="B21" s="1007"/>
      <c r="C21" s="136">
        <v>1</v>
      </c>
      <c r="D21" s="1013"/>
      <c r="E21" s="136" t="s">
        <v>413</v>
      </c>
      <c r="F21" s="39">
        <v>0.09</v>
      </c>
      <c r="G21" s="39">
        <v>0.08</v>
      </c>
      <c r="H21" s="39">
        <v>0.08</v>
      </c>
      <c r="I21" s="39">
        <v>0.09</v>
      </c>
      <c r="J21" s="39">
        <v>0.08</v>
      </c>
      <c r="K21" s="39">
        <v>0.08</v>
      </c>
      <c r="L21" s="39">
        <v>0.09</v>
      </c>
      <c r="M21" s="39">
        <v>0.08</v>
      </c>
      <c r="N21" s="39">
        <v>0.09</v>
      </c>
      <c r="O21" s="39">
        <v>0.08</v>
      </c>
      <c r="P21" s="39">
        <v>0.08</v>
      </c>
      <c r="Q21" s="39">
        <v>0.08</v>
      </c>
      <c r="R21" s="138">
        <f t="shared" si="0"/>
        <v>0.99999999999999978</v>
      </c>
    </row>
    <row r="22" spans="2:18" ht="44.45" customHeight="1" thickBot="1" x14ac:dyDescent="0.3">
      <c r="B22" s="1007"/>
      <c r="C22" s="136">
        <v>6</v>
      </c>
      <c r="D22" s="1013"/>
      <c r="E22" s="136" t="s">
        <v>427</v>
      </c>
      <c r="F22" s="39"/>
      <c r="G22" s="39">
        <v>1</v>
      </c>
      <c r="H22" s="39"/>
      <c r="I22" s="39">
        <v>1</v>
      </c>
      <c r="J22" s="39"/>
      <c r="K22" s="39">
        <v>1</v>
      </c>
      <c r="L22" s="39"/>
      <c r="M22" s="39">
        <v>1</v>
      </c>
      <c r="N22" s="39"/>
      <c r="O22" s="39">
        <v>1</v>
      </c>
      <c r="P22" s="39"/>
      <c r="Q22" s="39">
        <v>1</v>
      </c>
      <c r="R22" s="138">
        <f t="shared" si="0"/>
        <v>6</v>
      </c>
    </row>
    <row r="23" spans="2:18" ht="55.9" customHeight="1" thickBot="1" x14ac:dyDescent="0.3">
      <c r="B23" s="1007"/>
      <c r="C23" s="136">
        <v>3</v>
      </c>
      <c r="D23" s="1013"/>
      <c r="E23" s="136" t="s">
        <v>428</v>
      </c>
      <c r="F23" s="39"/>
      <c r="G23" s="39"/>
      <c r="H23" s="39">
        <v>1</v>
      </c>
      <c r="I23" s="39"/>
      <c r="J23" s="39"/>
      <c r="K23" s="39">
        <v>1</v>
      </c>
      <c r="L23" s="39"/>
      <c r="M23" s="39"/>
      <c r="N23" s="39">
        <v>1</v>
      </c>
      <c r="O23" s="39"/>
      <c r="P23" s="39"/>
      <c r="Q23" s="39"/>
      <c r="R23" s="138">
        <f t="shared" si="0"/>
        <v>3</v>
      </c>
    </row>
    <row r="24" spans="2:18" ht="44.45" customHeight="1" thickBot="1" x14ac:dyDescent="0.3">
      <c r="B24" s="1008"/>
      <c r="C24" s="136">
        <v>1</v>
      </c>
      <c r="D24" s="1013"/>
      <c r="E24" s="136" t="s">
        <v>414</v>
      </c>
      <c r="F24" s="39"/>
      <c r="G24" s="39"/>
      <c r="H24" s="39"/>
      <c r="I24" s="39"/>
      <c r="J24" s="39"/>
      <c r="K24" s="39"/>
      <c r="L24" s="39"/>
      <c r="M24" s="39"/>
      <c r="N24" s="39">
        <v>1</v>
      </c>
      <c r="O24" s="39"/>
      <c r="P24" s="39"/>
      <c r="Q24" s="39"/>
      <c r="R24" s="138">
        <f t="shared" si="0"/>
        <v>1</v>
      </c>
    </row>
    <row r="25" spans="2:18" ht="44.45" customHeight="1" thickBot="1" x14ac:dyDescent="0.3">
      <c r="B25" s="135"/>
      <c r="C25" s="136"/>
      <c r="D25" s="147"/>
      <c r="E25" s="136"/>
      <c r="F25" s="39">
        <f>SUM(F20:F24)</f>
        <v>0.09</v>
      </c>
      <c r="G25" s="39">
        <f t="shared" ref="G25:Q25" si="3">SUM(G20:G24)</f>
        <v>1.08</v>
      </c>
      <c r="H25" s="39">
        <f t="shared" si="3"/>
        <v>1.08</v>
      </c>
      <c r="I25" s="39">
        <f t="shared" si="3"/>
        <v>1.42</v>
      </c>
      <c r="J25" s="39">
        <f t="shared" si="3"/>
        <v>0.08</v>
      </c>
      <c r="K25" s="39">
        <f t="shared" si="3"/>
        <v>2.08</v>
      </c>
      <c r="L25" s="39">
        <f t="shared" si="3"/>
        <v>0.09</v>
      </c>
      <c r="M25" s="39">
        <f t="shared" si="3"/>
        <v>1.4100000000000001</v>
      </c>
      <c r="N25" s="39">
        <f t="shared" si="3"/>
        <v>2.09</v>
      </c>
      <c r="O25" s="39">
        <f t="shared" si="3"/>
        <v>1.08</v>
      </c>
      <c r="P25" s="39">
        <f t="shared" si="3"/>
        <v>0.08</v>
      </c>
      <c r="Q25" s="39">
        <f t="shared" si="3"/>
        <v>1.42</v>
      </c>
      <c r="R25" s="138"/>
    </row>
    <row r="26" spans="2:18" ht="44.45" customHeight="1" thickBot="1" x14ac:dyDescent="0.3">
      <c r="B26" s="135"/>
      <c r="C26" s="136"/>
      <c r="D26" s="147"/>
      <c r="E26" s="136">
        <v>12</v>
      </c>
      <c r="F26" s="146">
        <f>+F25/$E$26</f>
        <v>7.4999999999999997E-3</v>
      </c>
      <c r="G26" s="146">
        <f t="shared" ref="G26:Q26" si="4">+G25/$E$26</f>
        <v>9.0000000000000011E-2</v>
      </c>
      <c r="H26" s="146">
        <f t="shared" si="4"/>
        <v>9.0000000000000011E-2</v>
      </c>
      <c r="I26" s="146">
        <f t="shared" si="4"/>
        <v>0.11833333333333333</v>
      </c>
      <c r="J26" s="146">
        <f t="shared" si="4"/>
        <v>6.6666666666666671E-3</v>
      </c>
      <c r="K26" s="146">
        <f t="shared" si="4"/>
        <v>0.17333333333333334</v>
      </c>
      <c r="L26" s="146">
        <f t="shared" si="4"/>
        <v>7.4999999999999997E-3</v>
      </c>
      <c r="M26" s="146">
        <f t="shared" si="4"/>
        <v>0.11750000000000001</v>
      </c>
      <c r="N26" s="146">
        <f t="shared" si="4"/>
        <v>0.17416666666666666</v>
      </c>
      <c r="O26" s="146">
        <f t="shared" si="4"/>
        <v>9.0000000000000011E-2</v>
      </c>
      <c r="P26" s="146">
        <f t="shared" si="4"/>
        <v>6.6666666666666671E-3</v>
      </c>
      <c r="Q26" s="146">
        <f t="shared" si="4"/>
        <v>0.11833333333333333</v>
      </c>
      <c r="R26" s="138"/>
    </row>
    <row r="27" spans="2:18" ht="25.9" customHeight="1" thickBot="1" x14ac:dyDescent="0.3">
      <c r="B27" s="135"/>
      <c r="C27" s="134">
        <f>SUM(C20:C24)</f>
        <v>12</v>
      </c>
      <c r="D27" s="136"/>
      <c r="E27" s="137" t="s">
        <v>18</v>
      </c>
      <c r="F27" s="39">
        <f>SUM(F5:F24)</f>
        <v>1.17</v>
      </c>
      <c r="G27" s="39">
        <f t="shared" ref="G27:Q27" si="5">SUM(G5:G24)</f>
        <v>2.04</v>
      </c>
      <c r="H27" s="39">
        <f t="shared" si="5"/>
        <v>2.04</v>
      </c>
      <c r="I27" s="39">
        <f t="shared" si="5"/>
        <v>2.5</v>
      </c>
      <c r="J27" s="39">
        <f t="shared" si="5"/>
        <v>1.6700000000000002</v>
      </c>
      <c r="K27" s="39">
        <f t="shared" si="5"/>
        <v>3.16</v>
      </c>
      <c r="L27" s="39">
        <f t="shared" si="5"/>
        <v>2.3000000000000003</v>
      </c>
      <c r="M27" s="39">
        <f t="shared" si="5"/>
        <v>2.4900000000000002</v>
      </c>
      <c r="N27" s="39">
        <f t="shared" si="5"/>
        <v>4.3000000000000007</v>
      </c>
      <c r="O27" s="39">
        <f t="shared" si="5"/>
        <v>3.16</v>
      </c>
      <c r="P27" s="39">
        <f t="shared" si="5"/>
        <v>2.6700000000000004</v>
      </c>
      <c r="Q27" s="39">
        <f t="shared" si="5"/>
        <v>2.5</v>
      </c>
      <c r="R27" s="138">
        <f t="shared" si="0"/>
        <v>30.000000000000004</v>
      </c>
    </row>
    <row r="29" spans="2:18" x14ac:dyDescent="0.25">
      <c r="F29" s="148">
        <f>+F27/$B$30</f>
        <v>4.8749999999999995E-2</v>
      </c>
      <c r="G29" s="148">
        <f t="shared" ref="G29:Q29" si="6">+G27/$B$30</f>
        <v>8.5000000000000006E-2</v>
      </c>
      <c r="H29" s="148">
        <f t="shared" si="6"/>
        <v>8.5000000000000006E-2</v>
      </c>
      <c r="I29" s="148">
        <f t="shared" si="6"/>
        <v>0.10416666666666667</v>
      </c>
      <c r="J29" s="148">
        <f t="shared" si="6"/>
        <v>6.9583333333333344E-2</v>
      </c>
      <c r="K29" s="148">
        <f t="shared" si="6"/>
        <v>0.13166666666666668</v>
      </c>
      <c r="L29" s="148">
        <f t="shared" si="6"/>
        <v>9.583333333333334E-2</v>
      </c>
      <c r="M29" s="148">
        <f t="shared" si="6"/>
        <v>0.10375000000000001</v>
      </c>
      <c r="N29" s="148">
        <f t="shared" si="6"/>
        <v>0.1791666666666667</v>
      </c>
      <c r="O29" s="148">
        <f t="shared" si="6"/>
        <v>0.13166666666666668</v>
      </c>
      <c r="P29" s="148">
        <f t="shared" si="6"/>
        <v>0.11125000000000002</v>
      </c>
      <c r="Q29" s="148">
        <f t="shared" si="6"/>
        <v>0.10416666666666667</v>
      </c>
    </row>
    <row r="30" spans="2:18" x14ac:dyDescent="0.25">
      <c r="B30" s="12">
        <v>24</v>
      </c>
      <c r="C30" s="143">
        <f>+C10+C17+C19+C27</f>
        <v>24</v>
      </c>
      <c r="D30" s="145">
        <f>+D5+D12+D18+D20</f>
        <v>1</v>
      </c>
    </row>
    <row r="31" spans="2:18" x14ac:dyDescent="0.25">
      <c r="F31">
        <v>2.63</v>
      </c>
      <c r="G31" s="149">
        <v>6.5</v>
      </c>
      <c r="H31" s="149">
        <v>6.5</v>
      </c>
      <c r="I31">
        <v>8.17</v>
      </c>
      <c r="J31">
        <v>4.96</v>
      </c>
      <c r="K31">
        <v>11.17</v>
      </c>
      <c r="L31">
        <v>7.33</v>
      </c>
      <c r="M31">
        <v>8.3800000000000008</v>
      </c>
      <c r="N31">
        <v>15.67</v>
      </c>
      <c r="O31">
        <v>11.16</v>
      </c>
      <c r="P31">
        <v>9.1199999999999992</v>
      </c>
      <c r="Q31">
        <v>8.41</v>
      </c>
      <c r="R31" s="138">
        <f>SUM(F31:Q31)</f>
        <v>100</v>
      </c>
    </row>
    <row r="32" spans="2:18" x14ac:dyDescent="0.25">
      <c r="C32">
        <v>7</v>
      </c>
      <c r="D32" s="148">
        <f>+C32/$C$30</f>
        <v>0.29166666666666669</v>
      </c>
      <c r="E32">
        <v>25</v>
      </c>
    </row>
    <row r="33" spans="3:18" x14ac:dyDescent="0.25">
      <c r="C33">
        <v>4</v>
      </c>
      <c r="D33" s="148">
        <f>+C33/$C$30</f>
        <v>0.16666666666666666</v>
      </c>
      <c r="F33" s="149">
        <f>+F31/$E$32</f>
        <v>0.1052</v>
      </c>
      <c r="G33" s="149">
        <f t="shared" ref="G33:Q33" si="7">+G31/$E$32</f>
        <v>0.26</v>
      </c>
      <c r="H33" s="149">
        <f t="shared" si="7"/>
        <v>0.26</v>
      </c>
      <c r="I33" s="149">
        <f t="shared" si="7"/>
        <v>0.32679999999999998</v>
      </c>
      <c r="J33" s="149">
        <f t="shared" si="7"/>
        <v>0.19839999999999999</v>
      </c>
      <c r="K33" s="149">
        <f t="shared" si="7"/>
        <v>0.44679999999999997</v>
      </c>
      <c r="L33" s="149">
        <f t="shared" si="7"/>
        <v>0.29320000000000002</v>
      </c>
      <c r="M33" s="149">
        <f t="shared" si="7"/>
        <v>0.33520000000000005</v>
      </c>
      <c r="N33" s="149">
        <f t="shared" si="7"/>
        <v>0.62680000000000002</v>
      </c>
      <c r="O33" s="149">
        <f t="shared" si="7"/>
        <v>0.44640000000000002</v>
      </c>
      <c r="P33" s="149">
        <f t="shared" si="7"/>
        <v>0.36479999999999996</v>
      </c>
      <c r="Q33" s="149">
        <f t="shared" si="7"/>
        <v>0.33640000000000003</v>
      </c>
    </row>
    <row r="34" spans="3:18" x14ac:dyDescent="0.25">
      <c r="C34">
        <v>1</v>
      </c>
      <c r="D34" s="148">
        <f>+C34/$C$30</f>
        <v>4.1666666666666664E-2</v>
      </c>
    </row>
    <row r="35" spans="3:18" x14ac:dyDescent="0.25">
      <c r="C35">
        <v>12</v>
      </c>
      <c r="D35" s="148">
        <f>+C35/$C$30</f>
        <v>0.5</v>
      </c>
    </row>
    <row r="36" spans="3:18" x14ac:dyDescent="0.25">
      <c r="F36" s="149">
        <f>+$E$32*F29</f>
        <v>1.2187499999999998</v>
      </c>
      <c r="G36" s="149">
        <f t="shared" ref="G36:Q36" si="8">+$E$32*G29</f>
        <v>2.125</v>
      </c>
      <c r="H36" s="149">
        <f t="shared" si="8"/>
        <v>2.125</v>
      </c>
      <c r="I36" s="149">
        <f t="shared" si="8"/>
        <v>2.604166666666667</v>
      </c>
      <c r="J36" s="149">
        <f t="shared" si="8"/>
        <v>1.7395833333333337</v>
      </c>
      <c r="K36" s="149">
        <f t="shared" si="8"/>
        <v>3.291666666666667</v>
      </c>
      <c r="L36" s="149">
        <f t="shared" si="8"/>
        <v>2.3958333333333335</v>
      </c>
      <c r="M36" s="149">
        <f t="shared" si="8"/>
        <v>2.59375</v>
      </c>
      <c r="N36" s="149">
        <f t="shared" si="8"/>
        <v>4.4791666666666679</v>
      </c>
      <c r="O36" s="149">
        <f t="shared" si="8"/>
        <v>3.291666666666667</v>
      </c>
      <c r="P36" s="149">
        <f t="shared" si="8"/>
        <v>2.7812500000000004</v>
      </c>
      <c r="Q36" s="149">
        <f t="shared" si="8"/>
        <v>2.604166666666667</v>
      </c>
      <c r="R36" s="138">
        <f>SUM(F36:Q36)</f>
        <v>31.250000000000004</v>
      </c>
    </row>
    <row r="37" spans="3:18" x14ac:dyDescent="0.25">
      <c r="C37">
        <f>+C30*D32</f>
        <v>7</v>
      </c>
    </row>
    <row r="39" spans="3:18" x14ac:dyDescent="0.25">
      <c r="C39">
        <v>25</v>
      </c>
      <c r="D39" s="138">
        <f>+$C$39*D32</f>
        <v>7.291666666666667</v>
      </c>
    </row>
    <row r="40" spans="3:18" x14ac:dyDescent="0.25">
      <c r="D40" s="138">
        <f>+$C$39*D33</f>
        <v>4.1666666666666661</v>
      </c>
    </row>
    <row r="41" spans="3:18" x14ac:dyDescent="0.25">
      <c r="D41" s="138">
        <f>+$C$39*D34</f>
        <v>1.0416666666666665</v>
      </c>
    </row>
    <row r="42" spans="3:18" x14ac:dyDescent="0.25">
      <c r="D42" s="138">
        <f>+$C$39*D35</f>
        <v>12.5</v>
      </c>
    </row>
    <row r="43" spans="3:18" x14ac:dyDescent="0.25">
      <c r="F43" s="151">
        <f>+F45-F44</f>
        <v>2</v>
      </c>
      <c r="G43" s="151">
        <f t="shared" ref="G43:Q43" si="9">+G45-G44</f>
        <v>-2</v>
      </c>
      <c r="H43" s="151">
        <f t="shared" si="9"/>
        <v>2</v>
      </c>
      <c r="I43" s="151">
        <f t="shared" si="9"/>
        <v>-2</v>
      </c>
      <c r="J43" s="151">
        <f t="shared" si="9"/>
        <v>2</v>
      </c>
      <c r="K43" s="151">
        <f t="shared" si="9"/>
        <v>-2</v>
      </c>
      <c r="L43" s="151">
        <f t="shared" si="9"/>
        <v>2</v>
      </c>
      <c r="M43" s="151">
        <f t="shared" si="9"/>
        <v>-2</v>
      </c>
      <c r="N43" s="151">
        <f t="shared" si="9"/>
        <v>2</v>
      </c>
      <c r="O43" s="151">
        <f t="shared" si="9"/>
        <v>-2</v>
      </c>
      <c r="P43" s="151">
        <f t="shared" si="9"/>
        <v>2</v>
      </c>
      <c r="Q43" s="151">
        <f t="shared" si="9"/>
        <v>-2</v>
      </c>
    </row>
    <row r="44" spans="3:18" x14ac:dyDescent="0.25">
      <c r="F44">
        <v>10898</v>
      </c>
      <c r="G44">
        <v>12902</v>
      </c>
      <c r="H44">
        <v>12898</v>
      </c>
      <c r="I44">
        <v>12902</v>
      </c>
      <c r="J44">
        <v>13198</v>
      </c>
      <c r="K44">
        <v>13202</v>
      </c>
      <c r="L44">
        <v>13298</v>
      </c>
      <c r="M44">
        <v>13102</v>
      </c>
      <c r="N44">
        <v>13098</v>
      </c>
      <c r="O44">
        <v>13202</v>
      </c>
      <c r="P44">
        <v>13298</v>
      </c>
      <c r="Q44">
        <v>12902</v>
      </c>
    </row>
    <row r="45" spans="3:18" x14ac:dyDescent="0.25">
      <c r="F45" s="129">
        <v>10900</v>
      </c>
      <c r="G45" s="130">
        <v>12900</v>
      </c>
      <c r="H45" s="130">
        <v>12900</v>
      </c>
      <c r="I45" s="130">
        <v>12900</v>
      </c>
      <c r="J45" s="130">
        <v>13200</v>
      </c>
      <c r="K45" s="130">
        <v>13200</v>
      </c>
      <c r="L45" s="130">
        <v>13300</v>
      </c>
      <c r="M45" s="130">
        <v>13100</v>
      </c>
      <c r="N45" s="130">
        <v>13100</v>
      </c>
      <c r="O45" s="130">
        <v>13200</v>
      </c>
      <c r="P45" s="130">
        <v>13300</v>
      </c>
      <c r="Q45" s="130">
        <v>12900</v>
      </c>
      <c r="R45" s="151">
        <f>SUM(F45:Q45)</f>
        <v>154900</v>
      </c>
    </row>
    <row r="46" spans="3:18" x14ac:dyDescent="0.25">
      <c r="E46">
        <v>4</v>
      </c>
      <c r="F46" s="149">
        <f>+F45/$E$46</f>
        <v>2725</v>
      </c>
      <c r="G46" s="149">
        <f t="shared" ref="G46:Q46" si="10">+G45/$E$46</f>
        <v>3225</v>
      </c>
      <c r="H46" s="149">
        <f t="shared" si="10"/>
        <v>3225</v>
      </c>
      <c r="I46" s="149">
        <f t="shared" si="10"/>
        <v>3225</v>
      </c>
      <c r="J46" s="149">
        <f t="shared" si="10"/>
        <v>3300</v>
      </c>
      <c r="K46" s="149">
        <f t="shared" si="10"/>
        <v>3300</v>
      </c>
      <c r="L46" s="149">
        <f t="shared" si="10"/>
        <v>3325</v>
      </c>
      <c r="M46" s="149">
        <f t="shared" si="10"/>
        <v>3275</v>
      </c>
      <c r="N46" s="149">
        <f t="shared" si="10"/>
        <v>3275</v>
      </c>
      <c r="O46" s="149">
        <f t="shared" si="10"/>
        <v>3300</v>
      </c>
      <c r="P46" s="149">
        <f t="shared" si="10"/>
        <v>3325</v>
      </c>
      <c r="Q46" s="149">
        <f t="shared" si="10"/>
        <v>3225</v>
      </c>
    </row>
    <row r="47" spans="3:18" x14ac:dyDescent="0.25">
      <c r="F47" s="149">
        <v>2725</v>
      </c>
      <c r="G47" s="149">
        <v>3225</v>
      </c>
      <c r="H47" s="149">
        <v>3225</v>
      </c>
      <c r="I47" s="149">
        <v>3225</v>
      </c>
      <c r="J47" s="149">
        <v>3300</v>
      </c>
      <c r="K47" s="149">
        <v>3300</v>
      </c>
      <c r="L47" s="149">
        <v>3325</v>
      </c>
      <c r="M47" s="149">
        <v>3275</v>
      </c>
      <c r="N47" s="149">
        <v>3275</v>
      </c>
      <c r="O47" s="149">
        <v>3300</v>
      </c>
      <c r="P47" s="149">
        <v>3325</v>
      </c>
      <c r="Q47" s="149">
        <v>3225</v>
      </c>
    </row>
    <row r="48" spans="3:18" x14ac:dyDescent="0.25">
      <c r="F48">
        <v>50</v>
      </c>
      <c r="G48">
        <v>50</v>
      </c>
      <c r="H48">
        <v>50</v>
      </c>
      <c r="I48">
        <v>50</v>
      </c>
      <c r="J48">
        <v>50</v>
      </c>
      <c r="K48">
        <v>50</v>
      </c>
      <c r="L48">
        <v>50</v>
      </c>
      <c r="M48">
        <v>50</v>
      </c>
      <c r="N48">
        <v>50</v>
      </c>
      <c r="O48">
        <v>50</v>
      </c>
      <c r="P48">
        <v>50</v>
      </c>
      <c r="Q48">
        <v>50</v>
      </c>
    </row>
    <row r="49" spans="6:17" x14ac:dyDescent="0.25">
      <c r="F49" s="149">
        <f>+F47-F48</f>
        <v>2675</v>
      </c>
      <c r="G49" s="149">
        <f t="shared" ref="G49:Q49" si="11">+G47-G48</f>
        <v>3175</v>
      </c>
      <c r="H49" s="149">
        <f t="shared" si="11"/>
        <v>3175</v>
      </c>
      <c r="I49" s="149">
        <f t="shared" si="11"/>
        <v>3175</v>
      </c>
      <c r="J49" s="149">
        <f t="shared" si="11"/>
        <v>3250</v>
      </c>
      <c r="K49" s="149">
        <f t="shared" si="11"/>
        <v>3250</v>
      </c>
      <c r="L49" s="149">
        <f t="shared" si="11"/>
        <v>3275</v>
      </c>
      <c r="M49" s="149">
        <f t="shared" si="11"/>
        <v>3225</v>
      </c>
      <c r="N49" s="149">
        <f t="shared" si="11"/>
        <v>3225</v>
      </c>
      <c r="O49" s="149">
        <f t="shared" si="11"/>
        <v>3250</v>
      </c>
      <c r="P49" s="149">
        <f t="shared" si="11"/>
        <v>3275</v>
      </c>
      <c r="Q49" s="149">
        <f t="shared" si="11"/>
        <v>3175</v>
      </c>
    </row>
    <row r="50" spans="6:17" x14ac:dyDescent="0.25">
      <c r="F50">
        <v>2675</v>
      </c>
      <c r="G50">
        <v>3175</v>
      </c>
      <c r="H50">
        <v>3175</v>
      </c>
      <c r="I50">
        <v>3175</v>
      </c>
      <c r="J50">
        <v>3250</v>
      </c>
      <c r="K50">
        <v>3250</v>
      </c>
      <c r="L50">
        <v>3275</v>
      </c>
      <c r="M50">
        <v>3225</v>
      </c>
      <c r="N50">
        <v>3225</v>
      </c>
      <c r="O50">
        <v>3250</v>
      </c>
      <c r="P50">
        <v>3275</v>
      </c>
      <c r="Q50">
        <v>3175</v>
      </c>
    </row>
    <row r="52" spans="6:17" x14ac:dyDescent="0.25">
      <c r="F52" s="151">
        <f>+F45-F48</f>
        <v>10850</v>
      </c>
      <c r="G52" s="151">
        <f t="shared" ref="G52:Q52" si="12">+G45-G48</f>
        <v>12850</v>
      </c>
      <c r="H52" s="151">
        <f t="shared" si="12"/>
        <v>12850</v>
      </c>
      <c r="I52" s="151">
        <f t="shared" si="12"/>
        <v>12850</v>
      </c>
      <c r="J52" s="151">
        <f t="shared" si="12"/>
        <v>13150</v>
      </c>
      <c r="K52" s="151">
        <f t="shared" si="12"/>
        <v>13150</v>
      </c>
      <c r="L52" s="151">
        <f t="shared" si="12"/>
        <v>13250</v>
      </c>
      <c r="M52" s="151">
        <f t="shared" si="12"/>
        <v>13050</v>
      </c>
      <c r="N52" s="151">
        <f t="shared" si="12"/>
        <v>13050</v>
      </c>
      <c r="O52" s="151">
        <f t="shared" si="12"/>
        <v>13150</v>
      </c>
      <c r="P52" s="151">
        <f t="shared" si="12"/>
        <v>13250</v>
      </c>
      <c r="Q52" s="151">
        <f t="shared" si="12"/>
        <v>12850</v>
      </c>
    </row>
    <row r="53" spans="6:17" x14ac:dyDescent="0.25">
      <c r="F53">
        <v>10850</v>
      </c>
      <c r="G53">
        <v>12850</v>
      </c>
      <c r="H53">
        <v>12850</v>
      </c>
      <c r="I53">
        <v>12850</v>
      </c>
      <c r="J53">
        <v>13150</v>
      </c>
      <c r="K53">
        <v>13150</v>
      </c>
      <c r="L53">
        <v>13250</v>
      </c>
      <c r="M53">
        <v>13050</v>
      </c>
      <c r="N53">
        <v>13050</v>
      </c>
      <c r="O53">
        <v>13150</v>
      </c>
      <c r="P53">
        <v>13250</v>
      </c>
      <c r="Q53">
        <v>12850</v>
      </c>
    </row>
    <row r="54" spans="6:17" x14ac:dyDescent="0.25">
      <c r="F54">
        <f>+F53/$E$46</f>
        <v>2712.5</v>
      </c>
      <c r="G54">
        <f t="shared" ref="G54:Q54" si="13">+G53/$E$46</f>
        <v>3212.5</v>
      </c>
      <c r="H54">
        <f t="shared" si="13"/>
        <v>3212.5</v>
      </c>
      <c r="I54">
        <f t="shared" si="13"/>
        <v>3212.5</v>
      </c>
      <c r="J54">
        <f t="shared" si="13"/>
        <v>3287.5</v>
      </c>
      <c r="K54">
        <f t="shared" si="13"/>
        <v>3287.5</v>
      </c>
      <c r="L54">
        <f t="shared" si="13"/>
        <v>3312.5</v>
      </c>
      <c r="M54">
        <f t="shared" si="13"/>
        <v>3262.5</v>
      </c>
      <c r="N54">
        <f t="shared" si="13"/>
        <v>3262.5</v>
      </c>
      <c r="O54">
        <f t="shared" si="13"/>
        <v>3287.5</v>
      </c>
      <c r="P54">
        <f t="shared" si="13"/>
        <v>3312.5</v>
      </c>
      <c r="Q54">
        <f t="shared" si="13"/>
        <v>3212.5</v>
      </c>
    </row>
    <row r="55" spans="6:17" x14ac:dyDescent="0.25">
      <c r="F55">
        <v>2712</v>
      </c>
      <c r="G55">
        <v>3213</v>
      </c>
      <c r="H55">
        <v>3212</v>
      </c>
      <c r="I55">
        <v>3213</v>
      </c>
      <c r="J55">
        <v>3287</v>
      </c>
      <c r="K55">
        <v>3288</v>
      </c>
      <c r="L55">
        <v>3312</v>
      </c>
      <c r="M55">
        <v>3263</v>
      </c>
      <c r="N55">
        <v>3262</v>
      </c>
      <c r="O55">
        <v>3288</v>
      </c>
      <c r="P55">
        <v>3312</v>
      </c>
      <c r="Q55">
        <v>3213</v>
      </c>
    </row>
    <row r="56" spans="6:17" x14ac:dyDescent="0.25">
      <c r="F56">
        <v>50</v>
      </c>
      <c r="G56">
        <v>50</v>
      </c>
      <c r="H56">
        <v>50</v>
      </c>
      <c r="I56">
        <v>50</v>
      </c>
      <c r="J56">
        <v>50</v>
      </c>
      <c r="K56">
        <v>50</v>
      </c>
      <c r="L56">
        <v>50</v>
      </c>
      <c r="M56">
        <v>50</v>
      </c>
      <c r="N56">
        <v>50</v>
      </c>
      <c r="O56">
        <v>50</v>
      </c>
      <c r="P56">
        <v>50</v>
      </c>
      <c r="Q56">
        <v>50</v>
      </c>
    </row>
    <row r="60" spans="6:17" x14ac:dyDescent="0.25">
      <c r="F60" s="129">
        <v>10900</v>
      </c>
      <c r="G60" s="130">
        <v>12900</v>
      </c>
      <c r="H60" s="130">
        <v>12900</v>
      </c>
      <c r="I60" s="130">
        <v>12900</v>
      </c>
      <c r="J60" s="130">
        <v>13200</v>
      </c>
      <c r="K60" s="130">
        <v>13200</v>
      </c>
      <c r="L60" s="130">
        <v>13300</v>
      </c>
      <c r="M60" s="130">
        <v>13100</v>
      </c>
      <c r="N60" s="130">
        <v>13100</v>
      </c>
      <c r="O60" s="130">
        <v>13200</v>
      </c>
      <c r="P60" s="130">
        <v>13300</v>
      </c>
      <c r="Q60" s="130">
        <v>12900</v>
      </c>
    </row>
    <row r="61" spans="6:17" x14ac:dyDescent="0.25">
      <c r="F61">
        <v>10900</v>
      </c>
      <c r="G61">
        <v>12900</v>
      </c>
      <c r="H61">
        <v>12900</v>
      </c>
      <c r="I61">
        <v>12900</v>
      </c>
      <c r="J61">
        <v>13200</v>
      </c>
      <c r="K61">
        <v>13200</v>
      </c>
      <c r="L61">
        <v>13300</v>
      </c>
      <c r="M61">
        <v>13100</v>
      </c>
      <c r="N61">
        <v>13100</v>
      </c>
      <c r="O61">
        <v>13200</v>
      </c>
      <c r="P61">
        <v>13300</v>
      </c>
      <c r="Q61">
        <v>12900</v>
      </c>
    </row>
    <row r="62" spans="6:17" x14ac:dyDescent="0.25">
      <c r="F62" s="151">
        <f>+F60-F61</f>
        <v>0</v>
      </c>
      <c r="G62" s="151">
        <f t="shared" ref="G62:Q62" si="14">+G60-G61</f>
        <v>0</v>
      </c>
      <c r="H62" s="151">
        <f t="shared" si="14"/>
        <v>0</v>
      </c>
      <c r="I62" s="151">
        <f t="shared" si="14"/>
        <v>0</v>
      </c>
      <c r="J62" s="151">
        <f t="shared" si="14"/>
        <v>0</v>
      </c>
      <c r="K62" s="151">
        <f t="shared" si="14"/>
        <v>0</v>
      </c>
      <c r="L62" s="151">
        <f t="shared" si="14"/>
        <v>0</v>
      </c>
      <c r="M62" s="151">
        <f t="shared" si="14"/>
        <v>0</v>
      </c>
      <c r="N62" s="151">
        <f t="shared" si="14"/>
        <v>0</v>
      </c>
      <c r="O62" s="151">
        <f t="shared" si="14"/>
        <v>0</v>
      </c>
      <c r="P62" s="151">
        <f t="shared" si="14"/>
        <v>0</v>
      </c>
      <c r="Q62" s="151">
        <f t="shared" si="14"/>
        <v>0</v>
      </c>
    </row>
    <row r="64" spans="6:17" x14ac:dyDescent="0.25">
      <c r="F64" s="152">
        <v>1067921000</v>
      </c>
      <c r="G64" s="152"/>
      <c r="H64" s="153"/>
      <c r="I64" s="153"/>
      <c r="J64" s="152"/>
      <c r="K64" s="152">
        <v>407538000</v>
      </c>
      <c r="L64" s="152">
        <v>18862000</v>
      </c>
      <c r="M64" s="152"/>
      <c r="N64" s="152"/>
      <c r="O64" s="152"/>
      <c r="P64" s="152"/>
      <c r="Q64" s="152"/>
    </row>
    <row r="65" spans="5:18" x14ac:dyDescent="0.25">
      <c r="E65" s="154">
        <f>+F56/F52</f>
        <v>4.608294930875576E-3</v>
      </c>
      <c r="F65" s="157">
        <f>+F64*$E$65</f>
        <v>4921294.9308755761</v>
      </c>
      <c r="G65" s="155"/>
      <c r="H65" s="155"/>
      <c r="I65" s="155"/>
      <c r="J65" s="155"/>
      <c r="K65" s="155">
        <f>+K64*$E$65</f>
        <v>1878055.2995391705</v>
      </c>
      <c r="L65" s="155">
        <f>+L64*$E$65</f>
        <v>86921.658986175113</v>
      </c>
    </row>
    <row r="67" spans="5:18" x14ac:dyDescent="0.25">
      <c r="F67" s="156">
        <f>+F64-F65</f>
        <v>1062999705.0691245</v>
      </c>
      <c r="G67" s="156">
        <f t="shared" ref="G67:Q67" si="15">+G64-G65</f>
        <v>0</v>
      </c>
      <c r="H67" s="156">
        <f t="shared" si="15"/>
        <v>0</v>
      </c>
      <c r="I67" s="156">
        <f t="shared" si="15"/>
        <v>0</v>
      </c>
      <c r="J67" s="156">
        <f t="shared" si="15"/>
        <v>0</v>
      </c>
      <c r="K67" s="156">
        <f t="shared" si="15"/>
        <v>405659944.70046085</v>
      </c>
      <c r="L67" s="156">
        <f t="shared" si="15"/>
        <v>18775078.341013826</v>
      </c>
      <c r="M67" s="156">
        <f t="shared" si="15"/>
        <v>0</v>
      </c>
      <c r="N67" s="156">
        <f t="shared" si="15"/>
        <v>0</v>
      </c>
      <c r="O67" s="156">
        <f t="shared" si="15"/>
        <v>0</v>
      </c>
      <c r="P67" s="156">
        <f t="shared" si="15"/>
        <v>0</v>
      </c>
      <c r="Q67" s="156">
        <f t="shared" si="15"/>
        <v>0</v>
      </c>
    </row>
    <row r="68" spans="5:18" x14ac:dyDescent="0.25">
      <c r="E68">
        <v>4</v>
      </c>
      <c r="F68" s="157">
        <f>+F67/$E$68</f>
        <v>265749926.26728112</v>
      </c>
      <c r="G68" s="157">
        <f t="shared" ref="G68:Q68" si="16">+G67/$E$68</f>
        <v>0</v>
      </c>
      <c r="H68" s="157">
        <f t="shared" si="16"/>
        <v>0</v>
      </c>
      <c r="I68" s="157">
        <f t="shared" si="16"/>
        <v>0</v>
      </c>
      <c r="J68" s="157">
        <f t="shared" si="16"/>
        <v>0</v>
      </c>
      <c r="K68" s="157">
        <f t="shared" si="16"/>
        <v>101414986.17511521</v>
      </c>
      <c r="L68" s="157">
        <f t="shared" si="16"/>
        <v>4693769.5852534566</v>
      </c>
      <c r="M68" s="157">
        <f t="shared" si="16"/>
        <v>0</v>
      </c>
      <c r="N68" s="157">
        <f t="shared" si="16"/>
        <v>0</v>
      </c>
      <c r="O68" s="157">
        <f t="shared" si="16"/>
        <v>0</v>
      </c>
      <c r="P68" s="157">
        <f t="shared" si="16"/>
        <v>0</v>
      </c>
      <c r="Q68" s="157">
        <f t="shared" si="16"/>
        <v>0</v>
      </c>
    </row>
    <row r="70" spans="5:18" x14ac:dyDescent="0.25">
      <c r="F70" s="156">
        <v>4921295</v>
      </c>
      <c r="G70" s="156"/>
      <c r="H70" s="156"/>
      <c r="I70" s="156"/>
      <c r="J70" s="156"/>
      <c r="K70" s="156">
        <v>1878055</v>
      </c>
      <c r="L70" s="156">
        <v>86922</v>
      </c>
      <c r="M70" s="156"/>
      <c r="N70" s="156"/>
      <c r="O70" s="156"/>
      <c r="P70" s="156"/>
      <c r="Q70" s="156"/>
    </row>
    <row r="73" spans="5:18" x14ac:dyDescent="0.25">
      <c r="E73">
        <v>1494321000</v>
      </c>
      <c r="F73">
        <v>802171073</v>
      </c>
      <c r="G73">
        <v>0</v>
      </c>
      <c r="H73">
        <v>0</v>
      </c>
      <c r="I73">
        <v>0</v>
      </c>
      <c r="J73">
        <v>0</v>
      </c>
      <c r="K73">
        <v>306123013</v>
      </c>
      <c r="L73">
        <v>14168232</v>
      </c>
      <c r="M73">
        <v>0</v>
      </c>
      <c r="N73">
        <v>0</v>
      </c>
      <c r="O73">
        <v>0</v>
      </c>
      <c r="P73">
        <v>0</v>
      </c>
      <c r="Q73">
        <v>0</v>
      </c>
      <c r="R73" s="158">
        <f>SUM(F73:Q73)</f>
        <v>1122462318</v>
      </c>
    </row>
    <row r="75" spans="5:18" x14ac:dyDescent="0.25">
      <c r="F75" s="95">
        <v>1067920999</v>
      </c>
      <c r="G75" s="95">
        <v>0</v>
      </c>
      <c r="H75" s="95">
        <v>0</v>
      </c>
      <c r="I75" s="95">
        <v>0</v>
      </c>
      <c r="J75" s="95">
        <v>0</v>
      </c>
      <c r="K75" s="95">
        <v>407537999</v>
      </c>
      <c r="L75" s="95">
        <v>18862002</v>
      </c>
      <c r="M75" s="95">
        <v>0</v>
      </c>
      <c r="N75" s="95">
        <v>0</v>
      </c>
      <c r="O75" s="95">
        <v>0</v>
      </c>
      <c r="P75" s="95">
        <v>0</v>
      </c>
      <c r="Q75" s="95">
        <v>0</v>
      </c>
      <c r="R75" s="158">
        <f>+E73-R73</f>
        <v>371858682</v>
      </c>
    </row>
    <row r="79" spans="5:18" x14ac:dyDescent="0.25">
      <c r="F79">
        <v>198474362</v>
      </c>
      <c r="G79">
        <v>198474362</v>
      </c>
      <c r="H79">
        <f>+F79-G79</f>
        <v>0</v>
      </c>
    </row>
    <row r="81" spans="6:6" x14ac:dyDescent="0.25">
      <c r="F81">
        <f>+F79/4</f>
        <v>49618590.5</v>
      </c>
    </row>
  </sheetData>
  <mergeCells count="6">
    <mergeCell ref="B5:B9"/>
    <mergeCell ref="B12:B15"/>
    <mergeCell ref="B20:B24"/>
    <mergeCell ref="D5:D9"/>
    <mergeCell ref="D12:D15"/>
    <mergeCell ref="D20:D24"/>
  </mergeCells>
  <phoneticPr fontId="78" type="noConversion"/>
  <pageMargins left="0.7" right="0.7" top="0.75" bottom="0.75" header="0.3" footer="0.3"/>
  <pageSetup paperSize="9"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617"/>
  <sheetViews>
    <sheetView zoomScale="62" zoomScaleNormal="62" workbookViewId="0">
      <selection activeCell="G14" sqref="G14"/>
    </sheetView>
  </sheetViews>
  <sheetFormatPr baseColWidth="10" defaultRowHeight="15" x14ac:dyDescent="0.25"/>
  <cols>
    <col min="2" max="3" width="17.28515625" customWidth="1"/>
    <col min="5" max="11" width="31.5703125" customWidth="1"/>
    <col min="12" max="14" width="35.28515625" customWidth="1"/>
    <col min="15" max="15" width="35.140625" customWidth="1"/>
    <col min="16" max="16" width="38" customWidth="1"/>
    <col min="17" max="17" width="37" customWidth="1"/>
    <col min="18" max="18" width="31" customWidth="1"/>
    <col min="19" max="19" width="28.140625" customWidth="1"/>
    <col min="20" max="29" width="35.5703125" customWidth="1"/>
    <col min="30" max="31" width="29" customWidth="1"/>
    <col min="32" max="32" width="22" customWidth="1"/>
    <col min="33" max="33" width="19.85546875" customWidth="1"/>
    <col min="34" max="49" width="11.5703125" customWidth="1"/>
    <col min="50" max="50" width="23.5703125" customWidth="1"/>
    <col min="51" max="51" width="15.140625" customWidth="1"/>
  </cols>
  <sheetData>
    <row r="1" spans="1:51" ht="28.5" x14ac:dyDescent="0.25">
      <c r="A1" s="836"/>
      <c r="B1" s="837"/>
      <c r="C1" s="837"/>
      <c r="D1" s="837"/>
      <c r="E1" s="1085" t="s">
        <v>39</v>
      </c>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c r="AE1" s="1085"/>
      <c r="AF1" s="1085"/>
      <c r="AG1" s="1085"/>
      <c r="AH1" s="1085"/>
      <c r="AI1" s="1085"/>
      <c r="AJ1" s="1085"/>
      <c r="AK1" s="1085"/>
      <c r="AL1" s="1085"/>
      <c r="AM1" s="1085"/>
      <c r="AN1" s="1085"/>
      <c r="AO1" s="1085"/>
      <c r="AP1" s="1085"/>
      <c r="AQ1" s="1085"/>
      <c r="AR1" s="1085"/>
      <c r="AS1" s="1085"/>
      <c r="AT1" s="1085"/>
      <c r="AU1" s="1085"/>
      <c r="AV1" s="1085"/>
      <c r="AW1" s="1085"/>
      <c r="AX1" s="1085"/>
      <c r="AY1" s="1085"/>
    </row>
    <row r="2" spans="1:51" ht="28.5" thickBot="1" x14ac:dyDescent="0.3">
      <c r="A2" s="839"/>
      <c r="B2" s="788"/>
      <c r="C2" s="788"/>
      <c r="D2" s="788"/>
      <c r="E2" s="1086" t="s">
        <v>271</v>
      </c>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c r="AG2" s="1086"/>
      <c r="AH2" s="1086"/>
      <c r="AI2" s="1086"/>
      <c r="AJ2" s="1086"/>
      <c r="AK2" s="1086"/>
      <c r="AL2" s="1086"/>
      <c r="AM2" s="1086"/>
      <c r="AN2" s="1086"/>
      <c r="AO2" s="1086"/>
      <c r="AP2" s="1086"/>
      <c r="AQ2" s="1086"/>
      <c r="AR2" s="1086"/>
      <c r="AS2" s="1086"/>
      <c r="AT2" s="1086"/>
      <c r="AU2" s="1086"/>
      <c r="AV2" s="1086"/>
      <c r="AW2" s="1086"/>
      <c r="AX2" s="1086"/>
      <c r="AY2" s="1086"/>
    </row>
    <row r="3" spans="1:51" ht="16.5" thickBot="1" x14ac:dyDescent="0.3">
      <c r="A3" s="839"/>
      <c r="B3" s="788"/>
      <c r="C3" s="788"/>
      <c r="D3" s="788"/>
      <c r="E3" s="1087" t="s">
        <v>40</v>
      </c>
      <c r="F3" s="1088"/>
      <c r="G3" s="1088"/>
      <c r="H3" s="1088"/>
      <c r="I3" s="1088"/>
      <c r="J3" s="1088"/>
      <c r="K3" s="1088"/>
      <c r="L3" s="1088"/>
      <c r="M3" s="1088"/>
      <c r="N3" s="1088"/>
      <c r="O3" s="1088"/>
      <c r="P3" s="1088"/>
      <c r="Q3" s="1088"/>
      <c r="R3" s="1088"/>
      <c r="S3" s="1088"/>
      <c r="T3" s="1088"/>
      <c r="U3" s="1088"/>
      <c r="V3" s="1088"/>
      <c r="W3" s="1088"/>
      <c r="X3" s="1088"/>
      <c r="Y3" s="1088"/>
      <c r="Z3" s="1088"/>
      <c r="AA3" s="1088"/>
      <c r="AB3" s="1088"/>
      <c r="AC3" s="1088"/>
      <c r="AD3" s="1089"/>
      <c r="AE3" s="1090" t="s">
        <v>272</v>
      </c>
      <c r="AF3" s="1091"/>
      <c r="AG3" s="1091"/>
      <c r="AH3" s="1091"/>
      <c r="AI3" s="1091"/>
      <c r="AJ3" s="1091"/>
      <c r="AK3" s="1091"/>
      <c r="AL3" s="1091"/>
      <c r="AM3" s="1091"/>
      <c r="AN3" s="1091"/>
      <c r="AO3" s="1091"/>
      <c r="AP3" s="1091"/>
      <c r="AQ3" s="1091"/>
      <c r="AR3" s="1091"/>
      <c r="AS3" s="1091"/>
      <c r="AT3" s="1091"/>
      <c r="AU3" s="1091"/>
      <c r="AV3" s="1091"/>
      <c r="AW3" s="1091"/>
      <c r="AX3" s="1091"/>
      <c r="AY3" s="1092"/>
    </row>
    <row r="4" spans="1:51" ht="18.75" thickBot="1" x14ac:dyDescent="0.3">
      <c r="A4" s="1093" t="s">
        <v>0</v>
      </c>
      <c r="B4" s="1094"/>
      <c r="C4" s="1094"/>
      <c r="D4" s="1095"/>
      <c r="E4" s="1096" t="s">
        <v>278</v>
      </c>
      <c r="F4" s="1096"/>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1097"/>
      <c r="AY4" s="1098"/>
    </row>
    <row r="5" spans="1:51" ht="18.75" thickBot="1" x14ac:dyDescent="0.3">
      <c r="A5" s="1062" t="s">
        <v>2</v>
      </c>
      <c r="B5" s="1063"/>
      <c r="C5" s="1063"/>
      <c r="D5" s="1064"/>
      <c r="E5" s="1065" t="s">
        <v>279</v>
      </c>
      <c r="F5" s="1065"/>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7"/>
    </row>
    <row r="6" spans="1:51" ht="18.75" thickBot="1" x14ac:dyDescent="0.3">
      <c r="A6" s="1068" t="s">
        <v>21</v>
      </c>
      <c r="B6" s="1069"/>
      <c r="C6" s="1069"/>
      <c r="D6" s="1070"/>
      <c r="E6" s="1071" t="s">
        <v>615</v>
      </c>
      <c r="F6" s="1071"/>
      <c r="G6" s="1071"/>
      <c r="H6" s="1071"/>
      <c r="I6" s="1071"/>
      <c r="J6" s="1071"/>
      <c r="K6" s="1071"/>
      <c r="L6" s="1071"/>
      <c r="M6" s="1071"/>
      <c r="N6" s="1071"/>
      <c r="O6" s="1071"/>
      <c r="P6" s="1071"/>
      <c r="Q6" s="1071"/>
      <c r="R6" s="1072"/>
      <c r="S6" s="1072"/>
      <c r="T6" s="1072"/>
      <c r="U6" s="1072"/>
      <c r="V6" s="1072"/>
      <c r="W6" s="1072"/>
      <c r="X6" s="1072"/>
      <c r="Y6" s="1072"/>
      <c r="Z6" s="1072"/>
      <c r="AA6" s="1072"/>
      <c r="AB6" s="1072"/>
      <c r="AC6" s="1072"/>
      <c r="AD6" s="1072"/>
      <c r="AE6" s="1072"/>
      <c r="AF6" s="1072"/>
      <c r="AG6" s="1072"/>
      <c r="AH6" s="1072"/>
      <c r="AI6" s="1072"/>
      <c r="AJ6" s="1072"/>
      <c r="AK6" s="1072"/>
      <c r="AL6" s="1072"/>
      <c r="AM6" s="1072"/>
      <c r="AN6" s="1072"/>
      <c r="AO6" s="1072"/>
      <c r="AP6" s="1072"/>
      <c r="AQ6" s="1072"/>
      <c r="AR6" s="1072"/>
      <c r="AS6" s="1072"/>
      <c r="AT6" s="1072"/>
      <c r="AU6" s="1072"/>
      <c r="AV6" s="1072"/>
      <c r="AW6" s="1072"/>
      <c r="AX6" s="1072"/>
      <c r="AY6" s="1073"/>
    </row>
    <row r="7" spans="1:51" ht="18.75" thickBot="1" x14ac:dyDescent="0.3">
      <c r="A7" s="1074"/>
      <c r="B7" s="1075"/>
      <c r="C7" s="1075"/>
      <c r="D7" s="1075"/>
      <c r="E7" s="1075"/>
      <c r="F7" s="1075"/>
      <c r="G7" s="1075"/>
      <c r="H7" s="1075"/>
      <c r="I7" s="1075"/>
      <c r="J7" s="1075"/>
      <c r="K7" s="1075"/>
      <c r="L7" s="1075"/>
      <c r="M7" s="1075"/>
      <c r="N7" s="1075"/>
      <c r="O7" s="1075"/>
      <c r="P7" s="1075"/>
      <c r="Q7" s="1075"/>
      <c r="R7" s="1075"/>
      <c r="S7" s="1075"/>
      <c r="T7" s="1075"/>
      <c r="U7" s="1075"/>
      <c r="V7" s="1075"/>
      <c r="W7" s="1075"/>
      <c r="X7" s="1075"/>
      <c r="Y7" s="1075"/>
      <c r="Z7" s="1075"/>
      <c r="AA7" s="1075"/>
      <c r="AB7" s="1075"/>
      <c r="AC7" s="1075"/>
      <c r="AD7" s="1075"/>
      <c r="AE7" s="1075"/>
      <c r="AF7" s="1075"/>
      <c r="AG7" s="1075"/>
      <c r="AH7" s="1075"/>
      <c r="AI7" s="1075"/>
      <c r="AJ7" s="1075"/>
      <c r="AK7" s="1075"/>
      <c r="AL7" s="1075"/>
      <c r="AM7" s="1075"/>
      <c r="AN7" s="1075"/>
      <c r="AO7" s="1075"/>
      <c r="AP7" s="1075"/>
      <c r="AQ7" s="1075"/>
      <c r="AR7" s="1075"/>
      <c r="AS7" s="1075"/>
      <c r="AT7" s="1075"/>
      <c r="AU7" s="1075"/>
      <c r="AV7" s="1075"/>
      <c r="AW7" s="1075"/>
      <c r="AX7" s="1075"/>
      <c r="AY7" s="1076"/>
    </row>
    <row r="8" spans="1:51" ht="38.25" customHeight="1" thickBot="1" x14ac:dyDescent="0.3">
      <c r="A8" s="1077" t="s">
        <v>92</v>
      </c>
      <c r="B8" s="1078"/>
      <c r="C8" s="1078"/>
      <c r="D8" s="1078"/>
      <c r="E8" s="1078"/>
      <c r="F8" s="1079"/>
      <c r="G8" s="1080" t="s">
        <v>98</v>
      </c>
      <c r="H8" s="1081"/>
      <c r="I8" s="1081"/>
      <c r="J8" s="1081"/>
      <c r="K8" s="1081"/>
      <c r="L8" s="1081"/>
      <c r="M8" s="1081"/>
      <c r="N8" s="1081"/>
      <c r="O8" s="1081"/>
      <c r="P8" s="1081"/>
      <c r="Q8" s="1081"/>
      <c r="R8" s="1081"/>
      <c r="S8" s="1082"/>
      <c r="T8" s="1080" t="s">
        <v>99</v>
      </c>
      <c r="U8" s="1081"/>
      <c r="V8" s="1081"/>
      <c r="W8" s="1081"/>
      <c r="X8" s="1081"/>
      <c r="Y8" s="1081"/>
      <c r="Z8" s="1081"/>
      <c r="AA8" s="1081"/>
      <c r="AB8" s="1081"/>
      <c r="AC8" s="1081"/>
      <c r="AD8" s="1081"/>
      <c r="AE8" s="1081"/>
      <c r="AF8" s="1082"/>
      <c r="AG8" s="1083" t="s">
        <v>100</v>
      </c>
      <c r="AH8" s="1084"/>
      <c r="AI8" s="1084"/>
      <c r="AJ8" s="1084"/>
      <c r="AK8" s="1084"/>
      <c r="AL8" s="1054" t="s">
        <v>106</v>
      </c>
      <c r="AM8" s="1055"/>
      <c r="AN8" s="655"/>
      <c r="AO8" s="1053" t="s">
        <v>68</v>
      </c>
      <c r="AP8" s="1054"/>
      <c r="AQ8" s="1054"/>
      <c r="AR8" s="1054"/>
      <c r="AS8" s="1054"/>
      <c r="AT8" s="1054"/>
      <c r="AU8" s="1054"/>
      <c r="AV8" s="1054"/>
      <c r="AW8" s="1054"/>
      <c r="AX8" s="1055"/>
      <c r="AY8" s="1056" t="s">
        <v>450</v>
      </c>
    </row>
    <row r="9" spans="1:51" ht="54.75" customHeight="1" thickBot="1" x14ac:dyDescent="0.3">
      <c r="A9" s="433" t="s">
        <v>93</v>
      </c>
      <c r="B9" s="434" t="s">
        <v>94</v>
      </c>
      <c r="C9" s="435" t="s">
        <v>95</v>
      </c>
      <c r="D9" s="436" t="s">
        <v>96</v>
      </c>
      <c r="E9" s="361" t="s">
        <v>440</v>
      </c>
      <c r="F9" s="361" t="s">
        <v>97</v>
      </c>
      <c r="G9" s="307" t="s">
        <v>6</v>
      </c>
      <c r="H9" s="307" t="s">
        <v>7</v>
      </c>
      <c r="I9" s="307" t="s">
        <v>8</v>
      </c>
      <c r="J9" s="307" t="s">
        <v>9</v>
      </c>
      <c r="K9" s="307" t="s">
        <v>10</v>
      </c>
      <c r="L9" s="307" t="s">
        <v>508</v>
      </c>
      <c r="M9" s="307" t="s">
        <v>12</v>
      </c>
      <c r="N9" s="307" t="s">
        <v>13</v>
      </c>
      <c r="O9" s="307" t="s">
        <v>14</v>
      </c>
      <c r="P9" s="598" t="s">
        <v>15</v>
      </c>
      <c r="Q9" s="307" t="s">
        <v>16</v>
      </c>
      <c r="R9" s="307" t="s">
        <v>17</v>
      </c>
      <c r="S9" s="362" t="s">
        <v>66</v>
      </c>
      <c r="T9" s="307" t="s">
        <v>6</v>
      </c>
      <c r="U9" s="307" t="s">
        <v>7</v>
      </c>
      <c r="V9" s="307" t="s">
        <v>8</v>
      </c>
      <c r="W9" s="307" t="s">
        <v>9</v>
      </c>
      <c r="X9" s="307" t="s">
        <v>10</v>
      </c>
      <c r="Y9" s="307" t="s">
        <v>11</v>
      </c>
      <c r="Z9" s="307" t="s">
        <v>12</v>
      </c>
      <c r="AA9" s="307" t="s">
        <v>13</v>
      </c>
      <c r="AB9" s="307" t="s">
        <v>14</v>
      </c>
      <c r="AC9" s="307" t="s">
        <v>15</v>
      </c>
      <c r="AD9" s="306" t="s">
        <v>16</v>
      </c>
      <c r="AE9" s="305" t="s">
        <v>17</v>
      </c>
      <c r="AF9" s="304" t="s">
        <v>67</v>
      </c>
      <c r="AG9" s="303" t="s">
        <v>101</v>
      </c>
      <c r="AH9" s="302" t="s">
        <v>102</v>
      </c>
      <c r="AI9" s="302" t="s">
        <v>103</v>
      </c>
      <c r="AJ9" s="302" t="s">
        <v>104</v>
      </c>
      <c r="AK9" s="302" t="s">
        <v>105</v>
      </c>
      <c r="AL9" s="302" t="s">
        <v>107</v>
      </c>
      <c r="AM9" s="302" t="s">
        <v>108</v>
      </c>
      <c r="AN9" s="301" t="s">
        <v>109</v>
      </c>
      <c r="AO9" s="301" t="s">
        <v>110</v>
      </c>
      <c r="AP9" s="301" t="s">
        <v>111</v>
      </c>
      <c r="AQ9" s="301" t="s">
        <v>112</v>
      </c>
      <c r="AR9" s="301" t="s">
        <v>113</v>
      </c>
      <c r="AS9" s="301" t="s">
        <v>114</v>
      </c>
      <c r="AT9" s="301" t="s">
        <v>115</v>
      </c>
      <c r="AU9" s="301" t="s">
        <v>116</v>
      </c>
      <c r="AV9" s="301" t="s">
        <v>117</v>
      </c>
      <c r="AW9" s="301" t="s">
        <v>118</v>
      </c>
      <c r="AX9" s="300" t="s">
        <v>119</v>
      </c>
      <c r="AY9" s="1057"/>
    </row>
    <row r="10" spans="1:51" ht="18" x14ac:dyDescent="0.25">
      <c r="A10" s="1058">
        <v>1</v>
      </c>
      <c r="B10" s="1048" t="s">
        <v>274</v>
      </c>
      <c r="C10" s="1050" t="s">
        <v>282</v>
      </c>
      <c r="D10" s="363" t="s">
        <v>41</v>
      </c>
      <c r="E10" s="474">
        <v>2</v>
      </c>
      <c r="F10" s="438">
        <v>2</v>
      </c>
      <c r="G10" s="438">
        <v>2</v>
      </c>
      <c r="H10" s="438">
        <v>2</v>
      </c>
      <c r="I10" s="438">
        <v>2</v>
      </c>
      <c r="J10" s="438">
        <v>2</v>
      </c>
      <c r="K10" s="438">
        <v>2</v>
      </c>
      <c r="L10" s="438">
        <v>2</v>
      </c>
      <c r="M10" s="460">
        <v>2</v>
      </c>
      <c r="N10" s="438">
        <v>2</v>
      </c>
      <c r="O10" s="438">
        <v>2</v>
      </c>
      <c r="P10" s="438">
        <v>2</v>
      </c>
      <c r="Q10" s="438">
        <v>2</v>
      </c>
      <c r="R10" s="460">
        <v>2</v>
      </c>
      <c r="S10" s="460"/>
      <c r="T10" s="438">
        <v>0.17</v>
      </c>
      <c r="U10" s="1213">
        <v>0.37</v>
      </c>
      <c r="V10" s="1213">
        <v>0.49</v>
      </c>
      <c r="W10" s="1213">
        <v>0.66</v>
      </c>
      <c r="X10" s="1213">
        <v>0.8600000000000001</v>
      </c>
      <c r="Y10" s="1213">
        <v>1.03</v>
      </c>
      <c r="Z10" s="1214">
        <v>1.26</v>
      </c>
      <c r="AA10" s="1213">
        <v>1.46</v>
      </c>
      <c r="AB10" s="1213">
        <v>1.69</v>
      </c>
      <c r="AC10" s="1213">
        <v>1.8399999999999999</v>
      </c>
      <c r="AD10" s="1213">
        <v>1.97</v>
      </c>
      <c r="AE10" s="1214">
        <v>1.9999999999999998</v>
      </c>
      <c r="AF10" s="1215"/>
      <c r="AG10" s="1216" t="s">
        <v>283</v>
      </c>
      <c r="AH10" s="1217" t="s">
        <v>284</v>
      </c>
      <c r="AI10" s="1217" t="s">
        <v>285</v>
      </c>
      <c r="AJ10" s="1217" t="s">
        <v>286</v>
      </c>
      <c r="AK10" s="1217" t="s">
        <v>287</v>
      </c>
      <c r="AL10" s="1218" t="s">
        <v>225</v>
      </c>
      <c r="AM10" s="1218" t="s">
        <v>225</v>
      </c>
      <c r="AN10" s="1051">
        <v>1698</v>
      </c>
      <c r="AO10" s="1051" t="s">
        <v>288</v>
      </c>
      <c r="AP10" s="1051" t="s">
        <v>288</v>
      </c>
      <c r="AQ10" s="1219" t="s">
        <v>289</v>
      </c>
      <c r="AR10" s="1217" t="s">
        <v>290</v>
      </c>
      <c r="AS10" s="1217" t="s">
        <v>290</v>
      </c>
      <c r="AT10" s="1217" t="s">
        <v>291</v>
      </c>
      <c r="AU10" s="1217" t="s">
        <v>291</v>
      </c>
      <c r="AV10" s="1217" t="s">
        <v>292</v>
      </c>
      <c r="AW10" s="1217" t="s">
        <v>292</v>
      </c>
      <c r="AX10" s="1220" t="s">
        <v>446</v>
      </c>
      <c r="AY10" s="1221"/>
    </row>
    <row r="11" spans="1:51" ht="18" x14ac:dyDescent="0.25">
      <c r="A11" s="1027"/>
      <c r="B11" s="1028"/>
      <c r="C11" s="1029"/>
      <c r="D11" s="365" t="s">
        <v>3</v>
      </c>
      <c r="E11" s="475">
        <v>466079000</v>
      </c>
      <c r="F11" s="366">
        <v>466079000</v>
      </c>
      <c r="G11" s="366">
        <v>466079000</v>
      </c>
      <c r="H11" s="366">
        <v>466079000</v>
      </c>
      <c r="I11" s="366">
        <v>466079000</v>
      </c>
      <c r="J11" s="366">
        <v>466079000</v>
      </c>
      <c r="K11" s="366">
        <v>466079000</v>
      </c>
      <c r="L11" s="366">
        <v>466079000</v>
      </c>
      <c r="M11" s="349">
        <v>466079000</v>
      </c>
      <c r="N11" s="366">
        <v>466079000</v>
      </c>
      <c r="O11" s="366">
        <v>466079000</v>
      </c>
      <c r="P11" s="366">
        <v>466079000</v>
      </c>
      <c r="Q11" s="366">
        <v>466079000</v>
      </c>
      <c r="R11" s="349">
        <v>486474001</v>
      </c>
      <c r="S11" s="349"/>
      <c r="T11" s="366">
        <v>430507000</v>
      </c>
      <c r="U11" s="367">
        <v>430507000</v>
      </c>
      <c r="V11" s="367">
        <v>430507000</v>
      </c>
      <c r="W11" s="367">
        <v>430507000</v>
      </c>
      <c r="X11" s="367">
        <v>430507000</v>
      </c>
      <c r="Y11" s="367">
        <v>456151000</v>
      </c>
      <c r="Z11" s="463">
        <v>456151000</v>
      </c>
      <c r="AA11" s="367">
        <v>456151000</v>
      </c>
      <c r="AB11" s="367">
        <v>456151000</v>
      </c>
      <c r="AC11" s="367">
        <v>456151000</v>
      </c>
      <c r="AD11" s="367">
        <v>456151000</v>
      </c>
      <c r="AE11" s="463">
        <v>486474001</v>
      </c>
      <c r="AF11" s="1222"/>
      <c r="AG11" s="1223"/>
      <c r="AH11" s="1224"/>
      <c r="AI11" s="1224"/>
      <c r="AJ11" s="1224"/>
      <c r="AK11" s="1224"/>
      <c r="AL11" s="1225"/>
      <c r="AM11" s="1225"/>
      <c r="AN11" s="1026"/>
      <c r="AO11" s="1026"/>
      <c r="AP11" s="1026"/>
      <c r="AQ11" s="1226"/>
      <c r="AR11" s="1224"/>
      <c r="AS11" s="1224"/>
      <c r="AT11" s="1224"/>
      <c r="AU11" s="1224"/>
      <c r="AV11" s="1224"/>
      <c r="AW11" s="1224"/>
      <c r="AX11" s="1224"/>
      <c r="AY11" s="1227"/>
    </row>
    <row r="12" spans="1:51" ht="27" x14ac:dyDescent="0.25">
      <c r="A12" s="1027"/>
      <c r="B12" s="1028"/>
      <c r="C12" s="1029"/>
      <c r="D12" s="368" t="s">
        <v>42</v>
      </c>
      <c r="E12" s="476">
        <v>0</v>
      </c>
      <c r="F12" s="364">
        <v>0</v>
      </c>
      <c r="G12" s="364">
        <v>0</v>
      </c>
      <c r="H12" s="364">
        <v>0</v>
      </c>
      <c r="I12" s="364">
        <v>0</v>
      </c>
      <c r="J12" s="364">
        <v>0</v>
      </c>
      <c r="K12" s="364">
        <v>0</v>
      </c>
      <c r="L12" s="364">
        <v>0</v>
      </c>
      <c r="M12" s="348">
        <v>0</v>
      </c>
      <c r="N12" s="364">
        <v>0</v>
      </c>
      <c r="O12" s="364">
        <v>0</v>
      </c>
      <c r="P12" s="364">
        <v>0</v>
      </c>
      <c r="Q12" s="364">
        <v>0</v>
      </c>
      <c r="R12" s="348">
        <v>0</v>
      </c>
      <c r="S12" s="349"/>
      <c r="T12" s="364">
        <v>0</v>
      </c>
      <c r="U12" s="1228">
        <v>0</v>
      </c>
      <c r="V12" s="1228">
        <v>0</v>
      </c>
      <c r="W12" s="1228">
        <v>0</v>
      </c>
      <c r="X12" s="1228">
        <v>0</v>
      </c>
      <c r="Y12" s="1228">
        <v>0</v>
      </c>
      <c r="Z12" s="1229">
        <v>0</v>
      </c>
      <c r="AA12" s="1228">
        <v>0</v>
      </c>
      <c r="AB12" s="1228">
        <v>0</v>
      </c>
      <c r="AC12" s="1228">
        <v>0</v>
      </c>
      <c r="AD12" s="1228">
        <v>0</v>
      </c>
      <c r="AE12" s="1229">
        <v>0</v>
      </c>
      <c r="AF12" s="1222"/>
      <c r="AG12" s="1223"/>
      <c r="AH12" s="1224"/>
      <c r="AI12" s="1224"/>
      <c r="AJ12" s="1224"/>
      <c r="AK12" s="1224"/>
      <c r="AL12" s="1225"/>
      <c r="AM12" s="1225"/>
      <c r="AN12" s="1026"/>
      <c r="AO12" s="1026"/>
      <c r="AP12" s="1026"/>
      <c r="AQ12" s="1226"/>
      <c r="AR12" s="1224"/>
      <c r="AS12" s="1224"/>
      <c r="AT12" s="1224"/>
      <c r="AU12" s="1224"/>
      <c r="AV12" s="1224"/>
      <c r="AW12" s="1224"/>
      <c r="AX12" s="1224"/>
      <c r="AY12" s="1227"/>
    </row>
    <row r="13" spans="1:51" ht="27" x14ac:dyDescent="0.25">
      <c r="A13" s="1027"/>
      <c r="B13" s="1028"/>
      <c r="C13" s="1029"/>
      <c r="D13" s="365" t="s">
        <v>4</v>
      </c>
      <c r="E13" s="475">
        <v>37236901</v>
      </c>
      <c r="F13" s="366">
        <v>37236901</v>
      </c>
      <c r="G13" s="366">
        <v>37236901</v>
      </c>
      <c r="H13" s="366">
        <v>37236901</v>
      </c>
      <c r="I13" s="366">
        <v>37236901</v>
      </c>
      <c r="J13" s="366">
        <v>37236901</v>
      </c>
      <c r="K13" s="366">
        <v>37236901</v>
      </c>
      <c r="L13" s="366">
        <v>37236901</v>
      </c>
      <c r="M13" s="349">
        <v>37236901</v>
      </c>
      <c r="N13" s="366">
        <v>37236901</v>
      </c>
      <c r="O13" s="366">
        <v>37236901</v>
      </c>
      <c r="P13" s="366">
        <v>37236901</v>
      </c>
      <c r="Q13" s="366">
        <v>37236901</v>
      </c>
      <c r="R13" s="349">
        <v>37236901</v>
      </c>
      <c r="S13" s="348"/>
      <c r="T13" s="366">
        <v>32740234</v>
      </c>
      <c r="U13" s="367">
        <v>37236901</v>
      </c>
      <c r="V13" s="367">
        <v>37236901</v>
      </c>
      <c r="W13" s="367">
        <v>37236901</v>
      </c>
      <c r="X13" s="367">
        <v>37236901</v>
      </c>
      <c r="Y13" s="367">
        <v>37236901</v>
      </c>
      <c r="Z13" s="463">
        <v>37236901</v>
      </c>
      <c r="AA13" s="367">
        <v>37236901</v>
      </c>
      <c r="AB13" s="367">
        <v>37236901</v>
      </c>
      <c r="AC13" s="367">
        <v>37236901</v>
      </c>
      <c r="AD13" s="367">
        <v>37236901</v>
      </c>
      <c r="AE13" s="463">
        <v>37236901</v>
      </c>
      <c r="AF13" s="1222"/>
      <c r="AG13" s="1223"/>
      <c r="AH13" s="1224"/>
      <c r="AI13" s="1224"/>
      <c r="AJ13" s="1224"/>
      <c r="AK13" s="1224"/>
      <c r="AL13" s="1225"/>
      <c r="AM13" s="1225"/>
      <c r="AN13" s="1026"/>
      <c r="AO13" s="1026"/>
      <c r="AP13" s="1026"/>
      <c r="AQ13" s="1226"/>
      <c r="AR13" s="1224"/>
      <c r="AS13" s="1224"/>
      <c r="AT13" s="1224"/>
      <c r="AU13" s="1224"/>
      <c r="AV13" s="1224"/>
      <c r="AW13" s="1224"/>
      <c r="AX13" s="1224"/>
      <c r="AY13" s="1227"/>
    </row>
    <row r="14" spans="1:51" ht="27" x14ac:dyDescent="0.25">
      <c r="A14" s="1027"/>
      <c r="B14" s="1028"/>
      <c r="C14" s="1029"/>
      <c r="D14" s="368" t="s">
        <v>43</v>
      </c>
      <c r="E14" s="477">
        <v>2</v>
      </c>
      <c r="F14" s="369">
        <v>2</v>
      </c>
      <c r="G14" s="369">
        <v>2</v>
      </c>
      <c r="H14" s="369">
        <v>2</v>
      </c>
      <c r="I14" s="369">
        <v>2</v>
      </c>
      <c r="J14" s="369">
        <v>2</v>
      </c>
      <c r="K14" s="369">
        <v>2</v>
      </c>
      <c r="L14" s="369">
        <v>2</v>
      </c>
      <c r="M14" s="419">
        <v>2</v>
      </c>
      <c r="N14" s="369">
        <f>N10+N12</f>
        <v>2</v>
      </c>
      <c r="O14" s="369">
        <f>O10+O12</f>
        <v>2</v>
      </c>
      <c r="P14" s="369">
        <v>2</v>
      </c>
      <c r="Q14" s="369">
        <f t="shared" ref="Q14:Q15" si="0">Q10+Q12</f>
        <v>2</v>
      </c>
      <c r="R14" s="419">
        <f>R10+R12</f>
        <v>2</v>
      </c>
      <c r="S14" s="419"/>
      <c r="T14" s="369">
        <v>0.17</v>
      </c>
      <c r="U14" s="369">
        <v>0.37</v>
      </c>
      <c r="V14" s="369">
        <v>0.49</v>
      </c>
      <c r="W14" s="369">
        <v>0.66</v>
      </c>
      <c r="X14" s="369">
        <v>0.8600000000000001</v>
      </c>
      <c r="Y14" s="369">
        <v>1.03</v>
      </c>
      <c r="Z14" s="419">
        <v>1.26</v>
      </c>
      <c r="AA14" s="369">
        <f t="shared" ref="AA14:AD15" si="1">AA10+AA12</f>
        <v>1.46</v>
      </c>
      <c r="AB14" s="369">
        <f t="shared" si="1"/>
        <v>1.69</v>
      </c>
      <c r="AC14" s="369">
        <f t="shared" si="1"/>
        <v>1.8399999999999999</v>
      </c>
      <c r="AD14" s="369">
        <f t="shared" si="1"/>
        <v>1.97</v>
      </c>
      <c r="AE14" s="419">
        <f>AE10+AE12</f>
        <v>1.9999999999999998</v>
      </c>
      <c r="AF14" s="1222"/>
      <c r="AG14" s="1223"/>
      <c r="AH14" s="1224"/>
      <c r="AI14" s="1224"/>
      <c r="AJ14" s="1224"/>
      <c r="AK14" s="1224"/>
      <c r="AL14" s="1225"/>
      <c r="AM14" s="1225"/>
      <c r="AN14" s="1026"/>
      <c r="AO14" s="1026"/>
      <c r="AP14" s="1026"/>
      <c r="AQ14" s="1226"/>
      <c r="AR14" s="1224"/>
      <c r="AS14" s="1224"/>
      <c r="AT14" s="1224"/>
      <c r="AU14" s="1224"/>
      <c r="AV14" s="1224"/>
      <c r="AW14" s="1224"/>
      <c r="AX14" s="1224"/>
      <c r="AY14" s="1227"/>
    </row>
    <row r="15" spans="1:51" ht="27.75" thickBot="1" x14ac:dyDescent="0.3">
      <c r="A15" s="1059"/>
      <c r="B15" s="1060"/>
      <c r="C15" s="1061"/>
      <c r="D15" s="441" t="s">
        <v>45</v>
      </c>
      <c r="E15" s="478">
        <v>503315901</v>
      </c>
      <c r="F15" s="442">
        <v>503315901</v>
      </c>
      <c r="G15" s="442">
        <v>503315901</v>
      </c>
      <c r="H15" s="442">
        <v>503315901</v>
      </c>
      <c r="I15" s="442">
        <v>503315901</v>
      </c>
      <c r="J15" s="442">
        <v>503315901</v>
      </c>
      <c r="K15" s="442">
        <v>503315901</v>
      </c>
      <c r="L15" s="442">
        <v>503315901</v>
      </c>
      <c r="M15" s="443">
        <v>503315901</v>
      </c>
      <c r="N15" s="442">
        <f>N11+N13</f>
        <v>503315901</v>
      </c>
      <c r="O15" s="442">
        <f>O11+O13</f>
        <v>503315901</v>
      </c>
      <c r="P15" s="442">
        <v>503315901</v>
      </c>
      <c r="Q15" s="442">
        <f t="shared" si="0"/>
        <v>503315901</v>
      </c>
      <c r="R15" s="443">
        <f>R11+R13</f>
        <v>523710902</v>
      </c>
      <c r="S15" s="443"/>
      <c r="T15" s="442">
        <v>463247234</v>
      </c>
      <c r="U15" s="442">
        <v>467743901</v>
      </c>
      <c r="V15" s="442">
        <v>467743901</v>
      </c>
      <c r="W15" s="442">
        <v>467743901</v>
      </c>
      <c r="X15" s="442">
        <v>467743901</v>
      </c>
      <c r="Y15" s="442">
        <v>493387901</v>
      </c>
      <c r="Z15" s="443">
        <v>493387901</v>
      </c>
      <c r="AA15" s="442">
        <f t="shared" si="1"/>
        <v>493387901</v>
      </c>
      <c r="AB15" s="442">
        <f t="shared" si="1"/>
        <v>493387901</v>
      </c>
      <c r="AC15" s="442">
        <f t="shared" si="1"/>
        <v>493387901</v>
      </c>
      <c r="AD15" s="442">
        <f t="shared" si="1"/>
        <v>493387901</v>
      </c>
      <c r="AE15" s="443">
        <f>AE11+AE13</f>
        <v>523710902</v>
      </c>
      <c r="AF15" s="1230"/>
      <c r="AG15" s="1231"/>
      <c r="AH15" s="1232"/>
      <c r="AI15" s="1232"/>
      <c r="AJ15" s="1232"/>
      <c r="AK15" s="1232"/>
      <c r="AL15" s="1233"/>
      <c r="AM15" s="1233"/>
      <c r="AN15" s="1052"/>
      <c r="AO15" s="1052"/>
      <c r="AP15" s="1052"/>
      <c r="AQ15" s="1234"/>
      <c r="AR15" s="1232"/>
      <c r="AS15" s="1232"/>
      <c r="AT15" s="1232"/>
      <c r="AU15" s="1232"/>
      <c r="AV15" s="1232"/>
      <c r="AW15" s="1232"/>
      <c r="AX15" s="1232"/>
      <c r="AY15" s="1235"/>
    </row>
    <row r="16" spans="1:51" ht="19.149999999999999" customHeight="1" x14ac:dyDescent="0.25">
      <c r="A16" s="1045">
        <v>2</v>
      </c>
      <c r="B16" s="1048" t="s">
        <v>299</v>
      </c>
      <c r="C16" s="1050" t="s">
        <v>300</v>
      </c>
      <c r="D16" s="363" t="s">
        <v>41</v>
      </c>
      <c r="E16" s="479">
        <v>30969</v>
      </c>
      <c r="F16" s="446">
        <v>30969</v>
      </c>
      <c r="G16" s="446">
        <v>30969</v>
      </c>
      <c r="H16" s="446">
        <v>30969</v>
      </c>
      <c r="I16" s="446">
        <v>30969</v>
      </c>
      <c r="J16" s="446">
        <v>30969</v>
      </c>
      <c r="K16" s="446">
        <v>30969</v>
      </c>
      <c r="L16" s="446">
        <v>30969</v>
      </c>
      <c r="M16" s="447">
        <v>30969</v>
      </c>
      <c r="N16" s="446">
        <v>30969</v>
      </c>
      <c r="O16" s="446">
        <v>30969</v>
      </c>
      <c r="P16" s="446">
        <v>36169</v>
      </c>
      <c r="Q16" s="446">
        <v>40000</v>
      </c>
      <c r="R16" s="1236">
        <v>42903</v>
      </c>
      <c r="S16" s="447"/>
      <c r="T16" s="1237">
        <v>1598</v>
      </c>
      <c r="U16" s="1238">
        <v>4554</v>
      </c>
      <c r="V16" s="1238">
        <v>8530</v>
      </c>
      <c r="W16" s="1238">
        <v>11219</v>
      </c>
      <c r="X16" s="1238">
        <v>15142</v>
      </c>
      <c r="Y16" s="1238">
        <v>19096</v>
      </c>
      <c r="Z16" s="1236">
        <v>22905</v>
      </c>
      <c r="AA16" s="1238">
        <v>26933</v>
      </c>
      <c r="AB16" s="1238">
        <v>30759</v>
      </c>
      <c r="AC16" s="1238">
        <v>35015</v>
      </c>
      <c r="AD16" s="1238">
        <v>38835</v>
      </c>
      <c r="AE16" s="1236">
        <v>42903</v>
      </c>
      <c r="AF16" s="1239"/>
      <c r="AG16" s="1240" t="s">
        <v>301</v>
      </c>
      <c r="AH16" s="1225" t="s">
        <v>225</v>
      </c>
      <c r="AI16" s="1225" t="s">
        <v>225</v>
      </c>
      <c r="AJ16" s="1225" t="s">
        <v>225</v>
      </c>
      <c r="AK16" s="1225" t="s">
        <v>302</v>
      </c>
      <c r="AL16" s="1225" t="s">
        <v>225</v>
      </c>
      <c r="AM16" s="1225" t="s">
        <v>303</v>
      </c>
      <c r="AN16" s="1225">
        <f>579447+1273909+176471+167657+150151+815262</f>
        <v>3162897</v>
      </c>
      <c r="AO16" s="1038">
        <v>9724</v>
      </c>
      <c r="AP16" s="1040">
        <v>12678</v>
      </c>
      <c r="AQ16" s="1226" t="s">
        <v>289</v>
      </c>
      <c r="AR16" s="1224" t="s">
        <v>290</v>
      </c>
      <c r="AS16" s="1224" t="s">
        <v>290</v>
      </c>
      <c r="AT16" s="1224" t="s">
        <v>291</v>
      </c>
      <c r="AU16" s="1224" t="s">
        <v>291</v>
      </c>
      <c r="AV16" s="1224" t="s">
        <v>292</v>
      </c>
      <c r="AW16" s="1224" t="s">
        <v>292</v>
      </c>
      <c r="AX16" s="1241" t="s">
        <v>585</v>
      </c>
      <c r="AY16" s="1242"/>
    </row>
    <row r="17" spans="1:51" ht="18" x14ac:dyDescent="0.25">
      <c r="A17" s="1046"/>
      <c r="B17" s="1028"/>
      <c r="C17" s="1029"/>
      <c r="D17" s="365" t="s">
        <v>3</v>
      </c>
      <c r="E17" s="475">
        <v>298505442</v>
      </c>
      <c r="F17" s="366">
        <v>298505442</v>
      </c>
      <c r="G17" s="366">
        <v>298505442</v>
      </c>
      <c r="H17" s="366">
        <v>298505442</v>
      </c>
      <c r="I17" s="366">
        <v>298505442</v>
      </c>
      <c r="J17" s="366">
        <v>298505442</v>
      </c>
      <c r="K17" s="366">
        <v>298505442</v>
      </c>
      <c r="L17" s="366">
        <v>298505442</v>
      </c>
      <c r="M17" s="349">
        <v>298505442</v>
      </c>
      <c r="N17" s="366">
        <v>298505442</v>
      </c>
      <c r="O17" s="366">
        <v>298505442</v>
      </c>
      <c r="P17" s="366">
        <v>298505442</v>
      </c>
      <c r="Q17" s="366">
        <v>298505442</v>
      </c>
      <c r="R17" s="349">
        <v>298505442</v>
      </c>
      <c r="S17" s="349"/>
      <c r="T17" s="1243">
        <v>85699500</v>
      </c>
      <c r="U17" s="1244">
        <v>190812296</v>
      </c>
      <c r="V17" s="1244">
        <v>227810017</v>
      </c>
      <c r="W17" s="1244">
        <v>227810017</v>
      </c>
      <c r="X17" s="1244">
        <v>255689438</v>
      </c>
      <c r="Y17" s="1244">
        <v>270457414</v>
      </c>
      <c r="Z17" s="1245">
        <v>281200818</v>
      </c>
      <c r="AA17" s="1244">
        <v>288414966</v>
      </c>
      <c r="AB17" s="1244">
        <v>288414966</v>
      </c>
      <c r="AC17" s="1244">
        <v>288414966</v>
      </c>
      <c r="AD17" s="1244">
        <v>291311387</v>
      </c>
      <c r="AE17" s="349">
        <v>298505442</v>
      </c>
      <c r="AF17" s="1246"/>
      <c r="AG17" s="1240"/>
      <c r="AH17" s="1225"/>
      <c r="AI17" s="1225"/>
      <c r="AJ17" s="1225"/>
      <c r="AK17" s="1225"/>
      <c r="AL17" s="1225"/>
      <c r="AM17" s="1225"/>
      <c r="AN17" s="1225"/>
      <c r="AO17" s="1038"/>
      <c r="AP17" s="1040"/>
      <c r="AQ17" s="1226"/>
      <c r="AR17" s="1224"/>
      <c r="AS17" s="1224"/>
      <c r="AT17" s="1224"/>
      <c r="AU17" s="1224"/>
      <c r="AV17" s="1224"/>
      <c r="AW17" s="1224"/>
      <c r="AX17" s="1247"/>
      <c r="AY17" s="1248"/>
    </row>
    <row r="18" spans="1:51" ht="27" x14ac:dyDescent="0.25">
      <c r="A18" s="1046"/>
      <c r="B18" s="1028"/>
      <c r="C18" s="1029"/>
      <c r="D18" s="368" t="s">
        <v>42</v>
      </c>
      <c r="E18" s="476">
        <v>0</v>
      </c>
      <c r="F18" s="364">
        <v>0</v>
      </c>
      <c r="G18" s="364">
        <v>0</v>
      </c>
      <c r="H18" s="364">
        <v>0</v>
      </c>
      <c r="I18" s="364">
        <v>0</v>
      </c>
      <c r="J18" s="364">
        <v>0</v>
      </c>
      <c r="K18" s="364">
        <v>0</v>
      </c>
      <c r="L18" s="364">
        <v>0</v>
      </c>
      <c r="M18" s="348">
        <v>0</v>
      </c>
      <c r="N18" s="364">
        <v>0</v>
      </c>
      <c r="O18" s="364">
        <v>0</v>
      </c>
      <c r="P18" s="364">
        <v>0</v>
      </c>
      <c r="Q18" s="364">
        <v>0</v>
      </c>
      <c r="R18" s="348">
        <v>0</v>
      </c>
      <c r="S18" s="780"/>
      <c r="T18" s="364">
        <v>0</v>
      </c>
      <c r="U18" s="364">
        <v>0</v>
      </c>
      <c r="V18" s="364">
        <v>0</v>
      </c>
      <c r="W18" s="364">
        <v>0</v>
      </c>
      <c r="X18" s="364">
        <v>0</v>
      </c>
      <c r="Y18" s="364">
        <v>0</v>
      </c>
      <c r="Z18" s="348">
        <v>0</v>
      </c>
      <c r="AA18" s="364">
        <v>0</v>
      </c>
      <c r="AB18" s="364">
        <v>0</v>
      </c>
      <c r="AC18" s="364">
        <v>0</v>
      </c>
      <c r="AD18" s="364">
        <v>0</v>
      </c>
      <c r="AE18" s="348">
        <v>0</v>
      </c>
      <c r="AF18" s="1246"/>
      <c r="AG18" s="1240"/>
      <c r="AH18" s="1225"/>
      <c r="AI18" s="1225"/>
      <c r="AJ18" s="1225"/>
      <c r="AK18" s="1225"/>
      <c r="AL18" s="1225"/>
      <c r="AM18" s="1225"/>
      <c r="AN18" s="1225"/>
      <c r="AO18" s="1038"/>
      <c r="AP18" s="1040"/>
      <c r="AQ18" s="1226"/>
      <c r="AR18" s="1224"/>
      <c r="AS18" s="1224"/>
      <c r="AT18" s="1224"/>
      <c r="AU18" s="1224"/>
      <c r="AV18" s="1224"/>
      <c r="AW18" s="1224"/>
      <c r="AX18" s="1247"/>
      <c r="AY18" s="1248"/>
    </row>
    <row r="19" spans="1:51" ht="27" x14ac:dyDescent="0.25">
      <c r="A19" s="1046"/>
      <c r="B19" s="1028"/>
      <c r="C19" s="1029"/>
      <c r="D19" s="365" t="s">
        <v>4</v>
      </c>
      <c r="E19" s="475">
        <v>31668220</v>
      </c>
      <c r="F19" s="366">
        <v>31668220</v>
      </c>
      <c r="G19" s="366">
        <v>31668220</v>
      </c>
      <c r="H19" s="366">
        <v>31668220</v>
      </c>
      <c r="I19" s="366">
        <v>31668220</v>
      </c>
      <c r="J19" s="366">
        <v>31668220</v>
      </c>
      <c r="K19" s="366">
        <v>31668220</v>
      </c>
      <c r="L19" s="366">
        <v>31668220</v>
      </c>
      <c r="M19" s="349">
        <v>31668220</v>
      </c>
      <c r="N19" s="366">
        <v>31668220</v>
      </c>
      <c r="O19" s="366">
        <v>31668220</v>
      </c>
      <c r="P19" s="366">
        <v>31668220</v>
      </c>
      <c r="Q19" s="366">
        <v>31668220</v>
      </c>
      <c r="R19" s="1245">
        <v>31668220</v>
      </c>
      <c r="S19" s="349"/>
      <c r="T19" s="1249">
        <v>2203791</v>
      </c>
      <c r="U19" s="1244">
        <v>16253429</v>
      </c>
      <c r="V19" s="1244">
        <v>24382205</v>
      </c>
      <c r="W19" s="1244">
        <v>29315090</v>
      </c>
      <c r="X19" s="1244">
        <v>31668220</v>
      </c>
      <c r="Y19" s="1244">
        <v>31668220</v>
      </c>
      <c r="Z19" s="1245">
        <v>31668220</v>
      </c>
      <c r="AA19" s="1244">
        <v>31668220</v>
      </c>
      <c r="AB19" s="1244">
        <v>31668220</v>
      </c>
      <c r="AC19" s="1244">
        <v>31668220</v>
      </c>
      <c r="AD19" s="1244">
        <v>31668220</v>
      </c>
      <c r="AE19" s="1245">
        <v>31668220</v>
      </c>
      <c r="AF19" s="1246"/>
      <c r="AG19" s="1240"/>
      <c r="AH19" s="1225"/>
      <c r="AI19" s="1225"/>
      <c r="AJ19" s="1225"/>
      <c r="AK19" s="1225"/>
      <c r="AL19" s="1225"/>
      <c r="AM19" s="1225"/>
      <c r="AN19" s="1225"/>
      <c r="AO19" s="1038"/>
      <c r="AP19" s="1040"/>
      <c r="AQ19" s="1226"/>
      <c r="AR19" s="1224"/>
      <c r="AS19" s="1224"/>
      <c r="AT19" s="1224"/>
      <c r="AU19" s="1224"/>
      <c r="AV19" s="1224"/>
      <c r="AW19" s="1224"/>
      <c r="AX19" s="1247"/>
      <c r="AY19" s="1248"/>
    </row>
    <row r="20" spans="1:51" ht="27" x14ac:dyDescent="0.25">
      <c r="A20" s="1046"/>
      <c r="B20" s="1028"/>
      <c r="C20" s="1029"/>
      <c r="D20" s="368" t="s">
        <v>43</v>
      </c>
      <c r="E20" s="480">
        <v>30969</v>
      </c>
      <c r="F20" s="372">
        <v>30969</v>
      </c>
      <c r="G20" s="372">
        <v>30969</v>
      </c>
      <c r="H20" s="372">
        <v>30969</v>
      </c>
      <c r="I20" s="372">
        <v>30969</v>
      </c>
      <c r="J20" s="372">
        <v>30969</v>
      </c>
      <c r="K20" s="372">
        <v>30969</v>
      </c>
      <c r="L20" s="372">
        <v>30969</v>
      </c>
      <c r="M20" s="352">
        <v>30969</v>
      </c>
      <c r="N20" s="372">
        <v>30969</v>
      </c>
      <c r="O20" s="372">
        <v>30969</v>
      </c>
      <c r="P20" s="372">
        <f>P16+P18</f>
        <v>36169</v>
      </c>
      <c r="Q20" s="372">
        <f>Q16+Q18</f>
        <v>40000</v>
      </c>
      <c r="R20" s="352">
        <f>R16+R18</f>
        <v>42903</v>
      </c>
      <c r="S20" s="352"/>
      <c r="T20" s="372">
        <v>1598</v>
      </c>
      <c r="U20" s="372">
        <v>4554</v>
      </c>
      <c r="V20" s="372">
        <v>8530</v>
      </c>
      <c r="W20" s="372">
        <v>11219</v>
      </c>
      <c r="X20" s="372">
        <v>15142</v>
      </c>
      <c r="Y20" s="372">
        <v>19096</v>
      </c>
      <c r="Z20" s="352">
        <v>22905</v>
      </c>
      <c r="AA20" s="372">
        <f t="shared" ref="AA20:AC21" si="2">AA16+AA18</f>
        <v>26933</v>
      </c>
      <c r="AB20" s="372">
        <f t="shared" si="2"/>
        <v>30759</v>
      </c>
      <c r="AC20" s="372">
        <f t="shared" si="2"/>
        <v>35015</v>
      </c>
      <c r="AD20" s="372">
        <f>AD16+AD18</f>
        <v>38835</v>
      </c>
      <c r="AE20" s="352">
        <f>AE16+AE18</f>
        <v>42903</v>
      </c>
      <c r="AF20" s="1246"/>
      <c r="AG20" s="1240"/>
      <c r="AH20" s="1225"/>
      <c r="AI20" s="1225"/>
      <c r="AJ20" s="1225"/>
      <c r="AK20" s="1225"/>
      <c r="AL20" s="1225"/>
      <c r="AM20" s="1225"/>
      <c r="AN20" s="1225"/>
      <c r="AO20" s="1038"/>
      <c r="AP20" s="1040"/>
      <c r="AQ20" s="1226"/>
      <c r="AR20" s="1224"/>
      <c r="AS20" s="1224"/>
      <c r="AT20" s="1224"/>
      <c r="AU20" s="1224"/>
      <c r="AV20" s="1224"/>
      <c r="AW20" s="1224"/>
      <c r="AX20" s="1247"/>
      <c r="AY20" s="1248"/>
    </row>
    <row r="21" spans="1:51" ht="27.75" thickBot="1" x14ac:dyDescent="0.3">
      <c r="A21" s="1046"/>
      <c r="B21" s="1028"/>
      <c r="C21" s="1029"/>
      <c r="D21" s="365" t="s">
        <v>45</v>
      </c>
      <c r="E21" s="481">
        <v>330173662</v>
      </c>
      <c r="F21" s="370">
        <v>330173662</v>
      </c>
      <c r="G21" s="370">
        <v>330173662</v>
      </c>
      <c r="H21" s="370">
        <v>330173662</v>
      </c>
      <c r="I21" s="370">
        <v>330173662</v>
      </c>
      <c r="J21" s="370">
        <v>330173662</v>
      </c>
      <c r="K21" s="370">
        <v>330173662</v>
      </c>
      <c r="L21" s="370">
        <v>330173662</v>
      </c>
      <c r="M21" s="350">
        <v>330173662</v>
      </c>
      <c r="N21" s="370">
        <v>330173662</v>
      </c>
      <c r="O21" s="370">
        <v>330173662</v>
      </c>
      <c r="P21" s="370">
        <v>330173662</v>
      </c>
      <c r="Q21" s="370">
        <f>Q17+Q19</f>
        <v>330173662</v>
      </c>
      <c r="R21" s="350">
        <f>R17+R19</f>
        <v>330173662</v>
      </c>
      <c r="S21" s="350"/>
      <c r="T21" s="370">
        <v>87903291</v>
      </c>
      <c r="U21" s="370">
        <v>207065725</v>
      </c>
      <c r="V21" s="370">
        <v>252192222</v>
      </c>
      <c r="W21" s="370">
        <v>257125107</v>
      </c>
      <c r="X21" s="370">
        <v>287357658</v>
      </c>
      <c r="Y21" s="370">
        <v>302125634</v>
      </c>
      <c r="Z21" s="350">
        <v>312869038</v>
      </c>
      <c r="AA21" s="370">
        <f t="shared" si="2"/>
        <v>320083186</v>
      </c>
      <c r="AB21" s="370">
        <f t="shared" si="2"/>
        <v>320083186</v>
      </c>
      <c r="AC21" s="370">
        <f t="shared" si="2"/>
        <v>320083186</v>
      </c>
      <c r="AD21" s="370">
        <f>AD17+AD19</f>
        <v>322979607</v>
      </c>
      <c r="AE21" s="350">
        <f>AE17+AE19</f>
        <v>330173662</v>
      </c>
      <c r="AF21" s="1246"/>
      <c r="AG21" s="1240"/>
      <c r="AH21" s="1225"/>
      <c r="AI21" s="1225"/>
      <c r="AJ21" s="1225"/>
      <c r="AK21" s="1225"/>
      <c r="AL21" s="1225"/>
      <c r="AM21" s="1225"/>
      <c r="AN21" s="1225"/>
      <c r="AO21" s="1038"/>
      <c r="AP21" s="1040"/>
      <c r="AQ21" s="1226"/>
      <c r="AR21" s="1224"/>
      <c r="AS21" s="1224"/>
      <c r="AT21" s="1224"/>
      <c r="AU21" s="1224"/>
      <c r="AV21" s="1224"/>
      <c r="AW21" s="1224"/>
      <c r="AX21" s="1250"/>
      <c r="AY21" s="1248"/>
    </row>
    <row r="22" spans="1:51" ht="18" x14ac:dyDescent="0.25">
      <c r="A22" s="1046"/>
      <c r="B22" s="1028"/>
      <c r="C22" s="1029" t="s">
        <v>304</v>
      </c>
      <c r="D22" s="363" t="s">
        <v>41</v>
      </c>
      <c r="E22" s="482">
        <v>8410</v>
      </c>
      <c r="F22" s="371">
        <v>8410</v>
      </c>
      <c r="G22" s="371">
        <v>8410</v>
      </c>
      <c r="H22" s="371">
        <v>8410</v>
      </c>
      <c r="I22" s="371">
        <v>8410</v>
      </c>
      <c r="J22" s="371">
        <v>8410</v>
      </c>
      <c r="K22" s="371">
        <v>8410</v>
      </c>
      <c r="L22" s="371">
        <v>8410</v>
      </c>
      <c r="M22" s="351">
        <v>8410</v>
      </c>
      <c r="N22" s="371">
        <v>8410</v>
      </c>
      <c r="O22" s="371">
        <v>8410</v>
      </c>
      <c r="P22" s="371">
        <v>8410</v>
      </c>
      <c r="Q22" s="371">
        <v>8410</v>
      </c>
      <c r="R22" s="1251">
        <v>8164</v>
      </c>
      <c r="S22" s="447"/>
      <c r="T22" s="1249">
        <v>193</v>
      </c>
      <c r="U22" s="1252">
        <v>788</v>
      </c>
      <c r="V22" s="1252">
        <v>1531</v>
      </c>
      <c r="W22" s="1252">
        <v>2119</v>
      </c>
      <c r="X22" s="1252">
        <v>2740</v>
      </c>
      <c r="Y22" s="1252">
        <v>3364</v>
      </c>
      <c r="Z22" s="1251">
        <v>4056</v>
      </c>
      <c r="AA22" s="1252">
        <v>4874</v>
      </c>
      <c r="AB22" s="1252">
        <v>5736</v>
      </c>
      <c r="AC22" s="1252">
        <v>6697</v>
      </c>
      <c r="AD22" s="1252">
        <v>7557</v>
      </c>
      <c r="AE22" s="1251">
        <v>8164</v>
      </c>
      <c r="AF22" s="1246"/>
      <c r="AG22" s="1240" t="s">
        <v>305</v>
      </c>
      <c r="AH22" s="1225" t="s">
        <v>225</v>
      </c>
      <c r="AI22" s="1225" t="s">
        <v>225</v>
      </c>
      <c r="AJ22" s="1225" t="s">
        <v>225</v>
      </c>
      <c r="AK22" s="1225" t="s">
        <v>306</v>
      </c>
      <c r="AL22" s="1225" t="s">
        <v>225</v>
      </c>
      <c r="AM22" s="1225" t="s">
        <v>303</v>
      </c>
      <c r="AN22" s="1253">
        <f>107630+18143+83142+82958+403674</f>
        <v>695547</v>
      </c>
      <c r="AO22" s="1041">
        <v>2063</v>
      </c>
      <c r="AP22" s="1043">
        <v>2132</v>
      </c>
      <c r="AQ22" s="1254" t="s">
        <v>289</v>
      </c>
      <c r="AR22" s="1255" t="s">
        <v>290</v>
      </c>
      <c r="AS22" s="1255" t="s">
        <v>290</v>
      </c>
      <c r="AT22" s="1255" t="s">
        <v>291</v>
      </c>
      <c r="AU22" s="1255" t="s">
        <v>291</v>
      </c>
      <c r="AV22" s="1255" t="s">
        <v>292</v>
      </c>
      <c r="AW22" s="1255" t="s">
        <v>292</v>
      </c>
      <c r="AX22" s="1241" t="s">
        <v>586</v>
      </c>
      <c r="AY22" s="1248"/>
    </row>
    <row r="23" spans="1:51" ht="18" x14ac:dyDescent="0.25">
      <c r="A23" s="1046"/>
      <c r="B23" s="1028"/>
      <c r="C23" s="1029"/>
      <c r="D23" s="365" t="s">
        <v>3</v>
      </c>
      <c r="E23" s="475">
        <v>81062700</v>
      </c>
      <c r="F23" s="366">
        <v>81062700</v>
      </c>
      <c r="G23" s="366">
        <v>81062700</v>
      </c>
      <c r="H23" s="366">
        <v>81062700</v>
      </c>
      <c r="I23" s="366">
        <v>81062700</v>
      </c>
      <c r="J23" s="366">
        <v>81062700</v>
      </c>
      <c r="K23" s="366">
        <v>81062700</v>
      </c>
      <c r="L23" s="366">
        <v>81062700</v>
      </c>
      <c r="M23" s="349">
        <v>81062700</v>
      </c>
      <c r="N23" s="366">
        <v>81062700</v>
      </c>
      <c r="O23" s="366">
        <v>81062700</v>
      </c>
      <c r="P23" s="366">
        <v>81062700</v>
      </c>
      <c r="Q23" s="366">
        <v>64153449</v>
      </c>
      <c r="R23" s="349">
        <v>64153449</v>
      </c>
      <c r="S23" s="349"/>
      <c r="T23" s="1243">
        <v>10350440</v>
      </c>
      <c r="U23" s="1244">
        <v>33017147</v>
      </c>
      <c r="V23" s="1244">
        <v>40888293</v>
      </c>
      <c r="W23" s="1244">
        <v>40888293</v>
      </c>
      <c r="X23" s="1244">
        <v>46267934</v>
      </c>
      <c r="Y23" s="1244">
        <v>48126152</v>
      </c>
      <c r="Z23" s="1245">
        <v>49794827</v>
      </c>
      <c r="AA23" s="1244">
        <v>51259865</v>
      </c>
      <c r="AB23" s="1244">
        <v>51259865</v>
      </c>
      <c r="AC23" s="1244">
        <f>AB23+6020000</f>
        <v>57279865</v>
      </c>
      <c r="AD23" s="1244">
        <v>60702908</v>
      </c>
      <c r="AE23" s="349">
        <v>64153449</v>
      </c>
      <c r="AF23" s="1246"/>
      <c r="AG23" s="1240"/>
      <c r="AH23" s="1225"/>
      <c r="AI23" s="1225"/>
      <c r="AJ23" s="1225"/>
      <c r="AK23" s="1225"/>
      <c r="AL23" s="1225"/>
      <c r="AM23" s="1225"/>
      <c r="AN23" s="1253"/>
      <c r="AO23" s="1042"/>
      <c r="AP23" s="1044"/>
      <c r="AQ23" s="1254"/>
      <c r="AR23" s="1255"/>
      <c r="AS23" s="1255"/>
      <c r="AT23" s="1255"/>
      <c r="AU23" s="1255"/>
      <c r="AV23" s="1255"/>
      <c r="AW23" s="1255"/>
      <c r="AX23" s="1247"/>
      <c r="AY23" s="1248"/>
    </row>
    <row r="24" spans="1:51" ht="27" x14ac:dyDescent="0.25">
      <c r="A24" s="1046"/>
      <c r="B24" s="1028"/>
      <c r="C24" s="1029"/>
      <c r="D24" s="368" t="s">
        <v>42</v>
      </c>
      <c r="E24" s="476">
        <v>0</v>
      </c>
      <c r="F24" s="364">
        <v>0</v>
      </c>
      <c r="G24" s="364">
        <v>0</v>
      </c>
      <c r="H24" s="364">
        <v>0</v>
      </c>
      <c r="I24" s="364">
        <v>0</v>
      </c>
      <c r="J24" s="364">
        <v>0</v>
      </c>
      <c r="K24" s="364">
        <v>0</v>
      </c>
      <c r="L24" s="364">
        <v>0</v>
      </c>
      <c r="M24" s="348">
        <v>0</v>
      </c>
      <c r="N24" s="364">
        <v>0</v>
      </c>
      <c r="O24" s="364">
        <v>0</v>
      </c>
      <c r="P24" s="364">
        <v>0</v>
      </c>
      <c r="Q24" s="364">
        <v>0</v>
      </c>
      <c r="R24" s="1256">
        <v>0</v>
      </c>
      <c r="S24" s="348"/>
      <c r="T24" s="364">
        <v>0</v>
      </c>
      <c r="U24" s="1257">
        <v>0</v>
      </c>
      <c r="V24" s="1257">
        <v>0</v>
      </c>
      <c r="W24" s="1257">
        <v>0</v>
      </c>
      <c r="X24" s="1257">
        <v>0</v>
      </c>
      <c r="Y24" s="1257">
        <v>0</v>
      </c>
      <c r="Z24" s="1256">
        <v>0</v>
      </c>
      <c r="AA24" s="1257">
        <v>0</v>
      </c>
      <c r="AB24" s="1257">
        <v>0</v>
      </c>
      <c r="AC24" s="1257">
        <v>0</v>
      </c>
      <c r="AD24" s="1257">
        <v>0</v>
      </c>
      <c r="AE24" s="1256">
        <v>0</v>
      </c>
      <c r="AF24" s="1246"/>
      <c r="AG24" s="1240"/>
      <c r="AH24" s="1225"/>
      <c r="AI24" s="1225"/>
      <c r="AJ24" s="1225"/>
      <c r="AK24" s="1225"/>
      <c r="AL24" s="1225"/>
      <c r="AM24" s="1225"/>
      <c r="AN24" s="1253"/>
      <c r="AO24" s="1042"/>
      <c r="AP24" s="1044"/>
      <c r="AQ24" s="1254"/>
      <c r="AR24" s="1255"/>
      <c r="AS24" s="1255"/>
      <c r="AT24" s="1255"/>
      <c r="AU24" s="1255"/>
      <c r="AV24" s="1255"/>
      <c r="AW24" s="1255"/>
      <c r="AX24" s="1247"/>
      <c r="AY24" s="1248"/>
    </row>
    <row r="25" spans="1:51" ht="27" x14ac:dyDescent="0.25">
      <c r="A25" s="1046"/>
      <c r="B25" s="1028"/>
      <c r="C25" s="1029"/>
      <c r="D25" s="365" t="s">
        <v>4</v>
      </c>
      <c r="E25" s="475">
        <v>8599882</v>
      </c>
      <c r="F25" s="366">
        <v>8599882</v>
      </c>
      <c r="G25" s="366">
        <v>8599882</v>
      </c>
      <c r="H25" s="366">
        <v>8599882</v>
      </c>
      <c r="I25" s="366">
        <v>8599882</v>
      </c>
      <c r="J25" s="366">
        <v>8599882</v>
      </c>
      <c r="K25" s="366">
        <v>8599882</v>
      </c>
      <c r="L25" s="366">
        <v>8599882</v>
      </c>
      <c r="M25" s="349">
        <v>8599882</v>
      </c>
      <c r="N25" s="366">
        <v>8599882</v>
      </c>
      <c r="O25" s="366">
        <v>8599882</v>
      </c>
      <c r="P25" s="366">
        <v>8599882</v>
      </c>
      <c r="Q25" s="366">
        <v>8599882</v>
      </c>
      <c r="R25" s="1245">
        <v>8599882</v>
      </c>
      <c r="S25" s="349"/>
      <c r="T25" s="1249">
        <v>266165</v>
      </c>
      <c r="U25" s="1244">
        <v>2812407</v>
      </c>
      <c r="V25" s="1244">
        <v>4376220</v>
      </c>
      <c r="W25" s="1244">
        <v>5536917</v>
      </c>
      <c r="X25" s="1244">
        <v>6479396</v>
      </c>
      <c r="Y25" s="1244">
        <v>6479396</v>
      </c>
      <c r="Z25" s="1245">
        <v>6479396</v>
      </c>
      <c r="AA25" s="1244">
        <v>6827971</v>
      </c>
      <c r="AB25" s="1244">
        <v>7827971</v>
      </c>
      <c r="AC25" s="1244">
        <f>AB25+265310</f>
        <v>8093281</v>
      </c>
      <c r="AD25" s="1244">
        <v>8599882</v>
      </c>
      <c r="AE25" s="1245">
        <v>8599882</v>
      </c>
      <c r="AF25" s="1246"/>
      <c r="AG25" s="1240"/>
      <c r="AH25" s="1225"/>
      <c r="AI25" s="1225"/>
      <c r="AJ25" s="1225"/>
      <c r="AK25" s="1225"/>
      <c r="AL25" s="1225"/>
      <c r="AM25" s="1225"/>
      <c r="AN25" s="1253"/>
      <c r="AO25" s="1042"/>
      <c r="AP25" s="1044"/>
      <c r="AQ25" s="1254"/>
      <c r="AR25" s="1255"/>
      <c r="AS25" s="1255"/>
      <c r="AT25" s="1255"/>
      <c r="AU25" s="1255"/>
      <c r="AV25" s="1255"/>
      <c r="AW25" s="1255"/>
      <c r="AX25" s="1247"/>
      <c r="AY25" s="1248"/>
    </row>
    <row r="26" spans="1:51" ht="27" x14ac:dyDescent="0.25">
      <c r="A26" s="1046"/>
      <c r="B26" s="1028"/>
      <c r="C26" s="1029"/>
      <c r="D26" s="368" t="s">
        <v>43</v>
      </c>
      <c r="E26" s="480">
        <v>8410</v>
      </c>
      <c r="F26" s="372">
        <v>8410</v>
      </c>
      <c r="G26" s="372">
        <v>8410</v>
      </c>
      <c r="H26" s="372">
        <v>8410</v>
      </c>
      <c r="I26" s="372">
        <v>8410</v>
      </c>
      <c r="J26" s="372">
        <v>8410</v>
      </c>
      <c r="K26" s="372">
        <v>8410</v>
      </c>
      <c r="L26" s="372">
        <v>8410</v>
      </c>
      <c r="M26" s="352">
        <v>8410</v>
      </c>
      <c r="N26" s="372">
        <v>8410</v>
      </c>
      <c r="O26" s="372">
        <v>8410</v>
      </c>
      <c r="P26" s="372">
        <v>8410</v>
      </c>
      <c r="Q26" s="372">
        <f>Q22+Q24</f>
        <v>8410</v>
      </c>
      <c r="R26" s="352">
        <f>R22+R24</f>
        <v>8164</v>
      </c>
      <c r="S26" s="352"/>
      <c r="T26" s="372">
        <v>193</v>
      </c>
      <c r="U26" s="372">
        <v>788</v>
      </c>
      <c r="V26" s="372">
        <v>1531</v>
      </c>
      <c r="W26" s="372">
        <v>2119</v>
      </c>
      <c r="X26" s="372">
        <v>2740</v>
      </c>
      <c r="Y26" s="372">
        <v>3364</v>
      </c>
      <c r="Z26" s="352">
        <v>4056</v>
      </c>
      <c r="AA26" s="372">
        <f t="shared" ref="AA26:AC27" si="3">AA22+AA24</f>
        <v>4874</v>
      </c>
      <c r="AB26" s="372">
        <f t="shared" si="3"/>
        <v>5736</v>
      </c>
      <c r="AC26" s="372">
        <f t="shared" si="3"/>
        <v>6697</v>
      </c>
      <c r="AD26" s="372">
        <f>AD22+AD24</f>
        <v>7557</v>
      </c>
      <c r="AE26" s="352">
        <f>AE22+AE24</f>
        <v>8164</v>
      </c>
      <c r="AF26" s="1246"/>
      <c r="AG26" s="1240"/>
      <c r="AH26" s="1225"/>
      <c r="AI26" s="1225"/>
      <c r="AJ26" s="1225"/>
      <c r="AK26" s="1225"/>
      <c r="AL26" s="1225"/>
      <c r="AM26" s="1225"/>
      <c r="AN26" s="1253"/>
      <c r="AO26" s="1042"/>
      <c r="AP26" s="1044"/>
      <c r="AQ26" s="1254"/>
      <c r="AR26" s="1255"/>
      <c r="AS26" s="1255"/>
      <c r="AT26" s="1255"/>
      <c r="AU26" s="1255"/>
      <c r="AV26" s="1255"/>
      <c r="AW26" s="1255"/>
      <c r="AX26" s="1247"/>
      <c r="AY26" s="1248"/>
    </row>
    <row r="27" spans="1:51" ht="27.75" thickBot="1" x14ac:dyDescent="0.3">
      <c r="A27" s="1046"/>
      <c r="B27" s="1028"/>
      <c r="C27" s="1029"/>
      <c r="D27" s="365" t="s">
        <v>45</v>
      </c>
      <c r="E27" s="481">
        <v>89662582</v>
      </c>
      <c r="F27" s="370">
        <v>89662582</v>
      </c>
      <c r="G27" s="370">
        <v>89662582</v>
      </c>
      <c r="H27" s="370">
        <v>89662582</v>
      </c>
      <c r="I27" s="370">
        <v>89662582</v>
      </c>
      <c r="J27" s="370">
        <v>89662582</v>
      </c>
      <c r="K27" s="370">
        <v>89662582</v>
      </c>
      <c r="L27" s="370">
        <v>89662582</v>
      </c>
      <c r="M27" s="350">
        <v>89662582</v>
      </c>
      <c r="N27" s="370">
        <v>89662582</v>
      </c>
      <c r="O27" s="370">
        <v>89662582</v>
      </c>
      <c r="P27" s="370">
        <v>89662582</v>
      </c>
      <c r="Q27" s="370">
        <f>Q23+Q25</f>
        <v>72753331</v>
      </c>
      <c r="R27" s="350">
        <f>R23+R25</f>
        <v>72753331</v>
      </c>
      <c r="S27" s="350"/>
      <c r="T27" s="370">
        <v>10616605</v>
      </c>
      <c r="U27" s="370">
        <v>35829554</v>
      </c>
      <c r="V27" s="370">
        <v>45264513</v>
      </c>
      <c r="W27" s="370">
        <v>46425210</v>
      </c>
      <c r="X27" s="370">
        <v>52747330</v>
      </c>
      <c r="Y27" s="370">
        <v>54605548</v>
      </c>
      <c r="Z27" s="350">
        <v>56274223</v>
      </c>
      <c r="AA27" s="370">
        <f t="shared" si="3"/>
        <v>58087836</v>
      </c>
      <c r="AB27" s="370">
        <f t="shared" si="3"/>
        <v>59087836</v>
      </c>
      <c r="AC27" s="370">
        <f t="shared" si="3"/>
        <v>65373146</v>
      </c>
      <c r="AD27" s="370">
        <f>AD23+AD25</f>
        <v>69302790</v>
      </c>
      <c r="AE27" s="350">
        <f>AE23+AE25</f>
        <v>72753331</v>
      </c>
      <c r="AF27" s="1246"/>
      <c r="AG27" s="1240"/>
      <c r="AH27" s="1225"/>
      <c r="AI27" s="1225"/>
      <c r="AJ27" s="1225"/>
      <c r="AK27" s="1225"/>
      <c r="AL27" s="1233"/>
      <c r="AM27" s="1233"/>
      <c r="AN27" s="1253"/>
      <c r="AO27" s="1037"/>
      <c r="AP27" s="1039"/>
      <c r="AQ27" s="1254"/>
      <c r="AR27" s="1255"/>
      <c r="AS27" s="1258"/>
      <c r="AT27" s="1255"/>
      <c r="AU27" s="1258"/>
      <c r="AV27" s="1255"/>
      <c r="AW27" s="1258"/>
      <c r="AX27" s="1250"/>
      <c r="AY27" s="1248"/>
    </row>
    <row r="28" spans="1:51" ht="18" x14ac:dyDescent="0.25">
      <c r="A28" s="1046"/>
      <c r="B28" s="1028"/>
      <c r="C28" s="1029" t="s">
        <v>307</v>
      </c>
      <c r="D28" s="363" t="s">
        <v>41</v>
      </c>
      <c r="E28" s="482">
        <v>9029</v>
      </c>
      <c r="F28" s="371">
        <v>9029</v>
      </c>
      <c r="G28" s="371">
        <v>9029</v>
      </c>
      <c r="H28" s="371">
        <v>9029</v>
      </c>
      <c r="I28" s="371">
        <v>9029</v>
      </c>
      <c r="J28" s="371">
        <v>9029</v>
      </c>
      <c r="K28" s="371">
        <v>9029</v>
      </c>
      <c r="L28" s="371">
        <v>9029</v>
      </c>
      <c r="M28" s="351">
        <v>9029</v>
      </c>
      <c r="N28" s="371">
        <v>9029</v>
      </c>
      <c r="O28" s="371">
        <v>9029</v>
      </c>
      <c r="P28" s="371">
        <v>8029</v>
      </c>
      <c r="Q28" s="371">
        <v>8029</v>
      </c>
      <c r="R28" s="1251">
        <v>7869</v>
      </c>
      <c r="S28" s="447"/>
      <c r="T28" s="1249">
        <v>326</v>
      </c>
      <c r="U28" s="1252">
        <v>965</v>
      </c>
      <c r="V28" s="1252">
        <v>1701</v>
      </c>
      <c r="W28" s="1252">
        <v>2309</v>
      </c>
      <c r="X28" s="1252">
        <v>2984</v>
      </c>
      <c r="Y28" s="1252">
        <v>3693</v>
      </c>
      <c r="Z28" s="1251">
        <v>4367</v>
      </c>
      <c r="AA28" s="1252">
        <v>5078</v>
      </c>
      <c r="AB28" s="1252">
        <v>5799</v>
      </c>
      <c r="AC28" s="1252">
        <v>6597</v>
      </c>
      <c r="AD28" s="1252">
        <v>7276</v>
      </c>
      <c r="AE28" s="1251">
        <v>7869</v>
      </c>
      <c r="AF28" s="1246"/>
      <c r="AG28" s="1240" t="s">
        <v>308</v>
      </c>
      <c r="AH28" s="1225" t="s">
        <v>225</v>
      </c>
      <c r="AI28" s="1225" t="s">
        <v>225</v>
      </c>
      <c r="AJ28" s="1225" t="s">
        <v>225</v>
      </c>
      <c r="AK28" s="1225" t="s">
        <v>309</v>
      </c>
      <c r="AL28" s="1225" t="s">
        <v>225</v>
      </c>
      <c r="AM28" s="1225" t="s">
        <v>303</v>
      </c>
      <c r="AN28" s="1225">
        <f>399020+255123+1034293+726293</f>
        <v>2414729</v>
      </c>
      <c r="AO28" s="1038">
        <v>1912</v>
      </c>
      <c r="AP28" s="1038">
        <v>2128</v>
      </c>
      <c r="AQ28" s="1226" t="s">
        <v>289</v>
      </c>
      <c r="AR28" s="1224" t="s">
        <v>290</v>
      </c>
      <c r="AS28" s="1259" t="s">
        <v>290</v>
      </c>
      <c r="AT28" s="1224" t="s">
        <v>291</v>
      </c>
      <c r="AU28" s="1259" t="s">
        <v>291</v>
      </c>
      <c r="AV28" s="1224" t="s">
        <v>292</v>
      </c>
      <c r="AW28" s="1259" t="s">
        <v>292</v>
      </c>
      <c r="AX28" s="1241" t="s">
        <v>587</v>
      </c>
      <c r="AY28" s="1248"/>
    </row>
    <row r="29" spans="1:51" ht="18" x14ac:dyDescent="0.25">
      <c r="A29" s="1046"/>
      <c r="B29" s="1028"/>
      <c r="C29" s="1029"/>
      <c r="D29" s="365" t="s">
        <v>3</v>
      </c>
      <c r="E29" s="475">
        <v>87029147</v>
      </c>
      <c r="F29" s="366">
        <v>87029147</v>
      </c>
      <c r="G29" s="366">
        <v>87029147</v>
      </c>
      <c r="H29" s="366">
        <v>87029147</v>
      </c>
      <c r="I29" s="366">
        <v>87029147</v>
      </c>
      <c r="J29" s="366">
        <v>87029147</v>
      </c>
      <c r="K29" s="366">
        <v>87029147</v>
      </c>
      <c r="L29" s="366">
        <v>87029147</v>
      </c>
      <c r="M29" s="349">
        <v>87029147</v>
      </c>
      <c r="N29" s="366">
        <v>87029147</v>
      </c>
      <c r="O29" s="366">
        <v>87029147</v>
      </c>
      <c r="P29" s="366">
        <v>87029147</v>
      </c>
      <c r="Q29" s="366">
        <v>67606019</v>
      </c>
      <c r="R29" s="349">
        <v>67606019</v>
      </c>
      <c r="S29" s="349"/>
      <c r="T29" s="1243">
        <v>17483127</v>
      </c>
      <c r="U29" s="1244">
        <v>40433436</v>
      </c>
      <c r="V29" s="1244">
        <v>45428469</v>
      </c>
      <c r="W29" s="1244">
        <v>45428469</v>
      </c>
      <c r="X29" s="1244">
        <v>50388144</v>
      </c>
      <c r="Y29" s="1244">
        <v>52832901</v>
      </c>
      <c r="Z29" s="1245">
        <v>53612922</v>
      </c>
      <c r="AA29" s="1244">
        <v>54886323</v>
      </c>
      <c r="AB29" s="1244">
        <v>54886323</v>
      </c>
      <c r="AC29" s="1244">
        <f>AB29+6020000</f>
        <v>60906323</v>
      </c>
      <c r="AD29" s="1244">
        <v>63539433</v>
      </c>
      <c r="AE29" s="349">
        <v>67606019</v>
      </c>
      <c r="AF29" s="1246"/>
      <c r="AG29" s="1240"/>
      <c r="AH29" s="1225"/>
      <c r="AI29" s="1225"/>
      <c r="AJ29" s="1225"/>
      <c r="AK29" s="1225"/>
      <c r="AL29" s="1225"/>
      <c r="AM29" s="1225"/>
      <c r="AN29" s="1225"/>
      <c r="AO29" s="1038"/>
      <c r="AP29" s="1038"/>
      <c r="AQ29" s="1226"/>
      <c r="AR29" s="1224"/>
      <c r="AS29" s="1255"/>
      <c r="AT29" s="1224"/>
      <c r="AU29" s="1255"/>
      <c r="AV29" s="1224"/>
      <c r="AW29" s="1255"/>
      <c r="AX29" s="1247"/>
      <c r="AY29" s="1248"/>
    </row>
    <row r="30" spans="1:51" ht="27" x14ac:dyDescent="0.25">
      <c r="A30" s="1046"/>
      <c r="B30" s="1028"/>
      <c r="C30" s="1029"/>
      <c r="D30" s="368" t="s">
        <v>42</v>
      </c>
      <c r="E30" s="476">
        <v>0</v>
      </c>
      <c r="F30" s="364">
        <v>0</v>
      </c>
      <c r="G30" s="364">
        <v>0</v>
      </c>
      <c r="H30" s="364">
        <v>0</v>
      </c>
      <c r="I30" s="364">
        <v>0</v>
      </c>
      <c r="J30" s="364">
        <v>0</v>
      </c>
      <c r="K30" s="364">
        <v>0</v>
      </c>
      <c r="L30" s="364">
        <v>0</v>
      </c>
      <c r="M30" s="348">
        <v>0</v>
      </c>
      <c r="N30" s="364">
        <v>0</v>
      </c>
      <c r="O30" s="364">
        <v>0</v>
      </c>
      <c r="P30" s="364">
        <v>0</v>
      </c>
      <c r="Q30" s="364">
        <v>0</v>
      </c>
      <c r="R30" s="1256">
        <v>0</v>
      </c>
      <c r="S30" s="348"/>
      <c r="T30" s="364">
        <v>0</v>
      </c>
      <c r="U30" s="1257">
        <v>0</v>
      </c>
      <c r="V30" s="1257">
        <v>0</v>
      </c>
      <c r="W30" s="1257">
        <v>0</v>
      </c>
      <c r="X30" s="1257">
        <v>0</v>
      </c>
      <c r="Y30" s="1257">
        <v>0</v>
      </c>
      <c r="Z30" s="1256">
        <v>0</v>
      </c>
      <c r="AA30" s="1257">
        <v>0</v>
      </c>
      <c r="AB30" s="1257">
        <v>0</v>
      </c>
      <c r="AC30" s="1257">
        <v>0</v>
      </c>
      <c r="AD30" s="1257">
        <v>0</v>
      </c>
      <c r="AE30" s="1256">
        <v>0</v>
      </c>
      <c r="AF30" s="1246"/>
      <c r="AG30" s="1240"/>
      <c r="AH30" s="1225"/>
      <c r="AI30" s="1225"/>
      <c r="AJ30" s="1225"/>
      <c r="AK30" s="1225"/>
      <c r="AL30" s="1225"/>
      <c r="AM30" s="1225"/>
      <c r="AN30" s="1225"/>
      <c r="AO30" s="1038"/>
      <c r="AP30" s="1038"/>
      <c r="AQ30" s="1226"/>
      <c r="AR30" s="1224"/>
      <c r="AS30" s="1255"/>
      <c r="AT30" s="1224"/>
      <c r="AU30" s="1255"/>
      <c r="AV30" s="1224"/>
      <c r="AW30" s="1255"/>
      <c r="AX30" s="1247"/>
      <c r="AY30" s="1248"/>
    </row>
    <row r="31" spans="1:51" ht="27" x14ac:dyDescent="0.25">
      <c r="A31" s="1046"/>
      <c r="B31" s="1028"/>
      <c r="C31" s="1029"/>
      <c r="D31" s="365" t="s">
        <v>4</v>
      </c>
      <c r="E31" s="475">
        <v>9232857</v>
      </c>
      <c r="F31" s="366">
        <v>9232857</v>
      </c>
      <c r="G31" s="366">
        <v>9232857</v>
      </c>
      <c r="H31" s="366">
        <v>9232857</v>
      </c>
      <c r="I31" s="366">
        <v>9232857</v>
      </c>
      <c r="J31" s="366">
        <v>9232857</v>
      </c>
      <c r="K31" s="366">
        <v>9232857</v>
      </c>
      <c r="L31" s="366">
        <v>9232857</v>
      </c>
      <c r="M31" s="349">
        <v>9232857</v>
      </c>
      <c r="N31" s="366">
        <v>9232857</v>
      </c>
      <c r="O31" s="366">
        <v>9232857</v>
      </c>
      <c r="P31" s="366">
        <f>9232857-76157</f>
        <v>9156700</v>
      </c>
      <c r="Q31" s="366">
        <v>9156700</v>
      </c>
      <c r="R31" s="1245">
        <v>9146573</v>
      </c>
      <c r="S31" s="349"/>
      <c r="T31" s="1249">
        <v>449584</v>
      </c>
      <c r="U31" s="1244">
        <v>3444128</v>
      </c>
      <c r="V31" s="1244">
        <v>4862149</v>
      </c>
      <c r="W31" s="1244">
        <v>6033385</v>
      </c>
      <c r="X31" s="1244">
        <v>7056393</v>
      </c>
      <c r="Y31" s="1244">
        <v>7056393</v>
      </c>
      <c r="Z31" s="1245">
        <v>7056393</v>
      </c>
      <c r="AA31" s="1244">
        <v>7384531</v>
      </c>
      <c r="AB31" s="1244">
        <v>8384531</v>
      </c>
      <c r="AC31" s="1244">
        <f>AB31+265310</f>
        <v>8649841</v>
      </c>
      <c r="AD31" s="1244">
        <v>9146573</v>
      </c>
      <c r="AE31" s="1245">
        <v>9146573</v>
      </c>
      <c r="AF31" s="1246"/>
      <c r="AG31" s="1240"/>
      <c r="AH31" s="1225"/>
      <c r="AI31" s="1225"/>
      <c r="AJ31" s="1225"/>
      <c r="AK31" s="1225"/>
      <c r="AL31" s="1225"/>
      <c r="AM31" s="1225"/>
      <c r="AN31" s="1225"/>
      <c r="AO31" s="1038"/>
      <c r="AP31" s="1038"/>
      <c r="AQ31" s="1226"/>
      <c r="AR31" s="1224"/>
      <c r="AS31" s="1255"/>
      <c r="AT31" s="1224"/>
      <c r="AU31" s="1255"/>
      <c r="AV31" s="1224"/>
      <c r="AW31" s="1255"/>
      <c r="AX31" s="1247"/>
      <c r="AY31" s="1248"/>
    </row>
    <row r="32" spans="1:51" ht="27" x14ac:dyDescent="0.25">
      <c r="A32" s="1046"/>
      <c r="B32" s="1028"/>
      <c r="C32" s="1029"/>
      <c r="D32" s="368" t="s">
        <v>43</v>
      </c>
      <c r="E32" s="480">
        <v>9029</v>
      </c>
      <c r="F32" s="372">
        <v>9029</v>
      </c>
      <c r="G32" s="372">
        <v>9029</v>
      </c>
      <c r="H32" s="372">
        <v>9029</v>
      </c>
      <c r="I32" s="372">
        <v>9029</v>
      </c>
      <c r="J32" s="372">
        <v>9029</v>
      </c>
      <c r="K32" s="372">
        <v>9029</v>
      </c>
      <c r="L32" s="372">
        <v>9029</v>
      </c>
      <c r="M32" s="352">
        <v>9029</v>
      </c>
      <c r="N32" s="372">
        <v>9029</v>
      </c>
      <c r="O32" s="372">
        <v>9029</v>
      </c>
      <c r="P32" s="372">
        <v>8029</v>
      </c>
      <c r="Q32" s="372">
        <f>Q28+Q30</f>
        <v>8029</v>
      </c>
      <c r="R32" s="352">
        <f>R28+R30</f>
        <v>7869</v>
      </c>
      <c r="S32" s="352"/>
      <c r="T32" s="372">
        <v>326</v>
      </c>
      <c r="U32" s="372">
        <v>965</v>
      </c>
      <c r="V32" s="372">
        <v>1701</v>
      </c>
      <c r="W32" s="372">
        <v>2309</v>
      </c>
      <c r="X32" s="372">
        <v>2984</v>
      </c>
      <c r="Y32" s="372">
        <v>3693</v>
      </c>
      <c r="Z32" s="352">
        <v>4367</v>
      </c>
      <c r="AA32" s="372">
        <f t="shared" ref="AA32:AC33" si="4">AA28+AA30</f>
        <v>5078</v>
      </c>
      <c r="AB32" s="372">
        <f t="shared" si="4"/>
        <v>5799</v>
      </c>
      <c r="AC32" s="372">
        <f t="shared" si="4"/>
        <v>6597</v>
      </c>
      <c r="AD32" s="372">
        <f>AD28+AD30</f>
        <v>7276</v>
      </c>
      <c r="AE32" s="352">
        <f>AE28+AE30</f>
        <v>7869</v>
      </c>
      <c r="AF32" s="1246"/>
      <c r="AG32" s="1240"/>
      <c r="AH32" s="1225"/>
      <c r="AI32" s="1225"/>
      <c r="AJ32" s="1225"/>
      <c r="AK32" s="1225"/>
      <c r="AL32" s="1225"/>
      <c r="AM32" s="1225"/>
      <c r="AN32" s="1225"/>
      <c r="AO32" s="1038"/>
      <c r="AP32" s="1038"/>
      <c r="AQ32" s="1226"/>
      <c r="AR32" s="1224"/>
      <c r="AS32" s="1255"/>
      <c r="AT32" s="1224"/>
      <c r="AU32" s="1255"/>
      <c r="AV32" s="1224"/>
      <c r="AW32" s="1255"/>
      <c r="AX32" s="1247"/>
      <c r="AY32" s="1248"/>
    </row>
    <row r="33" spans="1:51" ht="27.75" thickBot="1" x14ac:dyDescent="0.3">
      <c r="A33" s="1046"/>
      <c r="B33" s="1028"/>
      <c r="C33" s="1029"/>
      <c r="D33" s="365" t="s">
        <v>45</v>
      </c>
      <c r="E33" s="481">
        <v>96262004</v>
      </c>
      <c r="F33" s="370">
        <v>96262004</v>
      </c>
      <c r="G33" s="370">
        <v>96262004</v>
      </c>
      <c r="H33" s="370">
        <v>96262004</v>
      </c>
      <c r="I33" s="370">
        <v>96262004</v>
      </c>
      <c r="J33" s="370">
        <v>96262004</v>
      </c>
      <c r="K33" s="370">
        <v>96262004</v>
      </c>
      <c r="L33" s="370">
        <v>96262004</v>
      </c>
      <c r="M33" s="350">
        <v>96262004</v>
      </c>
      <c r="N33" s="370">
        <v>96262004</v>
      </c>
      <c r="O33" s="370">
        <v>96262004</v>
      </c>
      <c r="P33" s="370">
        <v>96262004</v>
      </c>
      <c r="Q33" s="370">
        <f>Q29+Q31</f>
        <v>76762719</v>
      </c>
      <c r="R33" s="350">
        <f>R29+R31</f>
        <v>76752592</v>
      </c>
      <c r="S33" s="350"/>
      <c r="T33" s="370">
        <v>17932711</v>
      </c>
      <c r="U33" s="370">
        <v>43877564</v>
      </c>
      <c r="V33" s="370">
        <v>50290618</v>
      </c>
      <c r="W33" s="370">
        <v>51461854</v>
      </c>
      <c r="X33" s="370">
        <v>57444537</v>
      </c>
      <c r="Y33" s="370">
        <v>59889294</v>
      </c>
      <c r="Z33" s="350">
        <v>60669315</v>
      </c>
      <c r="AA33" s="370">
        <f t="shared" si="4"/>
        <v>62270854</v>
      </c>
      <c r="AB33" s="370">
        <f t="shared" si="4"/>
        <v>63270854</v>
      </c>
      <c r="AC33" s="370">
        <f t="shared" si="4"/>
        <v>69556164</v>
      </c>
      <c r="AD33" s="370">
        <f>AD29+AD31</f>
        <v>72686006</v>
      </c>
      <c r="AE33" s="350">
        <f>AE29+AE31</f>
        <v>76752592</v>
      </c>
      <c r="AF33" s="1246"/>
      <c r="AG33" s="1240"/>
      <c r="AH33" s="1225"/>
      <c r="AI33" s="1225"/>
      <c r="AJ33" s="1225"/>
      <c r="AK33" s="1225"/>
      <c r="AL33" s="1225"/>
      <c r="AM33" s="1225"/>
      <c r="AN33" s="1225"/>
      <c r="AO33" s="1038"/>
      <c r="AP33" s="1038"/>
      <c r="AQ33" s="1226"/>
      <c r="AR33" s="1224"/>
      <c r="AS33" s="1258"/>
      <c r="AT33" s="1224"/>
      <c r="AU33" s="1258"/>
      <c r="AV33" s="1224"/>
      <c r="AW33" s="1258"/>
      <c r="AX33" s="1250"/>
      <c r="AY33" s="1248"/>
    </row>
    <row r="34" spans="1:51" ht="18" x14ac:dyDescent="0.25">
      <c r="A34" s="1046"/>
      <c r="B34" s="1028"/>
      <c r="C34" s="1029" t="s">
        <v>310</v>
      </c>
      <c r="D34" s="363" t="s">
        <v>41</v>
      </c>
      <c r="E34" s="482">
        <v>6678</v>
      </c>
      <c r="F34" s="371">
        <v>6678</v>
      </c>
      <c r="G34" s="371">
        <v>6678</v>
      </c>
      <c r="H34" s="371">
        <v>6678</v>
      </c>
      <c r="I34" s="371">
        <v>6678</v>
      </c>
      <c r="J34" s="371">
        <v>6678</v>
      </c>
      <c r="K34" s="371">
        <v>6678</v>
      </c>
      <c r="L34" s="371">
        <v>6678</v>
      </c>
      <c r="M34" s="351">
        <v>6678</v>
      </c>
      <c r="N34" s="371">
        <v>6678</v>
      </c>
      <c r="O34" s="371">
        <v>6678</v>
      </c>
      <c r="P34" s="371">
        <v>4478</v>
      </c>
      <c r="Q34" s="371">
        <v>4478</v>
      </c>
      <c r="R34" s="1251">
        <v>3909</v>
      </c>
      <c r="S34" s="447"/>
      <c r="T34" s="1249">
        <v>70</v>
      </c>
      <c r="U34" s="1252">
        <v>280</v>
      </c>
      <c r="V34" s="1252">
        <v>539</v>
      </c>
      <c r="W34" s="1252">
        <v>735</v>
      </c>
      <c r="X34" s="1252">
        <v>1044</v>
      </c>
      <c r="Y34" s="1252">
        <v>1372</v>
      </c>
      <c r="Z34" s="1251">
        <v>1733</v>
      </c>
      <c r="AA34" s="1252">
        <v>2128</v>
      </c>
      <c r="AB34" s="1252">
        <v>2507</v>
      </c>
      <c r="AC34" s="1252">
        <v>3039</v>
      </c>
      <c r="AD34" s="1252">
        <v>3543</v>
      </c>
      <c r="AE34" s="1251">
        <v>3909</v>
      </c>
      <c r="AF34" s="1246"/>
      <c r="AG34" s="1240" t="s">
        <v>311</v>
      </c>
      <c r="AH34" s="1225" t="s">
        <v>225</v>
      </c>
      <c r="AI34" s="1225" t="s">
        <v>225</v>
      </c>
      <c r="AJ34" s="1225" t="s">
        <v>225</v>
      </c>
      <c r="AK34" s="1225" t="s">
        <v>312</v>
      </c>
      <c r="AL34" s="1260" t="s">
        <v>225</v>
      </c>
      <c r="AM34" s="1260" t="s">
        <v>303</v>
      </c>
      <c r="AN34" s="1253">
        <f>386696+181476+403674+400580+3713</f>
        <v>1376139</v>
      </c>
      <c r="AO34" s="1037">
        <v>909</v>
      </c>
      <c r="AP34" s="1039">
        <v>1020</v>
      </c>
      <c r="AQ34" s="1254" t="s">
        <v>289</v>
      </c>
      <c r="AR34" s="1255" t="s">
        <v>290</v>
      </c>
      <c r="AS34" s="1255" t="s">
        <v>290</v>
      </c>
      <c r="AT34" s="1255" t="s">
        <v>291</v>
      </c>
      <c r="AU34" s="1255" t="s">
        <v>291</v>
      </c>
      <c r="AV34" s="1255" t="s">
        <v>292</v>
      </c>
      <c r="AW34" s="1255" t="s">
        <v>292</v>
      </c>
      <c r="AX34" s="1247" t="s">
        <v>588</v>
      </c>
      <c r="AY34" s="1248"/>
    </row>
    <row r="35" spans="1:51" ht="18" x14ac:dyDescent="0.25">
      <c r="A35" s="1046"/>
      <c r="B35" s="1028"/>
      <c r="C35" s="1029"/>
      <c r="D35" s="365" t="s">
        <v>3</v>
      </c>
      <c r="E35" s="475">
        <v>64368218</v>
      </c>
      <c r="F35" s="366">
        <v>64368218</v>
      </c>
      <c r="G35" s="366">
        <v>64368218</v>
      </c>
      <c r="H35" s="366">
        <v>64368218</v>
      </c>
      <c r="I35" s="366">
        <v>64368218</v>
      </c>
      <c r="J35" s="366">
        <v>64368218</v>
      </c>
      <c r="K35" s="366">
        <v>64368218</v>
      </c>
      <c r="L35" s="366">
        <v>64368218</v>
      </c>
      <c r="M35" s="349">
        <v>64368218</v>
      </c>
      <c r="N35" s="366">
        <v>64368218</v>
      </c>
      <c r="O35" s="366">
        <v>64368218</v>
      </c>
      <c r="P35" s="366">
        <v>64368218</v>
      </c>
      <c r="Q35" s="366">
        <v>24401345</v>
      </c>
      <c r="R35" s="349">
        <v>24401345</v>
      </c>
      <c r="S35" s="349"/>
      <c r="T35" s="1243">
        <v>3754046</v>
      </c>
      <c r="U35" s="1244">
        <v>11731981</v>
      </c>
      <c r="V35" s="1244">
        <v>14395029</v>
      </c>
      <c r="W35" s="1244">
        <v>14395029</v>
      </c>
      <c r="X35" s="1244">
        <v>17629096</v>
      </c>
      <c r="Y35" s="1244">
        <v>19628145</v>
      </c>
      <c r="Z35" s="1245">
        <v>21275749</v>
      </c>
      <c r="AA35" s="1244">
        <v>21983194</v>
      </c>
      <c r="AB35" s="1244">
        <v>21983194</v>
      </c>
      <c r="AC35" s="1244">
        <v>21983194</v>
      </c>
      <c r="AD35" s="366">
        <v>24401345</v>
      </c>
      <c r="AE35" s="349">
        <v>24401345</v>
      </c>
      <c r="AF35" s="1246"/>
      <c r="AG35" s="1240"/>
      <c r="AH35" s="1225"/>
      <c r="AI35" s="1225"/>
      <c r="AJ35" s="1225"/>
      <c r="AK35" s="1225"/>
      <c r="AL35" s="1225"/>
      <c r="AM35" s="1225"/>
      <c r="AN35" s="1253"/>
      <c r="AO35" s="1038"/>
      <c r="AP35" s="1040"/>
      <c r="AQ35" s="1254"/>
      <c r="AR35" s="1255"/>
      <c r="AS35" s="1255"/>
      <c r="AT35" s="1255"/>
      <c r="AU35" s="1255"/>
      <c r="AV35" s="1255"/>
      <c r="AW35" s="1255"/>
      <c r="AX35" s="1247"/>
      <c r="AY35" s="1248"/>
    </row>
    <row r="36" spans="1:51" ht="27" x14ac:dyDescent="0.25">
      <c r="A36" s="1046"/>
      <c r="B36" s="1028"/>
      <c r="C36" s="1029"/>
      <c r="D36" s="368" t="s">
        <v>42</v>
      </c>
      <c r="E36" s="476">
        <v>0</v>
      </c>
      <c r="F36" s="364">
        <v>0</v>
      </c>
      <c r="G36" s="364">
        <v>0</v>
      </c>
      <c r="H36" s="364">
        <v>0</v>
      </c>
      <c r="I36" s="364">
        <v>0</v>
      </c>
      <c r="J36" s="364">
        <v>0</v>
      </c>
      <c r="K36" s="364">
        <v>0</v>
      </c>
      <c r="L36" s="364">
        <v>0</v>
      </c>
      <c r="M36" s="348">
        <v>0</v>
      </c>
      <c r="N36" s="364">
        <v>0</v>
      </c>
      <c r="O36" s="364">
        <v>0</v>
      </c>
      <c r="P36" s="364">
        <v>0</v>
      </c>
      <c r="Q36" s="364">
        <v>0</v>
      </c>
      <c r="R36" s="1256">
        <v>0</v>
      </c>
      <c r="S36" s="348"/>
      <c r="T36" s="364">
        <v>0</v>
      </c>
      <c r="U36" s="1257">
        <v>0</v>
      </c>
      <c r="V36" s="1257">
        <v>0</v>
      </c>
      <c r="W36" s="1257">
        <v>0</v>
      </c>
      <c r="X36" s="1257">
        <v>0</v>
      </c>
      <c r="Y36" s="1257">
        <v>0</v>
      </c>
      <c r="Z36" s="1256">
        <v>0</v>
      </c>
      <c r="AA36" s="1257">
        <v>0</v>
      </c>
      <c r="AB36" s="1257">
        <v>0</v>
      </c>
      <c r="AC36" s="1257">
        <v>0</v>
      </c>
      <c r="AD36" s="1257">
        <v>0</v>
      </c>
      <c r="AE36" s="1256">
        <v>0</v>
      </c>
      <c r="AF36" s="1246"/>
      <c r="AG36" s="1240"/>
      <c r="AH36" s="1225"/>
      <c r="AI36" s="1225"/>
      <c r="AJ36" s="1225"/>
      <c r="AK36" s="1225"/>
      <c r="AL36" s="1225"/>
      <c r="AM36" s="1225"/>
      <c r="AN36" s="1253"/>
      <c r="AO36" s="1038"/>
      <c r="AP36" s="1040"/>
      <c r="AQ36" s="1254"/>
      <c r="AR36" s="1255"/>
      <c r="AS36" s="1255"/>
      <c r="AT36" s="1255"/>
      <c r="AU36" s="1255"/>
      <c r="AV36" s="1255"/>
      <c r="AW36" s="1255"/>
      <c r="AX36" s="1247"/>
      <c r="AY36" s="1248"/>
    </row>
    <row r="37" spans="1:51" ht="27" x14ac:dyDescent="0.25">
      <c r="A37" s="1046"/>
      <c r="B37" s="1028"/>
      <c r="C37" s="1029"/>
      <c r="D37" s="365" t="s">
        <v>4</v>
      </c>
      <c r="E37" s="475">
        <v>6828776</v>
      </c>
      <c r="F37" s="366">
        <v>6828776</v>
      </c>
      <c r="G37" s="366">
        <v>6828776</v>
      </c>
      <c r="H37" s="366">
        <v>6828776</v>
      </c>
      <c r="I37" s="366">
        <v>6828776</v>
      </c>
      <c r="J37" s="366">
        <v>6828776</v>
      </c>
      <c r="K37" s="366">
        <v>6828776</v>
      </c>
      <c r="L37" s="366">
        <v>6828776</v>
      </c>
      <c r="M37" s="349">
        <v>6828776</v>
      </c>
      <c r="N37" s="366">
        <v>6828776</v>
      </c>
      <c r="O37" s="366">
        <v>6828776</v>
      </c>
      <c r="P37" s="366">
        <v>6904933</v>
      </c>
      <c r="Q37" s="366">
        <v>6904933</v>
      </c>
      <c r="R37" s="349">
        <v>6904933</v>
      </c>
      <c r="S37" s="349"/>
      <c r="T37" s="1249">
        <v>96537</v>
      </c>
      <c r="U37" s="1244">
        <v>999333</v>
      </c>
      <c r="V37" s="1244">
        <v>1540681</v>
      </c>
      <c r="W37" s="1244">
        <v>1920545</v>
      </c>
      <c r="X37" s="1244">
        <v>4538150</v>
      </c>
      <c r="Y37" s="1244">
        <v>4538150</v>
      </c>
      <c r="Z37" s="1245">
        <v>4538150</v>
      </c>
      <c r="AA37" s="1244">
        <v>4805932</v>
      </c>
      <c r="AB37" s="1244">
        <f>6805932+99001</f>
        <v>6904933</v>
      </c>
      <c r="AC37" s="1244">
        <f>6805932+99001</f>
        <v>6904933</v>
      </c>
      <c r="AD37" s="1244">
        <v>6904933</v>
      </c>
      <c r="AE37" s="349">
        <v>6904933</v>
      </c>
      <c r="AF37" s="1246"/>
      <c r="AG37" s="1240"/>
      <c r="AH37" s="1225"/>
      <c r="AI37" s="1225"/>
      <c r="AJ37" s="1225"/>
      <c r="AK37" s="1225"/>
      <c r="AL37" s="1225"/>
      <c r="AM37" s="1225"/>
      <c r="AN37" s="1253"/>
      <c r="AO37" s="1038"/>
      <c r="AP37" s="1040"/>
      <c r="AQ37" s="1254"/>
      <c r="AR37" s="1255"/>
      <c r="AS37" s="1255"/>
      <c r="AT37" s="1255"/>
      <c r="AU37" s="1255"/>
      <c r="AV37" s="1255"/>
      <c r="AW37" s="1255"/>
      <c r="AX37" s="1247"/>
      <c r="AY37" s="1248"/>
    </row>
    <row r="38" spans="1:51" ht="27" x14ac:dyDescent="0.25">
      <c r="A38" s="1046"/>
      <c r="B38" s="1028"/>
      <c r="C38" s="1029"/>
      <c r="D38" s="368" t="s">
        <v>43</v>
      </c>
      <c r="E38" s="480">
        <v>6678</v>
      </c>
      <c r="F38" s="372">
        <v>6678</v>
      </c>
      <c r="G38" s="372">
        <v>6678</v>
      </c>
      <c r="H38" s="372">
        <v>6678</v>
      </c>
      <c r="I38" s="372">
        <v>6678</v>
      </c>
      <c r="J38" s="372">
        <v>6678</v>
      </c>
      <c r="K38" s="372">
        <v>6678</v>
      </c>
      <c r="L38" s="372">
        <v>6678</v>
      </c>
      <c r="M38" s="352">
        <v>6678</v>
      </c>
      <c r="N38" s="372">
        <v>6678</v>
      </c>
      <c r="O38" s="372">
        <v>6678</v>
      </c>
      <c r="P38" s="372">
        <v>4478</v>
      </c>
      <c r="Q38" s="372">
        <f>Q34+Q36</f>
        <v>4478</v>
      </c>
      <c r="R38" s="352">
        <f>R34+R36</f>
        <v>3909</v>
      </c>
      <c r="S38" s="352"/>
      <c r="T38" s="372">
        <v>70</v>
      </c>
      <c r="U38" s="372">
        <v>280</v>
      </c>
      <c r="V38" s="372">
        <v>539</v>
      </c>
      <c r="W38" s="372">
        <v>735</v>
      </c>
      <c r="X38" s="372">
        <v>1044</v>
      </c>
      <c r="Y38" s="372">
        <v>1372</v>
      </c>
      <c r="Z38" s="352">
        <v>1733</v>
      </c>
      <c r="AA38" s="372">
        <f>AA34+AA36</f>
        <v>2128</v>
      </c>
      <c r="AB38" s="372">
        <f>AB34+AB36</f>
        <v>2507</v>
      </c>
      <c r="AC38" s="372">
        <f>AC34+AC36</f>
        <v>3039</v>
      </c>
      <c r="AD38" s="372">
        <f>AD34+AD36</f>
        <v>3543</v>
      </c>
      <c r="AE38" s="352">
        <f>AE34+AE36</f>
        <v>3909</v>
      </c>
      <c r="AF38" s="1246"/>
      <c r="AG38" s="1240"/>
      <c r="AH38" s="1225"/>
      <c r="AI38" s="1225"/>
      <c r="AJ38" s="1225"/>
      <c r="AK38" s="1225"/>
      <c r="AL38" s="1225"/>
      <c r="AM38" s="1225"/>
      <c r="AN38" s="1253"/>
      <c r="AO38" s="1038"/>
      <c r="AP38" s="1040"/>
      <c r="AQ38" s="1254"/>
      <c r="AR38" s="1255"/>
      <c r="AS38" s="1255"/>
      <c r="AT38" s="1255"/>
      <c r="AU38" s="1255"/>
      <c r="AV38" s="1255"/>
      <c r="AW38" s="1255"/>
      <c r="AX38" s="1247"/>
      <c r="AY38" s="1248"/>
    </row>
    <row r="39" spans="1:51" ht="27.75" thickBot="1" x14ac:dyDescent="0.3">
      <c r="A39" s="1046"/>
      <c r="B39" s="1028"/>
      <c r="C39" s="1029"/>
      <c r="D39" s="365" t="s">
        <v>45</v>
      </c>
      <c r="E39" s="481">
        <v>71196994</v>
      </c>
      <c r="F39" s="370">
        <v>71196994</v>
      </c>
      <c r="G39" s="370">
        <v>71196994</v>
      </c>
      <c r="H39" s="370">
        <v>71196994</v>
      </c>
      <c r="I39" s="370">
        <v>71196994</v>
      </c>
      <c r="J39" s="370">
        <v>71196994</v>
      </c>
      <c r="K39" s="370">
        <v>71196994</v>
      </c>
      <c r="L39" s="370">
        <v>71196994</v>
      </c>
      <c r="M39" s="350">
        <v>71196994</v>
      </c>
      <c r="N39" s="370">
        <v>71196994</v>
      </c>
      <c r="O39" s="370">
        <v>71196994</v>
      </c>
      <c r="P39" s="370">
        <v>71196994</v>
      </c>
      <c r="Q39" s="370">
        <f>Q35+Q37</f>
        <v>31306278</v>
      </c>
      <c r="R39" s="350">
        <f>R35+R37</f>
        <v>31306278</v>
      </c>
      <c r="S39" s="350"/>
      <c r="T39" s="370">
        <v>3850583</v>
      </c>
      <c r="U39" s="370">
        <v>12731314</v>
      </c>
      <c r="V39" s="370">
        <v>15935710</v>
      </c>
      <c r="W39" s="370">
        <v>16315574</v>
      </c>
      <c r="X39" s="370">
        <v>22167246</v>
      </c>
      <c r="Y39" s="370">
        <v>24166295</v>
      </c>
      <c r="Z39" s="350">
        <v>25813899</v>
      </c>
      <c r="AA39" s="370">
        <f>AA35+AA37</f>
        <v>26789126</v>
      </c>
      <c r="AB39" s="370">
        <f>AB35+AB37</f>
        <v>28888127</v>
      </c>
      <c r="AC39" s="370">
        <v>28888127</v>
      </c>
      <c r="AD39" s="370">
        <v>28888127</v>
      </c>
      <c r="AE39" s="350">
        <f>AE35+AE37</f>
        <v>31306278</v>
      </c>
      <c r="AF39" s="1246"/>
      <c r="AG39" s="1261"/>
      <c r="AH39" s="1233"/>
      <c r="AI39" s="1233"/>
      <c r="AJ39" s="1233"/>
      <c r="AK39" s="1233"/>
      <c r="AL39" s="1225"/>
      <c r="AM39" s="1225"/>
      <c r="AN39" s="1260"/>
      <c r="AO39" s="1038"/>
      <c r="AP39" s="1040"/>
      <c r="AQ39" s="1262"/>
      <c r="AR39" s="1258"/>
      <c r="AS39" s="1258"/>
      <c r="AT39" s="1258"/>
      <c r="AU39" s="1258"/>
      <c r="AV39" s="1258"/>
      <c r="AW39" s="1258"/>
      <c r="AX39" s="1250"/>
      <c r="AY39" s="1248"/>
    </row>
    <row r="40" spans="1:51" ht="18" x14ac:dyDescent="0.25">
      <c r="A40" s="1046"/>
      <c r="B40" s="1028"/>
      <c r="C40" s="1029" t="s">
        <v>313</v>
      </c>
      <c r="D40" s="363" t="s">
        <v>41</v>
      </c>
      <c r="E40" s="482">
        <v>115271</v>
      </c>
      <c r="F40" s="371">
        <v>115271</v>
      </c>
      <c r="G40" s="371">
        <v>115271</v>
      </c>
      <c r="H40" s="371">
        <v>115271</v>
      </c>
      <c r="I40" s="371">
        <v>115271</v>
      </c>
      <c r="J40" s="371">
        <v>115271</v>
      </c>
      <c r="K40" s="371">
        <v>115271</v>
      </c>
      <c r="L40" s="371">
        <v>115271</v>
      </c>
      <c r="M40" s="351">
        <v>115271</v>
      </c>
      <c r="N40" s="371">
        <v>115271</v>
      </c>
      <c r="O40" s="371">
        <v>115271</v>
      </c>
      <c r="P40" s="371">
        <v>113271</v>
      </c>
      <c r="Q40" s="371">
        <v>109440</v>
      </c>
      <c r="R40" s="1251">
        <v>111218</v>
      </c>
      <c r="S40" s="447"/>
      <c r="T40" s="1249">
        <v>8886</v>
      </c>
      <c r="U40" s="1252">
        <v>18842</v>
      </c>
      <c r="V40" s="1252">
        <v>29686</v>
      </c>
      <c r="W40" s="1252">
        <v>38241</v>
      </c>
      <c r="X40" s="1252">
        <v>48012</v>
      </c>
      <c r="Y40" s="1252">
        <v>56479</v>
      </c>
      <c r="Z40" s="1251">
        <v>66055</v>
      </c>
      <c r="AA40" s="1252">
        <v>75367</v>
      </c>
      <c r="AB40" s="1252">
        <f>315+84237</f>
        <v>84552</v>
      </c>
      <c r="AC40" s="1252">
        <v>94154</v>
      </c>
      <c r="AD40" s="1252">
        <v>102885</v>
      </c>
      <c r="AE40" s="1251">
        <v>111218</v>
      </c>
      <c r="AF40" s="1246"/>
      <c r="AG40" s="1263" t="s">
        <v>314</v>
      </c>
      <c r="AH40" s="1225" t="s">
        <v>225</v>
      </c>
      <c r="AI40" s="1225" t="s">
        <v>225</v>
      </c>
      <c r="AJ40" s="1225" t="s">
        <v>225</v>
      </c>
      <c r="AK40" s="1224" t="s">
        <v>287</v>
      </c>
      <c r="AL40" s="1253" t="s">
        <v>225</v>
      </c>
      <c r="AM40" s="1253" t="s">
        <v>225</v>
      </c>
      <c r="AN40" s="1247">
        <v>7901653</v>
      </c>
      <c r="AO40" s="1036" t="s">
        <v>448</v>
      </c>
      <c r="AP40" s="1036" t="s">
        <v>448</v>
      </c>
      <c r="AQ40" s="1254" t="s">
        <v>289</v>
      </c>
      <c r="AR40" s="1255" t="s">
        <v>290</v>
      </c>
      <c r="AS40" s="1255" t="s">
        <v>290</v>
      </c>
      <c r="AT40" s="1255" t="s">
        <v>291</v>
      </c>
      <c r="AU40" s="1255" t="s">
        <v>291</v>
      </c>
      <c r="AV40" s="1255" t="s">
        <v>292</v>
      </c>
      <c r="AW40" s="1255" t="s">
        <v>292</v>
      </c>
      <c r="AX40" s="1250" t="s">
        <v>589</v>
      </c>
      <c r="AY40" s="1248"/>
    </row>
    <row r="41" spans="1:51" ht="18" x14ac:dyDescent="0.25">
      <c r="A41" s="1046"/>
      <c r="B41" s="1028"/>
      <c r="C41" s="1029"/>
      <c r="D41" s="365" t="s">
        <v>3</v>
      </c>
      <c r="E41" s="475">
        <v>1111079493</v>
      </c>
      <c r="F41" s="366">
        <v>1111079493</v>
      </c>
      <c r="G41" s="366">
        <v>1111079493</v>
      </c>
      <c r="H41" s="366">
        <v>1111079493</v>
      </c>
      <c r="I41" s="366">
        <v>1111079493</v>
      </c>
      <c r="J41" s="373">
        <v>1111079493</v>
      </c>
      <c r="K41" s="373">
        <v>1111079493</v>
      </c>
      <c r="L41" s="373">
        <v>1111079493</v>
      </c>
      <c r="M41" s="349">
        <v>1111079493</v>
      </c>
      <c r="N41" s="366">
        <v>1111079493</v>
      </c>
      <c r="O41" s="366">
        <v>1111079493</v>
      </c>
      <c r="P41" s="366">
        <v>1111079493</v>
      </c>
      <c r="Q41" s="366">
        <v>974831716</v>
      </c>
      <c r="R41" s="349">
        <f>974831716+33752933</f>
        <v>1008584649</v>
      </c>
      <c r="S41" s="349"/>
      <c r="T41" s="1243">
        <v>476549287</v>
      </c>
      <c r="U41" s="1244">
        <v>789478540</v>
      </c>
      <c r="V41" s="1244">
        <v>792821592</v>
      </c>
      <c r="W41" s="1244">
        <v>792821592</v>
      </c>
      <c r="X41" s="1244">
        <v>810735788</v>
      </c>
      <c r="Y41" s="1244">
        <v>810735788</v>
      </c>
      <c r="Z41" s="1245">
        <v>810946084</v>
      </c>
      <c r="AA41" s="1244">
        <v>827624056</v>
      </c>
      <c r="AB41" s="1244">
        <f>827624056+50000000</f>
        <v>877624056</v>
      </c>
      <c r="AC41" s="1244">
        <f>827624056+50000000</f>
        <v>877624056</v>
      </c>
      <c r="AD41" s="1244">
        <v>892584431</v>
      </c>
      <c r="AE41" s="349">
        <f>974831716+33752933</f>
        <v>1008584649</v>
      </c>
      <c r="AF41" s="1246"/>
      <c r="AG41" s="1263"/>
      <c r="AH41" s="1225"/>
      <c r="AI41" s="1225"/>
      <c r="AJ41" s="1225"/>
      <c r="AK41" s="1224"/>
      <c r="AL41" s="1253"/>
      <c r="AM41" s="1253"/>
      <c r="AN41" s="1253"/>
      <c r="AO41" s="1036"/>
      <c r="AP41" s="1036"/>
      <c r="AQ41" s="1254"/>
      <c r="AR41" s="1255"/>
      <c r="AS41" s="1255"/>
      <c r="AT41" s="1255"/>
      <c r="AU41" s="1255"/>
      <c r="AV41" s="1255"/>
      <c r="AW41" s="1255"/>
      <c r="AX41" s="1264"/>
      <c r="AY41" s="1248"/>
    </row>
    <row r="42" spans="1:51" ht="27" x14ac:dyDescent="0.25">
      <c r="A42" s="1046"/>
      <c r="B42" s="1028"/>
      <c r="C42" s="1029"/>
      <c r="D42" s="368" t="s">
        <v>42</v>
      </c>
      <c r="E42" s="476">
        <v>0</v>
      </c>
      <c r="F42" s="364">
        <v>0</v>
      </c>
      <c r="G42" s="364">
        <v>0</v>
      </c>
      <c r="H42" s="364">
        <v>0</v>
      </c>
      <c r="I42" s="364">
        <v>0</v>
      </c>
      <c r="J42" s="364">
        <v>0</v>
      </c>
      <c r="K42" s="364">
        <v>0</v>
      </c>
      <c r="L42" s="364">
        <v>0</v>
      </c>
      <c r="M42" s="348">
        <v>0</v>
      </c>
      <c r="N42" s="364">
        <v>0</v>
      </c>
      <c r="O42" s="364">
        <v>0</v>
      </c>
      <c r="P42" s="364">
        <v>0</v>
      </c>
      <c r="Q42" s="364">
        <v>0</v>
      </c>
      <c r="R42" s="1256">
        <v>0</v>
      </c>
      <c r="S42" s="348"/>
      <c r="T42" s="364">
        <v>0</v>
      </c>
      <c r="U42" s="1257">
        <v>0</v>
      </c>
      <c r="V42" s="1257">
        <v>0</v>
      </c>
      <c r="W42" s="1257">
        <v>0</v>
      </c>
      <c r="X42" s="1257">
        <v>0</v>
      </c>
      <c r="Y42" s="1257">
        <v>0</v>
      </c>
      <c r="Z42" s="1256">
        <v>0</v>
      </c>
      <c r="AA42" s="1257">
        <v>0</v>
      </c>
      <c r="AB42" s="1257">
        <v>0</v>
      </c>
      <c r="AC42" s="1257">
        <v>0</v>
      </c>
      <c r="AD42" s="1257">
        <v>0</v>
      </c>
      <c r="AE42" s="1256">
        <v>0</v>
      </c>
      <c r="AF42" s="1246"/>
      <c r="AG42" s="1263"/>
      <c r="AH42" s="1225"/>
      <c r="AI42" s="1225"/>
      <c r="AJ42" s="1225"/>
      <c r="AK42" s="1224"/>
      <c r="AL42" s="1253"/>
      <c r="AM42" s="1253"/>
      <c r="AN42" s="1253"/>
      <c r="AO42" s="1036"/>
      <c r="AP42" s="1036"/>
      <c r="AQ42" s="1254"/>
      <c r="AR42" s="1255"/>
      <c r="AS42" s="1255"/>
      <c r="AT42" s="1255"/>
      <c r="AU42" s="1255"/>
      <c r="AV42" s="1255"/>
      <c r="AW42" s="1255"/>
      <c r="AX42" s="1264"/>
      <c r="AY42" s="1248"/>
    </row>
    <row r="43" spans="1:51" ht="27" x14ac:dyDescent="0.25">
      <c r="A43" s="1046"/>
      <c r="B43" s="1028"/>
      <c r="C43" s="1029"/>
      <c r="D43" s="365" t="s">
        <v>4</v>
      </c>
      <c r="E43" s="475">
        <v>117873597</v>
      </c>
      <c r="F43" s="366">
        <v>117873597</v>
      </c>
      <c r="G43" s="366">
        <v>117873597</v>
      </c>
      <c r="H43" s="366">
        <v>117873597</v>
      </c>
      <c r="I43" s="366">
        <v>117873597</v>
      </c>
      <c r="J43" s="373">
        <v>117873597</v>
      </c>
      <c r="K43" s="373">
        <v>117873597</v>
      </c>
      <c r="L43" s="373">
        <v>117873597</v>
      </c>
      <c r="M43" s="349">
        <v>117873597</v>
      </c>
      <c r="N43" s="366">
        <v>117873597</v>
      </c>
      <c r="O43" s="366">
        <v>117873597</v>
      </c>
      <c r="P43" s="366">
        <v>117873597</v>
      </c>
      <c r="Q43" s="366">
        <v>117873597</v>
      </c>
      <c r="R43" s="349">
        <v>117873597</v>
      </c>
      <c r="S43" s="349"/>
      <c r="T43" s="1249">
        <v>12254623</v>
      </c>
      <c r="U43" s="1244">
        <v>67247939</v>
      </c>
      <c r="V43" s="1244">
        <v>84854648</v>
      </c>
      <c r="W43" s="1244">
        <v>99923200</v>
      </c>
      <c r="X43" s="1244">
        <v>115605393.076923</v>
      </c>
      <c r="Y43" s="1244">
        <v>115605393.076923</v>
      </c>
      <c r="Z43" s="1245">
        <v>115605393.076923</v>
      </c>
      <c r="AA43" s="1244">
        <v>117581498</v>
      </c>
      <c r="AB43" s="366">
        <v>117873597</v>
      </c>
      <c r="AC43" s="366">
        <v>117873597</v>
      </c>
      <c r="AD43" s="1244">
        <v>117873597</v>
      </c>
      <c r="AE43" s="349">
        <v>117873597</v>
      </c>
      <c r="AF43" s="1246"/>
      <c r="AG43" s="1263"/>
      <c r="AH43" s="1225"/>
      <c r="AI43" s="1225"/>
      <c r="AJ43" s="1225"/>
      <c r="AK43" s="1224"/>
      <c r="AL43" s="1253"/>
      <c r="AM43" s="1253"/>
      <c r="AN43" s="1253"/>
      <c r="AO43" s="1036"/>
      <c r="AP43" s="1036"/>
      <c r="AQ43" s="1254"/>
      <c r="AR43" s="1255"/>
      <c r="AS43" s="1255"/>
      <c r="AT43" s="1255"/>
      <c r="AU43" s="1255"/>
      <c r="AV43" s="1255"/>
      <c r="AW43" s="1255"/>
      <c r="AX43" s="1264"/>
      <c r="AY43" s="1248"/>
    </row>
    <row r="44" spans="1:51" ht="27" x14ac:dyDescent="0.25">
      <c r="A44" s="1046"/>
      <c r="B44" s="1028"/>
      <c r="C44" s="1029"/>
      <c r="D44" s="368" t="s">
        <v>43</v>
      </c>
      <c r="E44" s="480">
        <v>115271</v>
      </c>
      <c r="F44" s="372">
        <v>115271</v>
      </c>
      <c r="G44" s="372">
        <v>115271</v>
      </c>
      <c r="H44" s="372">
        <v>115271</v>
      </c>
      <c r="I44" s="372">
        <v>115271</v>
      </c>
      <c r="J44" s="372">
        <v>115271</v>
      </c>
      <c r="K44" s="372">
        <v>115271</v>
      </c>
      <c r="L44" s="372">
        <v>115271</v>
      </c>
      <c r="M44" s="352">
        <v>115271</v>
      </c>
      <c r="N44" s="372">
        <v>115271</v>
      </c>
      <c r="O44" s="372">
        <v>115271</v>
      </c>
      <c r="P44" s="372">
        <v>113271</v>
      </c>
      <c r="Q44" s="372">
        <v>109440</v>
      </c>
      <c r="R44" s="352">
        <f>R40+R42</f>
        <v>111218</v>
      </c>
      <c r="S44" s="352"/>
      <c r="T44" s="372">
        <v>8886</v>
      </c>
      <c r="U44" s="372">
        <v>18842</v>
      </c>
      <c r="V44" s="372">
        <v>29686</v>
      </c>
      <c r="W44" s="372">
        <v>38241</v>
      </c>
      <c r="X44" s="372">
        <v>48012</v>
      </c>
      <c r="Y44" s="372">
        <v>56479</v>
      </c>
      <c r="Z44" s="352">
        <v>66055</v>
      </c>
      <c r="AA44" s="372">
        <f t="shared" ref="AA44:AD45" si="5">AA40+AA42</f>
        <v>75367</v>
      </c>
      <c r="AB44" s="372">
        <f t="shared" si="5"/>
        <v>84552</v>
      </c>
      <c r="AC44" s="372">
        <f t="shared" si="5"/>
        <v>94154</v>
      </c>
      <c r="AD44" s="372">
        <f t="shared" si="5"/>
        <v>102885</v>
      </c>
      <c r="AE44" s="352">
        <f>AE40+AE42</f>
        <v>111218</v>
      </c>
      <c r="AF44" s="1246"/>
      <c r="AG44" s="1263"/>
      <c r="AH44" s="1225"/>
      <c r="AI44" s="1225"/>
      <c r="AJ44" s="1225"/>
      <c r="AK44" s="1224"/>
      <c r="AL44" s="1253"/>
      <c r="AM44" s="1253"/>
      <c r="AN44" s="1253"/>
      <c r="AO44" s="1036"/>
      <c r="AP44" s="1036"/>
      <c r="AQ44" s="1254"/>
      <c r="AR44" s="1255"/>
      <c r="AS44" s="1255"/>
      <c r="AT44" s="1255"/>
      <c r="AU44" s="1255"/>
      <c r="AV44" s="1255"/>
      <c r="AW44" s="1255"/>
      <c r="AX44" s="1264"/>
      <c r="AY44" s="1248"/>
    </row>
    <row r="45" spans="1:51" ht="27" x14ac:dyDescent="0.25">
      <c r="A45" s="1046"/>
      <c r="B45" s="1028"/>
      <c r="C45" s="1029"/>
      <c r="D45" s="365" t="s">
        <v>45</v>
      </c>
      <c r="E45" s="481">
        <v>1228953090</v>
      </c>
      <c r="F45" s="370">
        <v>1228953090</v>
      </c>
      <c r="G45" s="370">
        <v>1228953090</v>
      </c>
      <c r="H45" s="370">
        <v>1228953090</v>
      </c>
      <c r="I45" s="370">
        <v>1228953090</v>
      </c>
      <c r="J45" s="370">
        <v>1228953090</v>
      </c>
      <c r="K45" s="370">
        <v>1228953090</v>
      </c>
      <c r="L45" s="370">
        <v>1228953090</v>
      </c>
      <c r="M45" s="350">
        <v>1228953090</v>
      </c>
      <c r="N45" s="370">
        <v>1228953090</v>
      </c>
      <c r="O45" s="370">
        <v>1228953090</v>
      </c>
      <c r="P45" s="370">
        <v>1228953090</v>
      </c>
      <c r="Q45" s="370">
        <f>Q41+Q43</f>
        <v>1092705313</v>
      </c>
      <c r="R45" s="350">
        <f>R41+R43</f>
        <v>1126458246</v>
      </c>
      <c r="S45" s="350"/>
      <c r="T45" s="370">
        <v>488803910</v>
      </c>
      <c r="U45" s="370">
        <v>856726479</v>
      </c>
      <c r="V45" s="370">
        <v>877676240</v>
      </c>
      <c r="W45" s="370">
        <v>892744792</v>
      </c>
      <c r="X45" s="370">
        <v>926341181.07692301</v>
      </c>
      <c r="Y45" s="370">
        <v>926341181.07692301</v>
      </c>
      <c r="Z45" s="350">
        <v>926551477.07692301</v>
      </c>
      <c r="AA45" s="370">
        <f t="shared" si="5"/>
        <v>945205554</v>
      </c>
      <c r="AB45" s="370">
        <f t="shared" si="5"/>
        <v>995497653</v>
      </c>
      <c r="AC45" s="370">
        <f t="shared" si="5"/>
        <v>995497653</v>
      </c>
      <c r="AD45" s="370">
        <f>AD41+AD43</f>
        <v>1010458028</v>
      </c>
      <c r="AE45" s="350">
        <f>AE41+AE43</f>
        <v>1126458246</v>
      </c>
      <c r="AF45" s="1246"/>
      <c r="AG45" s="1263"/>
      <c r="AH45" s="1225"/>
      <c r="AI45" s="1225"/>
      <c r="AJ45" s="1225"/>
      <c r="AK45" s="1224"/>
      <c r="AL45" s="1260"/>
      <c r="AM45" s="1260"/>
      <c r="AN45" s="1260"/>
      <c r="AO45" s="1030"/>
      <c r="AP45" s="1030"/>
      <c r="AQ45" s="1262"/>
      <c r="AR45" s="1258"/>
      <c r="AS45" s="1258"/>
      <c r="AT45" s="1258"/>
      <c r="AU45" s="1258"/>
      <c r="AV45" s="1258"/>
      <c r="AW45" s="1258"/>
      <c r="AX45" s="1264"/>
      <c r="AY45" s="1248"/>
    </row>
    <row r="46" spans="1:51" ht="18" x14ac:dyDescent="0.25">
      <c r="A46" s="1046"/>
      <c r="B46" s="1028"/>
      <c r="C46" s="1034" t="s">
        <v>18</v>
      </c>
      <c r="D46" s="374" t="s">
        <v>315</v>
      </c>
      <c r="E46" s="483">
        <v>170357</v>
      </c>
      <c r="F46" s="375">
        <v>170357</v>
      </c>
      <c r="G46" s="375">
        <v>170357</v>
      </c>
      <c r="H46" s="375">
        <v>170357</v>
      </c>
      <c r="I46" s="375">
        <v>170357</v>
      </c>
      <c r="J46" s="375">
        <v>170357</v>
      </c>
      <c r="K46" s="375">
        <v>170357</v>
      </c>
      <c r="L46" s="375">
        <v>170357</v>
      </c>
      <c r="M46" s="466">
        <v>170357</v>
      </c>
      <c r="N46" s="375">
        <v>170357</v>
      </c>
      <c r="O46" s="375">
        <v>170357</v>
      </c>
      <c r="P46" s="375">
        <f>P16+P22+P28+P34+P40</f>
        <v>170357</v>
      </c>
      <c r="Q46" s="375">
        <f>Q16+Q22+Q28+Q34+Q40</f>
        <v>170357</v>
      </c>
      <c r="R46" s="466">
        <f>R16+R22+R28+R34+R40</f>
        <v>174063</v>
      </c>
      <c r="S46" s="466"/>
      <c r="T46" s="375">
        <v>11073</v>
      </c>
      <c r="U46" s="375">
        <v>25429</v>
      </c>
      <c r="V46" s="375">
        <v>41987</v>
      </c>
      <c r="W46" s="375">
        <v>54623</v>
      </c>
      <c r="X46" s="467">
        <v>69922</v>
      </c>
      <c r="Y46" s="375">
        <v>84004</v>
      </c>
      <c r="Z46" s="466">
        <v>99116</v>
      </c>
      <c r="AA46" s="375">
        <f t="shared" ref="AA46:AC49" si="6">AA16+AA22+AA28+AA34+AA40</f>
        <v>114380</v>
      </c>
      <c r="AB46" s="375">
        <f t="shared" si="6"/>
        <v>129353</v>
      </c>
      <c r="AC46" s="375">
        <f t="shared" si="6"/>
        <v>145502</v>
      </c>
      <c r="AD46" s="375">
        <f>AD16+AD22+AD28+AD34+AD40</f>
        <v>160096</v>
      </c>
      <c r="AE46" s="466">
        <f>AE16+AE22+AE28+AE34+AE40</f>
        <v>174063</v>
      </c>
      <c r="AF46" s="1246"/>
      <c r="AG46" s="1265"/>
      <c r="AH46" s="1266"/>
      <c r="AI46" s="1266"/>
      <c r="AJ46" s="1266"/>
      <c r="AK46" s="1266"/>
      <c r="AL46" s="1266"/>
      <c r="AM46" s="1266"/>
      <c r="AN46" s="1266"/>
      <c r="AO46" s="1264"/>
      <c r="AP46" s="1264"/>
      <c r="AQ46" s="1266"/>
      <c r="AR46" s="1266"/>
      <c r="AS46" s="1266"/>
      <c r="AT46" s="1266"/>
      <c r="AU46" s="1266"/>
      <c r="AV46" s="1266"/>
      <c r="AW46" s="1266"/>
      <c r="AX46" s="1264"/>
      <c r="AY46" s="1248"/>
    </row>
    <row r="47" spans="1:51" ht="18" x14ac:dyDescent="0.25">
      <c r="A47" s="1046"/>
      <c r="B47" s="1028"/>
      <c r="C47" s="1034"/>
      <c r="D47" s="376" t="s">
        <v>316</v>
      </c>
      <c r="E47" s="481">
        <v>1642045000</v>
      </c>
      <c r="F47" s="370">
        <v>1642045000</v>
      </c>
      <c r="G47" s="370">
        <v>1642045000</v>
      </c>
      <c r="H47" s="370">
        <v>1642045000</v>
      </c>
      <c r="I47" s="370">
        <v>1642045000</v>
      </c>
      <c r="J47" s="370">
        <v>1642045000</v>
      </c>
      <c r="K47" s="370">
        <v>1642045000</v>
      </c>
      <c r="L47" s="370">
        <v>1642045000</v>
      </c>
      <c r="M47" s="350">
        <v>1642045000</v>
      </c>
      <c r="N47" s="370">
        <v>1642045000</v>
      </c>
      <c r="O47" s="370">
        <v>1642045000</v>
      </c>
      <c r="P47" s="370">
        <v>1642045000</v>
      </c>
      <c r="Q47" s="375">
        <f>Q17+Q23+Q29+Q35+Q41</f>
        <v>1429497971</v>
      </c>
      <c r="R47" s="350">
        <f>R17+R23+R29+R35+R41</f>
        <v>1463250904</v>
      </c>
      <c r="S47" s="350"/>
      <c r="T47" s="370">
        <v>593836400</v>
      </c>
      <c r="U47" s="370">
        <v>1065473400</v>
      </c>
      <c r="V47" s="370">
        <v>1121343400</v>
      </c>
      <c r="W47" s="370">
        <v>1121343400</v>
      </c>
      <c r="X47" s="370">
        <v>1180710400</v>
      </c>
      <c r="Y47" s="370">
        <v>1201780400</v>
      </c>
      <c r="Z47" s="350">
        <v>1216830400</v>
      </c>
      <c r="AA47" s="370">
        <f t="shared" si="6"/>
        <v>1244168404</v>
      </c>
      <c r="AB47" s="370">
        <f t="shared" si="6"/>
        <v>1294168404</v>
      </c>
      <c r="AC47" s="370">
        <f t="shared" si="6"/>
        <v>1306208404</v>
      </c>
      <c r="AD47" s="370">
        <f>AD17+AD23+AD29+AD35+AD41</f>
        <v>1332539504</v>
      </c>
      <c r="AE47" s="350">
        <f>AE17+AE23+AE29+AE35+AE41</f>
        <v>1463250904</v>
      </c>
      <c r="AF47" s="1246"/>
      <c r="AG47" s="1265"/>
      <c r="AH47" s="1266"/>
      <c r="AI47" s="1266"/>
      <c r="AJ47" s="1266"/>
      <c r="AK47" s="1266"/>
      <c r="AL47" s="1266"/>
      <c r="AM47" s="1266"/>
      <c r="AN47" s="1266"/>
      <c r="AO47" s="1225"/>
      <c r="AP47" s="1225"/>
      <c r="AQ47" s="1266"/>
      <c r="AR47" s="1266"/>
      <c r="AS47" s="1266"/>
      <c r="AT47" s="1266"/>
      <c r="AU47" s="1266"/>
      <c r="AV47" s="1266"/>
      <c r="AW47" s="1266"/>
      <c r="AX47" s="1225"/>
      <c r="AY47" s="1248"/>
    </row>
    <row r="48" spans="1:51" ht="18" x14ac:dyDescent="0.25">
      <c r="A48" s="1046"/>
      <c r="B48" s="1028"/>
      <c r="C48" s="1034"/>
      <c r="D48" s="374" t="s">
        <v>317</v>
      </c>
      <c r="E48" s="484">
        <v>0</v>
      </c>
      <c r="F48" s="377">
        <v>0</v>
      </c>
      <c r="G48" s="377">
        <v>0</v>
      </c>
      <c r="H48" s="377">
        <v>0</v>
      </c>
      <c r="I48" s="377">
        <v>0</v>
      </c>
      <c r="J48" s="377">
        <v>0</v>
      </c>
      <c r="K48" s="377">
        <v>0</v>
      </c>
      <c r="L48" s="377">
        <v>0</v>
      </c>
      <c r="M48" s="468">
        <v>0</v>
      </c>
      <c r="N48" s="377">
        <v>0</v>
      </c>
      <c r="O48" s="377">
        <v>0</v>
      </c>
      <c r="P48" s="377">
        <v>0</v>
      </c>
      <c r="Q48" s="375">
        <v>0</v>
      </c>
      <c r="R48" s="468">
        <v>0</v>
      </c>
      <c r="S48" s="468"/>
      <c r="T48" s="377">
        <v>0</v>
      </c>
      <c r="U48" s="377">
        <v>0</v>
      </c>
      <c r="V48" s="377">
        <v>0</v>
      </c>
      <c r="W48" s="377">
        <v>0</v>
      </c>
      <c r="X48" s="377">
        <v>0</v>
      </c>
      <c r="Y48" s="377">
        <v>0</v>
      </c>
      <c r="Z48" s="468">
        <v>0</v>
      </c>
      <c r="AA48" s="375">
        <f t="shared" si="6"/>
        <v>0</v>
      </c>
      <c r="AB48" s="375">
        <f t="shared" si="6"/>
        <v>0</v>
      </c>
      <c r="AC48" s="375">
        <f t="shared" si="6"/>
        <v>0</v>
      </c>
      <c r="AD48" s="375">
        <f>AD18+AD24+AD30+AD36+AD42</f>
        <v>0</v>
      </c>
      <c r="AE48" s="468">
        <v>0</v>
      </c>
      <c r="AF48" s="1246"/>
      <c r="AG48" s="1265"/>
      <c r="AH48" s="1266"/>
      <c r="AI48" s="1266"/>
      <c r="AJ48" s="1266"/>
      <c r="AK48" s="1266"/>
      <c r="AL48" s="1266"/>
      <c r="AM48" s="1266"/>
      <c r="AN48" s="1266"/>
      <c r="AO48" s="1225"/>
      <c r="AP48" s="1225"/>
      <c r="AQ48" s="1266"/>
      <c r="AR48" s="1266"/>
      <c r="AS48" s="1266"/>
      <c r="AT48" s="1266"/>
      <c r="AU48" s="1266"/>
      <c r="AV48" s="1266"/>
      <c r="AW48" s="1266"/>
      <c r="AX48" s="1225"/>
      <c r="AY48" s="1248"/>
    </row>
    <row r="49" spans="1:51" ht="18.75" thickBot="1" x14ac:dyDescent="0.3">
      <c r="A49" s="1046"/>
      <c r="B49" s="1028"/>
      <c r="C49" s="1034"/>
      <c r="D49" s="378" t="s">
        <v>318</v>
      </c>
      <c r="E49" s="481">
        <v>174203332</v>
      </c>
      <c r="F49" s="370">
        <v>174203332</v>
      </c>
      <c r="G49" s="370">
        <v>174203332</v>
      </c>
      <c r="H49" s="370">
        <v>174203332</v>
      </c>
      <c r="I49" s="370">
        <v>174203332</v>
      </c>
      <c r="J49" s="370">
        <v>174203332</v>
      </c>
      <c r="K49" s="370">
        <v>174203332</v>
      </c>
      <c r="L49" s="370">
        <v>174203332</v>
      </c>
      <c r="M49" s="350">
        <v>174203332</v>
      </c>
      <c r="N49" s="370">
        <v>174203332</v>
      </c>
      <c r="O49" s="370">
        <v>174203332</v>
      </c>
      <c r="P49" s="370">
        <f>P19+P25+P31+P37+P43</f>
        <v>174203332</v>
      </c>
      <c r="Q49" s="375">
        <f>Q19+Q25+Q31+Q37+Q43</f>
        <v>174203332</v>
      </c>
      <c r="R49" s="350">
        <f>R19+R25+R31+R37+R43</f>
        <v>174193205</v>
      </c>
      <c r="S49" s="350"/>
      <c r="T49" s="370">
        <v>15270700</v>
      </c>
      <c r="U49" s="370">
        <v>90757236</v>
      </c>
      <c r="V49" s="370">
        <v>120015903</v>
      </c>
      <c r="W49" s="370">
        <v>142729137</v>
      </c>
      <c r="X49" s="370">
        <v>165347552.07692301</v>
      </c>
      <c r="Y49" s="370">
        <v>165347552.07692301</v>
      </c>
      <c r="Z49" s="350">
        <v>165347552.07692301</v>
      </c>
      <c r="AA49" s="370">
        <f t="shared" si="6"/>
        <v>168268152</v>
      </c>
      <c r="AB49" s="370">
        <f t="shared" si="6"/>
        <v>172659252</v>
      </c>
      <c r="AC49" s="370">
        <f t="shared" si="6"/>
        <v>173189872</v>
      </c>
      <c r="AD49" s="370">
        <f>AD19+AD25+AD31+AD37+AD43</f>
        <v>174193205</v>
      </c>
      <c r="AE49" s="350">
        <f>AE19+AE25+AE31+AE37+AE43</f>
        <v>174193205</v>
      </c>
      <c r="AF49" s="1246"/>
      <c r="AG49" s="1265"/>
      <c r="AH49" s="1266"/>
      <c r="AI49" s="1266"/>
      <c r="AJ49" s="1266"/>
      <c r="AK49" s="1266"/>
      <c r="AL49" s="1266"/>
      <c r="AM49" s="1266"/>
      <c r="AN49" s="1266"/>
      <c r="AO49" s="1225"/>
      <c r="AP49" s="1225"/>
      <c r="AQ49" s="1266"/>
      <c r="AR49" s="1266"/>
      <c r="AS49" s="1266"/>
      <c r="AT49" s="1266"/>
      <c r="AU49" s="1266"/>
      <c r="AV49" s="1266"/>
      <c r="AW49" s="1266"/>
      <c r="AX49" s="1225"/>
      <c r="AY49" s="1248">
        <v>-31474195</v>
      </c>
    </row>
    <row r="50" spans="1:51" ht="27" x14ac:dyDescent="0.25">
      <c r="A50" s="1046"/>
      <c r="B50" s="1028"/>
      <c r="C50" s="1034"/>
      <c r="D50" s="368" t="s">
        <v>43</v>
      </c>
      <c r="E50" s="485">
        <v>170357</v>
      </c>
      <c r="F50" s="379">
        <v>170357</v>
      </c>
      <c r="G50" s="379">
        <v>170357</v>
      </c>
      <c r="H50" s="379">
        <v>170357</v>
      </c>
      <c r="I50" s="379">
        <v>170357</v>
      </c>
      <c r="J50" s="379">
        <v>170357</v>
      </c>
      <c r="K50" s="379">
        <v>170357</v>
      </c>
      <c r="L50" s="379">
        <v>170357</v>
      </c>
      <c r="M50" s="469">
        <v>170357</v>
      </c>
      <c r="N50" s="379">
        <v>170357</v>
      </c>
      <c r="O50" s="379">
        <v>170357</v>
      </c>
      <c r="P50" s="379">
        <v>170357</v>
      </c>
      <c r="Q50" s="379">
        <f>Q46+Q48</f>
        <v>170357</v>
      </c>
      <c r="R50" s="469">
        <f>R46+R48</f>
        <v>174063</v>
      </c>
      <c r="S50" s="469"/>
      <c r="T50" s="379">
        <v>11073</v>
      </c>
      <c r="U50" s="379">
        <v>25429</v>
      </c>
      <c r="V50" s="379">
        <v>41987</v>
      </c>
      <c r="W50" s="379">
        <v>54623</v>
      </c>
      <c r="X50" s="379">
        <v>69922</v>
      </c>
      <c r="Y50" s="379">
        <v>84004</v>
      </c>
      <c r="Z50" s="469">
        <v>99116</v>
      </c>
      <c r="AA50" s="379">
        <f t="shared" ref="AA50:AC51" si="7">AA46+AA48</f>
        <v>114380</v>
      </c>
      <c r="AB50" s="379">
        <f t="shared" si="7"/>
        <v>129353</v>
      </c>
      <c r="AC50" s="379">
        <f t="shared" si="7"/>
        <v>145502</v>
      </c>
      <c r="AD50" s="379">
        <f>AD46+AD48</f>
        <v>160096</v>
      </c>
      <c r="AE50" s="469">
        <f>AE46+AE48</f>
        <v>174063</v>
      </c>
      <c r="AF50" s="1246"/>
      <c r="AG50" s="1265"/>
      <c r="AH50" s="1266"/>
      <c r="AI50" s="1266"/>
      <c r="AJ50" s="1266"/>
      <c r="AK50" s="1266"/>
      <c r="AL50" s="1266"/>
      <c r="AM50" s="1266"/>
      <c r="AN50" s="1266"/>
      <c r="AO50" s="1225"/>
      <c r="AP50" s="1225"/>
      <c r="AQ50" s="1266"/>
      <c r="AR50" s="1266"/>
      <c r="AS50" s="1266"/>
      <c r="AT50" s="1266"/>
      <c r="AU50" s="1266"/>
      <c r="AV50" s="1266"/>
      <c r="AW50" s="1266"/>
      <c r="AX50" s="1225"/>
      <c r="AY50" s="1248"/>
    </row>
    <row r="51" spans="1:51" ht="27.75" thickBot="1" x14ac:dyDescent="0.3">
      <c r="A51" s="1047"/>
      <c r="B51" s="1049"/>
      <c r="C51" s="1035"/>
      <c r="D51" s="439" t="s">
        <v>45</v>
      </c>
      <c r="E51" s="486">
        <v>1816248332</v>
      </c>
      <c r="F51" s="440">
        <v>1816248332</v>
      </c>
      <c r="G51" s="440">
        <v>1816248332</v>
      </c>
      <c r="H51" s="440">
        <v>1816248332</v>
      </c>
      <c r="I51" s="440">
        <v>1816248332</v>
      </c>
      <c r="J51" s="440">
        <v>1816248332</v>
      </c>
      <c r="K51" s="440">
        <v>1816248332</v>
      </c>
      <c r="L51" s="440">
        <v>1816248332</v>
      </c>
      <c r="M51" s="470">
        <v>1816248332</v>
      </c>
      <c r="N51" s="440">
        <v>1816248332</v>
      </c>
      <c r="O51" s="440">
        <v>1816248332</v>
      </c>
      <c r="P51" s="440">
        <v>1816248332</v>
      </c>
      <c r="Q51" s="440">
        <f>Q47+Q49</f>
        <v>1603701303</v>
      </c>
      <c r="R51" s="470">
        <f>R47+R49</f>
        <v>1637444109</v>
      </c>
      <c r="S51" s="470"/>
      <c r="T51" s="440">
        <v>609107100</v>
      </c>
      <c r="U51" s="440">
        <v>1156230636</v>
      </c>
      <c r="V51" s="440">
        <v>1241359303</v>
      </c>
      <c r="W51" s="440">
        <v>1264072537</v>
      </c>
      <c r="X51" s="440">
        <v>1346057952.0769229</v>
      </c>
      <c r="Y51" s="440">
        <v>1367127952.0769229</v>
      </c>
      <c r="Z51" s="470">
        <v>1382177952.0769229</v>
      </c>
      <c r="AA51" s="370">
        <f t="shared" si="7"/>
        <v>1412436556</v>
      </c>
      <c r="AB51" s="370">
        <f t="shared" si="7"/>
        <v>1466827656</v>
      </c>
      <c r="AC51" s="370">
        <f t="shared" si="7"/>
        <v>1479398276</v>
      </c>
      <c r="AD51" s="370">
        <f>AD47+AD49</f>
        <v>1506732709</v>
      </c>
      <c r="AE51" s="470">
        <f>AE47+AE49</f>
        <v>1637444109</v>
      </c>
      <c r="AF51" s="1267"/>
      <c r="AG51" s="1268"/>
      <c r="AH51" s="1269"/>
      <c r="AI51" s="1269"/>
      <c r="AJ51" s="1269"/>
      <c r="AK51" s="1269"/>
      <c r="AL51" s="1269"/>
      <c r="AM51" s="1269"/>
      <c r="AN51" s="1269"/>
      <c r="AO51" s="1270"/>
      <c r="AP51" s="1270"/>
      <c r="AQ51" s="1269"/>
      <c r="AR51" s="1269"/>
      <c r="AS51" s="1269"/>
      <c r="AT51" s="1269"/>
      <c r="AU51" s="1269"/>
      <c r="AV51" s="1269"/>
      <c r="AW51" s="1269"/>
      <c r="AX51" s="1270"/>
      <c r="AY51" s="1271"/>
    </row>
    <row r="52" spans="1:51" ht="18" x14ac:dyDescent="0.25">
      <c r="A52" s="1031">
        <v>3</v>
      </c>
      <c r="B52" s="1032" t="s">
        <v>319</v>
      </c>
      <c r="C52" s="1033" t="s">
        <v>322</v>
      </c>
      <c r="D52" s="437" t="s">
        <v>41</v>
      </c>
      <c r="E52" s="487">
        <v>35.700000000000003</v>
      </c>
      <c r="F52" s="444">
        <v>35.700000000000003</v>
      </c>
      <c r="G52" s="444">
        <v>35.700000000000003</v>
      </c>
      <c r="H52" s="444">
        <v>35.700000000000003</v>
      </c>
      <c r="I52" s="444">
        <v>35.700000000000003</v>
      </c>
      <c r="J52" s="444">
        <v>35.700000000000003</v>
      </c>
      <c r="K52" s="444">
        <v>35.700000000000003</v>
      </c>
      <c r="L52" s="444">
        <v>35.700000000000003</v>
      </c>
      <c r="M52" s="461">
        <v>35.700000000000003</v>
      </c>
      <c r="N52" s="444">
        <v>35.700000000000003</v>
      </c>
      <c r="O52" s="444">
        <v>35.700000000000003</v>
      </c>
      <c r="P52" s="444">
        <v>35.700000000000003</v>
      </c>
      <c r="Q52" s="444">
        <v>35.700000000000003</v>
      </c>
      <c r="R52" s="461">
        <v>35.700000000000003</v>
      </c>
      <c r="S52" s="461"/>
      <c r="T52" s="445">
        <v>0.17</v>
      </c>
      <c r="U52" s="1272">
        <v>2.27</v>
      </c>
      <c r="V52" s="1272">
        <v>3.88</v>
      </c>
      <c r="W52" s="1272">
        <v>4.1100000000000003</v>
      </c>
      <c r="X52" s="1272">
        <v>8.8000000000000007</v>
      </c>
      <c r="Y52" s="1272">
        <v>11.41</v>
      </c>
      <c r="Z52" s="1273">
        <v>15.11</v>
      </c>
      <c r="AA52" s="1272">
        <v>17.11</v>
      </c>
      <c r="AB52" s="1272">
        <v>23.89</v>
      </c>
      <c r="AC52" s="1272">
        <v>24.810000000000002</v>
      </c>
      <c r="AD52" s="1272">
        <v>33.28</v>
      </c>
      <c r="AE52" s="1273">
        <v>35.700000000000003</v>
      </c>
      <c r="AF52" s="1274"/>
      <c r="AG52" s="1258" t="s">
        <v>283</v>
      </c>
      <c r="AH52" s="1258" t="s">
        <v>284</v>
      </c>
      <c r="AI52" s="1258" t="s">
        <v>285</v>
      </c>
      <c r="AJ52" s="1258" t="s">
        <v>286</v>
      </c>
      <c r="AK52" s="1258" t="s">
        <v>287</v>
      </c>
      <c r="AL52" s="1260" t="s">
        <v>225</v>
      </c>
      <c r="AM52" s="1260" t="s">
        <v>225</v>
      </c>
      <c r="AN52" s="1030">
        <v>1698</v>
      </c>
      <c r="AO52" s="1030" t="s">
        <v>288</v>
      </c>
      <c r="AP52" s="1030" t="s">
        <v>288</v>
      </c>
      <c r="AQ52" s="1262" t="s">
        <v>289</v>
      </c>
      <c r="AR52" s="1258" t="s">
        <v>290</v>
      </c>
      <c r="AS52" s="1258" t="s">
        <v>290</v>
      </c>
      <c r="AT52" s="1258" t="s">
        <v>291</v>
      </c>
      <c r="AU52" s="1258" t="s">
        <v>291</v>
      </c>
      <c r="AV52" s="1258" t="s">
        <v>292</v>
      </c>
      <c r="AW52" s="1258" t="s">
        <v>292</v>
      </c>
      <c r="AX52" s="1275" t="s">
        <v>446</v>
      </c>
      <c r="AY52" s="1276"/>
    </row>
    <row r="53" spans="1:51" ht="18" x14ac:dyDescent="0.25">
      <c r="A53" s="1027"/>
      <c r="B53" s="1028"/>
      <c r="C53" s="1029"/>
      <c r="D53" s="365" t="s">
        <v>3</v>
      </c>
      <c r="E53" s="488">
        <v>700685000</v>
      </c>
      <c r="F53" s="373">
        <v>700685000</v>
      </c>
      <c r="G53" s="373">
        <v>700685000</v>
      </c>
      <c r="H53" s="373">
        <v>700685000</v>
      </c>
      <c r="I53" s="373">
        <v>700685000</v>
      </c>
      <c r="J53" s="373">
        <v>700685000</v>
      </c>
      <c r="K53" s="373">
        <v>700685000</v>
      </c>
      <c r="L53" s="373">
        <v>700685000</v>
      </c>
      <c r="M53" s="462">
        <v>700685000</v>
      </c>
      <c r="N53" s="373">
        <v>700685000</v>
      </c>
      <c r="O53" s="373">
        <v>700685000</v>
      </c>
      <c r="P53" s="373">
        <v>700685000</v>
      </c>
      <c r="Q53" s="373">
        <v>700685000</v>
      </c>
      <c r="R53" s="462">
        <v>675132879</v>
      </c>
      <c r="S53" s="462"/>
      <c r="T53" s="366">
        <v>248600000</v>
      </c>
      <c r="U53" s="367">
        <v>464123000</v>
      </c>
      <c r="V53" s="367">
        <v>508213000</v>
      </c>
      <c r="W53" s="367">
        <v>561343000</v>
      </c>
      <c r="X53" s="367">
        <v>618465499</v>
      </c>
      <c r="Y53" s="367">
        <v>645856499</v>
      </c>
      <c r="Z53" s="463">
        <v>645856499</v>
      </c>
      <c r="AA53" s="367">
        <v>645856499</v>
      </c>
      <c r="AB53" s="367">
        <v>663492499</v>
      </c>
      <c r="AC53" s="367">
        <v>663492499</v>
      </c>
      <c r="AD53" s="367">
        <v>663492499</v>
      </c>
      <c r="AE53" s="463">
        <v>675132879</v>
      </c>
      <c r="AF53" s="1246"/>
      <c r="AG53" s="1224"/>
      <c r="AH53" s="1224"/>
      <c r="AI53" s="1224"/>
      <c r="AJ53" s="1224"/>
      <c r="AK53" s="1224"/>
      <c r="AL53" s="1225"/>
      <c r="AM53" s="1225"/>
      <c r="AN53" s="1026"/>
      <c r="AO53" s="1026"/>
      <c r="AP53" s="1026"/>
      <c r="AQ53" s="1226"/>
      <c r="AR53" s="1224"/>
      <c r="AS53" s="1224"/>
      <c r="AT53" s="1224"/>
      <c r="AU53" s="1224"/>
      <c r="AV53" s="1224"/>
      <c r="AW53" s="1224"/>
      <c r="AX53" s="1224"/>
      <c r="AY53" s="1248"/>
    </row>
    <row r="54" spans="1:51" ht="27" x14ac:dyDescent="0.25">
      <c r="A54" s="1027"/>
      <c r="B54" s="1028"/>
      <c r="C54" s="1029"/>
      <c r="D54" s="368" t="s">
        <v>42</v>
      </c>
      <c r="E54" s="476">
        <v>0</v>
      </c>
      <c r="F54" s="364">
        <v>0</v>
      </c>
      <c r="G54" s="364">
        <v>0</v>
      </c>
      <c r="H54" s="364">
        <v>0</v>
      </c>
      <c r="I54" s="364">
        <v>0</v>
      </c>
      <c r="J54" s="364">
        <v>0</v>
      </c>
      <c r="K54" s="364">
        <v>0</v>
      </c>
      <c r="L54" s="364">
        <v>0</v>
      </c>
      <c r="M54" s="348">
        <v>0</v>
      </c>
      <c r="N54" s="364">
        <v>0</v>
      </c>
      <c r="O54" s="364">
        <v>0</v>
      </c>
      <c r="P54" s="364">
        <v>0</v>
      </c>
      <c r="Q54" s="364">
        <v>0</v>
      </c>
      <c r="R54" s="348">
        <v>0</v>
      </c>
      <c r="S54" s="348"/>
      <c r="T54" s="364">
        <v>0</v>
      </c>
      <c r="U54" s="1277">
        <v>0</v>
      </c>
      <c r="V54" s="1277">
        <v>0</v>
      </c>
      <c r="W54" s="1277">
        <v>0</v>
      </c>
      <c r="X54" s="1277">
        <v>0</v>
      </c>
      <c r="Y54" s="1277">
        <v>0</v>
      </c>
      <c r="Z54" s="1278">
        <v>0</v>
      </c>
      <c r="AA54" s="1277">
        <v>0</v>
      </c>
      <c r="AB54" s="1277">
        <v>0</v>
      </c>
      <c r="AC54" s="1277">
        <v>0</v>
      </c>
      <c r="AD54" s="1277">
        <v>0</v>
      </c>
      <c r="AE54" s="1278">
        <v>0</v>
      </c>
      <c r="AF54" s="1246"/>
      <c r="AG54" s="1224"/>
      <c r="AH54" s="1224"/>
      <c r="AI54" s="1224"/>
      <c r="AJ54" s="1224"/>
      <c r="AK54" s="1224"/>
      <c r="AL54" s="1225"/>
      <c r="AM54" s="1225"/>
      <c r="AN54" s="1026"/>
      <c r="AO54" s="1026"/>
      <c r="AP54" s="1026"/>
      <c r="AQ54" s="1226"/>
      <c r="AR54" s="1224"/>
      <c r="AS54" s="1224"/>
      <c r="AT54" s="1224"/>
      <c r="AU54" s="1224"/>
      <c r="AV54" s="1224"/>
      <c r="AW54" s="1224"/>
      <c r="AX54" s="1224"/>
      <c r="AY54" s="1248"/>
    </row>
    <row r="55" spans="1:51" ht="27" x14ac:dyDescent="0.25">
      <c r="A55" s="1027"/>
      <c r="B55" s="1028"/>
      <c r="C55" s="1029"/>
      <c r="D55" s="365" t="s">
        <v>4</v>
      </c>
      <c r="E55" s="488">
        <v>65468396</v>
      </c>
      <c r="F55" s="373">
        <v>65468396</v>
      </c>
      <c r="G55" s="373">
        <v>65468396</v>
      </c>
      <c r="H55" s="373">
        <v>65468396</v>
      </c>
      <c r="I55" s="373">
        <v>65468396</v>
      </c>
      <c r="J55" s="373">
        <v>65468396</v>
      </c>
      <c r="K55" s="373">
        <v>65468396</v>
      </c>
      <c r="L55" s="373">
        <v>65468396</v>
      </c>
      <c r="M55" s="462">
        <v>65468396</v>
      </c>
      <c r="N55" s="373">
        <v>65468396</v>
      </c>
      <c r="O55" s="373">
        <v>65468396</v>
      </c>
      <c r="P55" s="373">
        <v>65063795</v>
      </c>
      <c r="Q55" s="373">
        <v>65063795</v>
      </c>
      <c r="R55" s="462">
        <v>65063795</v>
      </c>
      <c r="S55" s="462"/>
      <c r="T55" s="366">
        <v>19381466</v>
      </c>
      <c r="U55" s="367">
        <v>33743297</v>
      </c>
      <c r="V55" s="367">
        <v>49083564</v>
      </c>
      <c r="W55" s="367">
        <v>57460664</v>
      </c>
      <c r="X55" s="367">
        <v>65063795</v>
      </c>
      <c r="Y55" s="367">
        <v>65063795</v>
      </c>
      <c r="Z55" s="463">
        <v>65063795</v>
      </c>
      <c r="AA55" s="367">
        <v>65063795</v>
      </c>
      <c r="AB55" s="367">
        <v>65063795</v>
      </c>
      <c r="AC55" s="367">
        <v>65063795</v>
      </c>
      <c r="AD55" s="367">
        <v>65063795</v>
      </c>
      <c r="AE55" s="463">
        <v>65063795</v>
      </c>
      <c r="AF55" s="1246"/>
      <c r="AG55" s="1224"/>
      <c r="AH55" s="1224"/>
      <c r="AI55" s="1224"/>
      <c r="AJ55" s="1224"/>
      <c r="AK55" s="1224"/>
      <c r="AL55" s="1225"/>
      <c r="AM55" s="1225"/>
      <c r="AN55" s="1026"/>
      <c r="AO55" s="1026"/>
      <c r="AP55" s="1026"/>
      <c r="AQ55" s="1226"/>
      <c r="AR55" s="1224"/>
      <c r="AS55" s="1224"/>
      <c r="AT55" s="1224"/>
      <c r="AU55" s="1224"/>
      <c r="AV55" s="1224"/>
      <c r="AW55" s="1224"/>
      <c r="AX55" s="1224"/>
      <c r="AY55" s="1248"/>
    </row>
    <row r="56" spans="1:51" ht="27" x14ac:dyDescent="0.25">
      <c r="A56" s="1027"/>
      <c r="B56" s="1028"/>
      <c r="C56" s="1029"/>
      <c r="D56" s="368" t="s">
        <v>43</v>
      </c>
      <c r="E56" s="489">
        <v>35.700000000000003</v>
      </c>
      <c r="F56" s="380">
        <v>35.700000000000003</v>
      </c>
      <c r="G56" s="380">
        <v>35.700000000000003</v>
      </c>
      <c r="H56" s="380">
        <v>35.700000000000003</v>
      </c>
      <c r="I56" s="380">
        <v>35.700000000000003</v>
      </c>
      <c r="J56" s="380">
        <v>35.700000000000003</v>
      </c>
      <c r="K56" s="380">
        <v>35.700000000000003</v>
      </c>
      <c r="L56" s="380">
        <v>35.700000000000003</v>
      </c>
      <c r="M56" s="353">
        <v>35.700000000000003</v>
      </c>
      <c r="N56" s="380">
        <f>N52+N54</f>
        <v>35.700000000000003</v>
      </c>
      <c r="O56" s="380">
        <f>O52+O54</f>
        <v>35.700000000000003</v>
      </c>
      <c r="P56" s="380">
        <v>35.700000000000003</v>
      </c>
      <c r="Q56" s="380">
        <f>Q52+Q54</f>
        <v>35.700000000000003</v>
      </c>
      <c r="R56" s="353">
        <f>R52+R54</f>
        <v>35.700000000000003</v>
      </c>
      <c r="S56" s="353"/>
      <c r="T56" s="380">
        <v>0.17</v>
      </c>
      <c r="U56" s="380">
        <v>2.27</v>
      </c>
      <c r="V56" s="380">
        <v>3.88</v>
      </c>
      <c r="W56" s="380">
        <v>4.1100000000000003</v>
      </c>
      <c r="X56" s="380">
        <v>8.8000000000000007</v>
      </c>
      <c r="Y56" s="380">
        <v>11.41</v>
      </c>
      <c r="Z56" s="353">
        <v>15.11</v>
      </c>
      <c r="AA56" s="380">
        <f t="shared" ref="AA56:AC57" si="8">AA52+AA54</f>
        <v>17.11</v>
      </c>
      <c r="AB56" s="380">
        <f t="shared" si="8"/>
        <v>23.89</v>
      </c>
      <c r="AC56" s="380">
        <f t="shared" si="8"/>
        <v>24.810000000000002</v>
      </c>
      <c r="AD56" s="380">
        <f>AD52+AD54</f>
        <v>33.28</v>
      </c>
      <c r="AE56" s="353">
        <f>AE52+AE54</f>
        <v>35.700000000000003</v>
      </c>
      <c r="AF56" s="1246"/>
      <c r="AG56" s="1224"/>
      <c r="AH56" s="1224"/>
      <c r="AI56" s="1224"/>
      <c r="AJ56" s="1224"/>
      <c r="AK56" s="1224"/>
      <c r="AL56" s="1225"/>
      <c r="AM56" s="1225"/>
      <c r="AN56" s="1026"/>
      <c r="AO56" s="1026"/>
      <c r="AP56" s="1026"/>
      <c r="AQ56" s="1226"/>
      <c r="AR56" s="1224"/>
      <c r="AS56" s="1224"/>
      <c r="AT56" s="1224"/>
      <c r="AU56" s="1224"/>
      <c r="AV56" s="1224"/>
      <c r="AW56" s="1224"/>
      <c r="AX56" s="1224"/>
      <c r="AY56" s="1248"/>
    </row>
    <row r="57" spans="1:51" ht="27.75" thickBot="1" x14ac:dyDescent="0.3">
      <c r="A57" s="1027"/>
      <c r="B57" s="1028"/>
      <c r="C57" s="1029"/>
      <c r="D57" s="365" t="s">
        <v>45</v>
      </c>
      <c r="E57" s="481">
        <v>766153396</v>
      </c>
      <c r="F57" s="370">
        <v>766153396</v>
      </c>
      <c r="G57" s="370">
        <v>766153396</v>
      </c>
      <c r="H57" s="370">
        <v>766153396</v>
      </c>
      <c r="I57" s="370">
        <v>766153396</v>
      </c>
      <c r="J57" s="370">
        <v>766153396</v>
      </c>
      <c r="K57" s="370">
        <v>766153396</v>
      </c>
      <c r="L57" s="370">
        <v>766153396</v>
      </c>
      <c r="M57" s="350">
        <v>766153396</v>
      </c>
      <c r="N57" s="370">
        <f>N53+N55</f>
        <v>766153396</v>
      </c>
      <c r="O57" s="370">
        <f>O53+O55</f>
        <v>766153396</v>
      </c>
      <c r="P57" s="370">
        <f>P53+P55</f>
        <v>765748795</v>
      </c>
      <c r="Q57" s="370">
        <f>Q53+Q55</f>
        <v>765748795</v>
      </c>
      <c r="R57" s="350">
        <f>R53+R55</f>
        <v>740196674</v>
      </c>
      <c r="S57" s="350"/>
      <c r="T57" s="370">
        <v>267981466</v>
      </c>
      <c r="U57" s="370">
        <v>497866297</v>
      </c>
      <c r="V57" s="370">
        <v>557296564</v>
      </c>
      <c r="W57" s="370">
        <v>618803664</v>
      </c>
      <c r="X57" s="370">
        <v>683529294</v>
      </c>
      <c r="Y57" s="370">
        <v>710920294</v>
      </c>
      <c r="Z57" s="350">
        <v>710920294</v>
      </c>
      <c r="AA57" s="370">
        <f t="shared" si="8"/>
        <v>710920294</v>
      </c>
      <c r="AB57" s="370">
        <f t="shared" si="8"/>
        <v>728556294</v>
      </c>
      <c r="AC57" s="370">
        <f>AC53+AC55</f>
        <v>728556294</v>
      </c>
      <c r="AD57" s="370">
        <f>AD53+AD55</f>
        <v>728556294</v>
      </c>
      <c r="AE57" s="350">
        <f>AE53+AE55</f>
        <v>740196674</v>
      </c>
      <c r="AF57" s="1246"/>
      <c r="AG57" s="1224"/>
      <c r="AH57" s="1224"/>
      <c r="AI57" s="1224"/>
      <c r="AJ57" s="1224"/>
      <c r="AK57" s="1224"/>
      <c r="AL57" s="1225"/>
      <c r="AM57" s="1225"/>
      <c r="AN57" s="1026"/>
      <c r="AO57" s="1026"/>
      <c r="AP57" s="1026"/>
      <c r="AQ57" s="1226"/>
      <c r="AR57" s="1224"/>
      <c r="AS57" s="1224"/>
      <c r="AT57" s="1224"/>
      <c r="AU57" s="1224"/>
      <c r="AV57" s="1224"/>
      <c r="AW57" s="1224"/>
      <c r="AX57" s="1224"/>
      <c r="AY57" s="1248"/>
    </row>
    <row r="58" spans="1:51" ht="18" x14ac:dyDescent="0.25">
      <c r="A58" s="1027">
        <v>4</v>
      </c>
      <c r="B58" s="1028" t="s">
        <v>327</v>
      </c>
      <c r="C58" s="1029" t="s">
        <v>329</v>
      </c>
      <c r="D58" s="363" t="s">
        <v>41</v>
      </c>
      <c r="E58" s="476">
        <v>25</v>
      </c>
      <c r="F58" s="364">
        <v>25</v>
      </c>
      <c r="G58" s="364">
        <v>25</v>
      </c>
      <c r="H58" s="364">
        <v>25</v>
      </c>
      <c r="I58" s="364">
        <v>25</v>
      </c>
      <c r="J58" s="364">
        <v>25</v>
      </c>
      <c r="K58" s="364">
        <v>25</v>
      </c>
      <c r="L58" s="364">
        <v>25</v>
      </c>
      <c r="M58" s="348">
        <v>25</v>
      </c>
      <c r="N58" s="364">
        <v>25</v>
      </c>
      <c r="O58" s="364">
        <v>25</v>
      </c>
      <c r="P58" s="364">
        <v>25</v>
      </c>
      <c r="Q58" s="364">
        <v>25</v>
      </c>
      <c r="R58" s="348">
        <v>25</v>
      </c>
      <c r="S58" s="348"/>
      <c r="T58" s="364">
        <v>1.08</v>
      </c>
      <c r="U58" s="1228">
        <v>2.4300000000000002</v>
      </c>
      <c r="V58" s="1228">
        <v>4.0600000000000005</v>
      </c>
      <c r="W58" s="1228">
        <v>7.0100000000000007</v>
      </c>
      <c r="X58" s="1228">
        <v>8.870000000000001</v>
      </c>
      <c r="Y58" s="1228">
        <v>10.240000000000002</v>
      </c>
      <c r="Z58" s="1229">
        <v>12.100000000000001</v>
      </c>
      <c r="AA58" s="1228">
        <v>14.840000000000002</v>
      </c>
      <c r="AB58" s="1228">
        <v>19.28</v>
      </c>
      <c r="AC58" s="1228">
        <v>21.67</v>
      </c>
      <c r="AD58" s="1228">
        <v>23.07</v>
      </c>
      <c r="AE58" s="1229">
        <v>25</v>
      </c>
      <c r="AF58" s="1279"/>
      <c r="AG58" s="1224" t="s">
        <v>283</v>
      </c>
      <c r="AH58" s="1224" t="s">
        <v>284</v>
      </c>
      <c r="AI58" s="1224" t="s">
        <v>285</v>
      </c>
      <c r="AJ58" s="1224" t="s">
        <v>286</v>
      </c>
      <c r="AK58" s="1224" t="s">
        <v>287</v>
      </c>
      <c r="AL58" s="1225" t="s">
        <v>225</v>
      </c>
      <c r="AM58" s="1225" t="s">
        <v>225</v>
      </c>
      <c r="AN58" s="1026">
        <v>1698</v>
      </c>
      <c r="AO58" s="1026" t="s">
        <v>288</v>
      </c>
      <c r="AP58" s="1026" t="s">
        <v>288</v>
      </c>
      <c r="AQ58" s="1226" t="s">
        <v>289</v>
      </c>
      <c r="AR58" s="1224" t="s">
        <v>290</v>
      </c>
      <c r="AS58" s="1224" t="s">
        <v>290</v>
      </c>
      <c r="AT58" s="1224" t="s">
        <v>291</v>
      </c>
      <c r="AU58" s="1224" t="s">
        <v>291</v>
      </c>
      <c r="AV58" s="1224" t="s">
        <v>292</v>
      </c>
      <c r="AW58" s="1224" t="s">
        <v>292</v>
      </c>
      <c r="AX58" s="1280" t="s">
        <v>446</v>
      </c>
      <c r="AY58" s="1248"/>
    </row>
    <row r="59" spans="1:51" ht="18" x14ac:dyDescent="0.25">
      <c r="A59" s="1027"/>
      <c r="B59" s="1028"/>
      <c r="C59" s="1029"/>
      <c r="D59" s="365" t="s">
        <v>3</v>
      </c>
      <c r="E59" s="475">
        <v>583907000</v>
      </c>
      <c r="F59" s="366">
        <v>583907000</v>
      </c>
      <c r="G59" s="366">
        <v>583907000</v>
      </c>
      <c r="H59" s="366">
        <v>583907000</v>
      </c>
      <c r="I59" s="366">
        <v>583907000</v>
      </c>
      <c r="J59" s="366">
        <v>583907000</v>
      </c>
      <c r="K59" s="366">
        <v>583907000</v>
      </c>
      <c r="L59" s="366">
        <v>583907000</v>
      </c>
      <c r="M59" s="349">
        <v>583907000</v>
      </c>
      <c r="N59" s="366">
        <v>583907000</v>
      </c>
      <c r="O59" s="366">
        <v>583907000</v>
      </c>
      <c r="P59" s="366">
        <v>583907000</v>
      </c>
      <c r="Q59" s="366">
        <v>541739300</v>
      </c>
      <c r="R59" s="349">
        <v>513143487</v>
      </c>
      <c r="S59" s="349"/>
      <c r="T59" s="366">
        <v>244431000</v>
      </c>
      <c r="U59" s="367">
        <v>390741000</v>
      </c>
      <c r="V59" s="367">
        <v>415290000</v>
      </c>
      <c r="W59" s="367">
        <v>415290000</v>
      </c>
      <c r="X59" s="367">
        <v>415290000</v>
      </c>
      <c r="Y59" s="367">
        <v>415290000</v>
      </c>
      <c r="Z59" s="463">
        <v>415290000</v>
      </c>
      <c r="AA59" s="367">
        <v>415290000</v>
      </c>
      <c r="AB59" s="367">
        <v>465290000</v>
      </c>
      <c r="AC59" s="367">
        <v>475694100</v>
      </c>
      <c r="AD59" s="367">
        <v>475694100</v>
      </c>
      <c r="AE59" s="463">
        <v>513143487</v>
      </c>
      <c r="AF59" s="1279"/>
      <c r="AG59" s="1224"/>
      <c r="AH59" s="1224"/>
      <c r="AI59" s="1224"/>
      <c r="AJ59" s="1224"/>
      <c r="AK59" s="1224"/>
      <c r="AL59" s="1225"/>
      <c r="AM59" s="1225"/>
      <c r="AN59" s="1026"/>
      <c r="AO59" s="1026"/>
      <c r="AP59" s="1026"/>
      <c r="AQ59" s="1226"/>
      <c r="AR59" s="1224"/>
      <c r="AS59" s="1224"/>
      <c r="AT59" s="1224"/>
      <c r="AU59" s="1224"/>
      <c r="AV59" s="1224"/>
      <c r="AW59" s="1224"/>
      <c r="AX59" s="1224"/>
      <c r="AY59" s="1248"/>
    </row>
    <row r="60" spans="1:51" ht="27" x14ac:dyDescent="0.25">
      <c r="A60" s="1027"/>
      <c r="B60" s="1028"/>
      <c r="C60" s="1029"/>
      <c r="D60" s="368" t="s">
        <v>42</v>
      </c>
      <c r="E60" s="476">
        <v>0</v>
      </c>
      <c r="F60" s="364">
        <v>0</v>
      </c>
      <c r="G60" s="364">
        <v>0</v>
      </c>
      <c r="H60" s="364">
        <v>0</v>
      </c>
      <c r="I60" s="364">
        <v>0</v>
      </c>
      <c r="J60" s="364">
        <v>0</v>
      </c>
      <c r="K60" s="364">
        <v>0</v>
      </c>
      <c r="L60" s="364">
        <v>0</v>
      </c>
      <c r="M60" s="348">
        <v>0</v>
      </c>
      <c r="N60" s="364">
        <v>0</v>
      </c>
      <c r="O60" s="364">
        <v>0</v>
      </c>
      <c r="P60" s="364">
        <v>0</v>
      </c>
      <c r="Q60" s="364">
        <v>0</v>
      </c>
      <c r="R60" s="348">
        <v>0</v>
      </c>
      <c r="S60" s="348"/>
      <c r="T60" s="364">
        <v>0</v>
      </c>
      <c r="U60" s="1228">
        <v>0</v>
      </c>
      <c r="V60" s="1228">
        <v>0</v>
      </c>
      <c r="W60" s="1228">
        <v>0</v>
      </c>
      <c r="X60" s="1228">
        <v>0</v>
      </c>
      <c r="Y60" s="1228">
        <v>0</v>
      </c>
      <c r="Z60" s="1229">
        <v>0</v>
      </c>
      <c r="AA60" s="1228">
        <v>0</v>
      </c>
      <c r="AB60" s="1228">
        <v>0</v>
      </c>
      <c r="AC60" s="1228">
        <v>0</v>
      </c>
      <c r="AD60" s="1228">
        <v>0</v>
      </c>
      <c r="AE60" s="1229">
        <v>0</v>
      </c>
      <c r="AF60" s="1279"/>
      <c r="AG60" s="1224"/>
      <c r="AH60" s="1224"/>
      <c r="AI60" s="1224"/>
      <c r="AJ60" s="1224"/>
      <c r="AK60" s="1224"/>
      <c r="AL60" s="1225"/>
      <c r="AM60" s="1225"/>
      <c r="AN60" s="1026"/>
      <c r="AO60" s="1026"/>
      <c r="AP60" s="1026"/>
      <c r="AQ60" s="1226"/>
      <c r="AR60" s="1224"/>
      <c r="AS60" s="1224"/>
      <c r="AT60" s="1224"/>
      <c r="AU60" s="1224"/>
      <c r="AV60" s="1224"/>
      <c r="AW60" s="1224"/>
      <c r="AX60" s="1224"/>
      <c r="AY60" s="1248"/>
    </row>
    <row r="61" spans="1:51" ht="27" x14ac:dyDescent="0.25">
      <c r="A61" s="1027"/>
      <c r="B61" s="1028"/>
      <c r="C61" s="1029"/>
      <c r="D61" s="365" t="s">
        <v>4</v>
      </c>
      <c r="E61" s="475">
        <v>22594166</v>
      </c>
      <c r="F61" s="366">
        <v>22594166</v>
      </c>
      <c r="G61" s="366">
        <v>22594166</v>
      </c>
      <c r="H61" s="366">
        <v>22594166</v>
      </c>
      <c r="I61" s="366">
        <v>22594166</v>
      </c>
      <c r="J61" s="366">
        <v>22594166</v>
      </c>
      <c r="K61" s="366">
        <v>22594166</v>
      </c>
      <c r="L61" s="366">
        <v>22594166</v>
      </c>
      <c r="M61" s="349">
        <v>22594166</v>
      </c>
      <c r="N61" s="366">
        <v>22594166</v>
      </c>
      <c r="O61" s="366">
        <v>22594166</v>
      </c>
      <c r="P61" s="366">
        <v>22594166</v>
      </c>
      <c r="Q61" s="366">
        <v>22594166</v>
      </c>
      <c r="R61" s="349">
        <v>22251116</v>
      </c>
      <c r="S61" s="349"/>
      <c r="T61" s="366">
        <v>4593333</v>
      </c>
      <c r="U61" s="367">
        <v>18962116</v>
      </c>
      <c r="V61" s="367">
        <v>22251116</v>
      </c>
      <c r="W61" s="367">
        <v>22251116</v>
      </c>
      <c r="X61" s="367">
        <v>22251116</v>
      </c>
      <c r="Y61" s="367">
        <v>22251116</v>
      </c>
      <c r="Z61" s="463">
        <v>22251116</v>
      </c>
      <c r="AA61" s="367">
        <v>22251116</v>
      </c>
      <c r="AB61" s="367">
        <v>22251116</v>
      </c>
      <c r="AC61" s="367">
        <v>22251116</v>
      </c>
      <c r="AD61" s="367">
        <v>22251116</v>
      </c>
      <c r="AE61" s="463">
        <v>22251116</v>
      </c>
      <c r="AF61" s="1279"/>
      <c r="AG61" s="1224"/>
      <c r="AH61" s="1224"/>
      <c r="AI61" s="1224"/>
      <c r="AJ61" s="1224"/>
      <c r="AK61" s="1224"/>
      <c r="AL61" s="1225"/>
      <c r="AM61" s="1225"/>
      <c r="AN61" s="1026"/>
      <c r="AO61" s="1026"/>
      <c r="AP61" s="1026"/>
      <c r="AQ61" s="1226"/>
      <c r="AR61" s="1224"/>
      <c r="AS61" s="1224"/>
      <c r="AT61" s="1224"/>
      <c r="AU61" s="1224"/>
      <c r="AV61" s="1224"/>
      <c r="AW61" s="1224"/>
      <c r="AX61" s="1224"/>
      <c r="AY61" s="1248"/>
    </row>
    <row r="62" spans="1:51" ht="27" x14ac:dyDescent="0.25">
      <c r="A62" s="1027"/>
      <c r="B62" s="1028"/>
      <c r="C62" s="1029"/>
      <c r="D62" s="368" t="s">
        <v>43</v>
      </c>
      <c r="E62" s="489">
        <v>25</v>
      </c>
      <c r="F62" s="380">
        <v>25</v>
      </c>
      <c r="G62" s="380">
        <v>25</v>
      </c>
      <c r="H62" s="380">
        <v>25</v>
      </c>
      <c r="I62" s="380">
        <v>25</v>
      </c>
      <c r="J62" s="380">
        <v>25</v>
      </c>
      <c r="K62" s="380">
        <v>25</v>
      </c>
      <c r="L62" s="380">
        <v>25</v>
      </c>
      <c r="M62" s="353">
        <v>25</v>
      </c>
      <c r="N62" s="380">
        <f>N58+N60</f>
        <v>25</v>
      </c>
      <c r="O62" s="380">
        <f>O58+O60</f>
        <v>25</v>
      </c>
      <c r="P62" s="380">
        <v>25</v>
      </c>
      <c r="Q62" s="380">
        <f>Q58+Q60</f>
        <v>25</v>
      </c>
      <c r="R62" s="353">
        <f>R58+R60</f>
        <v>25</v>
      </c>
      <c r="S62" s="353"/>
      <c r="T62" s="380">
        <v>1.08</v>
      </c>
      <c r="U62" s="380">
        <v>2.4300000000000002</v>
      </c>
      <c r="V62" s="380">
        <v>4.0600000000000005</v>
      </c>
      <c r="W62" s="380">
        <v>7.0100000000000007</v>
      </c>
      <c r="X62" s="380">
        <v>8.870000000000001</v>
      </c>
      <c r="Y62" s="380">
        <v>10.240000000000002</v>
      </c>
      <c r="Z62" s="353">
        <v>12.100000000000001</v>
      </c>
      <c r="AA62" s="380">
        <f t="shared" ref="AA62:AC63" si="9">AA58+AA60</f>
        <v>14.840000000000002</v>
      </c>
      <c r="AB62" s="380">
        <f t="shared" si="9"/>
        <v>19.28</v>
      </c>
      <c r="AC62" s="380">
        <f t="shared" si="9"/>
        <v>21.67</v>
      </c>
      <c r="AD62" s="380">
        <f>AD58+AD60</f>
        <v>23.07</v>
      </c>
      <c r="AE62" s="353">
        <f>+AE58+AE60</f>
        <v>25</v>
      </c>
      <c r="AF62" s="1279"/>
      <c r="AG62" s="1224"/>
      <c r="AH62" s="1224"/>
      <c r="AI62" s="1224"/>
      <c r="AJ62" s="1224"/>
      <c r="AK62" s="1224"/>
      <c r="AL62" s="1225"/>
      <c r="AM62" s="1225"/>
      <c r="AN62" s="1026"/>
      <c r="AO62" s="1026"/>
      <c r="AP62" s="1026"/>
      <c r="AQ62" s="1226"/>
      <c r="AR62" s="1224"/>
      <c r="AS62" s="1224"/>
      <c r="AT62" s="1224"/>
      <c r="AU62" s="1224"/>
      <c r="AV62" s="1224"/>
      <c r="AW62" s="1224"/>
      <c r="AX62" s="1224"/>
      <c r="AY62" s="1248"/>
    </row>
    <row r="63" spans="1:51" ht="27.75" thickBot="1" x14ac:dyDescent="0.3">
      <c r="A63" s="1027"/>
      <c r="B63" s="1028"/>
      <c r="C63" s="1029"/>
      <c r="D63" s="365" t="s">
        <v>45</v>
      </c>
      <c r="E63" s="481">
        <v>606501166</v>
      </c>
      <c r="F63" s="370">
        <v>606501166</v>
      </c>
      <c r="G63" s="370">
        <v>606501166</v>
      </c>
      <c r="H63" s="370">
        <v>606501166</v>
      </c>
      <c r="I63" s="370">
        <v>606501166</v>
      </c>
      <c r="J63" s="370">
        <v>606501166</v>
      </c>
      <c r="K63" s="370">
        <v>606501166</v>
      </c>
      <c r="L63" s="370">
        <v>606501166</v>
      </c>
      <c r="M63" s="350">
        <v>606501166</v>
      </c>
      <c r="N63" s="370">
        <f>N59+N61</f>
        <v>606501166</v>
      </c>
      <c r="O63" s="370">
        <f>O59+O61</f>
        <v>606501166</v>
      </c>
      <c r="P63" s="370">
        <v>606501166</v>
      </c>
      <c r="Q63" s="370">
        <f>Q59+Q61</f>
        <v>564333466</v>
      </c>
      <c r="R63" s="350">
        <f>R59+R61</f>
        <v>535394603</v>
      </c>
      <c r="S63" s="350"/>
      <c r="T63" s="370">
        <v>249024333</v>
      </c>
      <c r="U63" s="370">
        <v>409703116</v>
      </c>
      <c r="V63" s="370">
        <v>437541116</v>
      </c>
      <c r="W63" s="370">
        <v>437541116</v>
      </c>
      <c r="X63" s="370">
        <v>437541116</v>
      </c>
      <c r="Y63" s="370">
        <v>437541116</v>
      </c>
      <c r="Z63" s="350">
        <v>437541116</v>
      </c>
      <c r="AA63" s="370">
        <f t="shared" si="9"/>
        <v>437541116</v>
      </c>
      <c r="AB63" s="370">
        <f t="shared" si="9"/>
        <v>487541116</v>
      </c>
      <c r="AC63" s="370">
        <f t="shared" si="9"/>
        <v>497945216</v>
      </c>
      <c r="AD63" s="370">
        <f>AD59+AD61</f>
        <v>497945216</v>
      </c>
      <c r="AE63" s="350">
        <f>+AE59+AE61</f>
        <v>535394603</v>
      </c>
      <c r="AF63" s="1279"/>
      <c r="AG63" s="1224"/>
      <c r="AH63" s="1224"/>
      <c r="AI63" s="1224"/>
      <c r="AJ63" s="1224"/>
      <c r="AK63" s="1224"/>
      <c r="AL63" s="1225"/>
      <c r="AM63" s="1225"/>
      <c r="AN63" s="1026"/>
      <c r="AO63" s="1026"/>
      <c r="AP63" s="1026"/>
      <c r="AQ63" s="1226"/>
      <c r="AR63" s="1224"/>
      <c r="AS63" s="1224"/>
      <c r="AT63" s="1224"/>
      <c r="AU63" s="1224"/>
      <c r="AV63" s="1224"/>
      <c r="AW63" s="1224"/>
      <c r="AX63" s="1224"/>
      <c r="AY63" s="1248"/>
    </row>
    <row r="64" spans="1:51" ht="36" x14ac:dyDescent="0.25">
      <c r="A64" s="1014" t="s">
        <v>22</v>
      </c>
      <c r="B64" s="1015"/>
      <c r="C64" s="1015"/>
      <c r="D64" s="471" t="s">
        <v>34</v>
      </c>
      <c r="E64" s="490">
        <v>3392716000</v>
      </c>
      <c r="F64" s="315">
        <v>3392716000</v>
      </c>
      <c r="G64" s="315">
        <v>3392716000</v>
      </c>
      <c r="H64" s="315">
        <v>3392716000</v>
      </c>
      <c r="I64" s="315">
        <v>3392716000</v>
      </c>
      <c r="J64" s="315">
        <v>3392716000</v>
      </c>
      <c r="K64" s="315">
        <v>3392716000</v>
      </c>
      <c r="L64" s="315">
        <v>3392716000</v>
      </c>
      <c r="M64" s="354">
        <v>3392716000</v>
      </c>
      <c r="N64" s="315">
        <f>N11+N47+N53+N59</f>
        <v>3392716000</v>
      </c>
      <c r="O64" s="315">
        <f>O11+O47+O53+O59</f>
        <v>3392716000</v>
      </c>
      <c r="P64" s="315">
        <v>3392716000</v>
      </c>
      <c r="Q64" s="315">
        <f>Q11+Q47+Q53+Q59</f>
        <v>3138001271</v>
      </c>
      <c r="R64" s="354">
        <f>R11+R47+R53+R59</f>
        <v>3138001271</v>
      </c>
      <c r="S64" s="354"/>
      <c r="T64" s="315">
        <v>1517374400</v>
      </c>
      <c r="U64" s="315">
        <v>2350844400</v>
      </c>
      <c r="V64" s="315">
        <v>2475353400</v>
      </c>
      <c r="W64" s="315">
        <v>2528483400</v>
      </c>
      <c r="X64" s="315">
        <v>2644972899</v>
      </c>
      <c r="Y64" s="315">
        <v>2719077899</v>
      </c>
      <c r="Z64" s="354">
        <v>2734127899</v>
      </c>
      <c r="AA64" s="315">
        <f>AA11+AA47+AA53+AA59</f>
        <v>2761465903</v>
      </c>
      <c r="AB64" s="315">
        <f>AB11+AB47+AB53+AB59</f>
        <v>2879101903</v>
      </c>
      <c r="AC64" s="315">
        <f>AC11+AC47+AC53+AC59</f>
        <v>2901546003</v>
      </c>
      <c r="AD64" s="315">
        <f>AD11+AD47+AD53+AD59</f>
        <v>2927877103</v>
      </c>
      <c r="AE64" s="354">
        <f>AE11+AE47+AE53+AE59</f>
        <v>3138001271</v>
      </c>
      <c r="AF64" s="1281"/>
      <c r="AG64" s="299"/>
      <c r="AH64" s="299"/>
      <c r="AI64" s="299"/>
      <c r="AJ64" s="299"/>
      <c r="AK64" s="299"/>
      <c r="AL64" s="299"/>
      <c r="AM64" s="299"/>
      <c r="AN64" s="299"/>
      <c r="AO64" s="299"/>
      <c r="AP64" s="299"/>
      <c r="AQ64" s="299"/>
      <c r="AR64" s="299"/>
      <c r="AS64" s="299"/>
      <c r="AT64" s="299"/>
      <c r="AU64" s="299"/>
      <c r="AV64" s="299"/>
      <c r="AW64" s="299"/>
      <c r="AX64" s="299"/>
      <c r="AY64" s="298"/>
    </row>
    <row r="65" spans="1:51" ht="36" x14ac:dyDescent="0.25">
      <c r="A65" s="1014"/>
      <c r="B65" s="1015"/>
      <c r="C65" s="1015"/>
      <c r="D65" s="472" t="s">
        <v>33</v>
      </c>
      <c r="E65" s="491">
        <v>299502795</v>
      </c>
      <c r="F65" s="314">
        <v>299502795</v>
      </c>
      <c r="G65" s="314">
        <v>299502795</v>
      </c>
      <c r="H65" s="314">
        <v>299502795</v>
      </c>
      <c r="I65" s="314">
        <v>299502795</v>
      </c>
      <c r="J65" s="314">
        <v>299502795</v>
      </c>
      <c r="K65" s="314">
        <v>299502795</v>
      </c>
      <c r="L65" s="314">
        <v>299502795</v>
      </c>
      <c r="M65" s="422">
        <v>299502795</v>
      </c>
      <c r="N65" s="314">
        <f>N13+N49+N55+N61</f>
        <v>299502795</v>
      </c>
      <c r="O65" s="314">
        <f>O13+O49+O55+O61</f>
        <v>299502795</v>
      </c>
      <c r="P65" s="314">
        <f>P61+P55+P49+P13</f>
        <v>299098194</v>
      </c>
      <c r="Q65" s="314">
        <f>Q13+Q49+Q55+Q61</f>
        <v>299098194</v>
      </c>
      <c r="R65" s="422">
        <f>R13+R49+R55+R61</f>
        <v>298745017</v>
      </c>
      <c r="S65" s="422"/>
      <c r="T65" s="314">
        <v>71985733</v>
      </c>
      <c r="U65" s="314">
        <v>180699550</v>
      </c>
      <c r="V65" s="314">
        <v>228587484</v>
      </c>
      <c r="W65" s="314">
        <v>259677818</v>
      </c>
      <c r="X65" s="314">
        <v>289899364.07692301</v>
      </c>
      <c r="Y65" s="314">
        <v>289899364.07692301</v>
      </c>
      <c r="Z65" s="422">
        <v>289899364.07692301</v>
      </c>
      <c r="AA65" s="314">
        <f>AA13+AA49+AA55+AA61</f>
        <v>292819964</v>
      </c>
      <c r="AB65" s="314">
        <f>AB13+AB49+AB55+AB61</f>
        <v>297211064</v>
      </c>
      <c r="AC65" s="314">
        <f>AC13+AC49+AC55+AC61</f>
        <v>297741684</v>
      </c>
      <c r="AD65" s="314">
        <f>AD13+AD49+AD55+AD61</f>
        <v>298745017</v>
      </c>
      <c r="AE65" s="422">
        <f>AE13+AE49+AE55+AE61</f>
        <v>298745017</v>
      </c>
      <c r="AF65" s="1282"/>
      <c r="AG65" s="313"/>
      <c r="AH65" s="313"/>
      <c r="AI65" s="313"/>
      <c r="AJ65" s="313"/>
      <c r="AK65" s="313"/>
      <c r="AL65" s="313"/>
      <c r="AM65" s="313"/>
      <c r="AN65" s="313"/>
      <c r="AO65" s="313"/>
      <c r="AP65" s="313"/>
      <c r="AQ65" s="313"/>
      <c r="AR65" s="313"/>
      <c r="AS65" s="313"/>
      <c r="AT65" s="313"/>
      <c r="AU65" s="313"/>
      <c r="AV65" s="313"/>
      <c r="AW65" s="313"/>
      <c r="AX65" s="313"/>
      <c r="AY65" s="312"/>
    </row>
    <row r="66" spans="1:51" ht="36.75" thickBot="1" x14ac:dyDescent="0.3">
      <c r="A66" s="1016"/>
      <c r="B66" s="1017"/>
      <c r="C66" s="1017"/>
      <c r="D66" s="473" t="s">
        <v>32</v>
      </c>
      <c r="E66" s="492">
        <v>3692218795</v>
      </c>
      <c r="F66" s="311">
        <v>3692218795</v>
      </c>
      <c r="G66" s="311">
        <v>3692218795</v>
      </c>
      <c r="H66" s="311">
        <v>3692218795</v>
      </c>
      <c r="I66" s="311">
        <v>3692218795</v>
      </c>
      <c r="J66" s="311">
        <v>3692218795</v>
      </c>
      <c r="K66" s="311">
        <v>3692218795</v>
      </c>
      <c r="L66" s="311">
        <v>3692218795</v>
      </c>
      <c r="M66" s="355">
        <v>3692218795</v>
      </c>
      <c r="N66" s="311">
        <f>N64+N65</f>
        <v>3692218795</v>
      </c>
      <c r="O66" s="311">
        <f>O64+O65</f>
        <v>3692218795</v>
      </c>
      <c r="P66" s="311">
        <f>P64+P65</f>
        <v>3691814194</v>
      </c>
      <c r="Q66" s="311">
        <f>Q64+Q65</f>
        <v>3437099465</v>
      </c>
      <c r="R66" s="355">
        <f>R64+R65</f>
        <v>3436746288</v>
      </c>
      <c r="S66" s="355"/>
      <c r="T66" s="311">
        <v>1589360133</v>
      </c>
      <c r="U66" s="311">
        <v>2531543950</v>
      </c>
      <c r="V66" s="311">
        <v>2703940884</v>
      </c>
      <c r="W66" s="311">
        <v>2788161218</v>
      </c>
      <c r="X66" s="311">
        <v>2934872263.0769229</v>
      </c>
      <c r="Y66" s="311">
        <v>3008977263.0769229</v>
      </c>
      <c r="Z66" s="355">
        <v>3024027263.0769229</v>
      </c>
      <c r="AA66" s="311">
        <f>AA64+AA65</f>
        <v>3054285867</v>
      </c>
      <c r="AB66" s="311">
        <f>AB64+AB65</f>
        <v>3176312967</v>
      </c>
      <c r="AC66" s="311">
        <f>AC64+AC65</f>
        <v>3199287687</v>
      </c>
      <c r="AD66" s="311">
        <f>AD64+AD65</f>
        <v>3226622120</v>
      </c>
      <c r="AE66" s="355">
        <f>AE64+AE65</f>
        <v>3436746288</v>
      </c>
      <c r="AF66" s="356"/>
      <c r="AG66" s="310"/>
      <c r="AH66" s="310"/>
      <c r="AI66" s="310"/>
      <c r="AJ66" s="310"/>
      <c r="AK66" s="310"/>
      <c r="AL66" s="310"/>
      <c r="AM66" s="310"/>
      <c r="AN66" s="310"/>
      <c r="AO66" s="310"/>
      <c r="AP66" s="310"/>
      <c r="AQ66" s="310"/>
      <c r="AR66" s="310"/>
      <c r="AS66" s="310"/>
      <c r="AT66" s="310"/>
      <c r="AU66" s="310"/>
      <c r="AV66" s="310"/>
      <c r="AW66" s="310"/>
      <c r="AX66" s="310"/>
      <c r="AY66" s="309"/>
    </row>
    <row r="67" spans="1:51" x14ac:dyDescent="0.25">
      <c r="A67" s="331"/>
      <c r="B67" s="331"/>
      <c r="C67" s="331"/>
      <c r="D67" s="331"/>
      <c r="E67" s="330"/>
      <c r="F67" s="329"/>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28"/>
      <c r="AE67" s="331"/>
      <c r="AF67" s="331"/>
      <c r="AG67" s="331"/>
      <c r="AH67" s="331"/>
      <c r="AI67" s="331"/>
      <c r="AJ67" s="331"/>
      <c r="AK67" s="331"/>
      <c r="AL67" s="331"/>
      <c r="AM67" s="331"/>
      <c r="AN67" s="331"/>
      <c r="AO67" s="331"/>
      <c r="AP67" s="327"/>
      <c r="AQ67" s="327"/>
      <c r="AR67" s="331"/>
      <c r="AS67" s="331"/>
      <c r="AT67" s="331"/>
      <c r="AU67" s="331"/>
      <c r="AV67" s="331"/>
      <c r="AW67" s="331"/>
      <c r="AX67" s="327"/>
    </row>
    <row r="68" spans="1:51" ht="18" x14ac:dyDescent="0.25">
      <c r="A68" s="326" t="s">
        <v>35</v>
      </c>
      <c r="B68" s="331"/>
      <c r="C68" s="331"/>
      <c r="D68" s="331"/>
      <c r="E68" s="330"/>
      <c r="F68" s="329"/>
      <c r="G68" s="330"/>
      <c r="H68" s="330"/>
      <c r="I68" s="330"/>
      <c r="J68" s="330"/>
      <c r="K68" s="330"/>
      <c r="L68" s="330"/>
      <c r="M68" s="330"/>
      <c r="N68" s="330"/>
      <c r="O68" s="330"/>
      <c r="P68" s="330"/>
      <c r="Q68" s="330"/>
      <c r="R68" s="330"/>
      <c r="S68" s="330"/>
      <c r="T68" s="330"/>
      <c r="V68" s="319"/>
      <c r="W68" s="319"/>
      <c r="X68" s="330"/>
      <c r="Y68" s="330"/>
      <c r="Z68" s="330"/>
      <c r="AA68" s="330"/>
      <c r="AB68" s="330"/>
      <c r="AC68" s="330"/>
      <c r="AD68" s="330"/>
      <c r="AE68" s="330"/>
      <c r="AF68" s="331"/>
      <c r="AG68" s="331"/>
      <c r="AH68" s="331"/>
      <c r="AI68" s="331"/>
      <c r="AJ68" s="325"/>
      <c r="AK68" s="325"/>
      <c r="AL68" s="325"/>
      <c r="AM68" s="325"/>
      <c r="AN68" s="325"/>
      <c r="AO68" s="325"/>
      <c r="AP68" s="324"/>
      <c r="AQ68" s="324"/>
      <c r="AR68" s="323"/>
      <c r="AS68" s="323"/>
      <c r="AT68" s="323"/>
      <c r="AU68" s="323"/>
      <c r="AV68" s="323"/>
      <c r="AW68" s="323"/>
      <c r="AX68" s="323"/>
    </row>
    <row r="69" spans="1:51" ht="18" x14ac:dyDescent="0.25">
      <c r="A69" s="308" t="s">
        <v>36</v>
      </c>
      <c r="B69" s="1018" t="s">
        <v>37</v>
      </c>
      <c r="C69" s="1019"/>
      <c r="D69" s="1020"/>
      <c r="E69" s="1021" t="s">
        <v>38</v>
      </c>
      <c r="F69" s="1021"/>
      <c r="G69" s="1021"/>
      <c r="H69" s="1021"/>
      <c r="I69" s="1021"/>
      <c r="J69" s="1021"/>
      <c r="K69" s="1021"/>
      <c r="L69" s="1021"/>
      <c r="M69" s="1021"/>
      <c r="N69" s="1021"/>
      <c r="O69" s="1021"/>
      <c r="P69" s="1021"/>
      <c r="Q69" s="1021"/>
      <c r="R69" s="1021"/>
      <c r="S69" s="331"/>
      <c r="T69" s="330"/>
      <c r="V69" s="322"/>
      <c r="W69" s="322"/>
      <c r="X69" s="330"/>
      <c r="Y69" s="331"/>
      <c r="Z69" s="331"/>
      <c r="AA69" s="330"/>
      <c r="AB69" s="330"/>
      <c r="AC69" s="331"/>
      <c r="AD69" s="331"/>
      <c r="AE69" s="331"/>
      <c r="AF69" s="331"/>
      <c r="AG69" s="331"/>
      <c r="AH69" s="331"/>
      <c r="AI69" s="331"/>
      <c r="AJ69" s="325"/>
      <c r="AK69" s="325"/>
      <c r="AL69" s="325"/>
      <c r="AM69" s="325"/>
      <c r="AN69" s="325"/>
      <c r="AO69" s="325"/>
      <c r="AP69" s="324"/>
      <c r="AQ69" s="324"/>
      <c r="AR69" s="325"/>
      <c r="AS69" s="325"/>
      <c r="AT69" s="325"/>
      <c r="AU69" s="325"/>
      <c r="AV69" s="325"/>
      <c r="AW69" s="325"/>
      <c r="AX69" s="324"/>
    </row>
    <row r="70" spans="1:51" ht="18" x14ac:dyDescent="0.25">
      <c r="A70" s="656">
        <v>13</v>
      </c>
      <c r="B70" s="1022" t="s">
        <v>91</v>
      </c>
      <c r="C70" s="1023"/>
      <c r="D70" s="1024"/>
      <c r="E70" s="1025" t="s">
        <v>82</v>
      </c>
      <c r="F70" s="1025"/>
      <c r="G70" s="1025"/>
      <c r="H70" s="1025"/>
      <c r="I70" s="1025"/>
      <c r="J70" s="1025"/>
      <c r="K70" s="1025"/>
      <c r="L70" s="1025"/>
      <c r="M70" s="1025"/>
      <c r="N70" s="1025"/>
      <c r="O70" s="1025"/>
      <c r="P70" s="1025"/>
      <c r="Q70" s="1025"/>
      <c r="R70" s="1025"/>
      <c r="S70" s="331"/>
      <c r="T70" s="331"/>
      <c r="U70" s="331"/>
      <c r="V70" s="331"/>
      <c r="W70" s="331"/>
      <c r="X70" s="330"/>
      <c r="Y70" s="331"/>
      <c r="Z70" s="331"/>
      <c r="AA70" s="330"/>
      <c r="AB70" s="330"/>
      <c r="AC70" s="331"/>
      <c r="AD70" s="328"/>
      <c r="AE70" s="331"/>
      <c r="AF70" s="331"/>
      <c r="AG70" s="331"/>
      <c r="AH70" s="331"/>
      <c r="AI70" s="331"/>
      <c r="AJ70" s="325"/>
      <c r="AK70" s="325"/>
      <c r="AL70" s="325"/>
      <c r="AM70" s="325"/>
      <c r="AN70" s="325"/>
      <c r="AO70" s="325"/>
      <c r="AP70" s="324"/>
      <c r="AQ70" s="324"/>
      <c r="AR70" s="325"/>
      <c r="AS70" s="325"/>
      <c r="AT70" s="325"/>
      <c r="AU70" s="325"/>
      <c r="AV70" s="325"/>
      <c r="AW70" s="325"/>
      <c r="AX70" s="324"/>
    </row>
    <row r="71" spans="1:51" x14ac:dyDescent="0.25">
      <c r="A71" s="656">
        <v>14</v>
      </c>
      <c r="B71" s="1022" t="s">
        <v>273</v>
      </c>
      <c r="C71" s="1023"/>
      <c r="D71" s="1024"/>
      <c r="E71" s="1025" t="s">
        <v>330</v>
      </c>
      <c r="F71" s="1025"/>
      <c r="G71" s="1025"/>
      <c r="H71" s="1025"/>
      <c r="I71" s="1025"/>
      <c r="J71" s="1025"/>
      <c r="K71" s="1025"/>
      <c r="L71" s="1025"/>
      <c r="M71" s="1025"/>
      <c r="N71" s="1025"/>
      <c r="O71" s="1025"/>
      <c r="P71" s="1025"/>
      <c r="Q71" s="1025"/>
      <c r="R71" s="1025"/>
      <c r="S71" s="331"/>
      <c r="T71" s="331"/>
      <c r="U71" s="331"/>
      <c r="V71" s="331"/>
      <c r="W71" s="331"/>
      <c r="X71" s="331"/>
      <c r="Y71" s="331"/>
      <c r="Z71" s="331"/>
      <c r="AA71" s="330"/>
      <c r="AB71" s="330"/>
      <c r="AC71" s="331"/>
      <c r="AD71" s="328"/>
      <c r="AE71" s="331"/>
      <c r="AG71" s="331"/>
      <c r="AH71" s="331"/>
      <c r="AI71" s="331"/>
      <c r="AJ71" s="331"/>
      <c r="AK71" s="331"/>
      <c r="AL71" s="331"/>
      <c r="AM71" s="331"/>
      <c r="AN71" s="331"/>
      <c r="AO71" s="331"/>
      <c r="AP71" s="327"/>
      <c r="AQ71" s="327"/>
      <c r="AR71" s="331"/>
      <c r="AS71" s="331"/>
      <c r="AT71" s="331"/>
      <c r="AU71" s="331"/>
      <c r="AV71" s="331"/>
      <c r="AW71" s="331"/>
      <c r="AX71" s="327"/>
    </row>
    <row r="72" spans="1:51" ht="15.75" x14ac:dyDescent="0.25">
      <c r="A72" s="331"/>
      <c r="B72" s="331"/>
      <c r="C72" s="331"/>
      <c r="D72" s="331"/>
      <c r="E72" s="321"/>
      <c r="F72" s="321"/>
      <c r="G72" s="321"/>
      <c r="H72" s="321"/>
      <c r="I72" s="321"/>
      <c r="J72" s="321"/>
      <c r="K72" s="321"/>
      <c r="L72" s="321"/>
      <c r="M72" s="321"/>
      <c r="N72" s="321"/>
      <c r="O72" s="321"/>
      <c r="P72" s="321"/>
      <c r="Q72" s="321"/>
      <c r="R72" s="331"/>
      <c r="S72" s="331"/>
      <c r="T72" s="331"/>
      <c r="U72" s="331"/>
      <c r="V72" s="331"/>
      <c r="W72" s="331"/>
      <c r="X72" s="331"/>
      <c r="Y72" s="331"/>
      <c r="Z72" s="331"/>
      <c r="AA72" s="330"/>
      <c r="AB72" s="330"/>
      <c r="AC72" s="331"/>
      <c r="AD72" s="328"/>
      <c r="AE72" s="331"/>
      <c r="AF72" s="320"/>
      <c r="AG72" s="332"/>
      <c r="AH72" s="332"/>
      <c r="AI72" s="332"/>
      <c r="AJ72" s="331"/>
      <c r="AK72" s="331"/>
      <c r="AL72" s="331"/>
      <c r="AM72" s="331"/>
      <c r="AN72" s="331"/>
      <c r="AO72" s="331"/>
      <c r="AP72" s="331"/>
      <c r="AQ72" s="331"/>
      <c r="AR72" s="331"/>
      <c r="AS72" s="331"/>
      <c r="AT72" s="331"/>
      <c r="AU72" s="331"/>
      <c r="AV72" s="331"/>
      <c r="AW72" s="331"/>
      <c r="AX72" s="331"/>
    </row>
    <row r="73" spans="1:51" ht="15.75" x14ac:dyDescent="0.25">
      <c r="N73" s="321"/>
      <c r="O73" s="321"/>
      <c r="R73" s="331"/>
      <c r="S73" s="331"/>
      <c r="T73" s="331"/>
      <c r="U73" s="331"/>
      <c r="V73" s="331"/>
      <c r="W73" s="331"/>
      <c r="X73" s="331"/>
      <c r="Y73" s="331"/>
      <c r="Z73" s="331"/>
      <c r="AA73" s="331"/>
      <c r="AB73" s="331"/>
      <c r="AC73" s="334"/>
      <c r="AD73" s="328"/>
      <c r="AF73" s="316"/>
      <c r="AG73" s="318"/>
    </row>
    <row r="74" spans="1:51" ht="18" x14ac:dyDescent="0.25">
      <c r="N74" s="321"/>
      <c r="O74" s="321"/>
      <c r="R74" s="331"/>
      <c r="S74" s="331"/>
      <c r="T74" s="331"/>
      <c r="U74" s="331"/>
      <c r="V74" s="331"/>
      <c r="W74" s="331"/>
      <c r="X74" s="331"/>
      <c r="Y74" s="331"/>
      <c r="Z74" s="331"/>
      <c r="AA74" s="331"/>
      <c r="AB74" s="331"/>
      <c r="AC74" s="331"/>
      <c r="AD74" s="420"/>
      <c r="AF74" s="316"/>
      <c r="AG74" s="318"/>
    </row>
    <row r="75" spans="1:51" ht="18" x14ac:dyDescent="0.25">
      <c r="N75" s="321"/>
      <c r="O75" s="321"/>
      <c r="R75" s="331"/>
      <c r="S75" s="331"/>
      <c r="T75" s="331"/>
      <c r="U75" s="331"/>
      <c r="V75" s="331"/>
      <c r="W75" s="331"/>
      <c r="X75" s="331"/>
      <c r="Y75" s="331"/>
      <c r="Z75" s="331"/>
      <c r="AA75" s="331"/>
      <c r="AB75" s="331"/>
      <c r="AD75" s="421"/>
      <c r="AF75" s="318"/>
      <c r="AG75" s="333"/>
    </row>
    <row r="76" spans="1:51" ht="18" x14ac:dyDescent="0.25">
      <c r="N76" s="321"/>
      <c r="O76" s="321"/>
      <c r="R76" s="331"/>
      <c r="S76" s="331"/>
      <c r="T76" s="331"/>
      <c r="U76" s="331"/>
      <c r="V76" s="331"/>
      <c r="W76" s="331"/>
      <c r="X76" s="331"/>
      <c r="Y76" s="331"/>
      <c r="Z76" s="331"/>
      <c r="AA76" s="331"/>
      <c r="AB76" s="331"/>
      <c r="AC76" s="331"/>
      <c r="AD76" s="421"/>
    </row>
    <row r="77" spans="1:51" ht="15.75" x14ac:dyDescent="0.25">
      <c r="N77" s="321"/>
      <c r="O77" s="321"/>
      <c r="R77" s="331"/>
      <c r="S77" s="331"/>
      <c r="T77" s="331"/>
      <c r="U77" s="331"/>
      <c r="V77" s="331"/>
      <c r="W77" s="331"/>
      <c r="X77" s="331"/>
      <c r="Y77" s="331"/>
      <c r="Z77" s="331"/>
      <c r="AA77" s="331"/>
      <c r="AB77" s="331"/>
      <c r="AC77" s="331"/>
      <c r="AD77" s="328"/>
    </row>
    <row r="78" spans="1:51" ht="18" x14ac:dyDescent="0.25">
      <c r="R78" s="331"/>
      <c r="S78" s="331"/>
      <c r="T78" s="331"/>
      <c r="U78" s="331"/>
      <c r="V78" s="331"/>
      <c r="W78" s="331"/>
      <c r="X78" s="331"/>
      <c r="Y78" s="331"/>
      <c r="Z78" s="331"/>
      <c r="AA78" s="331"/>
      <c r="AB78" s="331"/>
      <c r="AC78" s="331"/>
      <c r="AD78" s="335"/>
    </row>
    <row r="79" spans="1:51" ht="18" x14ac:dyDescent="0.25">
      <c r="R79" s="331"/>
      <c r="S79" s="331"/>
      <c r="T79" s="331"/>
      <c r="U79" s="331"/>
      <c r="V79" s="331"/>
      <c r="W79" s="331"/>
      <c r="X79" s="331"/>
      <c r="Y79" s="331"/>
      <c r="Z79" s="331"/>
      <c r="AA79" s="331"/>
      <c r="AB79" s="331"/>
      <c r="AC79" s="331"/>
      <c r="AD79" s="335"/>
    </row>
    <row r="80" spans="1:51" ht="18" x14ac:dyDescent="0.25">
      <c r="R80" s="331"/>
      <c r="S80" s="331"/>
      <c r="T80" s="331"/>
      <c r="U80" s="331"/>
      <c r="V80" s="331"/>
      <c r="W80" s="331"/>
      <c r="X80" s="331"/>
      <c r="Y80" s="331"/>
      <c r="Z80" s="331"/>
      <c r="AA80" s="331"/>
      <c r="AB80" s="331"/>
      <c r="AC80" s="331"/>
      <c r="AD80" s="335"/>
    </row>
    <row r="81" spans="18:34" x14ac:dyDescent="0.25">
      <c r="R81" s="331"/>
      <c r="S81" s="331"/>
      <c r="T81" s="331"/>
      <c r="U81" s="331"/>
      <c r="V81" s="331"/>
      <c r="W81" s="331"/>
      <c r="X81" s="331"/>
      <c r="Y81" s="331"/>
      <c r="Z81" s="331"/>
      <c r="AA81" s="331"/>
      <c r="AB81" s="331"/>
      <c r="AD81" s="328"/>
    </row>
    <row r="82" spans="18:34" ht="21" x14ac:dyDescent="0.35">
      <c r="R82" s="331"/>
      <c r="S82" s="331"/>
      <c r="T82" s="331"/>
      <c r="U82" s="331"/>
      <c r="V82" s="331"/>
      <c r="W82" s="339"/>
      <c r="X82" s="339"/>
      <c r="Y82" s="339"/>
      <c r="Z82" s="339"/>
      <c r="AA82" s="339"/>
      <c r="AB82" s="339"/>
      <c r="AC82" s="339"/>
      <c r="AD82" s="340"/>
      <c r="AE82" s="341"/>
      <c r="AF82" s="341"/>
    </row>
    <row r="83" spans="18:34" ht="21" x14ac:dyDescent="0.35">
      <c r="R83" s="331"/>
      <c r="S83" s="331"/>
      <c r="T83" s="331"/>
      <c r="U83" s="331"/>
      <c r="V83" s="338"/>
      <c r="W83" s="339"/>
      <c r="X83" s="339"/>
      <c r="Y83" s="339"/>
      <c r="Z83" s="339"/>
      <c r="AA83" s="339"/>
      <c r="AB83" s="339"/>
      <c r="AC83" s="339"/>
      <c r="AD83" s="340"/>
      <c r="AE83" s="341"/>
      <c r="AF83" s="341"/>
      <c r="AG83" s="316"/>
      <c r="AH83" s="337"/>
    </row>
    <row r="84" spans="18:34" ht="21" x14ac:dyDescent="0.35">
      <c r="R84" s="331"/>
      <c r="S84" s="331"/>
      <c r="T84" s="331"/>
      <c r="U84" s="331"/>
      <c r="V84" s="338"/>
      <c r="W84" s="339"/>
      <c r="X84" s="339"/>
      <c r="Y84" s="339"/>
      <c r="Z84" s="339"/>
      <c r="AA84" s="339"/>
      <c r="AB84" s="339"/>
      <c r="AC84" s="339"/>
      <c r="AD84" s="340"/>
      <c r="AE84" s="341"/>
      <c r="AF84" s="341"/>
      <c r="AG84" s="316"/>
      <c r="AH84" s="337"/>
    </row>
    <row r="85" spans="18:34" ht="21" x14ac:dyDescent="0.35">
      <c r="R85" s="331"/>
      <c r="S85" s="331"/>
      <c r="T85" s="331"/>
      <c r="U85" s="331"/>
      <c r="V85" s="338"/>
      <c r="W85" s="339"/>
      <c r="X85" s="339"/>
      <c r="Y85" s="339"/>
      <c r="Z85" s="339"/>
      <c r="AA85" s="339"/>
      <c r="AB85" s="339"/>
      <c r="AC85" s="339"/>
      <c r="AD85" s="340"/>
      <c r="AE85" s="341"/>
      <c r="AF85" s="341"/>
      <c r="AG85" s="316"/>
      <c r="AH85" s="337"/>
    </row>
    <row r="86" spans="18:34" ht="21" x14ac:dyDescent="0.35">
      <c r="R86" s="331"/>
      <c r="S86" s="331"/>
      <c r="T86" s="331"/>
      <c r="U86" s="331"/>
      <c r="V86" s="338"/>
      <c r="W86" s="339"/>
      <c r="X86" s="339"/>
      <c r="Y86" s="339"/>
      <c r="Z86" s="339"/>
      <c r="AA86" s="339"/>
      <c r="AB86" s="339"/>
      <c r="AC86" s="339"/>
      <c r="AD86" s="340"/>
      <c r="AE86" s="341"/>
      <c r="AF86" s="341"/>
      <c r="AG86" s="316"/>
      <c r="AH86" s="337"/>
    </row>
    <row r="87" spans="18:34" ht="21" x14ac:dyDescent="0.35">
      <c r="R87" s="331"/>
      <c r="S87" s="331"/>
      <c r="T87" s="331"/>
      <c r="U87" s="331"/>
      <c r="V87" s="338"/>
      <c r="W87" s="339"/>
      <c r="X87" s="339"/>
      <c r="Y87" s="339"/>
      <c r="Z87" s="339"/>
      <c r="AA87" s="339"/>
      <c r="AB87" s="339"/>
      <c r="AC87" s="341"/>
      <c r="AD87" s="340"/>
      <c r="AE87" s="341"/>
      <c r="AF87" s="341"/>
      <c r="AG87" s="316"/>
      <c r="AH87" s="337"/>
    </row>
    <row r="88" spans="18:34" ht="21" x14ac:dyDescent="0.35">
      <c r="R88" s="331"/>
      <c r="S88" s="331"/>
      <c r="T88" s="331"/>
      <c r="U88" s="331"/>
      <c r="V88" s="338"/>
      <c r="W88" s="339"/>
      <c r="X88" s="339"/>
      <c r="Y88" s="339"/>
      <c r="Z88" s="339"/>
      <c r="AA88" s="339"/>
      <c r="AB88" s="339"/>
      <c r="AC88" s="339"/>
      <c r="AD88" s="340"/>
      <c r="AE88" s="341"/>
      <c r="AF88" s="341"/>
      <c r="AG88" s="316"/>
      <c r="AH88" s="316"/>
    </row>
    <row r="89" spans="18:34" x14ac:dyDescent="0.25">
      <c r="R89" s="331"/>
      <c r="S89" s="331"/>
      <c r="T89" s="331"/>
      <c r="U89" s="331"/>
      <c r="V89" s="331"/>
      <c r="W89" s="331"/>
      <c r="X89" s="331"/>
      <c r="Y89" s="331"/>
      <c r="Z89" s="331"/>
      <c r="AA89" s="331"/>
      <c r="AB89" s="331"/>
      <c r="AC89" s="331"/>
      <c r="AD89" s="336"/>
    </row>
    <row r="90" spans="18:34" x14ac:dyDescent="0.25">
      <c r="R90" s="331"/>
      <c r="S90" s="331"/>
      <c r="T90" s="331"/>
      <c r="U90" s="331"/>
      <c r="V90" s="331"/>
      <c r="W90" s="331"/>
      <c r="X90" s="331"/>
      <c r="Y90" s="331"/>
      <c r="Z90" s="331"/>
      <c r="AA90" s="331"/>
      <c r="AB90" s="331"/>
      <c r="AC90" s="331"/>
      <c r="AD90" s="328"/>
      <c r="AG90" s="316"/>
      <c r="AH90" s="316"/>
    </row>
    <row r="91" spans="18:34" x14ac:dyDescent="0.25">
      <c r="R91" s="331"/>
      <c r="S91" s="331"/>
      <c r="T91" s="331"/>
      <c r="U91" s="331"/>
      <c r="V91" s="331"/>
      <c r="W91" s="342"/>
      <c r="X91" s="331"/>
      <c r="Y91" s="331"/>
      <c r="Z91" s="331"/>
      <c r="AA91" s="331"/>
      <c r="AB91" s="331"/>
      <c r="AC91" s="331"/>
      <c r="AD91" s="328"/>
      <c r="AE91" s="317"/>
      <c r="AG91" s="316"/>
      <c r="AH91" s="316"/>
    </row>
    <row r="92" spans="18:34" x14ac:dyDescent="0.25">
      <c r="R92" s="331"/>
      <c r="S92" s="331"/>
      <c r="T92" s="331"/>
      <c r="U92" s="331">
        <v>11219</v>
      </c>
      <c r="V92" s="343"/>
      <c r="W92" s="345"/>
      <c r="X92" s="331"/>
      <c r="Y92" s="331"/>
      <c r="Z92" s="331"/>
      <c r="AA92" s="331"/>
      <c r="AB92" s="331"/>
      <c r="AC92" s="331"/>
      <c r="AD92" s="328"/>
      <c r="AE92" s="317"/>
      <c r="AF92" s="344"/>
      <c r="AG92" s="316"/>
      <c r="AH92" s="316"/>
    </row>
    <row r="93" spans="18:34" x14ac:dyDescent="0.25">
      <c r="R93" s="331"/>
      <c r="S93" s="331"/>
      <c r="T93" s="331"/>
      <c r="U93" s="331">
        <v>2119</v>
      </c>
      <c r="V93" s="343"/>
      <c r="W93" s="345"/>
      <c r="X93" s="331"/>
      <c r="Y93" s="331"/>
      <c r="Z93" s="331"/>
      <c r="AA93" s="331"/>
      <c r="AB93" s="331"/>
      <c r="AC93" s="331"/>
      <c r="AD93" s="328"/>
      <c r="AE93" s="317"/>
      <c r="AF93" s="344"/>
      <c r="AG93" s="316"/>
      <c r="AH93" s="316"/>
    </row>
    <row r="94" spans="18:34" x14ac:dyDescent="0.25">
      <c r="R94" s="331"/>
      <c r="S94" s="331"/>
      <c r="T94" s="331"/>
      <c r="U94" s="331">
        <v>2309</v>
      </c>
      <c r="V94" s="343"/>
      <c r="W94" s="345"/>
      <c r="X94" s="331"/>
      <c r="Y94" s="331"/>
      <c r="Z94" s="331"/>
      <c r="AA94" s="331"/>
      <c r="AB94" s="331"/>
      <c r="AC94" s="331"/>
      <c r="AD94" s="328"/>
      <c r="AE94" s="317"/>
      <c r="AF94" s="344"/>
      <c r="AG94" s="316"/>
      <c r="AH94" s="316"/>
    </row>
    <row r="95" spans="18:34" x14ac:dyDescent="0.25">
      <c r="R95" s="331"/>
      <c r="S95" s="331"/>
      <c r="T95" s="331"/>
      <c r="U95" s="331">
        <v>735</v>
      </c>
      <c r="V95" s="343"/>
      <c r="W95" s="345"/>
      <c r="X95" s="331"/>
      <c r="Y95" s="331"/>
      <c r="Z95" s="331"/>
      <c r="AA95" s="331"/>
      <c r="AB95" s="331"/>
      <c r="AC95" s="331"/>
      <c r="AD95" s="328"/>
      <c r="AE95" s="317"/>
      <c r="AF95" s="344"/>
      <c r="AG95" s="316"/>
      <c r="AH95" s="316"/>
    </row>
    <row r="96" spans="18:34" x14ac:dyDescent="0.25">
      <c r="R96" s="331"/>
      <c r="S96" s="331"/>
      <c r="T96" s="331"/>
      <c r="U96" s="331">
        <v>38241</v>
      </c>
      <c r="V96" s="343"/>
      <c r="W96" s="345"/>
      <c r="X96" s="331"/>
      <c r="Y96" s="331"/>
      <c r="Z96" s="331"/>
      <c r="AA96" s="331"/>
      <c r="AB96" s="331"/>
      <c r="AC96" s="331"/>
      <c r="AD96" s="328"/>
      <c r="AF96" s="344"/>
    </row>
    <row r="97" spans="18:32" x14ac:dyDescent="0.25">
      <c r="R97" s="331"/>
      <c r="S97" s="331"/>
      <c r="T97" s="331"/>
      <c r="U97" s="331">
        <v>54623</v>
      </c>
      <c r="V97" s="343"/>
      <c r="W97" s="345"/>
      <c r="X97" s="345"/>
      <c r="Y97" s="345"/>
      <c r="Z97" s="345"/>
      <c r="AA97" s="345"/>
      <c r="AB97" s="345"/>
      <c r="AC97" s="345"/>
      <c r="AD97" s="345"/>
      <c r="AE97" s="345"/>
      <c r="AF97" s="345"/>
    </row>
    <row r="98" spans="18:32" x14ac:dyDescent="0.25">
      <c r="R98" s="331"/>
      <c r="S98" s="331"/>
      <c r="T98" s="331"/>
      <c r="U98" s="331"/>
      <c r="V98" s="331"/>
      <c r="W98" s="331"/>
      <c r="X98" s="331"/>
      <c r="Y98" s="331"/>
      <c r="Z98" s="331"/>
      <c r="AA98" s="331"/>
      <c r="AB98" s="331"/>
      <c r="AC98" s="331"/>
      <c r="AD98" s="328"/>
    </row>
    <row r="99" spans="18:32" x14ac:dyDescent="0.25">
      <c r="R99" s="331"/>
      <c r="S99" s="331"/>
      <c r="T99" s="331"/>
      <c r="U99" s="331"/>
      <c r="V99" s="331"/>
      <c r="W99" s="346"/>
      <c r="X99" s="346"/>
      <c r="Y99" s="346"/>
      <c r="Z99" s="346"/>
      <c r="AA99" s="346"/>
      <c r="AB99" s="346"/>
      <c r="AC99" s="346"/>
      <c r="AD99" s="346"/>
      <c r="AE99" s="346"/>
      <c r="AF99" s="654"/>
    </row>
    <row r="100" spans="18:32" x14ac:dyDescent="0.25">
      <c r="R100" s="331"/>
      <c r="S100" s="331"/>
      <c r="T100" s="331"/>
      <c r="U100" s="331"/>
      <c r="V100" s="343"/>
      <c r="W100" s="347"/>
      <c r="X100" s="331"/>
      <c r="Y100" s="331"/>
      <c r="Z100" s="331"/>
      <c r="AA100" s="331"/>
      <c r="AB100" s="331"/>
      <c r="AC100" s="331"/>
      <c r="AD100" s="328"/>
      <c r="AF100" s="346"/>
    </row>
    <row r="101" spans="18:32" x14ac:dyDescent="0.25">
      <c r="R101" s="331"/>
      <c r="S101" s="331"/>
      <c r="T101" s="331"/>
      <c r="U101" s="331"/>
      <c r="V101" s="343"/>
      <c r="W101" s="347"/>
      <c r="X101" s="331"/>
      <c r="Y101" s="331"/>
      <c r="Z101" s="331"/>
      <c r="AA101" s="331"/>
      <c r="AB101" s="331"/>
      <c r="AC101" s="331"/>
    </row>
    <row r="102" spans="18:32" x14ac:dyDescent="0.25">
      <c r="R102" s="331"/>
      <c r="S102" s="331"/>
      <c r="T102" s="331"/>
      <c r="U102" s="331"/>
      <c r="V102" s="343"/>
      <c r="W102" s="347"/>
      <c r="X102" s="331"/>
      <c r="Y102" s="331"/>
      <c r="Z102" s="331"/>
      <c r="AA102" s="331"/>
      <c r="AB102" s="331"/>
      <c r="AC102" s="331"/>
      <c r="AD102" s="328"/>
    </row>
    <row r="103" spans="18:32" x14ac:dyDescent="0.25">
      <c r="R103" s="331"/>
      <c r="S103" s="331"/>
      <c r="T103" s="331"/>
      <c r="U103" s="331"/>
      <c r="V103" s="343"/>
      <c r="W103" s="347"/>
      <c r="X103" s="331"/>
      <c r="Y103" s="331"/>
      <c r="Z103" s="331"/>
      <c r="AA103" s="331"/>
      <c r="AB103" s="331"/>
      <c r="AC103" s="331"/>
    </row>
    <row r="104" spans="18:32" x14ac:dyDescent="0.25">
      <c r="R104" s="331"/>
      <c r="S104" s="331"/>
      <c r="T104" s="331"/>
      <c r="U104" s="331"/>
      <c r="V104" s="343"/>
      <c r="W104" s="347"/>
      <c r="X104" s="331"/>
      <c r="Y104" s="331"/>
      <c r="Z104" s="331"/>
      <c r="AA104" s="331"/>
      <c r="AB104" s="331"/>
      <c r="AC104" s="331"/>
      <c r="AD104" s="328"/>
    </row>
    <row r="105" spans="18:32" x14ac:dyDescent="0.25">
      <c r="R105" s="331"/>
      <c r="S105" s="331"/>
      <c r="T105" s="331"/>
      <c r="U105" s="331"/>
      <c r="V105" s="343"/>
      <c r="W105" s="347"/>
      <c r="X105" s="331"/>
      <c r="Y105" s="331"/>
      <c r="Z105" s="331"/>
      <c r="AA105" s="331"/>
      <c r="AB105" s="331"/>
      <c r="AC105" s="331"/>
      <c r="AD105" s="328"/>
    </row>
    <row r="106" spans="18:32" x14ac:dyDescent="0.25">
      <c r="R106" s="331"/>
      <c r="S106" s="331"/>
      <c r="T106" s="331"/>
      <c r="U106" s="331"/>
      <c r="V106" s="343"/>
      <c r="W106" s="331"/>
      <c r="X106" s="331"/>
      <c r="Y106" s="331"/>
      <c r="Z106" s="331"/>
      <c r="AA106" s="331"/>
      <c r="AB106" s="331"/>
      <c r="AC106" s="331"/>
      <c r="AD106" s="328"/>
    </row>
    <row r="107" spans="18:32" x14ac:dyDescent="0.25">
      <c r="R107" s="331"/>
      <c r="S107" s="331"/>
      <c r="T107" s="331"/>
      <c r="U107" s="331"/>
      <c r="V107" s="331"/>
      <c r="W107" s="331"/>
      <c r="X107" s="331"/>
      <c r="Y107" s="331"/>
      <c r="Z107" s="331"/>
      <c r="AA107" s="331"/>
      <c r="AB107" s="331"/>
      <c r="AC107" s="331"/>
    </row>
    <row r="108" spans="18:32" x14ac:dyDescent="0.25">
      <c r="R108" s="331"/>
      <c r="S108" s="331"/>
      <c r="T108" s="331"/>
      <c r="U108" s="331"/>
      <c r="V108" s="331"/>
      <c r="W108" s="331"/>
      <c r="X108" s="331"/>
      <c r="Y108" s="331"/>
      <c r="Z108" s="331"/>
      <c r="AA108" s="331"/>
      <c r="AB108" s="331"/>
      <c r="AC108" s="331"/>
      <c r="AD108" s="328"/>
    </row>
    <row r="109" spans="18:32" x14ac:dyDescent="0.25">
      <c r="R109" s="331"/>
      <c r="S109" s="331"/>
      <c r="T109" s="331"/>
      <c r="U109" s="331"/>
      <c r="V109" s="331"/>
      <c r="W109" s="331"/>
      <c r="X109" s="331"/>
      <c r="Y109" s="331"/>
      <c r="Z109" s="331"/>
      <c r="AA109" s="331"/>
      <c r="AB109" s="331"/>
      <c r="AC109" s="331"/>
    </row>
    <row r="110" spans="18:32" x14ac:dyDescent="0.25">
      <c r="R110" s="331"/>
      <c r="S110" s="331"/>
      <c r="T110" s="331"/>
      <c r="U110" s="331"/>
      <c r="V110" s="331"/>
      <c r="W110" s="331"/>
      <c r="X110" s="331"/>
      <c r="Y110" s="331"/>
      <c r="Z110" s="331"/>
      <c r="AA110" s="331"/>
      <c r="AB110" s="331"/>
      <c r="AC110" s="331"/>
      <c r="AD110" s="328"/>
    </row>
    <row r="111" spans="18:32" x14ac:dyDescent="0.25">
      <c r="R111" s="331"/>
      <c r="S111" s="331"/>
      <c r="T111" s="331"/>
      <c r="U111" s="331"/>
      <c r="V111" s="331"/>
      <c r="W111" s="331"/>
      <c r="X111" s="331"/>
      <c r="Y111" s="331"/>
      <c r="Z111" s="331"/>
      <c r="AA111" s="331"/>
      <c r="AB111" s="331"/>
      <c r="AC111" s="331"/>
      <c r="AD111" s="328"/>
    </row>
    <row r="112" spans="18:32" x14ac:dyDescent="0.25">
      <c r="R112" s="331"/>
      <c r="S112" s="331"/>
      <c r="T112" s="331"/>
      <c r="U112" s="331"/>
      <c r="V112" s="331"/>
      <c r="W112" s="331"/>
      <c r="X112" s="331"/>
      <c r="Y112" s="331"/>
      <c r="Z112" s="331"/>
      <c r="AA112" s="331"/>
      <c r="AB112" s="331"/>
      <c r="AC112" s="331"/>
      <c r="AD112" s="328"/>
    </row>
    <row r="113" spans="18:30" x14ac:dyDescent="0.25">
      <c r="R113" s="331"/>
      <c r="S113" s="331"/>
      <c r="T113" s="331"/>
      <c r="U113" s="331"/>
      <c r="V113" s="331"/>
      <c r="W113" s="331"/>
      <c r="X113" s="331"/>
      <c r="Y113" s="331"/>
      <c r="Z113" s="331"/>
      <c r="AA113" s="331"/>
      <c r="AB113" s="331"/>
      <c r="AC113" s="331"/>
      <c r="AD113" s="328"/>
    </row>
    <row r="114" spans="18:30" x14ac:dyDescent="0.25">
      <c r="R114" s="331"/>
      <c r="S114" s="331"/>
      <c r="T114" s="331"/>
      <c r="U114" s="331"/>
      <c r="V114" s="331"/>
      <c r="W114" s="331"/>
      <c r="X114" s="331"/>
      <c r="Y114" s="331"/>
      <c r="Z114" s="331"/>
      <c r="AA114" s="331"/>
      <c r="AB114" s="331"/>
      <c r="AC114" s="331"/>
      <c r="AD114" s="328"/>
    </row>
    <row r="115" spans="18:30" x14ac:dyDescent="0.25">
      <c r="R115" s="331"/>
      <c r="S115" s="331"/>
      <c r="T115" s="331"/>
      <c r="U115" s="331"/>
      <c r="V115" s="331"/>
      <c r="W115" s="331"/>
      <c r="X115" s="331"/>
      <c r="Y115" s="331"/>
      <c r="Z115" s="331"/>
      <c r="AA115" s="331"/>
      <c r="AB115" s="331"/>
      <c r="AC115" s="331"/>
    </row>
    <row r="116" spans="18:30" x14ac:dyDescent="0.25">
      <c r="R116" s="331"/>
      <c r="S116" s="331"/>
      <c r="T116" s="331"/>
      <c r="U116" s="331"/>
      <c r="V116" s="331"/>
      <c r="W116" s="331"/>
      <c r="X116" s="331"/>
      <c r="Y116" s="331"/>
      <c r="Z116" s="331"/>
      <c r="AA116" s="331"/>
      <c r="AB116" s="331"/>
      <c r="AC116" s="331"/>
      <c r="AD116" s="328"/>
    </row>
    <row r="117" spans="18:30" x14ac:dyDescent="0.25">
      <c r="R117" s="331"/>
      <c r="S117" s="331"/>
      <c r="T117" s="331"/>
      <c r="U117" s="331"/>
      <c r="V117" s="331"/>
      <c r="W117" s="331"/>
      <c r="X117" s="331"/>
      <c r="Y117" s="331"/>
      <c r="Z117" s="331"/>
      <c r="AA117" s="331"/>
      <c r="AB117" s="331"/>
      <c r="AC117" s="331"/>
      <c r="AD117" s="328"/>
    </row>
    <row r="118" spans="18:30" x14ac:dyDescent="0.25">
      <c r="R118" s="331"/>
      <c r="S118" s="331"/>
      <c r="T118" s="331"/>
      <c r="U118" s="331"/>
      <c r="V118" s="331"/>
      <c r="W118" s="331"/>
      <c r="X118" s="331"/>
      <c r="Y118" s="331"/>
      <c r="Z118" s="331"/>
      <c r="AA118" s="331"/>
      <c r="AB118" s="331"/>
      <c r="AC118" s="331"/>
      <c r="AD118" s="328"/>
    </row>
    <row r="119" spans="18:30" x14ac:dyDescent="0.25">
      <c r="R119" s="331"/>
      <c r="S119" s="331"/>
      <c r="T119" s="331"/>
      <c r="U119" s="331"/>
      <c r="V119" s="331"/>
      <c r="W119" s="331"/>
      <c r="X119" s="331"/>
      <c r="Y119" s="331"/>
      <c r="Z119" s="331"/>
      <c r="AA119" s="331"/>
      <c r="AB119" s="331"/>
      <c r="AC119" s="331"/>
      <c r="AD119" s="328"/>
    </row>
    <row r="120" spans="18:30" x14ac:dyDescent="0.25">
      <c r="R120" s="331"/>
      <c r="S120" s="331"/>
      <c r="T120" s="331"/>
      <c r="U120" s="331"/>
      <c r="V120" s="331"/>
      <c r="W120" s="331"/>
      <c r="X120" s="331"/>
      <c r="Y120" s="331"/>
      <c r="Z120" s="331"/>
      <c r="AA120" s="331"/>
      <c r="AB120" s="331"/>
      <c r="AC120" s="331"/>
      <c r="AD120" s="328"/>
    </row>
    <row r="121" spans="18:30" x14ac:dyDescent="0.25">
      <c r="R121" s="331"/>
      <c r="S121" s="331"/>
      <c r="T121" s="331"/>
      <c r="U121" s="331"/>
      <c r="V121" s="331"/>
      <c r="W121" s="331"/>
      <c r="X121" s="331"/>
      <c r="Y121" s="331"/>
      <c r="Z121" s="331"/>
      <c r="AA121" s="331"/>
      <c r="AB121" s="331"/>
      <c r="AC121" s="331"/>
      <c r="AD121" s="328"/>
    </row>
    <row r="122" spans="18:30" x14ac:dyDescent="0.25">
      <c r="R122" s="331"/>
      <c r="S122" s="331"/>
      <c r="T122" s="331"/>
      <c r="U122" s="331"/>
      <c r="V122" s="331"/>
      <c r="W122" s="331"/>
      <c r="X122" s="331"/>
      <c r="Y122" s="331"/>
      <c r="Z122" s="331"/>
      <c r="AA122" s="331"/>
      <c r="AB122" s="331"/>
      <c r="AC122" s="331"/>
      <c r="AD122" s="328"/>
    </row>
    <row r="123" spans="18:30" x14ac:dyDescent="0.25">
      <c r="R123" s="331"/>
      <c r="S123" s="331"/>
      <c r="T123" s="331"/>
      <c r="U123" s="331"/>
      <c r="V123" s="331"/>
      <c r="W123" s="331"/>
      <c r="X123" s="331"/>
      <c r="Y123" s="331"/>
      <c r="Z123" s="331"/>
      <c r="AA123" s="331"/>
      <c r="AB123" s="331"/>
      <c r="AC123" s="331"/>
      <c r="AD123" s="328"/>
    </row>
    <row r="124" spans="18:30" x14ac:dyDescent="0.25">
      <c r="R124" s="331"/>
      <c r="S124" s="331"/>
      <c r="T124" s="331"/>
      <c r="U124" s="331"/>
      <c r="V124" s="331"/>
      <c r="W124" s="331"/>
      <c r="X124" s="331"/>
      <c r="Y124" s="331"/>
      <c r="Z124" s="331"/>
      <c r="AA124" s="331"/>
      <c r="AB124" s="331"/>
      <c r="AC124" s="331"/>
      <c r="AD124" s="328"/>
    </row>
    <row r="125" spans="18:30" x14ac:dyDescent="0.25">
      <c r="R125" s="331"/>
      <c r="S125" s="331"/>
      <c r="T125" s="331"/>
      <c r="U125" s="331"/>
      <c r="V125" s="331"/>
      <c r="W125" s="331"/>
      <c r="X125" s="331"/>
      <c r="Y125" s="331"/>
      <c r="Z125" s="331"/>
      <c r="AA125" s="331"/>
      <c r="AB125" s="331"/>
      <c r="AC125" s="331"/>
      <c r="AD125" s="328"/>
    </row>
    <row r="126" spans="18:30" x14ac:dyDescent="0.25">
      <c r="R126" s="331"/>
      <c r="S126" s="331"/>
      <c r="T126" s="331"/>
      <c r="U126" s="331"/>
      <c r="V126" s="331"/>
      <c r="W126" s="331"/>
      <c r="X126" s="331"/>
      <c r="Y126" s="331"/>
      <c r="Z126" s="331"/>
      <c r="AA126" s="331"/>
      <c r="AB126" s="331"/>
      <c r="AC126" s="331"/>
      <c r="AD126" s="328"/>
    </row>
    <row r="127" spans="18:30" x14ac:dyDescent="0.25">
      <c r="R127" s="331"/>
      <c r="S127" s="331"/>
      <c r="T127" s="331"/>
      <c r="U127" s="331"/>
      <c r="V127" s="331"/>
      <c r="W127" s="331"/>
      <c r="X127" s="331"/>
      <c r="Y127" s="331"/>
      <c r="Z127" s="331"/>
      <c r="AA127" s="331"/>
      <c r="AB127" s="331"/>
      <c r="AC127" s="331"/>
      <c r="AD127" s="328"/>
    </row>
    <row r="128" spans="18:30" x14ac:dyDescent="0.25">
      <c r="R128" s="331"/>
      <c r="S128" s="331"/>
      <c r="T128" s="331"/>
      <c r="U128" s="331"/>
      <c r="V128" s="331"/>
      <c r="W128" s="331"/>
      <c r="X128" s="331"/>
      <c r="Y128" s="331"/>
      <c r="Z128" s="331"/>
      <c r="AA128" s="331"/>
      <c r="AB128" s="331"/>
      <c r="AC128" s="331"/>
      <c r="AD128" s="328"/>
    </row>
    <row r="129" spans="18:30" x14ac:dyDescent="0.25">
      <c r="R129" s="331"/>
      <c r="S129" s="331"/>
      <c r="T129" s="331"/>
      <c r="U129" s="331"/>
      <c r="V129" s="331"/>
      <c r="W129" s="331"/>
      <c r="X129" s="331"/>
      <c r="Y129" s="331"/>
      <c r="Z129" s="331"/>
      <c r="AA129" s="331"/>
      <c r="AB129" s="331"/>
      <c r="AC129" s="331"/>
      <c r="AD129" s="328"/>
    </row>
    <row r="130" spans="18:30" x14ac:dyDescent="0.25">
      <c r="R130" s="331"/>
      <c r="S130" s="331"/>
      <c r="T130" s="331"/>
      <c r="U130" s="331"/>
      <c r="V130" s="331"/>
      <c r="W130" s="331"/>
      <c r="X130" s="331"/>
      <c r="Y130" s="331"/>
      <c r="Z130" s="331"/>
      <c r="AA130" s="331"/>
      <c r="AB130" s="331"/>
      <c r="AC130" s="331"/>
      <c r="AD130" s="328"/>
    </row>
    <row r="131" spans="18:30" x14ac:dyDescent="0.25">
      <c r="R131" s="331"/>
      <c r="S131" s="331"/>
      <c r="T131" s="331"/>
      <c r="U131" s="331"/>
      <c r="V131" s="331"/>
      <c r="W131" s="331"/>
      <c r="X131" s="331"/>
      <c r="Y131" s="331"/>
      <c r="Z131" s="331"/>
      <c r="AA131" s="331"/>
      <c r="AB131" s="331"/>
      <c r="AC131" s="331"/>
      <c r="AD131" s="328"/>
    </row>
    <row r="132" spans="18:30" x14ac:dyDescent="0.25">
      <c r="R132" s="331"/>
      <c r="S132" s="331"/>
      <c r="T132" s="331"/>
      <c r="U132" s="331"/>
      <c r="V132" s="331"/>
      <c r="W132" s="331"/>
      <c r="X132" s="331"/>
      <c r="Y132" s="331"/>
      <c r="Z132" s="331"/>
      <c r="AA132" s="331"/>
      <c r="AB132" s="331"/>
      <c r="AC132" s="331"/>
      <c r="AD132" s="328"/>
    </row>
    <row r="133" spans="18:30" x14ac:dyDescent="0.25">
      <c r="R133" s="331"/>
      <c r="S133" s="331"/>
      <c r="T133" s="331"/>
      <c r="U133" s="331"/>
      <c r="V133" s="331"/>
      <c r="W133" s="331"/>
      <c r="X133" s="331"/>
      <c r="Y133" s="331"/>
      <c r="Z133" s="331"/>
      <c r="AA133" s="331"/>
      <c r="AB133" s="331"/>
      <c r="AC133" s="331"/>
      <c r="AD133" s="328"/>
    </row>
    <row r="134" spans="18:30" x14ac:dyDescent="0.25">
      <c r="R134" s="331"/>
      <c r="S134" s="331"/>
      <c r="T134" s="331"/>
      <c r="U134" s="331"/>
      <c r="V134" s="331"/>
      <c r="W134" s="331"/>
      <c r="X134" s="331"/>
      <c r="Y134" s="331"/>
      <c r="Z134" s="331"/>
      <c r="AA134" s="331"/>
      <c r="AB134" s="331"/>
      <c r="AC134" s="331"/>
      <c r="AD134" s="328"/>
    </row>
    <row r="135" spans="18:30" x14ac:dyDescent="0.25">
      <c r="R135" s="331"/>
      <c r="S135" s="331"/>
      <c r="T135" s="331"/>
      <c r="U135" s="331"/>
      <c r="V135" s="331"/>
      <c r="W135" s="331"/>
      <c r="X135" s="331"/>
      <c r="Y135" s="331"/>
      <c r="Z135" s="331"/>
      <c r="AA135" s="331"/>
      <c r="AB135" s="331"/>
      <c r="AC135" s="331"/>
      <c r="AD135" s="328"/>
    </row>
    <row r="136" spans="18:30" x14ac:dyDescent="0.25">
      <c r="R136" s="331"/>
      <c r="S136" s="331"/>
      <c r="T136" s="331"/>
      <c r="U136" s="331"/>
      <c r="V136" s="331"/>
      <c r="W136" s="331"/>
      <c r="X136" s="331"/>
      <c r="Y136" s="331"/>
      <c r="Z136" s="331"/>
      <c r="AA136" s="331"/>
      <c r="AB136" s="331"/>
      <c r="AC136" s="331"/>
      <c r="AD136" s="328"/>
    </row>
    <row r="137" spans="18:30" x14ac:dyDescent="0.25">
      <c r="R137" s="331"/>
      <c r="S137" s="331"/>
      <c r="T137" s="331"/>
      <c r="U137" s="331"/>
      <c r="V137" s="331"/>
      <c r="W137" s="331"/>
      <c r="X137" s="331"/>
      <c r="Y137" s="331"/>
      <c r="Z137" s="331"/>
      <c r="AA137" s="331"/>
      <c r="AB137" s="331"/>
      <c r="AC137" s="331"/>
      <c r="AD137" s="328"/>
    </row>
    <row r="138" spans="18:30" x14ac:dyDescent="0.25">
      <c r="R138" s="331"/>
      <c r="S138" s="331"/>
      <c r="T138" s="331"/>
      <c r="U138" s="331"/>
      <c r="V138" s="331"/>
      <c r="W138" s="331"/>
      <c r="X138" s="331"/>
      <c r="Y138" s="331"/>
      <c r="Z138" s="331"/>
      <c r="AA138" s="331"/>
      <c r="AB138" s="331"/>
      <c r="AC138" s="331"/>
      <c r="AD138" s="328"/>
    </row>
    <row r="139" spans="18:30" x14ac:dyDescent="0.25">
      <c r="R139" s="331"/>
      <c r="S139" s="331"/>
      <c r="T139" s="331"/>
      <c r="U139" s="331"/>
      <c r="V139" s="331"/>
      <c r="W139" s="331"/>
      <c r="X139" s="331"/>
      <c r="Y139" s="331"/>
      <c r="Z139" s="331"/>
      <c r="AA139" s="331"/>
      <c r="AB139" s="331"/>
      <c r="AC139" s="331"/>
      <c r="AD139" s="328"/>
    </row>
    <row r="140" spans="18:30" x14ac:dyDescent="0.25">
      <c r="R140" s="331"/>
      <c r="S140" s="331"/>
      <c r="T140" s="331"/>
      <c r="U140" s="331"/>
      <c r="V140" s="331"/>
      <c r="W140" s="331"/>
      <c r="X140" s="331"/>
      <c r="Y140" s="331"/>
      <c r="Z140" s="331"/>
      <c r="AA140" s="331"/>
      <c r="AB140" s="331"/>
      <c r="AC140" s="331"/>
      <c r="AD140" s="328"/>
    </row>
    <row r="141" spans="18:30" x14ac:dyDescent="0.25">
      <c r="R141" s="331"/>
      <c r="S141" s="331"/>
      <c r="T141" s="331"/>
      <c r="U141" s="331"/>
      <c r="V141" s="331"/>
      <c r="W141" s="331"/>
      <c r="X141" s="331"/>
      <c r="Y141" s="331"/>
      <c r="Z141" s="331"/>
      <c r="AA141" s="331"/>
      <c r="AB141" s="331"/>
      <c r="AC141" s="331"/>
      <c r="AD141" s="328"/>
    </row>
    <row r="142" spans="18:30" x14ac:dyDescent="0.25">
      <c r="R142" s="331"/>
      <c r="S142" s="331"/>
      <c r="T142" s="331"/>
      <c r="U142" s="331"/>
      <c r="V142" s="331"/>
      <c r="W142" s="331"/>
      <c r="X142" s="331"/>
      <c r="Y142" s="331"/>
      <c r="Z142" s="331"/>
      <c r="AA142" s="331"/>
      <c r="AB142" s="331"/>
      <c r="AC142" s="331"/>
      <c r="AD142" s="328"/>
    </row>
    <row r="143" spans="18:30" x14ac:dyDescent="0.25">
      <c r="R143" s="331"/>
      <c r="S143" s="331"/>
      <c r="T143" s="331"/>
      <c r="U143" s="331"/>
      <c r="V143" s="331"/>
      <c r="W143" s="331"/>
      <c r="X143" s="331"/>
      <c r="Y143" s="331"/>
      <c r="Z143" s="331"/>
      <c r="AA143" s="331"/>
      <c r="AB143" s="331"/>
      <c r="AC143" s="331"/>
      <c r="AD143" s="328"/>
    </row>
    <row r="144" spans="18:30" x14ac:dyDescent="0.25">
      <c r="R144" s="331"/>
      <c r="S144" s="331"/>
      <c r="T144" s="331"/>
      <c r="U144" s="331"/>
      <c r="V144" s="331"/>
      <c r="W144" s="331"/>
      <c r="X144" s="331"/>
      <c r="Y144" s="331"/>
      <c r="Z144" s="331"/>
      <c r="AA144" s="331"/>
      <c r="AB144" s="331"/>
      <c r="AC144" s="331"/>
      <c r="AD144" s="328"/>
    </row>
    <row r="145" spans="18:30" x14ac:dyDescent="0.25">
      <c r="R145" s="331"/>
      <c r="S145" s="331"/>
      <c r="T145" s="331"/>
      <c r="U145" s="331"/>
      <c r="V145" s="331"/>
      <c r="W145" s="331"/>
      <c r="X145" s="331"/>
      <c r="Y145" s="331"/>
      <c r="Z145" s="331"/>
      <c r="AA145" s="331"/>
      <c r="AB145" s="331"/>
      <c r="AC145" s="331"/>
      <c r="AD145" s="328"/>
    </row>
    <row r="146" spans="18:30" x14ac:dyDescent="0.25">
      <c r="R146" s="331"/>
      <c r="S146" s="331"/>
      <c r="T146" s="331"/>
      <c r="U146" s="331"/>
      <c r="V146" s="331"/>
      <c r="W146" s="331"/>
      <c r="X146" s="331"/>
      <c r="Y146" s="331"/>
      <c r="Z146" s="331"/>
      <c r="AA146" s="331"/>
      <c r="AB146" s="331"/>
      <c r="AC146" s="331"/>
      <c r="AD146" s="328"/>
    </row>
    <row r="147" spans="18:30" x14ac:dyDescent="0.25">
      <c r="R147" s="331"/>
      <c r="S147" s="331"/>
      <c r="T147" s="331"/>
      <c r="U147" s="331"/>
      <c r="V147" s="331"/>
      <c r="W147" s="331"/>
      <c r="X147" s="331"/>
      <c r="Y147" s="331"/>
      <c r="Z147" s="331"/>
      <c r="AA147" s="331"/>
      <c r="AB147" s="331"/>
      <c r="AC147" s="331"/>
      <c r="AD147" s="328"/>
    </row>
    <row r="148" spans="18:30" x14ac:dyDescent="0.25">
      <c r="R148" s="331"/>
      <c r="S148" s="331"/>
      <c r="T148" s="331"/>
      <c r="U148" s="331"/>
      <c r="V148" s="331"/>
      <c r="W148" s="331"/>
      <c r="X148" s="331"/>
      <c r="Y148" s="331"/>
      <c r="Z148" s="331"/>
      <c r="AA148" s="331"/>
      <c r="AB148" s="331"/>
      <c r="AC148" s="331"/>
      <c r="AD148" s="328"/>
    </row>
    <row r="149" spans="18:30" x14ac:dyDescent="0.25">
      <c r="R149" s="331"/>
      <c r="S149" s="331"/>
      <c r="T149" s="331"/>
      <c r="U149" s="331"/>
      <c r="V149" s="331"/>
      <c r="W149" s="331"/>
      <c r="X149" s="331"/>
      <c r="Y149" s="331"/>
      <c r="Z149" s="331"/>
      <c r="AA149" s="331"/>
      <c r="AB149" s="331"/>
      <c r="AC149" s="331"/>
      <c r="AD149" s="328"/>
    </row>
    <row r="150" spans="18:30" x14ac:dyDescent="0.25">
      <c r="R150" s="331"/>
      <c r="S150" s="331"/>
      <c r="T150" s="331"/>
      <c r="U150" s="331"/>
      <c r="V150" s="331"/>
      <c r="W150" s="331"/>
      <c r="X150" s="331"/>
      <c r="Y150" s="331"/>
      <c r="Z150" s="331"/>
      <c r="AA150" s="331"/>
      <c r="AB150" s="331"/>
      <c r="AC150" s="331"/>
      <c r="AD150" s="328"/>
    </row>
    <row r="151" spans="18:30" x14ac:dyDescent="0.25">
      <c r="R151" s="331"/>
      <c r="S151" s="331"/>
      <c r="T151" s="331"/>
      <c r="U151" s="331"/>
      <c r="V151" s="331"/>
      <c r="W151" s="331"/>
      <c r="X151" s="331"/>
      <c r="Y151" s="331"/>
      <c r="Z151" s="331"/>
      <c r="AA151" s="331"/>
      <c r="AB151" s="331"/>
      <c r="AC151" s="331"/>
      <c r="AD151" s="328"/>
    </row>
    <row r="152" spans="18:30" x14ac:dyDescent="0.25">
      <c r="R152" s="331"/>
      <c r="S152" s="331"/>
      <c r="T152" s="331"/>
      <c r="U152" s="331"/>
      <c r="V152" s="331"/>
      <c r="W152" s="331"/>
      <c r="X152" s="331"/>
      <c r="Y152" s="331"/>
      <c r="Z152" s="331"/>
      <c r="AA152" s="331"/>
      <c r="AB152" s="331"/>
      <c r="AC152" s="331"/>
      <c r="AD152" s="328"/>
    </row>
    <row r="153" spans="18:30" x14ac:dyDescent="0.25">
      <c r="R153" s="331"/>
      <c r="S153" s="331"/>
      <c r="T153" s="331"/>
      <c r="U153" s="331"/>
      <c r="V153" s="331"/>
      <c r="W153" s="331"/>
      <c r="X153" s="331"/>
      <c r="Y153" s="331"/>
      <c r="Z153" s="331"/>
      <c r="AA153" s="331"/>
      <c r="AB153" s="331"/>
      <c r="AC153" s="331"/>
      <c r="AD153" s="328"/>
    </row>
    <row r="154" spans="18:30" x14ac:dyDescent="0.25">
      <c r="R154" s="331"/>
      <c r="S154" s="331"/>
      <c r="T154" s="331"/>
      <c r="U154" s="331"/>
      <c r="V154" s="331"/>
      <c r="W154" s="331"/>
      <c r="X154" s="331"/>
      <c r="Y154" s="331"/>
      <c r="Z154" s="331"/>
      <c r="AA154" s="331"/>
      <c r="AB154" s="331"/>
      <c r="AC154" s="331"/>
      <c r="AD154" s="328"/>
    </row>
    <row r="155" spans="18:30" x14ac:dyDescent="0.25">
      <c r="R155" s="331"/>
      <c r="S155" s="331"/>
      <c r="T155" s="331"/>
      <c r="U155" s="331"/>
      <c r="V155" s="331"/>
      <c r="W155" s="331"/>
      <c r="X155" s="331"/>
      <c r="Y155" s="331"/>
      <c r="Z155" s="331"/>
      <c r="AA155" s="331"/>
      <c r="AB155" s="331"/>
      <c r="AC155" s="331"/>
      <c r="AD155" s="328"/>
    </row>
    <row r="156" spans="18:30" x14ac:dyDescent="0.25">
      <c r="R156" s="331"/>
      <c r="S156" s="331"/>
      <c r="T156" s="331"/>
      <c r="U156" s="331"/>
      <c r="V156" s="331"/>
      <c r="W156" s="331"/>
      <c r="X156" s="331"/>
      <c r="Y156" s="331"/>
      <c r="Z156" s="331"/>
      <c r="AA156" s="331"/>
      <c r="AB156" s="331"/>
      <c r="AC156" s="331"/>
      <c r="AD156" s="328"/>
    </row>
    <row r="157" spans="18:30" x14ac:dyDescent="0.25">
      <c r="R157" s="331"/>
      <c r="S157" s="331"/>
      <c r="T157" s="331"/>
      <c r="U157" s="331"/>
      <c r="V157" s="331"/>
      <c r="W157" s="331"/>
      <c r="X157" s="331"/>
      <c r="Y157" s="331"/>
      <c r="Z157" s="331"/>
      <c r="AA157" s="331"/>
      <c r="AB157" s="331"/>
      <c r="AC157" s="331"/>
      <c r="AD157" s="328"/>
    </row>
    <row r="158" spans="18:30" x14ac:dyDescent="0.25">
      <c r="R158" s="331"/>
      <c r="S158" s="331"/>
      <c r="T158" s="331"/>
      <c r="U158" s="331"/>
      <c r="V158" s="331"/>
      <c r="W158" s="331"/>
      <c r="X158" s="331"/>
      <c r="Y158" s="331"/>
      <c r="Z158" s="331"/>
      <c r="AA158" s="331"/>
      <c r="AB158" s="331"/>
      <c r="AC158" s="331"/>
      <c r="AD158" s="328"/>
    </row>
    <row r="159" spans="18:30" x14ac:dyDescent="0.25">
      <c r="R159" s="331"/>
      <c r="S159" s="331"/>
      <c r="T159" s="331"/>
      <c r="U159" s="331"/>
      <c r="V159" s="331"/>
      <c r="W159" s="331"/>
      <c r="X159" s="331"/>
      <c r="Y159" s="331"/>
      <c r="Z159" s="331"/>
      <c r="AA159" s="331"/>
      <c r="AB159" s="331"/>
      <c r="AC159" s="331"/>
      <c r="AD159" s="328"/>
    </row>
    <row r="160" spans="18:30" x14ac:dyDescent="0.25">
      <c r="R160" s="331"/>
      <c r="S160" s="331"/>
      <c r="T160" s="331"/>
      <c r="U160" s="331"/>
      <c r="V160" s="331"/>
      <c r="W160" s="331"/>
      <c r="X160" s="331"/>
      <c r="Y160" s="331"/>
      <c r="Z160" s="331"/>
      <c r="AA160" s="331"/>
      <c r="AB160" s="331"/>
      <c r="AC160" s="331"/>
      <c r="AD160" s="328"/>
    </row>
    <row r="161" spans="18:30" x14ac:dyDescent="0.25">
      <c r="R161" s="331"/>
      <c r="S161" s="331"/>
      <c r="T161" s="331"/>
      <c r="U161" s="331"/>
      <c r="V161" s="331"/>
      <c r="W161" s="331"/>
      <c r="X161" s="331"/>
      <c r="Y161" s="331"/>
      <c r="Z161" s="331"/>
      <c r="AA161" s="331"/>
      <c r="AB161" s="331"/>
      <c r="AC161" s="331"/>
      <c r="AD161" s="328"/>
    </row>
    <row r="162" spans="18:30" x14ac:dyDescent="0.25">
      <c r="R162" s="331"/>
      <c r="S162" s="331"/>
      <c r="T162" s="331"/>
      <c r="U162" s="331"/>
      <c r="V162" s="331"/>
      <c r="W162" s="331"/>
      <c r="X162" s="331"/>
      <c r="Y162" s="331"/>
      <c r="Z162" s="331"/>
      <c r="AA162" s="331"/>
      <c r="AB162" s="331"/>
      <c r="AC162" s="331"/>
      <c r="AD162" s="328"/>
    </row>
    <row r="163" spans="18:30" x14ac:dyDescent="0.25">
      <c r="R163" s="331"/>
      <c r="S163" s="331"/>
      <c r="T163" s="331"/>
      <c r="U163" s="331"/>
      <c r="V163" s="331"/>
      <c r="W163" s="331"/>
      <c r="X163" s="331"/>
      <c r="Y163" s="331"/>
      <c r="Z163" s="331"/>
      <c r="AA163" s="331"/>
      <c r="AB163" s="331"/>
      <c r="AC163" s="331"/>
      <c r="AD163" s="328"/>
    </row>
    <row r="164" spans="18:30" x14ac:dyDescent="0.25">
      <c r="R164" s="331"/>
      <c r="S164" s="331"/>
      <c r="T164" s="331"/>
      <c r="U164" s="331"/>
      <c r="V164" s="331"/>
      <c r="W164" s="331"/>
      <c r="X164" s="331"/>
      <c r="Y164" s="331"/>
      <c r="Z164" s="331"/>
      <c r="AA164" s="331"/>
      <c r="AB164" s="331"/>
      <c r="AC164" s="331"/>
      <c r="AD164" s="328"/>
    </row>
    <row r="165" spans="18:30" x14ac:dyDescent="0.25">
      <c r="R165" s="331"/>
      <c r="S165" s="331"/>
      <c r="T165" s="331"/>
      <c r="U165" s="331"/>
      <c r="V165" s="331"/>
      <c r="W165" s="331"/>
      <c r="X165" s="331"/>
      <c r="Y165" s="331"/>
      <c r="Z165" s="331"/>
      <c r="AA165" s="331"/>
      <c r="AB165" s="331"/>
      <c r="AC165" s="331"/>
      <c r="AD165" s="328"/>
    </row>
    <row r="166" spans="18:30" x14ac:dyDescent="0.25">
      <c r="R166" s="331"/>
      <c r="S166" s="331"/>
      <c r="T166" s="331"/>
      <c r="U166" s="331"/>
      <c r="V166" s="331"/>
      <c r="W166" s="331"/>
      <c r="X166" s="331"/>
      <c r="Y166" s="331"/>
      <c r="Z166" s="331"/>
      <c r="AA166" s="331"/>
      <c r="AB166" s="331"/>
      <c r="AC166" s="331"/>
      <c r="AD166" s="328"/>
    </row>
    <row r="167" spans="18:30" x14ac:dyDescent="0.25">
      <c r="R167" s="331"/>
      <c r="S167" s="331"/>
      <c r="T167" s="331"/>
      <c r="U167" s="331"/>
      <c r="V167" s="331"/>
      <c r="W167" s="331"/>
      <c r="X167" s="331"/>
      <c r="Y167" s="331"/>
      <c r="Z167" s="331"/>
      <c r="AA167" s="331"/>
      <c r="AB167" s="331"/>
      <c r="AC167" s="331"/>
      <c r="AD167" s="328"/>
    </row>
    <row r="168" spans="18:30" x14ac:dyDescent="0.25">
      <c r="R168" s="331"/>
      <c r="S168" s="331"/>
      <c r="T168" s="331"/>
      <c r="U168" s="331"/>
      <c r="V168" s="331"/>
      <c r="W168" s="331"/>
      <c r="X168" s="331"/>
      <c r="Y168" s="331"/>
      <c r="Z168" s="331"/>
      <c r="AA168" s="331"/>
      <c r="AB168" s="331"/>
      <c r="AC168" s="331"/>
      <c r="AD168" s="328"/>
    </row>
    <row r="169" spans="18:30" x14ac:dyDescent="0.25">
      <c r="R169" s="331"/>
      <c r="S169" s="331"/>
      <c r="T169" s="331"/>
      <c r="U169" s="331"/>
      <c r="V169" s="331"/>
      <c r="W169" s="331"/>
      <c r="X169" s="331"/>
      <c r="Y169" s="331"/>
      <c r="Z169" s="331"/>
      <c r="AA169" s="331"/>
      <c r="AB169" s="331"/>
      <c r="AC169" s="331"/>
      <c r="AD169" s="328"/>
    </row>
    <row r="170" spans="18:30" x14ac:dyDescent="0.25">
      <c r="R170" s="331"/>
      <c r="S170" s="331"/>
      <c r="T170" s="331"/>
      <c r="U170" s="331"/>
      <c r="V170" s="331"/>
      <c r="W170" s="331"/>
      <c r="X170" s="331"/>
      <c r="Y170" s="331"/>
      <c r="Z170" s="331"/>
      <c r="AA170" s="331"/>
      <c r="AB170" s="331"/>
      <c r="AC170" s="331"/>
      <c r="AD170" s="328"/>
    </row>
    <row r="171" spans="18:30" x14ac:dyDescent="0.25">
      <c r="R171" s="331"/>
      <c r="S171" s="331"/>
      <c r="T171" s="331"/>
      <c r="U171" s="331"/>
      <c r="V171" s="331"/>
      <c r="W171" s="331"/>
      <c r="X171" s="331"/>
      <c r="Y171" s="331"/>
      <c r="Z171" s="331"/>
      <c r="AA171" s="331"/>
      <c r="AB171" s="331"/>
      <c r="AC171" s="331"/>
      <c r="AD171" s="328"/>
    </row>
    <row r="172" spans="18:30" x14ac:dyDescent="0.25">
      <c r="R172" s="331"/>
      <c r="S172" s="331"/>
      <c r="T172" s="331"/>
      <c r="U172" s="331"/>
      <c r="V172" s="331"/>
      <c r="W172" s="331"/>
      <c r="X172" s="331"/>
      <c r="Y172" s="331"/>
      <c r="Z172" s="331"/>
      <c r="AA172" s="331"/>
      <c r="AB172" s="331"/>
      <c r="AC172" s="331"/>
      <c r="AD172" s="328"/>
    </row>
    <row r="173" spans="18:30" x14ac:dyDescent="0.25">
      <c r="R173" s="331"/>
      <c r="S173" s="331"/>
      <c r="T173" s="331"/>
      <c r="U173" s="331"/>
      <c r="V173" s="331"/>
      <c r="W173" s="331"/>
      <c r="X173" s="331"/>
      <c r="Y173" s="331"/>
      <c r="Z173" s="331"/>
      <c r="AA173" s="331"/>
      <c r="AB173" s="331"/>
      <c r="AC173" s="331"/>
      <c r="AD173" s="328"/>
    </row>
    <row r="174" spans="18:30" x14ac:dyDescent="0.25">
      <c r="R174" s="331"/>
      <c r="S174" s="331"/>
      <c r="T174" s="331"/>
      <c r="U174" s="331"/>
      <c r="V174" s="331"/>
      <c r="W174" s="331"/>
      <c r="X174" s="331"/>
      <c r="Y174" s="331"/>
      <c r="Z174" s="331"/>
      <c r="AA174" s="331"/>
      <c r="AB174" s="331"/>
      <c r="AC174" s="331"/>
      <c r="AD174" s="328"/>
    </row>
    <row r="175" spans="18:30" x14ac:dyDescent="0.25">
      <c r="R175" s="331"/>
      <c r="S175" s="331"/>
      <c r="T175" s="331"/>
      <c r="U175" s="331"/>
      <c r="V175" s="331"/>
      <c r="W175" s="331"/>
      <c r="X175" s="331"/>
      <c r="Y175" s="331"/>
      <c r="Z175" s="331"/>
      <c r="AA175" s="331"/>
      <c r="AB175" s="331"/>
      <c r="AC175" s="331"/>
      <c r="AD175" s="328"/>
    </row>
    <row r="176" spans="18:30" x14ac:dyDescent="0.25">
      <c r="R176" s="331"/>
      <c r="S176" s="331"/>
      <c r="T176" s="331"/>
      <c r="U176" s="331"/>
      <c r="V176" s="331"/>
      <c r="W176" s="331"/>
      <c r="X176" s="331"/>
      <c r="Y176" s="331"/>
      <c r="Z176" s="331"/>
      <c r="AA176" s="331"/>
      <c r="AB176" s="331"/>
      <c r="AC176" s="331"/>
      <c r="AD176" s="328"/>
    </row>
    <row r="177" spans="18:30" x14ac:dyDescent="0.25">
      <c r="R177" s="331"/>
      <c r="S177" s="331"/>
      <c r="T177" s="331"/>
      <c r="U177" s="331"/>
      <c r="V177" s="331"/>
      <c r="W177" s="331"/>
      <c r="X177" s="331"/>
      <c r="Y177" s="331"/>
      <c r="Z177" s="331"/>
      <c r="AA177" s="331"/>
      <c r="AB177" s="331"/>
      <c r="AC177" s="331"/>
      <c r="AD177" s="328"/>
    </row>
    <row r="178" spans="18:30" x14ac:dyDescent="0.25">
      <c r="R178" s="331"/>
      <c r="S178" s="331"/>
      <c r="T178" s="331"/>
      <c r="U178" s="331"/>
      <c r="V178" s="331"/>
      <c r="W178" s="331"/>
      <c r="X178" s="331"/>
      <c r="Y178" s="331"/>
      <c r="Z178" s="331"/>
      <c r="AA178" s="331"/>
      <c r="AB178" s="331"/>
      <c r="AC178" s="331"/>
      <c r="AD178" s="328"/>
    </row>
    <row r="179" spans="18:30" x14ac:dyDescent="0.25">
      <c r="R179" s="331"/>
      <c r="S179" s="331"/>
      <c r="T179" s="331"/>
      <c r="U179" s="331"/>
      <c r="V179" s="331"/>
      <c r="W179" s="331"/>
      <c r="X179" s="331"/>
      <c r="Y179" s="331"/>
      <c r="Z179" s="331"/>
      <c r="AA179" s="331"/>
      <c r="AB179" s="331"/>
      <c r="AC179" s="331"/>
      <c r="AD179" s="328"/>
    </row>
    <row r="180" spans="18:30" x14ac:dyDescent="0.25">
      <c r="R180" s="331"/>
      <c r="S180" s="331"/>
      <c r="T180" s="331"/>
      <c r="U180" s="331"/>
      <c r="V180" s="331"/>
      <c r="W180" s="331"/>
      <c r="X180" s="331"/>
      <c r="Y180" s="331"/>
      <c r="Z180" s="331"/>
      <c r="AA180" s="331"/>
      <c r="AB180" s="331"/>
      <c r="AC180" s="331"/>
      <c r="AD180" s="328"/>
    </row>
    <row r="181" spans="18:30" x14ac:dyDescent="0.25">
      <c r="R181" s="331"/>
      <c r="S181" s="331"/>
      <c r="T181" s="331"/>
      <c r="U181" s="331"/>
      <c r="V181" s="331"/>
      <c r="W181" s="331"/>
      <c r="X181" s="331"/>
      <c r="Y181" s="331"/>
      <c r="Z181" s="331"/>
      <c r="AA181" s="331"/>
      <c r="AB181" s="331"/>
      <c r="AC181" s="331"/>
      <c r="AD181" s="328"/>
    </row>
    <row r="182" spans="18:30" x14ac:dyDescent="0.25">
      <c r="R182" s="331"/>
      <c r="S182" s="331"/>
      <c r="T182" s="331"/>
      <c r="U182" s="331"/>
      <c r="V182" s="331"/>
      <c r="W182" s="331"/>
      <c r="X182" s="331"/>
      <c r="Y182" s="331"/>
      <c r="Z182" s="331"/>
      <c r="AA182" s="331"/>
      <c r="AB182" s="331"/>
      <c r="AC182" s="331"/>
      <c r="AD182" s="328"/>
    </row>
    <row r="183" spans="18:30" x14ac:dyDescent="0.25">
      <c r="R183" s="331"/>
      <c r="S183" s="331"/>
      <c r="T183" s="331"/>
      <c r="U183" s="331"/>
      <c r="V183" s="331"/>
      <c r="W183" s="331"/>
      <c r="X183" s="331"/>
      <c r="Y183" s="331"/>
      <c r="Z183" s="331"/>
      <c r="AA183" s="331"/>
      <c r="AB183" s="331"/>
      <c r="AC183" s="331"/>
      <c r="AD183" s="328"/>
    </row>
    <row r="184" spans="18:30" x14ac:dyDescent="0.25">
      <c r="R184" s="331"/>
      <c r="S184" s="331"/>
      <c r="T184" s="331"/>
      <c r="U184" s="331"/>
      <c r="V184" s="331"/>
      <c r="W184" s="331"/>
      <c r="X184" s="331"/>
      <c r="Y184" s="331"/>
      <c r="Z184" s="331"/>
      <c r="AA184" s="331"/>
      <c r="AB184" s="331"/>
      <c r="AC184" s="331"/>
      <c r="AD184" s="328"/>
    </row>
    <row r="185" spans="18:30" x14ac:dyDescent="0.25">
      <c r="R185" s="331"/>
      <c r="S185" s="331"/>
      <c r="T185" s="331"/>
      <c r="U185" s="331"/>
      <c r="V185" s="331"/>
      <c r="W185" s="331"/>
      <c r="X185" s="331"/>
      <c r="Y185" s="331"/>
      <c r="Z185" s="331"/>
      <c r="AA185" s="331"/>
      <c r="AB185" s="331"/>
      <c r="AC185" s="331"/>
      <c r="AD185" s="328"/>
    </row>
    <row r="186" spans="18:30" x14ac:dyDescent="0.25">
      <c r="R186" s="331"/>
      <c r="S186" s="331"/>
      <c r="T186" s="331"/>
      <c r="U186" s="331"/>
      <c r="V186" s="331"/>
      <c r="W186" s="331"/>
      <c r="X186" s="331"/>
      <c r="Y186" s="331"/>
      <c r="Z186" s="331"/>
      <c r="AA186" s="331"/>
      <c r="AB186" s="331"/>
      <c r="AC186" s="331"/>
      <c r="AD186" s="328"/>
    </row>
    <row r="187" spans="18:30" x14ac:dyDescent="0.25">
      <c r="R187" s="331"/>
      <c r="S187" s="331"/>
      <c r="T187" s="331"/>
      <c r="U187" s="331"/>
      <c r="V187" s="331"/>
      <c r="W187" s="331"/>
      <c r="X187" s="331"/>
      <c r="Y187" s="331"/>
      <c r="Z187" s="331"/>
      <c r="AA187" s="331"/>
      <c r="AB187" s="331"/>
      <c r="AC187" s="331"/>
      <c r="AD187" s="328"/>
    </row>
    <row r="188" spans="18:30" x14ac:dyDescent="0.25">
      <c r="R188" s="331"/>
      <c r="S188" s="331"/>
      <c r="T188" s="331"/>
      <c r="U188" s="331"/>
      <c r="V188" s="331"/>
      <c r="W188" s="331"/>
      <c r="X188" s="331"/>
      <c r="Y188" s="331"/>
      <c r="Z188" s="331"/>
      <c r="AA188" s="331"/>
      <c r="AB188" s="331"/>
      <c r="AC188" s="331"/>
      <c r="AD188" s="328"/>
    </row>
    <row r="189" spans="18:30" x14ac:dyDescent="0.25">
      <c r="R189" s="331"/>
      <c r="S189" s="331"/>
      <c r="T189" s="331"/>
      <c r="U189" s="331"/>
      <c r="V189" s="331"/>
      <c r="W189" s="331"/>
      <c r="X189" s="331"/>
      <c r="Y189" s="331"/>
      <c r="Z189" s="331"/>
      <c r="AA189" s="331"/>
      <c r="AB189" s="331"/>
      <c r="AC189" s="331"/>
      <c r="AD189" s="328"/>
    </row>
    <row r="190" spans="18:30" x14ac:dyDescent="0.25">
      <c r="R190" s="331"/>
      <c r="S190" s="331"/>
      <c r="T190" s="331"/>
      <c r="U190" s="331"/>
      <c r="V190" s="331"/>
      <c r="W190" s="331"/>
      <c r="X190" s="331"/>
      <c r="Y190" s="331"/>
      <c r="Z190" s="331"/>
      <c r="AA190" s="331"/>
      <c r="AB190" s="331"/>
      <c r="AC190" s="331"/>
      <c r="AD190" s="328"/>
    </row>
    <row r="191" spans="18:30" x14ac:dyDescent="0.25">
      <c r="R191" s="331"/>
      <c r="S191" s="331"/>
      <c r="T191" s="331"/>
      <c r="U191" s="331"/>
      <c r="V191" s="331"/>
      <c r="W191" s="331"/>
      <c r="X191" s="331"/>
      <c r="Y191" s="331"/>
      <c r="Z191" s="331"/>
      <c r="AA191" s="331"/>
      <c r="AB191" s="331"/>
      <c r="AC191" s="331"/>
      <c r="AD191" s="328"/>
    </row>
    <row r="192" spans="18:30" x14ac:dyDescent="0.25">
      <c r="R192" s="331"/>
      <c r="S192" s="331"/>
      <c r="T192" s="331"/>
      <c r="U192" s="331"/>
      <c r="V192" s="331"/>
      <c r="W192" s="331"/>
      <c r="X192" s="331"/>
      <c r="Y192" s="331"/>
      <c r="Z192" s="331"/>
      <c r="AA192" s="331"/>
      <c r="AB192" s="331"/>
      <c r="AC192" s="331"/>
      <c r="AD192" s="328"/>
    </row>
    <row r="193" spans="18:30" x14ac:dyDescent="0.25">
      <c r="R193" s="331"/>
      <c r="S193" s="331"/>
      <c r="T193" s="331"/>
      <c r="U193" s="331"/>
      <c r="V193" s="331"/>
      <c r="W193" s="331"/>
      <c r="X193" s="331"/>
      <c r="Y193" s="331"/>
      <c r="Z193" s="331"/>
      <c r="AA193" s="331"/>
      <c r="AB193" s="331"/>
      <c r="AC193" s="331"/>
      <c r="AD193" s="328"/>
    </row>
    <row r="194" spans="18:30" x14ac:dyDescent="0.25">
      <c r="R194" s="331"/>
      <c r="S194" s="331"/>
      <c r="T194" s="331"/>
      <c r="U194" s="331"/>
      <c r="V194" s="331"/>
      <c r="W194" s="331"/>
      <c r="X194" s="331"/>
      <c r="Y194" s="331"/>
      <c r="Z194" s="331"/>
      <c r="AA194" s="331"/>
      <c r="AB194" s="331"/>
      <c r="AC194" s="331"/>
      <c r="AD194" s="328"/>
    </row>
    <row r="195" spans="18:30" x14ac:dyDescent="0.25">
      <c r="R195" s="331"/>
      <c r="S195" s="331"/>
      <c r="T195" s="331"/>
      <c r="U195" s="331"/>
      <c r="V195" s="331"/>
      <c r="W195" s="331"/>
      <c r="X195" s="331"/>
      <c r="Y195" s="331"/>
      <c r="Z195" s="331"/>
      <c r="AA195" s="331"/>
      <c r="AB195" s="331"/>
      <c r="AC195" s="331"/>
      <c r="AD195" s="328"/>
    </row>
    <row r="196" spans="18:30" x14ac:dyDescent="0.25">
      <c r="R196" s="331"/>
      <c r="S196" s="331"/>
      <c r="T196" s="331"/>
      <c r="U196" s="331"/>
      <c r="V196" s="331"/>
      <c r="W196" s="331"/>
      <c r="X196" s="331"/>
      <c r="Y196" s="331"/>
      <c r="Z196" s="331"/>
      <c r="AA196" s="331"/>
      <c r="AB196" s="331"/>
      <c r="AC196" s="331"/>
      <c r="AD196" s="328"/>
    </row>
    <row r="197" spans="18:30" x14ac:dyDescent="0.25">
      <c r="R197" s="331"/>
      <c r="S197" s="331"/>
      <c r="T197" s="331"/>
      <c r="U197" s="331"/>
      <c r="V197" s="331"/>
      <c r="W197" s="331"/>
      <c r="X197" s="331"/>
      <c r="Y197" s="331"/>
      <c r="Z197" s="331"/>
      <c r="AA197" s="331"/>
      <c r="AB197" s="331"/>
      <c r="AC197" s="331"/>
      <c r="AD197" s="328"/>
    </row>
    <row r="198" spans="18:30" x14ac:dyDescent="0.25">
      <c r="R198" s="331"/>
      <c r="S198" s="331"/>
      <c r="T198" s="331"/>
      <c r="U198" s="331"/>
      <c r="V198" s="331"/>
      <c r="W198" s="331"/>
      <c r="X198" s="331"/>
      <c r="Y198" s="331"/>
      <c r="Z198" s="331"/>
      <c r="AA198" s="331"/>
      <c r="AB198" s="331"/>
      <c r="AC198" s="331"/>
      <c r="AD198" s="328"/>
    </row>
    <row r="199" spans="18:30" x14ac:dyDescent="0.25">
      <c r="R199" s="331"/>
      <c r="S199" s="331"/>
      <c r="T199" s="331"/>
      <c r="U199" s="331"/>
      <c r="V199" s="331"/>
      <c r="W199" s="331"/>
      <c r="X199" s="331"/>
      <c r="Y199" s="331"/>
      <c r="Z199" s="331"/>
      <c r="AA199" s="331"/>
      <c r="AB199" s="331"/>
      <c r="AC199" s="331"/>
      <c r="AD199" s="328"/>
    </row>
    <row r="200" spans="18:30" x14ac:dyDescent="0.25">
      <c r="R200" s="331"/>
      <c r="S200" s="331"/>
      <c r="T200" s="331"/>
      <c r="U200" s="331"/>
      <c r="V200" s="331"/>
      <c r="W200" s="331"/>
      <c r="X200" s="331"/>
      <c r="Y200" s="331"/>
      <c r="Z200" s="331"/>
      <c r="AA200" s="331"/>
      <c r="AB200" s="331"/>
      <c r="AC200" s="331"/>
      <c r="AD200" s="328"/>
    </row>
    <row r="201" spans="18:30" x14ac:dyDescent="0.25">
      <c r="R201" s="331"/>
      <c r="S201" s="331"/>
      <c r="T201" s="331"/>
      <c r="U201" s="331"/>
      <c r="V201" s="331"/>
      <c r="W201" s="331"/>
      <c r="X201" s="331"/>
      <c r="Y201" s="331"/>
      <c r="Z201" s="331"/>
      <c r="AA201" s="331"/>
      <c r="AB201" s="331"/>
      <c r="AC201" s="331"/>
      <c r="AD201" s="328"/>
    </row>
    <row r="202" spans="18:30" x14ac:dyDescent="0.25">
      <c r="R202" s="331"/>
      <c r="S202" s="331"/>
      <c r="T202" s="331"/>
      <c r="U202" s="331"/>
      <c r="V202" s="331"/>
      <c r="W202" s="331"/>
      <c r="X202" s="331"/>
      <c r="Y202" s="331"/>
      <c r="Z202" s="331"/>
      <c r="AA202" s="331"/>
      <c r="AB202" s="331"/>
      <c r="AC202" s="331"/>
      <c r="AD202" s="328"/>
    </row>
    <row r="203" spans="18:30" x14ac:dyDescent="0.25">
      <c r="R203" s="331"/>
      <c r="S203" s="331"/>
      <c r="T203" s="331"/>
      <c r="U203" s="331"/>
      <c r="V203" s="331"/>
      <c r="W203" s="331"/>
      <c r="X203" s="331"/>
      <c r="Y203" s="331"/>
      <c r="Z203" s="331"/>
      <c r="AA203" s="331"/>
      <c r="AB203" s="331"/>
      <c r="AC203" s="331"/>
      <c r="AD203" s="328"/>
    </row>
    <row r="204" spans="18:30" x14ac:dyDescent="0.25">
      <c r="R204" s="331"/>
      <c r="S204" s="331"/>
      <c r="T204" s="331"/>
      <c r="U204" s="331"/>
      <c r="V204" s="331"/>
      <c r="W204" s="331"/>
      <c r="X204" s="331"/>
      <c r="Y204" s="331"/>
      <c r="Z204" s="331"/>
      <c r="AA204" s="331"/>
      <c r="AB204" s="331"/>
      <c r="AC204" s="331"/>
      <c r="AD204" s="328"/>
    </row>
    <row r="205" spans="18:30" x14ac:dyDescent="0.25">
      <c r="R205" s="331"/>
      <c r="S205" s="331"/>
      <c r="T205" s="331"/>
      <c r="U205" s="331"/>
      <c r="V205" s="331"/>
      <c r="W205" s="331"/>
      <c r="X205" s="331"/>
      <c r="Y205" s="331"/>
      <c r="Z205" s="331"/>
      <c r="AA205" s="331"/>
      <c r="AB205" s="331"/>
      <c r="AC205" s="331"/>
      <c r="AD205" s="328"/>
    </row>
    <row r="206" spans="18:30" x14ac:dyDescent="0.25">
      <c r="R206" s="331"/>
      <c r="S206" s="331"/>
      <c r="T206" s="331"/>
      <c r="U206" s="331"/>
      <c r="V206" s="331"/>
      <c r="W206" s="331"/>
      <c r="X206" s="331"/>
      <c r="Y206" s="331"/>
      <c r="Z206" s="331"/>
      <c r="AA206" s="331"/>
      <c r="AB206" s="331"/>
      <c r="AC206" s="331"/>
      <c r="AD206" s="328"/>
    </row>
    <row r="207" spans="18:30" x14ac:dyDescent="0.25">
      <c r="R207" s="331"/>
      <c r="S207" s="331"/>
      <c r="T207" s="331"/>
      <c r="U207" s="331"/>
      <c r="V207" s="331"/>
      <c r="W207" s="331"/>
      <c r="X207" s="331"/>
      <c r="Y207" s="331"/>
      <c r="Z207" s="331"/>
      <c r="AA207" s="331"/>
      <c r="AB207" s="331"/>
      <c r="AC207" s="331"/>
      <c r="AD207" s="328"/>
    </row>
    <row r="208" spans="18:30" x14ac:dyDescent="0.25">
      <c r="R208" s="331"/>
      <c r="S208" s="331"/>
      <c r="T208" s="331"/>
      <c r="U208" s="331"/>
      <c r="V208" s="331"/>
      <c r="W208" s="331"/>
      <c r="X208" s="331"/>
      <c r="Y208" s="331"/>
      <c r="Z208" s="331"/>
      <c r="AA208" s="331"/>
      <c r="AB208" s="331"/>
      <c r="AC208" s="331"/>
      <c r="AD208" s="328"/>
    </row>
    <row r="209" spans="18:30" x14ac:dyDescent="0.25">
      <c r="R209" s="331"/>
      <c r="S209" s="331"/>
      <c r="T209" s="331"/>
      <c r="U209" s="331"/>
      <c r="V209" s="331"/>
      <c r="W209" s="331"/>
      <c r="X209" s="331"/>
      <c r="Y209" s="331"/>
      <c r="Z209" s="331"/>
      <c r="AA209" s="331"/>
      <c r="AB209" s="331"/>
      <c r="AC209" s="331"/>
      <c r="AD209" s="328"/>
    </row>
    <row r="210" spans="18:30" x14ac:dyDescent="0.25">
      <c r="R210" s="331"/>
      <c r="S210" s="331"/>
      <c r="T210" s="331"/>
      <c r="U210" s="331"/>
      <c r="V210" s="331"/>
      <c r="W210" s="331"/>
      <c r="X210" s="331"/>
      <c r="Y210" s="331"/>
      <c r="Z210" s="331"/>
      <c r="AA210" s="331"/>
      <c r="AB210" s="331"/>
      <c r="AC210" s="331"/>
      <c r="AD210" s="328"/>
    </row>
    <row r="211" spans="18:30" x14ac:dyDescent="0.25">
      <c r="R211" s="331"/>
      <c r="S211" s="331"/>
      <c r="T211" s="331"/>
      <c r="U211" s="331"/>
      <c r="V211" s="331"/>
      <c r="W211" s="331"/>
      <c r="X211" s="331"/>
      <c r="Y211" s="331"/>
      <c r="Z211" s="331"/>
      <c r="AA211" s="331"/>
      <c r="AB211" s="331"/>
      <c r="AC211" s="331"/>
      <c r="AD211" s="328"/>
    </row>
    <row r="212" spans="18:30" x14ac:dyDescent="0.25">
      <c r="R212" s="331"/>
      <c r="S212" s="331"/>
      <c r="T212" s="331"/>
      <c r="U212" s="331"/>
      <c r="V212" s="331"/>
      <c r="W212" s="331"/>
      <c r="X212" s="331"/>
      <c r="Y212" s="331"/>
      <c r="Z212" s="331"/>
      <c r="AA212" s="331"/>
      <c r="AB212" s="331"/>
      <c r="AC212" s="331"/>
      <c r="AD212" s="328"/>
    </row>
    <row r="213" spans="18:30" x14ac:dyDescent="0.25">
      <c r="R213" s="331"/>
      <c r="S213" s="331"/>
      <c r="T213" s="331"/>
      <c r="U213" s="331"/>
      <c r="V213" s="331"/>
      <c r="W213" s="331"/>
      <c r="X213" s="331"/>
      <c r="Y213" s="331"/>
      <c r="Z213" s="331"/>
      <c r="AA213" s="331"/>
      <c r="AB213" s="331"/>
      <c r="AC213" s="331"/>
      <c r="AD213" s="328"/>
    </row>
    <row r="214" spans="18:30" x14ac:dyDescent="0.25">
      <c r="R214" s="331"/>
      <c r="S214" s="331"/>
      <c r="T214" s="331"/>
      <c r="U214" s="331"/>
      <c r="V214" s="331"/>
      <c r="W214" s="331"/>
      <c r="X214" s="331"/>
      <c r="Y214" s="331"/>
      <c r="Z214" s="331"/>
      <c r="AA214" s="331"/>
      <c r="AB214" s="331"/>
      <c r="AC214" s="331"/>
      <c r="AD214" s="328"/>
    </row>
    <row r="215" spans="18:30" x14ac:dyDescent="0.25">
      <c r="R215" s="331"/>
      <c r="S215" s="331"/>
      <c r="T215" s="331"/>
      <c r="U215" s="331"/>
      <c r="V215" s="331"/>
      <c r="W215" s="331"/>
      <c r="X215" s="331"/>
      <c r="Y215" s="331"/>
      <c r="Z215" s="331"/>
      <c r="AA215" s="331"/>
      <c r="AB215" s="331"/>
      <c r="AC215" s="331"/>
      <c r="AD215" s="328"/>
    </row>
    <row r="216" spans="18:30" x14ac:dyDescent="0.25">
      <c r="R216" s="331"/>
      <c r="S216" s="331"/>
      <c r="T216" s="331"/>
      <c r="U216" s="331"/>
      <c r="V216" s="331"/>
      <c r="W216" s="331"/>
      <c r="X216" s="331"/>
      <c r="Y216" s="331"/>
      <c r="Z216" s="331"/>
      <c r="AA216" s="331"/>
      <c r="AB216" s="331"/>
      <c r="AC216" s="331"/>
      <c r="AD216" s="328"/>
    </row>
    <row r="217" spans="18:30" x14ac:dyDescent="0.25">
      <c r="R217" s="331"/>
      <c r="S217" s="331"/>
      <c r="T217" s="331"/>
      <c r="U217" s="331"/>
      <c r="V217" s="331"/>
      <c r="W217" s="331"/>
      <c r="X217" s="331"/>
      <c r="Y217" s="331"/>
      <c r="Z217" s="331"/>
      <c r="AA217" s="331"/>
      <c r="AB217" s="331"/>
      <c r="AC217" s="331"/>
      <c r="AD217" s="328"/>
    </row>
    <row r="218" spans="18:30" x14ac:dyDescent="0.25">
      <c r="R218" s="331"/>
      <c r="S218" s="331"/>
      <c r="T218" s="331"/>
      <c r="U218" s="331"/>
      <c r="V218" s="331"/>
      <c r="W218" s="331"/>
      <c r="X218" s="331"/>
      <c r="Y218" s="331"/>
      <c r="Z218" s="331"/>
      <c r="AA218" s="331"/>
      <c r="AB218" s="331"/>
      <c r="AC218" s="331"/>
      <c r="AD218" s="328"/>
    </row>
    <row r="219" spans="18:30" x14ac:dyDescent="0.25">
      <c r="R219" s="331"/>
      <c r="S219" s="331"/>
      <c r="T219" s="331"/>
      <c r="U219" s="331"/>
      <c r="V219" s="331"/>
      <c r="W219" s="331"/>
      <c r="X219" s="331"/>
      <c r="Y219" s="331"/>
      <c r="Z219" s="331"/>
      <c r="AA219" s="331"/>
      <c r="AB219" s="331"/>
      <c r="AC219" s="331"/>
      <c r="AD219" s="328"/>
    </row>
    <row r="220" spans="18:30" x14ac:dyDescent="0.25">
      <c r="R220" s="331"/>
      <c r="S220" s="331"/>
      <c r="T220" s="331"/>
      <c r="U220" s="331"/>
      <c r="V220" s="331"/>
      <c r="W220" s="331"/>
      <c r="X220" s="331"/>
      <c r="Y220" s="331"/>
      <c r="Z220" s="331"/>
      <c r="AA220" s="331"/>
      <c r="AB220" s="331"/>
      <c r="AC220" s="331"/>
      <c r="AD220" s="328"/>
    </row>
    <row r="221" spans="18:30" x14ac:dyDescent="0.25">
      <c r="R221" s="331"/>
      <c r="S221" s="331"/>
      <c r="T221" s="331"/>
      <c r="U221" s="331"/>
      <c r="V221" s="331"/>
      <c r="W221" s="331"/>
      <c r="X221" s="331"/>
      <c r="Y221" s="331"/>
      <c r="Z221" s="331"/>
      <c r="AA221" s="331"/>
      <c r="AB221" s="331"/>
      <c r="AC221" s="331"/>
      <c r="AD221" s="328"/>
    </row>
    <row r="222" spans="18:30" x14ac:dyDescent="0.25">
      <c r="R222" s="331"/>
      <c r="S222" s="331"/>
      <c r="T222" s="331"/>
      <c r="U222" s="331"/>
      <c r="V222" s="331"/>
      <c r="W222" s="331"/>
      <c r="X222" s="331"/>
      <c r="Y222" s="331"/>
      <c r="Z222" s="331"/>
      <c r="AA222" s="331"/>
      <c r="AB222" s="331"/>
      <c r="AC222" s="331"/>
      <c r="AD222" s="328"/>
    </row>
    <row r="223" spans="18:30" x14ac:dyDescent="0.25">
      <c r="R223" s="331"/>
      <c r="S223" s="331"/>
      <c r="T223" s="331"/>
      <c r="U223" s="331"/>
      <c r="V223" s="331"/>
      <c r="W223" s="331"/>
      <c r="X223" s="331"/>
      <c r="Y223" s="331"/>
      <c r="Z223" s="331"/>
      <c r="AA223" s="331"/>
      <c r="AB223" s="331"/>
      <c r="AC223" s="331"/>
      <c r="AD223" s="328"/>
    </row>
    <row r="224" spans="18:30" x14ac:dyDescent="0.25">
      <c r="R224" s="331"/>
      <c r="S224" s="331"/>
      <c r="T224" s="331"/>
      <c r="U224" s="331"/>
      <c r="V224" s="331"/>
      <c r="W224" s="331"/>
      <c r="X224" s="331"/>
      <c r="Y224" s="331"/>
      <c r="Z224" s="331"/>
      <c r="AA224" s="331"/>
      <c r="AB224" s="331"/>
      <c r="AC224" s="331"/>
      <c r="AD224" s="328"/>
    </row>
    <row r="225" spans="18:30" x14ac:dyDescent="0.25">
      <c r="R225" s="331"/>
      <c r="S225" s="331"/>
      <c r="T225" s="331"/>
      <c r="U225" s="331"/>
      <c r="V225" s="331"/>
      <c r="W225" s="331"/>
      <c r="X225" s="331"/>
      <c r="Y225" s="331"/>
      <c r="Z225" s="331"/>
      <c r="AA225" s="331"/>
      <c r="AB225" s="331"/>
      <c r="AC225" s="331"/>
      <c r="AD225" s="328"/>
    </row>
    <row r="226" spans="18:30" x14ac:dyDescent="0.25">
      <c r="R226" s="331"/>
      <c r="S226" s="331"/>
      <c r="T226" s="331"/>
      <c r="U226" s="331"/>
      <c r="V226" s="331"/>
      <c r="W226" s="331"/>
      <c r="X226" s="331"/>
      <c r="Y226" s="331"/>
      <c r="Z226" s="331"/>
      <c r="AA226" s="331"/>
      <c r="AB226" s="331"/>
      <c r="AC226" s="331"/>
      <c r="AD226" s="328"/>
    </row>
    <row r="227" spans="18:30" x14ac:dyDescent="0.25">
      <c r="R227" s="331"/>
      <c r="S227" s="331"/>
      <c r="T227" s="331"/>
      <c r="U227" s="331"/>
      <c r="V227" s="331"/>
      <c r="W227" s="331"/>
      <c r="X227" s="331"/>
      <c r="Y227" s="331"/>
      <c r="Z227" s="331"/>
      <c r="AA227" s="331"/>
      <c r="AB227" s="331"/>
      <c r="AC227" s="331"/>
      <c r="AD227" s="328"/>
    </row>
    <row r="228" spans="18:30" x14ac:dyDescent="0.25">
      <c r="R228" s="331"/>
      <c r="S228" s="331"/>
      <c r="T228" s="331"/>
      <c r="U228" s="331"/>
      <c r="V228" s="331"/>
      <c r="W228" s="331"/>
      <c r="X228" s="331"/>
      <c r="Y228" s="331"/>
      <c r="Z228" s="331"/>
      <c r="AA228" s="331"/>
      <c r="AB228" s="331"/>
      <c r="AC228" s="331"/>
      <c r="AD228" s="328"/>
    </row>
    <row r="229" spans="18:30" x14ac:dyDescent="0.25">
      <c r="R229" s="331"/>
      <c r="S229" s="331"/>
      <c r="T229" s="331"/>
      <c r="U229" s="331"/>
      <c r="V229" s="331"/>
      <c r="W229" s="331"/>
      <c r="X229" s="331"/>
      <c r="Y229" s="331"/>
      <c r="Z229" s="331"/>
      <c r="AA229" s="331"/>
      <c r="AB229" s="331"/>
      <c r="AC229" s="331"/>
      <c r="AD229" s="328"/>
    </row>
    <row r="230" spans="18:30" x14ac:dyDescent="0.25">
      <c r="R230" s="331"/>
      <c r="S230" s="331"/>
      <c r="T230" s="331"/>
      <c r="U230" s="331"/>
      <c r="V230" s="331"/>
      <c r="W230" s="331"/>
      <c r="X230" s="331"/>
      <c r="Y230" s="331"/>
      <c r="Z230" s="331"/>
      <c r="AA230" s="331"/>
      <c r="AB230" s="331"/>
      <c r="AC230" s="331"/>
      <c r="AD230" s="328"/>
    </row>
    <row r="231" spans="18:30" x14ac:dyDescent="0.25">
      <c r="R231" s="331"/>
      <c r="S231" s="331"/>
      <c r="T231" s="331"/>
      <c r="U231" s="331"/>
      <c r="V231" s="331"/>
      <c r="W231" s="331"/>
      <c r="X231" s="331"/>
      <c r="Y231" s="331"/>
      <c r="Z231" s="331"/>
      <c r="AA231" s="331"/>
      <c r="AB231" s="331"/>
      <c r="AC231" s="331"/>
      <c r="AD231" s="328"/>
    </row>
    <row r="232" spans="18:30" x14ac:dyDescent="0.25">
      <c r="R232" s="331"/>
      <c r="S232" s="331"/>
      <c r="T232" s="331"/>
      <c r="U232" s="331"/>
      <c r="V232" s="331"/>
      <c r="W232" s="331"/>
      <c r="X232" s="331"/>
      <c r="Y232" s="331"/>
      <c r="Z232" s="331"/>
      <c r="AA232" s="331"/>
      <c r="AB232" s="331"/>
      <c r="AC232" s="331"/>
      <c r="AD232" s="328"/>
    </row>
    <row r="233" spans="18:30" x14ac:dyDescent="0.25">
      <c r="R233" s="331"/>
      <c r="S233" s="331"/>
      <c r="T233" s="331"/>
      <c r="U233" s="331"/>
      <c r="V233" s="331"/>
      <c r="W233" s="331"/>
      <c r="X233" s="331"/>
      <c r="Y233" s="331"/>
      <c r="Z233" s="331"/>
      <c r="AA233" s="331"/>
      <c r="AB233" s="331"/>
      <c r="AC233" s="331"/>
      <c r="AD233" s="328"/>
    </row>
    <row r="234" spans="18:30" x14ac:dyDescent="0.25">
      <c r="R234" s="331"/>
      <c r="S234" s="331"/>
      <c r="T234" s="331"/>
      <c r="U234" s="331"/>
      <c r="V234" s="331"/>
      <c r="W234" s="331"/>
      <c r="X234" s="331"/>
      <c r="Y234" s="331"/>
      <c r="Z234" s="331"/>
      <c r="AA234" s="331"/>
      <c r="AB234" s="331"/>
      <c r="AC234" s="331"/>
      <c r="AD234" s="328"/>
    </row>
    <row r="235" spans="18:30" x14ac:dyDescent="0.25">
      <c r="R235" s="331"/>
      <c r="S235" s="331"/>
      <c r="T235" s="331"/>
      <c r="U235" s="331"/>
      <c r="V235" s="331"/>
      <c r="W235" s="331"/>
      <c r="X235" s="331"/>
      <c r="Y235" s="331"/>
      <c r="Z235" s="331"/>
      <c r="AA235" s="331"/>
      <c r="AB235" s="331"/>
      <c r="AC235" s="331"/>
      <c r="AD235" s="328"/>
    </row>
    <row r="236" spans="18:30" x14ac:dyDescent="0.25">
      <c r="R236" s="331"/>
      <c r="S236" s="331"/>
      <c r="T236" s="331"/>
      <c r="U236" s="331"/>
      <c r="V236" s="331"/>
      <c r="W236" s="331"/>
      <c r="X236" s="331"/>
      <c r="Y236" s="331"/>
      <c r="Z236" s="331"/>
      <c r="AA236" s="331"/>
      <c r="AB236" s="331"/>
      <c r="AC236" s="331"/>
      <c r="AD236" s="328"/>
    </row>
    <row r="237" spans="18:30" x14ac:dyDescent="0.25">
      <c r="R237" s="331"/>
      <c r="S237" s="331"/>
      <c r="T237" s="331"/>
      <c r="U237" s="331"/>
      <c r="V237" s="331"/>
      <c r="W237" s="331"/>
      <c r="X237" s="331"/>
      <c r="Y237" s="331"/>
      <c r="Z237" s="331"/>
      <c r="AA237" s="331"/>
      <c r="AB237" s="331"/>
      <c r="AC237" s="331"/>
      <c r="AD237" s="328"/>
    </row>
    <row r="238" spans="18:30" x14ac:dyDescent="0.25">
      <c r="R238" s="331"/>
      <c r="S238" s="331"/>
      <c r="T238" s="331"/>
      <c r="U238" s="331"/>
      <c r="V238" s="331"/>
      <c r="W238" s="331"/>
      <c r="X238" s="331"/>
      <c r="Y238" s="331"/>
      <c r="Z238" s="331"/>
      <c r="AA238" s="331"/>
      <c r="AB238" s="331"/>
      <c r="AC238" s="331"/>
      <c r="AD238" s="328"/>
    </row>
    <row r="239" spans="18:30" x14ac:dyDescent="0.25">
      <c r="R239" s="331"/>
      <c r="S239" s="331"/>
      <c r="T239" s="331"/>
      <c r="U239" s="331"/>
      <c r="V239" s="331"/>
      <c r="W239" s="331"/>
      <c r="X239" s="331"/>
      <c r="Y239" s="331"/>
      <c r="Z239" s="331"/>
      <c r="AA239" s="331"/>
      <c r="AB239" s="331"/>
      <c r="AC239" s="331"/>
      <c r="AD239" s="328"/>
    </row>
    <row r="240" spans="18:30" x14ac:dyDescent="0.25">
      <c r="R240" s="331"/>
      <c r="S240" s="331"/>
      <c r="T240" s="331"/>
      <c r="U240" s="331"/>
      <c r="V240" s="331"/>
      <c r="W240" s="331"/>
      <c r="X240" s="331"/>
      <c r="Y240" s="331"/>
      <c r="Z240" s="331"/>
      <c r="AA240" s="331"/>
      <c r="AB240" s="331"/>
      <c r="AC240" s="331"/>
      <c r="AD240" s="328"/>
    </row>
    <row r="241" spans="18:30" x14ac:dyDescent="0.25">
      <c r="R241" s="331"/>
      <c r="S241" s="331"/>
      <c r="T241" s="331"/>
      <c r="U241" s="331"/>
      <c r="V241" s="331"/>
      <c r="W241" s="331"/>
      <c r="X241" s="331"/>
      <c r="Y241" s="331"/>
      <c r="Z241" s="331"/>
      <c r="AA241" s="331"/>
      <c r="AB241" s="331"/>
      <c r="AC241" s="331"/>
      <c r="AD241" s="328"/>
    </row>
    <row r="242" spans="18:30" x14ac:dyDescent="0.25">
      <c r="R242" s="331"/>
      <c r="S242" s="331"/>
      <c r="T242" s="331"/>
      <c r="U242" s="331"/>
      <c r="V242" s="331"/>
      <c r="W242" s="331"/>
      <c r="X242" s="331"/>
      <c r="Y242" s="331"/>
      <c r="Z242" s="331"/>
      <c r="AA242" s="331"/>
      <c r="AB242" s="331"/>
      <c r="AC242" s="331"/>
      <c r="AD242" s="328"/>
    </row>
    <row r="243" spans="18:30" x14ac:dyDescent="0.25">
      <c r="R243" s="331"/>
      <c r="S243" s="331"/>
      <c r="T243" s="331"/>
      <c r="U243" s="331"/>
      <c r="V243" s="331"/>
      <c r="W243" s="331"/>
      <c r="X243" s="331"/>
      <c r="Y243" s="331"/>
      <c r="Z243" s="331"/>
      <c r="AA243" s="331"/>
      <c r="AB243" s="331"/>
      <c r="AC243" s="331"/>
      <c r="AD243" s="328"/>
    </row>
    <row r="244" spans="18:30" x14ac:dyDescent="0.25">
      <c r="R244" s="331"/>
      <c r="S244" s="331"/>
      <c r="T244" s="331"/>
      <c r="U244" s="331"/>
      <c r="V244" s="331"/>
      <c r="W244" s="331"/>
      <c r="X244" s="331"/>
      <c r="Y244" s="331"/>
      <c r="Z244" s="331"/>
      <c r="AA244" s="331"/>
      <c r="AB244" s="331"/>
      <c r="AC244" s="331"/>
      <c r="AD244" s="328"/>
    </row>
    <row r="245" spans="18:30" x14ac:dyDescent="0.25">
      <c r="R245" s="331"/>
      <c r="S245" s="331"/>
      <c r="T245" s="331"/>
      <c r="U245" s="331"/>
      <c r="V245" s="331"/>
      <c r="W245" s="331"/>
      <c r="X245" s="331"/>
      <c r="Y245" s="331"/>
      <c r="Z245" s="331"/>
      <c r="AA245" s="331"/>
      <c r="AB245" s="331"/>
      <c r="AC245" s="331"/>
      <c r="AD245" s="328"/>
    </row>
    <row r="246" spans="18:30" x14ac:dyDescent="0.25">
      <c r="R246" s="331"/>
      <c r="S246" s="331"/>
      <c r="T246" s="331"/>
      <c r="U246" s="331"/>
      <c r="V246" s="331"/>
      <c r="W246" s="331"/>
      <c r="X246" s="331"/>
      <c r="Y246" s="331"/>
      <c r="Z246" s="331"/>
      <c r="AA246" s="331"/>
      <c r="AB246" s="331"/>
      <c r="AC246" s="331"/>
      <c r="AD246" s="328"/>
    </row>
    <row r="247" spans="18:30" x14ac:dyDescent="0.25">
      <c r="R247" s="331"/>
      <c r="S247" s="331"/>
      <c r="T247" s="331"/>
      <c r="U247" s="331"/>
      <c r="V247" s="331"/>
      <c r="W247" s="331"/>
      <c r="X247" s="331"/>
      <c r="Y247" s="331"/>
      <c r="Z247" s="331"/>
      <c r="AA247" s="331"/>
      <c r="AB247" s="331"/>
      <c r="AC247" s="331"/>
      <c r="AD247" s="328"/>
    </row>
    <row r="248" spans="18:30" x14ac:dyDescent="0.25">
      <c r="R248" s="331"/>
      <c r="S248" s="331"/>
      <c r="T248" s="331"/>
      <c r="U248" s="331"/>
      <c r="V248" s="331"/>
      <c r="W248" s="331"/>
      <c r="X248" s="331"/>
      <c r="Y248" s="331"/>
      <c r="Z248" s="331"/>
      <c r="AA248" s="331"/>
      <c r="AB248" s="331"/>
      <c r="AC248" s="331"/>
      <c r="AD248" s="328"/>
    </row>
    <row r="249" spans="18:30" x14ac:dyDescent="0.25">
      <c r="R249" s="331"/>
      <c r="S249" s="331"/>
      <c r="T249" s="331"/>
      <c r="U249" s="331"/>
      <c r="V249" s="331"/>
      <c r="W249" s="331"/>
      <c r="X249" s="331"/>
      <c r="Y249" s="331"/>
      <c r="Z249" s="331"/>
      <c r="AA249" s="331"/>
      <c r="AB249" s="331"/>
      <c r="AC249" s="331"/>
      <c r="AD249" s="328"/>
    </row>
    <row r="250" spans="18:30" x14ac:dyDescent="0.25">
      <c r="R250" s="331"/>
      <c r="S250" s="331"/>
      <c r="T250" s="331"/>
      <c r="U250" s="331"/>
      <c r="V250" s="331"/>
      <c r="W250" s="331"/>
      <c r="X250" s="331"/>
      <c r="Y250" s="331"/>
      <c r="Z250" s="331"/>
      <c r="AA250" s="331"/>
      <c r="AB250" s="331"/>
      <c r="AC250" s="331"/>
      <c r="AD250" s="328"/>
    </row>
    <row r="251" spans="18:30" x14ac:dyDescent="0.25">
      <c r="R251" s="331"/>
      <c r="S251" s="331"/>
      <c r="T251" s="331"/>
      <c r="U251" s="331"/>
      <c r="V251" s="331"/>
      <c r="W251" s="331"/>
      <c r="X251" s="331"/>
      <c r="Y251" s="331"/>
      <c r="Z251" s="331"/>
      <c r="AA251" s="331"/>
      <c r="AB251" s="331"/>
      <c r="AC251" s="331"/>
      <c r="AD251" s="328"/>
    </row>
    <row r="252" spans="18:30" x14ac:dyDescent="0.25">
      <c r="R252" s="331"/>
      <c r="S252" s="331"/>
      <c r="T252" s="331"/>
      <c r="U252" s="331"/>
      <c r="V252" s="331"/>
      <c r="W252" s="331"/>
      <c r="X252" s="331"/>
      <c r="Y252" s="331"/>
      <c r="Z252" s="331"/>
      <c r="AA252" s="331"/>
      <c r="AB252" s="331"/>
      <c r="AC252" s="331"/>
      <c r="AD252" s="328"/>
    </row>
    <row r="253" spans="18:30" x14ac:dyDescent="0.25">
      <c r="R253" s="331"/>
      <c r="S253" s="331"/>
      <c r="T253" s="331"/>
      <c r="U253" s="331"/>
      <c r="V253" s="331"/>
      <c r="W253" s="331"/>
      <c r="X253" s="331"/>
      <c r="Y253" s="331"/>
      <c r="Z253" s="331"/>
      <c r="AA253" s="331"/>
      <c r="AB253" s="331"/>
      <c r="AC253" s="331"/>
      <c r="AD253" s="328"/>
    </row>
    <row r="254" spans="18:30" x14ac:dyDescent="0.25">
      <c r="R254" s="331"/>
      <c r="S254" s="331"/>
      <c r="T254" s="331"/>
      <c r="U254" s="331"/>
      <c r="V254" s="331"/>
      <c r="W254" s="331"/>
      <c r="X254" s="331"/>
      <c r="Y254" s="331"/>
      <c r="Z254" s="331"/>
      <c r="AA254" s="331"/>
      <c r="AB254" s="331"/>
      <c r="AC254" s="331"/>
      <c r="AD254" s="328"/>
    </row>
    <row r="255" spans="18:30" x14ac:dyDescent="0.25">
      <c r="R255" s="331"/>
      <c r="S255" s="331"/>
      <c r="T255" s="331"/>
      <c r="U255" s="331"/>
      <c r="V255" s="331"/>
      <c r="W255" s="331"/>
      <c r="X255" s="331"/>
      <c r="Y255" s="331"/>
      <c r="Z255" s="331"/>
      <c r="AA255" s="331"/>
      <c r="AB255" s="331"/>
      <c r="AC255" s="331"/>
      <c r="AD255" s="328"/>
    </row>
    <row r="256" spans="18:30" x14ac:dyDescent="0.25">
      <c r="R256" s="331"/>
      <c r="S256" s="331"/>
      <c r="T256" s="331"/>
      <c r="U256" s="331"/>
      <c r="V256" s="331"/>
      <c r="W256" s="331"/>
      <c r="X256" s="331"/>
      <c r="Y256" s="331"/>
      <c r="Z256" s="331"/>
      <c r="AA256" s="331"/>
      <c r="AB256" s="331"/>
      <c r="AC256" s="331"/>
      <c r="AD256" s="328"/>
    </row>
    <row r="257" spans="18:30" x14ac:dyDescent="0.25">
      <c r="R257" s="331"/>
      <c r="S257" s="331"/>
      <c r="T257" s="331"/>
      <c r="U257" s="331"/>
      <c r="V257" s="331"/>
      <c r="W257" s="331"/>
      <c r="X257" s="331"/>
      <c r="Y257" s="331"/>
      <c r="Z257" s="331"/>
      <c r="AA257" s="331"/>
      <c r="AB257" s="331"/>
      <c r="AC257" s="331"/>
      <c r="AD257" s="328"/>
    </row>
    <row r="258" spans="18:30" x14ac:dyDescent="0.25">
      <c r="R258" s="331"/>
      <c r="S258" s="331"/>
      <c r="T258" s="331"/>
      <c r="U258" s="331"/>
      <c r="V258" s="331"/>
      <c r="W258" s="331"/>
      <c r="X258" s="331"/>
      <c r="Y258" s="331"/>
      <c r="Z258" s="331"/>
      <c r="AA258" s="331"/>
      <c r="AB258" s="331"/>
      <c r="AC258" s="331"/>
      <c r="AD258" s="328"/>
    </row>
    <row r="259" spans="18:30" x14ac:dyDescent="0.25">
      <c r="R259" s="331"/>
      <c r="S259" s="331"/>
      <c r="T259" s="331"/>
      <c r="U259" s="331"/>
      <c r="V259" s="331"/>
      <c r="W259" s="331"/>
      <c r="X259" s="331"/>
      <c r="Y259" s="331"/>
      <c r="Z259" s="331"/>
      <c r="AA259" s="331"/>
      <c r="AB259" s="331"/>
      <c r="AC259" s="331"/>
      <c r="AD259" s="328"/>
    </row>
    <row r="260" spans="18:30" x14ac:dyDescent="0.25">
      <c r="R260" s="331"/>
      <c r="S260" s="331"/>
      <c r="T260" s="331"/>
      <c r="U260" s="331"/>
      <c r="V260" s="331"/>
      <c r="W260" s="331"/>
      <c r="X260" s="331"/>
      <c r="Y260" s="331"/>
      <c r="Z260" s="331"/>
      <c r="AA260" s="331"/>
      <c r="AB260" s="331"/>
      <c r="AC260" s="331"/>
      <c r="AD260" s="328"/>
    </row>
    <row r="261" spans="18:30" x14ac:dyDescent="0.25">
      <c r="R261" s="331"/>
      <c r="S261" s="331"/>
      <c r="T261" s="331"/>
      <c r="U261" s="331"/>
      <c r="V261" s="331"/>
      <c r="W261" s="331"/>
      <c r="X261" s="331"/>
      <c r="Y261" s="331"/>
      <c r="Z261" s="331"/>
      <c r="AA261" s="331"/>
      <c r="AB261" s="331"/>
      <c r="AC261" s="331"/>
      <c r="AD261" s="328"/>
    </row>
    <row r="262" spans="18:30" x14ac:dyDescent="0.25">
      <c r="R262" s="331"/>
      <c r="S262" s="331"/>
      <c r="T262" s="331"/>
      <c r="U262" s="331"/>
      <c r="V262" s="331"/>
      <c r="W262" s="331"/>
      <c r="X262" s="331"/>
      <c r="Y262" s="331"/>
      <c r="Z262" s="331"/>
      <c r="AA262" s="331"/>
      <c r="AB262" s="331"/>
      <c r="AC262" s="331"/>
      <c r="AD262" s="328"/>
    </row>
    <row r="263" spans="18:30" x14ac:dyDescent="0.25">
      <c r="R263" s="331"/>
      <c r="S263" s="331"/>
      <c r="T263" s="331"/>
      <c r="U263" s="331"/>
      <c r="V263" s="331"/>
      <c r="W263" s="331"/>
      <c r="X263" s="331"/>
      <c r="Y263" s="331"/>
      <c r="Z263" s="331"/>
      <c r="AA263" s="331"/>
      <c r="AB263" s="331"/>
      <c r="AC263" s="331"/>
      <c r="AD263" s="328"/>
    </row>
    <row r="264" spans="18:30" x14ac:dyDescent="0.25">
      <c r="R264" s="331"/>
      <c r="S264" s="331"/>
      <c r="T264" s="331"/>
      <c r="U264" s="331"/>
      <c r="V264" s="331"/>
      <c r="W264" s="331"/>
      <c r="X264" s="331"/>
      <c r="Y264" s="331"/>
      <c r="Z264" s="331"/>
      <c r="AA264" s="331"/>
      <c r="AB264" s="331"/>
      <c r="AC264" s="331"/>
      <c r="AD264" s="328"/>
    </row>
    <row r="265" spans="18:30" x14ac:dyDescent="0.25">
      <c r="R265" s="331"/>
      <c r="S265" s="331"/>
      <c r="T265" s="331"/>
      <c r="U265" s="331"/>
      <c r="V265" s="331"/>
      <c r="W265" s="331"/>
      <c r="X265" s="331"/>
      <c r="Y265" s="331"/>
      <c r="Z265" s="331"/>
      <c r="AA265" s="331"/>
      <c r="AB265" s="331"/>
      <c r="AC265" s="331"/>
      <c r="AD265" s="328"/>
    </row>
    <row r="266" spans="18:30" x14ac:dyDescent="0.25">
      <c r="R266" s="331"/>
      <c r="S266" s="331"/>
      <c r="T266" s="331"/>
      <c r="U266" s="331"/>
      <c r="V266" s="331"/>
      <c r="W266" s="331"/>
      <c r="X266" s="331"/>
      <c r="Y266" s="331"/>
      <c r="Z266" s="331"/>
      <c r="AA266" s="331"/>
      <c r="AB266" s="331"/>
      <c r="AC266" s="331"/>
      <c r="AD266" s="328"/>
    </row>
    <row r="267" spans="18:30" x14ac:dyDescent="0.25">
      <c r="R267" s="331"/>
      <c r="S267" s="331"/>
      <c r="T267" s="331"/>
      <c r="U267" s="331"/>
      <c r="V267" s="331"/>
      <c r="W267" s="331"/>
      <c r="X267" s="331"/>
      <c r="Y267" s="331"/>
      <c r="Z267" s="331"/>
      <c r="AA267" s="331"/>
      <c r="AB267" s="331"/>
      <c r="AC267" s="331"/>
      <c r="AD267" s="328"/>
    </row>
    <row r="268" spans="18:30" x14ac:dyDescent="0.25">
      <c r="R268" s="331"/>
      <c r="S268" s="331"/>
      <c r="T268" s="331"/>
      <c r="U268" s="331"/>
      <c r="V268" s="331"/>
      <c r="W268" s="331"/>
      <c r="X268" s="331"/>
      <c r="Y268" s="331"/>
      <c r="Z268" s="331"/>
      <c r="AA268" s="331"/>
      <c r="AB268" s="331"/>
      <c r="AC268" s="331"/>
      <c r="AD268" s="328"/>
    </row>
    <row r="269" spans="18:30" x14ac:dyDescent="0.25">
      <c r="R269" s="331"/>
      <c r="S269" s="331"/>
      <c r="T269" s="331"/>
      <c r="U269" s="331"/>
      <c r="V269" s="331"/>
      <c r="W269" s="331"/>
      <c r="X269" s="331"/>
      <c r="Y269" s="331"/>
      <c r="Z269" s="331"/>
      <c r="AA269" s="331"/>
      <c r="AB269" s="331"/>
      <c r="AC269" s="331"/>
      <c r="AD269" s="328"/>
    </row>
    <row r="270" spans="18:30" x14ac:dyDescent="0.25">
      <c r="R270" s="331"/>
      <c r="S270" s="331"/>
      <c r="T270" s="331"/>
      <c r="U270" s="331"/>
      <c r="V270" s="331"/>
      <c r="W270" s="331"/>
      <c r="X270" s="331"/>
      <c r="Y270" s="331"/>
      <c r="Z270" s="331"/>
      <c r="AA270" s="331"/>
      <c r="AB270" s="331"/>
      <c r="AC270" s="331"/>
      <c r="AD270" s="328"/>
    </row>
    <row r="271" spans="18:30" x14ac:dyDescent="0.25">
      <c r="R271" s="331"/>
      <c r="S271" s="331"/>
      <c r="T271" s="331"/>
      <c r="U271" s="331"/>
      <c r="V271" s="331"/>
      <c r="W271" s="331"/>
      <c r="X271" s="331"/>
      <c r="Y271" s="331"/>
      <c r="Z271" s="331"/>
      <c r="AA271" s="331"/>
      <c r="AB271" s="331"/>
      <c r="AC271" s="331"/>
      <c r="AD271" s="328"/>
    </row>
    <row r="272" spans="18:30" x14ac:dyDescent="0.25">
      <c r="R272" s="331"/>
      <c r="S272" s="331"/>
      <c r="T272" s="331"/>
      <c r="U272" s="331"/>
      <c r="V272" s="331"/>
      <c r="W272" s="331"/>
      <c r="X272" s="331"/>
      <c r="Y272" s="331"/>
      <c r="Z272" s="331"/>
      <c r="AA272" s="331"/>
      <c r="AB272" s="331"/>
      <c r="AC272" s="331"/>
      <c r="AD272" s="328"/>
    </row>
    <row r="273" spans="18:30" x14ac:dyDescent="0.25">
      <c r="R273" s="331"/>
      <c r="S273" s="331"/>
      <c r="T273" s="331"/>
      <c r="U273" s="331"/>
      <c r="V273" s="331"/>
      <c r="W273" s="331"/>
      <c r="X273" s="331"/>
      <c r="Y273" s="331"/>
      <c r="Z273" s="331"/>
      <c r="AA273" s="331"/>
      <c r="AB273" s="331"/>
      <c r="AC273" s="331"/>
      <c r="AD273" s="328"/>
    </row>
    <row r="274" spans="18:30" x14ac:dyDescent="0.25">
      <c r="R274" s="331"/>
      <c r="S274" s="331"/>
      <c r="T274" s="331"/>
      <c r="U274" s="331"/>
      <c r="V274" s="331"/>
      <c r="W274" s="331"/>
      <c r="X274" s="331"/>
      <c r="Y274" s="331"/>
      <c r="Z274" s="331"/>
      <c r="AA274" s="331"/>
      <c r="AB274" s="331"/>
      <c r="AC274" s="331"/>
      <c r="AD274" s="328"/>
    </row>
    <row r="275" spans="18:30" x14ac:dyDescent="0.25">
      <c r="R275" s="331"/>
      <c r="S275" s="331"/>
      <c r="T275" s="331"/>
      <c r="U275" s="331"/>
      <c r="V275" s="331"/>
      <c r="W275" s="331"/>
      <c r="X275" s="331"/>
      <c r="Y275" s="331"/>
      <c r="Z275" s="331"/>
      <c r="AA275" s="331"/>
      <c r="AB275" s="331"/>
      <c r="AC275" s="331"/>
      <c r="AD275" s="328"/>
    </row>
    <row r="276" spans="18:30" x14ac:dyDescent="0.25">
      <c r="R276" s="331"/>
      <c r="S276" s="331"/>
      <c r="T276" s="331"/>
      <c r="U276" s="331"/>
      <c r="V276" s="331"/>
      <c r="W276" s="331"/>
      <c r="X276" s="331"/>
      <c r="Y276" s="331"/>
      <c r="Z276" s="331"/>
      <c r="AA276" s="331"/>
      <c r="AB276" s="331"/>
      <c r="AC276" s="331"/>
      <c r="AD276" s="328"/>
    </row>
    <row r="277" spans="18:30" x14ac:dyDescent="0.25">
      <c r="R277" s="331"/>
      <c r="S277" s="331"/>
      <c r="T277" s="331"/>
      <c r="U277" s="331"/>
      <c r="V277" s="331"/>
      <c r="W277" s="331"/>
      <c r="X277" s="331"/>
      <c r="Y277" s="331"/>
      <c r="Z277" s="331"/>
      <c r="AA277" s="331"/>
      <c r="AB277" s="331"/>
      <c r="AC277" s="331"/>
      <c r="AD277" s="328"/>
    </row>
    <row r="278" spans="18:30" x14ac:dyDescent="0.25">
      <c r="R278" s="331"/>
      <c r="S278" s="331"/>
      <c r="T278" s="331"/>
      <c r="U278" s="331"/>
      <c r="V278" s="331"/>
      <c r="W278" s="331"/>
      <c r="X278" s="331"/>
      <c r="Y278" s="331"/>
      <c r="Z278" s="331"/>
      <c r="AA278" s="331"/>
      <c r="AB278" s="331"/>
      <c r="AC278" s="331"/>
      <c r="AD278" s="328"/>
    </row>
    <row r="279" spans="18:30" x14ac:dyDescent="0.25">
      <c r="R279" s="331"/>
      <c r="S279" s="331"/>
      <c r="T279" s="331"/>
      <c r="U279" s="331"/>
      <c r="V279" s="331"/>
      <c r="W279" s="331"/>
      <c r="X279" s="331"/>
      <c r="Y279" s="331"/>
      <c r="Z279" s="331"/>
      <c r="AA279" s="331"/>
      <c r="AB279" s="331"/>
      <c r="AC279" s="331"/>
      <c r="AD279" s="328"/>
    </row>
    <row r="280" spans="18:30" x14ac:dyDescent="0.25">
      <c r="R280" s="331"/>
      <c r="S280" s="331"/>
      <c r="T280" s="331"/>
      <c r="U280" s="331"/>
      <c r="V280" s="331"/>
      <c r="W280" s="331"/>
      <c r="X280" s="331"/>
      <c r="Y280" s="331"/>
      <c r="Z280" s="331"/>
      <c r="AA280" s="331"/>
      <c r="AB280" s="331"/>
      <c r="AC280" s="331"/>
      <c r="AD280" s="328"/>
    </row>
    <row r="281" spans="18:30" x14ac:dyDescent="0.25">
      <c r="R281" s="331"/>
      <c r="S281" s="331"/>
      <c r="T281" s="331"/>
      <c r="U281" s="331"/>
      <c r="V281" s="331"/>
      <c r="W281" s="331"/>
      <c r="X281" s="331"/>
      <c r="Y281" s="331"/>
      <c r="Z281" s="331"/>
      <c r="AA281" s="331"/>
      <c r="AB281" s="331"/>
      <c r="AC281" s="331"/>
      <c r="AD281" s="328"/>
    </row>
    <row r="282" spans="18:30" x14ac:dyDescent="0.25">
      <c r="R282" s="331"/>
      <c r="S282" s="331"/>
      <c r="T282" s="331"/>
      <c r="U282" s="331"/>
      <c r="V282" s="331"/>
      <c r="W282" s="331"/>
      <c r="X282" s="331"/>
      <c r="Y282" s="331"/>
      <c r="Z282" s="331"/>
      <c r="AA282" s="331"/>
      <c r="AB282" s="331"/>
      <c r="AC282" s="331"/>
      <c r="AD282" s="328"/>
    </row>
    <row r="283" spans="18:30" x14ac:dyDescent="0.25">
      <c r="R283" s="331"/>
      <c r="S283" s="331"/>
      <c r="T283" s="331"/>
      <c r="U283" s="331"/>
      <c r="V283" s="331"/>
      <c r="W283" s="331"/>
      <c r="X283" s="331"/>
      <c r="Y283" s="331"/>
      <c r="Z283" s="331"/>
      <c r="AA283" s="331"/>
      <c r="AB283" s="331"/>
      <c r="AC283" s="331"/>
      <c r="AD283" s="328"/>
    </row>
    <row r="284" spans="18:30" x14ac:dyDescent="0.25">
      <c r="R284" s="331"/>
      <c r="S284" s="331"/>
      <c r="T284" s="331"/>
      <c r="U284" s="331"/>
      <c r="V284" s="331"/>
      <c r="W284" s="331"/>
      <c r="X284" s="331"/>
      <c r="Y284" s="331"/>
      <c r="Z284" s="331"/>
      <c r="AA284" s="331"/>
      <c r="AB284" s="331"/>
      <c r="AC284" s="331"/>
      <c r="AD284" s="328"/>
    </row>
    <row r="285" spans="18:30" x14ac:dyDescent="0.25">
      <c r="R285" s="331"/>
      <c r="S285" s="331"/>
      <c r="T285" s="331"/>
      <c r="U285" s="331"/>
      <c r="V285" s="331"/>
      <c r="W285" s="331"/>
      <c r="X285" s="331"/>
      <c r="Y285" s="331"/>
      <c r="Z285" s="331"/>
      <c r="AA285" s="331"/>
      <c r="AB285" s="331"/>
      <c r="AC285" s="331"/>
      <c r="AD285" s="328"/>
    </row>
    <row r="286" spans="18:30" x14ac:dyDescent="0.25">
      <c r="R286" s="331"/>
      <c r="S286" s="331"/>
      <c r="T286" s="331"/>
      <c r="U286" s="331"/>
      <c r="V286" s="331"/>
      <c r="W286" s="331"/>
      <c r="X286" s="331"/>
      <c r="Y286" s="331"/>
      <c r="Z286" s="331"/>
      <c r="AA286" s="331"/>
      <c r="AB286" s="331"/>
      <c r="AC286" s="331"/>
      <c r="AD286" s="328"/>
    </row>
    <row r="287" spans="18:30" x14ac:dyDescent="0.25">
      <c r="R287" s="331"/>
      <c r="S287" s="331"/>
      <c r="T287" s="331"/>
      <c r="U287" s="331"/>
      <c r="V287" s="331"/>
      <c r="W287" s="331"/>
      <c r="X287" s="331"/>
      <c r="Y287" s="331"/>
      <c r="Z287" s="331"/>
      <c r="AA287" s="331"/>
      <c r="AB287" s="331"/>
      <c r="AC287" s="331"/>
      <c r="AD287" s="328"/>
    </row>
    <row r="288" spans="18:30" x14ac:dyDescent="0.25">
      <c r="R288" s="331"/>
      <c r="S288" s="331"/>
      <c r="T288" s="331"/>
      <c r="U288" s="331"/>
      <c r="V288" s="331"/>
      <c r="W288" s="331"/>
      <c r="X288" s="331"/>
      <c r="Y288" s="331"/>
      <c r="Z288" s="331"/>
      <c r="AA288" s="331"/>
      <c r="AB288" s="331"/>
      <c r="AC288" s="331"/>
      <c r="AD288" s="328"/>
    </row>
    <row r="289" spans="18:30" x14ac:dyDescent="0.25">
      <c r="R289" s="331"/>
      <c r="S289" s="331"/>
      <c r="T289" s="331"/>
      <c r="U289" s="331"/>
      <c r="V289" s="331"/>
      <c r="W289" s="331"/>
      <c r="X289" s="331"/>
      <c r="Y289" s="331"/>
      <c r="Z289" s="331"/>
      <c r="AA289" s="331"/>
      <c r="AB289" s="331"/>
      <c r="AC289" s="331"/>
      <c r="AD289" s="328"/>
    </row>
    <row r="290" spans="18:30" x14ac:dyDescent="0.25">
      <c r="R290" s="331"/>
      <c r="S290" s="331"/>
      <c r="T290" s="331"/>
      <c r="U290" s="331"/>
      <c r="V290" s="331"/>
      <c r="W290" s="331"/>
      <c r="X290" s="331"/>
      <c r="Y290" s="331"/>
      <c r="Z290" s="331"/>
      <c r="AA290" s="331"/>
      <c r="AB290" s="331"/>
      <c r="AC290" s="331"/>
      <c r="AD290" s="328"/>
    </row>
    <row r="291" spans="18:30" x14ac:dyDescent="0.25">
      <c r="R291" s="331"/>
      <c r="S291" s="331"/>
      <c r="T291" s="331"/>
      <c r="U291" s="331"/>
      <c r="V291" s="331"/>
      <c r="W291" s="331"/>
      <c r="X291" s="331"/>
      <c r="Y291" s="331"/>
      <c r="Z291" s="331"/>
      <c r="AA291" s="331"/>
      <c r="AB291" s="331"/>
      <c r="AC291" s="331"/>
      <c r="AD291" s="328"/>
    </row>
    <row r="292" spans="18:30" x14ac:dyDescent="0.25">
      <c r="R292" s="331"/>
      <c r="S292" s="331"/>
      <c r="T292" s="331"/>
      <c r="U292" s="331"/>
      <c r="V292" s="331"/>
      <c r="W292" s="331"/>
      <c r="X292" s="331"/>
      <c r="Y292" s="331"/>
      <c r="Z292" s="331"/>
      <c r="AA292" s="331"/>
      <c r="AB292" s="331"/>
      <c r="AC292" s="331"/>
      <c r="AD292" s="328"/>
    </row>
    <row r="293" spans="18:30" x14ac:dyDescent="0.25">
      <c r="R293" s="331"/>
      <c r="S293" s="331"/>
      <c r="T293" s="331"/>
      <c r="U293" s="331"/>
      <c r="V293" s="331"/>
      <c r="W293" s="331"/>
      <c r="X293" s="331"/>
      <c r="Y293" s="331"/>
      <c r="Z293" s="331"/>
      <c r="AA293" s="331"/>
      <c r="AB293" s="331"/>
      <c r="AC293" s="331"/>
      <c r="AD293" s="328"/>
    </row>
    <row r="294" spans="18:30" x14ac:dyDescent="0.25">
      <c r="R294" s="331"/>
      <c r="S294" s="331"/>
      <c r="T294" s="331"/>
      <c r="U294" s="331"/>
      <c r="V294" s="331"/>
      <c r="W294" s="331"/>
      <c r="X294" s="331"/>
      <c r="Y294" s="331"/>
      <c r="Z294" s="331"/>
      <c r="AA294" s="331"/>
      <c r="AB294" s="331"/>
      <c r="AC294" s="331"/>
      <c r="AD294" s="328"/>
    </row>
    <row r="295" spans="18:30" x14ac:dyDescent="0.25">
      <c r="R295" s="331"/>
      <c r="S295" s="331"/>
      <c r="T295" s="331"/>
      <c r="U295" s="331"/>
      <c r="V295" s="331"/>
      <c r="W295" s="331"/>
      <c r="X295" s="331"/>
      <c r="Y295" s="331"/>
      <c r="Z295" s="331"/>
      <c r="AA295" s="331"/>
      <c r="AB295" s="331"/>
      <c r="AC295" s="331"/>
      <c r="AD295" s="328"/>
    </row>
    <row r="296" spans="18:30" x14ac:dyDescent="0.25">
      <c r="R296" s="331"/>
      <c r="S296" s="331"/>
      <c r="T296" s="331"/>
      <c r="U296" s="331"/>
      <c r="V296" s="331"/>
      <c r="W296" s="331"/>
      <c r="X296" s="331"/>
      <c r="Y296" s="331"/>
      <c r="Z296" s="331"/>
      <c r="AA296" s="331"/>
      <c r="AB296" s="331"/>
      <c r="AC296" s="331"/>
      <c r="AD296" s="328"/>
    </row>
    <row r="297" spans="18:30" x14ac:dyDescent="0.25">
      <c r="R297" s="331"/>
      <c r="S297" s="331"/>
      <c r="T297" s="331"/>
      <c r="U297" s="331"/>
      <c r="V297" s="331"/>
      <c r="W297" s="331"/>
      <c r="X297" s="331"/>
      <c r="Y297" s="331"/>
      <c r="Z297" s="331"/>
      <c r="AA297" s="331"/>
      <c r="AB297" s="331"/>
      <c r="AC297" s="331"/>
      <c r="AD297" s="328"/>
    </row>
    <row r="298" spans="18:30" x14ac:dyDescent="0.25">
      <c r="R298" s="331"/>
      <c r="S298" s="331"/>
      <c r="T298" s="331"/>
      <c r="U298" s="331"/>
      <c r="V298" s="331"/>
      <c r="W298" s="331"/>
      <c r="X298" s="331"/>
      <c r="Y298" s="331"/>
      <c r="Z298" s="331"/>
      <c r="AA298" s="331"/>
      <c r="AB298" s="331"/>
      <c r="AC298" s="331"/>
      <c r="AD298" s="328"/>
    </row>
    <row r="299" spans="18:30" x14ac:dyDescent="0.25">
      <c r="R299" s="331"/>
      <c r="S299" s="331"/>
      <c r="T299" s="331"/>
      <c r="U299" s="331"/>
      <c r="V299" s="331"/>
      <c r="W299" s="331"/>
      <c r="X299" s="331"/>
      <c r="Y299" s="331"/>
      <c r="Z299" s="331"/>
      <c r="AA299" s="331"/>
      <c r="AB299" s="331"/>
      <c r="AC299" s="331"/>
      <c r="AD299" s="328"/>
    </row>
    <row r="300" spans="18:30" x14ac:dyDescent="0.25">
      <c r="R300" s="331"/>
      <c r="S300" s="331"/>
      <c r="T300" s="331"/>
      <c r="U300" s="331"/>
      <c r="V300" s="331"/>
      <c r="W300" s="331"/>
      <c r="X300" s="331"/>
      <c r="Y300" s="331"/>
      <c r="Z300" s="331"/>
      <c r="AA300" s="331"/>
      <c r="AB300" s="331"/>
      <c r="AC300" s="331"/>
      <c r="AD300" s="328"/>
    </row>
    <row r="301" spans="18:30" x14ac:dyDescent="0.25">
      <c r="R301" s="331"/>
      <c r="S301" s="331"/>
      <c r="T301" s="331"/>
      <c r="U301" s="331"/>
      <c r="V301" s="331"/>
      <c r="W301" s="331"/>
      <c r="X301" s="331"/>
      <c r="Y301" s="331"/>
      <c r="Z301" s="331"/>
      <c r="AA301" s="331"/>
      <c r="AB301" s="331"/>
      <c r="AC301" s="331"/>
      <c r="AD301" s="328"/>
    </row>
    <row r="302" spans="18:30" x14ac:dyDescent="0.25">
      <c r="R302" s="331"/>
      <c r="S302" s="331"/>
      <c r="T302" s="331"/>
      <c r="U302" s="331"/>
      <c r="V302" s="331"/>
      <c r="W302" s="331"/>
      <c r="X302" s="331"/>
      <c r="Y302" s="331"/>
      <c r="Z302" s="331"/>
      <c r="AA302" s="331"/>
      <c r="AB302" s="331"/>
      <c r="AC302" s="331"/>
      <c r="AD302" s="328"/>
    </row>
    <row r="303" spans="18:30" x14ac:dyDescent="0.25">
      <c r="R303" s="331"/>
      <c r="S303" s="331"/>
      <c r="T303" s="331"/>
      <c r="U303" s="331"/>
      <c r="V303" s="331"/>
      <c r="W303" s="331"/>
      <c r="X303" s="331"/>
      <c r="Y303" s="331"/>
      <c r="Z303" s="331"/>
      <c r="AA303" s="331"/>
      <c r="AB303" s="331"/>
      <c r="AC303" s="331"/>
      <c r="AD303" s="328"/>
    </row>
    <row r="304" spans="18:30" x14ac:dyDescent="0.25">
      <c r="R304" s="331"/>
      <c r="S304" s="331"/>
      <c r="T304" s="331"/>
      <c r="U304" s="331"/>
      <c r="V304" s="331"/>
      <c r="W304" s="331"/>
      <c r="X304" s="331"/>
      <c r="Y304" s="331"/>
      <c r="Z304" s="331"/>
      <c r="AA304" s="331"/>
      <c r="AB304" s="331"/>
      <c r="AC304" s="331"/>
      <c r="AD304" s="328"/>
    </row>
    <row r="305" spans="18:30" x14ac:dyDescent="0.25">
      <c r="R305" s="331"/>
      <c r="S305" s="331"/>
      <c r="T305" s="331"/>
      <c r="U305" s="331"/>
      <c r="V305" s="331"/>
      <c r="W305" s="331"/>
      <c r="X305" s="331"/>
      <c r="Y305" s="331"/>
      <c r="Z305" s="331"/>
      <c r="AA305" s="331"/>
      <c r="AB305" s="331"/>
      <c r="AC305" s="331"/>
      <c r="AD305" s="328"/>
    </row>
    <row r="306" spans="18:30" x14ac:dyDescent="0.25">
      <c r="R306" s="331"/>
      <c r="S306" s="331"/>
      <c r="T306" s="331"/>
      <c r="U306" s="331"/>
      <c r="V306" s="331"/>
      <c r="W306" s="331"/>
      <c r="X306" s="331"/>
      <c r="Y306" s="331"/>
      <c r="Z306" s="331"/>
      <c r="AA306" s="331"/>
      <c r="AB306" s="331"/>
      <c r="AC306" s="331"/>
      <c r="AD306" s="328"/>
    </row>
    <row r="307" spans="18:30" x14ac:dyDescent="0.25">
      <c r="R307" s="331"/>
      <c r="S307" s="331"/>
      <c r="T307" s="331"/>
      <c r="U307" s="331"/>
      <c r="V307" s="331"/>
      <c r="W307" s="331"/>
      <c r="X307" s="331"/>
      <c r="Y307" s="331"/>
      <c r="Z307" s="331"/>
      <c r="AA307" s="331"/>
      <c r="AB307" s="331"/>
      <c r="AC307" s="331"/>
      <c r="AD307" s="328"/>
    </row>
    <row r="308" spans="18:30" x14ac:dyDescent="0.25">
      <c r="R308" s="331"/>
      <c r="S308" s="331"/>
      <c r="T308" s="331"/>
      <c r="U308" s="331"/>
      <c r="V308" s="331"/>
      <c r="W308" s="331"/>
      <c r="X308" s="331"/>
      <c r="Y308" s="331"/>
      <c r="Z308" s="331"/>
      <c r="AA308" s="331"/>
      <c r="AB308" s="331"/>
      <c r="AC308" s="331"/>
      <c r="AD308" s="328"/>
    </row>
    <row r="309" spans="18:30" x14ac:dyDescent="0.25">
      <c r="R309" s="331"/>
      <c r="S309" s="331"/>
      <c r="T309" s="331"/>
      <c r="U309" s="331"/>
      <c r="V309" s="331"/>
      <c r="W309" s="331"/>
      <c r="X309" s="331"/>
      <c r="Y309" s="331"/>
      <c r="Z309" s="331"/>
      <c r="AA309" s="331"/>
      <c r="AB309" s="331"/>
      <c r="AC309" s="331"/>
      <c r="AD309" s="328"/>
    </row>
    <row r="310" spans="18:30" x14ac:dyDescent="0.25">
      <c r="R310" s="331"/>
      <c r="S310" s="331"/>
      <c r="T310" s="331"/>
      <c r="U310" s="331"/>
      <c r="V310" s="331"/>
      <c r="W310" s="331"/>
      <c r="X310" s="331"/>
      <c r="Y310" s="331"/>
      <c r="Z310" s="331"/>
      <c r="AA310" s="331"/>
      <c r="AB310" s="331"/>
      <c r="AC310" s="331"/>
      <c r="AD310" s="328"/>
    </row>
    <row r="311" spans="18:30" x14ac:dyDescent="0.25">
      <c r="R311" s="331"/>
      <c r="S311" s="331"/>
      <c r="T311" s="331"/>
      <c r="U311" s="331"/>
      <c r="V311" s="331"/>
      <c r="W311" s="331"/>
      <c r="X311" s="331"/>
      <c r="Y311" s="331"/>
      <c r="Z311" s="331"/>
      <c r="AA311" s="331"/>
      <c r="AB311" s="331"/>
      <c r="AC311" s="331"/>
      <c r="AD311" s="328"/>
    </row>
    <row r="312" spans="18:30" x14ac:dyDescent="0.25">
      <c r="R312" s="331"/>
      <c r="S312" s="331"/>
      <c r="T312" s="331"/>
      <c r="U312" s="331"/>
      <c r="V312" s="331"/>
      <c r="W312" s="331"/>
      <c r="X312" s="331"/>
      <c r="Y312" s="331"/>
      <c r="Z312" s="331"/>
      <c r="AA312" s="331"/>
      <c r="AB312" s="331"/>
      <c r="AC312" s="331"/>
      <c r="AD312" s="328"/>
    </row>
    <row r="313" spans="18:30" x14ac:dyDescent="0.25">
      <c r="R313" s="331"/>
      <c r="S313" s="331"/>
      <c r="T313" s="331"/>
      <c r="U313" s="331"/>
      <c r="V313" s="331"/>
      <c r="W313" s="331"/>
      <c r="X313" s="331"/>
      <c r="Y313" s="331"/>
      <c r="Z313" s="331"/>
      <c r="AA313" s="331"/>
      <c r="AB313" s="331"/>
      <c r="AC313" s="331"/>
      <c r="AD313" s="328"/>
    </row>
    <row r="314" spans="18:30" x14ac:dyDescent="0.25">
      <c r="R314" s="331"/>
      <c r="S314" s="331"/>
      <c r="T314" s="331"/>
      <c r="U314" s="331"/>
      <c r="V314" s="331"/>
      <c r="W314" s="331"/>
      <c r="X314" s="331"/>
      <c r="Y314" s="331"/>
      <c r="Z314" s="331"/>
      <c r="AA314" s="331"/>
      <c r="AB314" s="331"/>
      <c r="AC314" s="331"/>
      <c r="AD314" s="328"/>
    </row>
    <row r="315" spans="18:30" x14ac:dyDescent="0.25">
      <c r="R315" s="331"/>
      <c r="S315" s="331"/>
      <c r="T315" s="331"/>
      <c r="U315" s="331"/>
      <c r="V315" s="331"/>
      <c r="W315" s="331"/>
      <c r="X315" s="331"/>
      <c r="Y315" s="331"/>
      <c r="Z315" s="331"/>
      <c r="AA315" s="331"/>
      <c r="AB315" s="331"/>
      <c r="AC315" s="331"/>
      <c r="AD315" s="328"/>
    </row>
    <row r="316" spans="18:30" x14ac:dyDescent="0.25">
      <c r="R316" s="331"/>
      <c r="S316" s="331"/>
      <c r="T316" s="331"/>
      <c r="U316" s="331"/>
      <c r="V316" s="331"/>
      <c r="W316" s="331"/>
      <c r="X316" s="331"/>
      <c r="Y316" s="331"/>
      <c r="Z316" s="331"/>
      <c r="AA316" s="331"/>
      <c r="AB316" s="331"/>
      <c r="AC316" s="331"/>
      <c r="AD316" s="328"/>
    </row>
    <row r="317" spans="18:30" x14ac:dyDescent="0.25">
      <c r="R317" s="331"/>
      <c r="S317" s="331"/>
      <c r="T317" s="331"/>
      <c r="U317" s="331"/>
      <c r="V317" s="331"/>
      <c r="W317" s="331"/>
      <c r="X317" s="331"/>
      <c r="Y317" s="331"/>
      <c r="Z317" s="331"/>
      <c r="AA317" s="331"/>
      <c r="AB317" s="331"/>
      <c r="AC317" s="331"/>
      <c r="AD317" s="328"/>
    </row>
    <row r="318" spans="18:30" x14ac:dyDescent="0.25">
      <c r="R318" s="331"/>
      <c r="S318" s="331"/>
      <c r="T318" s="331"/>
      <c r="U318" s="331"/>
      <c r="V318" s="331"/>
      <c r="W318" s="331"/>
      <c r="X318" s="331"/>
      <c r="Y318" s="331"/>
      <c r="Z318" s="331"/>
      <c r="AA318" s="331"/>
      <c r="AB318" s="331"/>
      <c r="AC318" s="331"/>
      <c r="AD318" s="328"/>
    </row>
    <row r="319" spans="18:30" x14ac:dyDescent="0.25">
      <c r="R319" s="331"/>
      <c r="S319" s="331"/>
      <c r="T319" s="331"/>
      <c r="U319" s="331"/>
      <c r="V319" s="331"/>
      <c r="W319" s="331"/>
      <c r="X319" s="331"/>
      <c r="Y319" s="331"/>
      <c r="Z319" s="331"/>
      <c r="AA319" s="331"/>
      <c r="AB319" s="331"/>
      <c r="AC319" s="331"/>
      <c r="AD319" s="328"/>
    </row>
    <row r="320" spans="18:30" x14ac:dyDescent="0.25">
      <c r="R320" s="331"/>
      <c r="S320" s="331"/>
      <c r="T320" s="331"/>
      <c r="U320" s="331"/>
      <c r="V320" s="331"/>
      <c r="W320" s="331"/>
      <c r="X320" s="331"/>
      <c r="Y320" s="331"/>
      <c r="Z320" s="331"/>
      <c r="AA320" s="331"/>
      <c r="AB320" s="331"/>
      <c r="AC320" s="331"/>
      <c r="AD320" s="328"/>
    </row>
    <row r="321" spans="18:30" x14ac:dyDescent="0.25">
      <c r="R321" s="331"/>
      <c r="S321" s="331"/>
      <c r="T321" s="331"/>
      <c r="U321" s="331"/>
      <c r="V321" s="331"/>
      <c r="W321" s="331"/>
      <c r="X321" s="331"/>
      <c r="Y321" s="331"/>
      <c r="Z321" s="331"/>
      <c r="AA321" s="331"/>
      <c r="AB321" s="331"/>
      <c r="AC321" s="331"/>
      <c r="AD321" s="328"/>
    </row>
    <row r="322" spans="18:30" x14ac:dyDescent="0.25">
      <c r="R322" s="331"/>
      <c r="S322" s="331"/>
      <c r="T322" s="331"/>
      <c r="U322" s="331"/>
      <c r="V322" s="331"/>
      <c r="W322" s="331"/>
      <c r="X322" s="331"/>
      <c r="Y322" s="331"/>
      <c r="Z322" s="331"/>
      <c r="AA322" s="331"/>
      <c r="AB322" s="331"/>
      <c r="AC322" s="331"/>
      <c r="AD322" s="328"/>
    </row>
    <row r="323" spans="18:30" x14ac:dyDescent="0.25">
      <c r="R323" s="331"/>
      <c r="S323" s="331"/>
      <c r="T323" s="331"/>
      <c r="U323" s="331"/>
      <c r="V323" s="331"/>
      <c r="W323" s="331"/>
      <c r="X323" s="331"/>
      <c r="Y323" s="331"/>
      <c r="Z323" s="331"/>
      <c r="AA323" s="331"/>
      <c r="AB323" s="331"/>
      <c r="AC323" s="331"/>
      <c r="AD323" s="328"/>
    </row>
    <row r="324" spans="18:30" x14ac:dyDescent="0.25">
      <c r="R324" s="331"/>
      <c r="S324" s="331"/>
      <c r="T324" s="331"/>
      <c r="U324" s="331"/>
      <c r="V324" s="331"/>
      <c r="W324" s="331"/>
      <c r="X324" s="331"/>
      <c r="Y324" s="331"/>
      <c r="Z324" s="331"/>
      <c r="AA324" s="331"/>
      <c r="AB324" s="331"/>
      <c r="AC324" s="331"/>
      <c r="AD324" s="328"/>
    </row>
    <row r="325" spans="18:30" x14ac:dyDescent="0.25">
      <c r="R325" s="331"/>
      <c r="S325" s="331"/>
      <c r="T325" s="331"/>
      <c r="U325" s="331"/>
      <c r="V325" s="331"/>
      <c r="W325" s="331"/>
      <c r="X325" s="331"/>
      <c r="Y325" s="331"/>
      <c r="Z325" s="331"/>
      <c r="AA325" s="331"/>
      <c r="AB325" s="331"/>
      <c r="AC325" s="331"/>
      <c r="AD325" s="328"/>
    </row>
    <row r="326" spans="18:30" x14ac:dyDescent="0.25">
      <c r="R326" s="331"/>
      <c r="S326" s="331"/>
      <c r="T326" s="331"/>
      <c r="U326" s="331"/>
      <c r="V326" s="331"/>
      <c r="W326" s="331"/>
      <c r="X326" s="331"/>
      <c r="Y326" s="331"/>
      <c r="Z326" s="331"/>
      <c r="AA326" s="331"/>
      <c r="AB326" s="331"/>
      <c r="AC326" s="331"/>
      <c r="AD326" s="328"/>
    </row>
    <row r="327" spans="18:30" x14ac:dyDescent="0.25">
      <c r="R327" s="331"/>
      <c r="S327" s="331"/>
      <c r="T327" s="331"/>
      <c r="U327" s="331"/>
      <c r="V327" s="331"/>
      <c r="W327" s="331"/>
      <c r="X327" s="331"/>
      <c r="Y327" s="331"/>
      <c r="Z327" s="331"/>
      <c r="AA327" s="331"/>
      <c r="AB327" s="331"/>
      <c r="AC327" s="331"/>
      <c r="AD327" s="328"/>
    </row>
    <row r="328" spans="18:30" x14ac:dyDescent="0.25">
      <c r="R328" s="331"/>
      <c r="S328" s="331"/>
      <c r="T328" s="331"/>
      <c r="U328" s="331"/>
      <c r="V328" s="331"/>
      <c r="W328" s="331"/>
      <c r="X328" s="331"/>
      <c r="Y328" s="331"/>
      <c r="Z328" s="331"/>
      <c r="AA328" s="331"/>
      <c r="AB328" s="331"/>
      <c r="AC328" s="331"/>
      <c r="AD328" s="328"/>
    </row>
    <row r="329" spans="18:30" x14ac:dyDescent="0.25">
      <c r="R329" s="331"/>
      <c r="S329" s="331"/>
      <c r="T329" s="331"/>
      <c r="U329" s="331"/>
      <c r="V329" s="331"/>
      <c r="W329" s="331"/>
      <c r="X329" s="331"/>
      <c r="Y329" s="331"/>
      <c r="Z329" s="331"/>
      <c r="AA329" s="331"/>
      <c r="AB329" s="331"/>
      <c r="AC329" s="331"/>
      <c r="AD329" s="328"/>
    </row>
    <row r="330" spans="18:30" x14ac:dyDescent="0.25">
      <c r="R330" s="331"/>
      <c r="S330" s="331"/>
      <c r="T330" s="331"/>
      <c r="U330" s="331"/>
      <c r="V330" s="331"/>
      <c r="W330" s="331"/>
      <c r="X330" s="331"/>
      <c r="Y330" s="331"/>
      <c r="Z330" s="331"/>
      <c r="AA330" s="331"/>
      <c r="AB330" s="331"/>
      <c r="AC330" s="331"/>
      <c r="AD330" s="328"/>
    </row>
    <row r="331" spans="18:30" x14ac:dyDescent="0.25">
      <c r="R331" s="331"/>
      <c r="S331" s="331"/>
      <c r="T331" s="331"/>
      <c r="U331" s="331"/>
      <c r="V331" s="331"/>
      <c r="W331" s="331"/>
      <c r="X331" s="331"/>
      <c r="Y331" s="331"/>
      <c r="Z331" s="331"/>
      <c r="AA331" s="331"/>
      <c r="AB331" s="331"/>
      <c r="AC331" s="331"/>
      <c r="AD331" s="328"/>
    </row>
    <row r="332" spans="18:30" x14ac:dyDescent="0.25">
      <c r="R332" s="331"/>
      <c r="S332" s="331"/>
      <c r="T332" s="331"/>
      <c r="U332" s="331"/>
      <c r="V332" s="331"/>
      <c r="W332" s="331"/>
      <c r="X332" s="331"/>
      <c r="Y332" s="331"/>
      <c r="Z332" s="331"/>
      <c r="AA332" s="331"/>
      <c r="AB332" s="331"/>
      <c r="AC332" s="331"/>
      <c r="AD332" s="328"/>
    </row>
    <row r="333" spans="18:30" x14ac:dyDescent="0.25">
      <c r="R333" s="331"/>
      <c r="S333" s="331"/>
      <c r="T333" s="331"/>
      <c r="U333" s="331"/>
      <c r="V333" s="331"/>
      <c r="W333" s="331"/>
      <c r="X333" s="331"/>
      <c r="Y333" s="331"/>
      <c r="Z333" s="331"/>
      <c r="AA333" s="331"/>
      <c r="AB333" s="331"/>
      <c r="AC333" s="331"/>
      <c r="AD333" s="328"/>
    </row>
    <row r="334" spans="18:30" x14ac:dyDescent="0.25">
      <c r="R334" s="331"/>
      <c r="S334" s="331"/>
      <c r="T334" s="331"/>
      <c r="U334" s="331"/>
      <c r="V334" s="331"/>
      <c r="W334" s="331"/>
      <c r="X334" s="331"/>
      <c r="Y334" s="331"/>
      <c r="Z334" s="331"/>
      <c r="AA334" s="331"/>
      <c r="AB334" s="331"/>
      <c r="AC334" s="331"/>
      <c r="AD334" s="328"/>
    </row>
    <row r="335" spans="18:30" x14ac:dyDescent="0.25">
      <c r="R335" s="331"/>
      <c r="S335" s="331"/>
      <c r="T335" s="331"/>
      <c r="U335" s="331"/>
      <c r="V335" s="331"/>
      <c r="W335" s="331"/>
      <c r="X335" s="331"/>
      <c r="Y335" s="331"/>
      <c r="Z335" s="331"/>
      <c r="AA335" s="331"/>
      <c r="AB335" s="331"/>
      <c r="AC335" s="331"/>
      <c r="AD335" s="328"/>
    </row>
    <row r="336" spans="18:30" x14ac:dyDescent="0.25">
      <c r="R336" s="331"/>
      <c r="S336" s="331"/>
      <c r="T336" s="331"/>
      <c r="U336" s="331"/>
      <c r="V336" s="331"/>
      <c r="W336" s="331"/>
      <c r="X336" s="331"/>
      <c r="Y336" s="331"/>
      <c r="Z336" s="331"/>
      <c r="AA336" s="331"/>
      <c r="AB336" s="331"/>
      <c r="AC336" s="331"/>
      <c r="AD336" s="328"/>
    </row>
    <row r="337" spans="18:30" x14ac:dyDescent="0.25">
      <c r="R337" s="331"/>
      <c r="S337" s="331"/>
      <c r="T337" s="331"/>
      <c r="U337" s="331"/>
      <c r="V337" s="331"/>
      <c r="W337" s="331"/>
      <c r="X337" s="331"/>
      <c r="Y337" s="331"/>
      <c r="Z337" s="331"/>
      <c r="AA337" s="331"/>
      <c r="AB337" s="331"/>
      <c r="AC337" s="331"/>
      <c r="AD337" s="328"/>
    </row>
    <row r="338" spans="18:30" x14ac:dyDescent="0.25">
      <c r="R338" s="331"/>
      <c r="S338" s="331"/>
      <c r="T338" s="331"/>
      <c r="U338" s="331"/>
      <c r="V338" s="331"/>
      <c r="W338" s="331"/>
      <c r="X338" s="331"/>
      <c r="Y338" s="331"/>
      <c r="Z338" s="331"/>
      <c r="AA338" s="331"/>
      <c r="AB338" s="331"/>
      <c r="AC338" s="331"/>
      <c r="AD338" s="328"/>
    </row>
    <row r="339" spans="18:30" x14ac:dyDescent="0.25">
      <c r="R339" s="331"/>
      <c r="S339" s="331"/>
      <c r="T339" s="331"/>
      <c r="U339" s="331"/>
      <c r="V339" s="331"/>
      <c r="W339" s="331"/>
      <c r="X339" s="331"/>
      <c r="Y339" s="331"/>
      <c r="Z339" s="331"/>
      <c r="AA339" s="331"/>
      <c r="AB339" s="331"/>
      <c r="AC339" s="331"/>
      <c r="AD339" s="328"/>
    </row>
    <row r="340" spans="18:30" x14ac:dyDescent="0.25">
      <c r="R340" s="331"/>
      <c r="S340" s="331"/>
      <c r="T340" s="331"/>
      <c r="U340" s="331"/>
      <c r="V340" s="331"/>
      <c r="W340" s="331"/>
      <c r="X340" s="331"/>
      <c r="Y340" s="331"/>
      <c r="Z340" s="331"/>
      <c r="AA340" s="331"/>
      <c r="AB340" s="331"/>
      <c r="AC340" s="331"/>
      <c r="AD340" s="328"/>
    </row>
    <row r="341" spans="18:30" x14ac:dyDescent="0.25">
      <c r="R341" s="331"/>
      <c r="S341" s="331"/>
      <c r="T341" s="331"/>
      <c r="U341" s="331"/>
      <c r="V341" s="331"/>
      <c r="W341" s="331"/>
      <c r="X341" s="331"/>
      <c r="Y341" s="331"/>
      <c r="Z341" s="331"/>
      <c r="AA341" s="331"/>
      <c r="AB341" s="331"/>
      <c r="AC341" s="331"/>
      <c r="AD341" s="328"/>
    </row>
    <row r="342" spans="18:30" x14ac:dyDescent="0.25">
      <c r="R342" s="331"/>
      <c r="S342" s="331"/>
      <c r="T342" s="331"/>
      <c r="U342" s="331"/>
      <c r="V342" s="331"/>
      <c r="W342" s="331"/>
      <c r="X342" s="331"/>
      <c r="Y342" s="331"/>
      <c r="Z342" s="331"/>
      <c r="AA342" s="331"/>
      <c r="AB342" s="331"/>
      <c r="AC342" s="331"/>
      <c r="AD342" s="328"/>
    </row>
    <row r="343" spans="18:30" x14ac:dyDescent="0.25">
      <c r="R343" s="331"/>
      <c r="S343" s="331"/>
      <c r="T343" s="331"/>
      <c r="U343" s="331"/>
      <c r="V343" s="331"/>
      <c r="W343" s="331"/>
      <c r="X343" s="331"/>
      <c r="Y343" s="331"/>
      <c r="Z343" s="331"/>
      <c r="AA343" s="331"/>
      <c r="AB343" s="331"/>
      <c r="AC343" s="331"/>
      <c r="AD343" s="328"/>
    </row>
    <row r="344" spans="18:30" x14ac:dyDescent="0.25">
      <c r="R344" s="331"/>
      <c r="S344" s="331"/>
      <c r="T344" s="331"/>
      <c r="U344" s="331"/>
      <c r="V344" s="331"/>
      <c r="W344" s="331"/>
      <c r="X344" s="331"/>
      <c r="Y344" s="331"/>
      <c r="Z344" s="331"/>
      <c r="AA344" s="331"/>
      <c r="AB344" s="331"/>
      <c r="AC344" s="331"/>
      <c r="AD344" s="328"/>
    </row>
    <row r="345" spans="18:30" x14ac:dyDescent="0.25">
      <c r="R345" s="331"/>
      <c r="S345" s="331"/>
      <c r="T345" s="331"/>
      <c r="U345" s="331"/>
      <c r="V345" s="331"/>
      <c r="W345" s="331"/>
      <c r="X345" s="331"/>
      <c r="Y345" s="331"/>
      <c r="Z345" s="331"/>
      <c r="AA345" s="331"/>
      <c r="AB345" s="331"/>
      <c r="AC345" s="331"/>
      <c r="AD345" s="328"/>
    </row>
    <row r="346" spans="18:30" x14ac:dyDescent="0.25">
      <c r="R346" s="331"/>
      <c r="S346" s="331"/>
      <c r="T346" s="331"/>
      <c r="U346" s="331"/>
      <c r="V346" s="331"/>
      <c r="W346" s="331"/>
      <c r="X346" s="331"/>
      <c r="Y346" s="331"/>
      <c r="Z346" s="331"/>
      <c r="AA346" s="331"/>
      <c r="AB346" s="331"/>
      <c r="AC346" s="331"/>
      <c r="AD346" s="328"/>
    </row>
    <row r="347" spans="18:30" x14ac:dyDescent="0.25">
      <c r="R347" s="331"/>
      <c r="S347" s="331"/>
      <c r="T347" s="331"/>
      <c r="U347" s="331"/>
      <c r="V347" s="331"/>
      <c r="W347" s="331"/>
      <c r="X347" s="331"/>
      <c r="Y347" s="331"/>
      <c r="Z347" s="331"/>
      <c r="AA347" s="331"/>
      <c r="AB347" s="331"/>
      <c r="AC347" s="331"/>
      <c r="AD347" s="328"/>
    </row>
    <row r="348" spans="18:30" x14ac:dyDescent="0.25">
      <c r="R348" s="331"/>
      <c r="S348" s="331"/>
      <c r="T348" s="331"/>
      <c r="U348" s="331"/>
      <c r="V348" s="331"/>
      <c r="W348" s="331"/>
      <c r="X348" s="331"/>
      <c r="Y348" s="331"/>
      <c r="Z348" s="331"/>
      <c r="AA348" s="331"/>
      <c r="AB348" s="331"/>
      <c r="AC348" s="331"/>
      <c r="AD348" s="328"/>
    </row>
    <row r="349" spans="18:30" x14ac:dyDescent="0.25">
      <c r="R349" s="331"/>
      <c r="S349" s="331"/>
      <c r="T349" s="331"/>
      <c r="U349" s="331"/>
      <c r="V349" s="331"/>
      <c r="W349" s="331"/>
      <c r="X349" s="331"/>
      <c r="Y349" s="331"/>
      <c r="Z349" s="331"/>
      <c r="AA349" s="331"/>
      <c r="AB349" s="331"/>
      <c r="AC349" s="331"/>
      <c r="AD349" s="328"/>
    </row>
    <row r="350" spans="18:30" x14ac:dyDescent="0.25">
      <c r="R350" s="331"/>
      <c r="S350" s="331"/>
      <c r="T350" s="331"/>
      <c r="U350" s="331"/>
      <c r="V350" s="331"/>
      <c r="W350" s="331"/>
      <c r="X350" s="331"/>
      <c r="Y350" s="331"/>
      <c r="Z350" s="331"/>
      <c r="AA350" s="331"/>
      <c r="AB350" s="331"/>
      <c r="AC350" s="331"/>
      <c r="AD350" s="328"/>
    </row>
    <row r="351" spans="18:30" x14ac:dyDescent="0.25">
      <c r="R351" s="331"/>
      <c r="S351" s="331"/>
      <c r="T351" s="331"/>
      <c r="U351" s="331"/>
      <c r="V351" s="331"/>
      <c r="W351" s="331"/>
      <c r="X351" s="331"/>
      <c r="Y351" s="331"/>
      <c r="Z351" s="331"/>
      <c r="AA351" s="331"/>
      <c r="AB351" s="331"/>
      <c r="AC351" s="331"/>
      <c r="AD351" s="328"/>
    </row>
    <row r="352" spans="18:30" x14ac:dyDescent="0.25">
      <c r="R352" s="331"/>
      <c r="S352" s="331"/>
      <c r="T352" s="331"/>
      <c r="U352" s="331"/>
      <c r="V352" s="331"/>
      <c r="W352" s="331"/>
      <c r="X352" s="331"/>
      <c r="Y352" s="331"/>
      <c r="Z352" s="331"/>
      <c r="AA352" s="331"/>
      <c r="AB352" s="331"/>
      <c r="AC352" s="331"/>
      <c r="AD352" s="328"/>
    </row>
    <row r="353" spans="18:30" x14ac:dyDescent="0.25">
      <c r="R353" s="331"/>
      <c r="S353" s="331"/>
      <c r="T353" s="331"/>
      <c r="U353" s="331"/>
      <c r="V353" s="331"/>
      <c r="W353" s="331"/>
      <c r="X353" s="331"/>
      <c r="Y353" s="331"/>
      <c r="Z353" s="331"/>
      <c r="AA353" s="331"/>
      <c r="AB353" s="331"/>
      <c r="AC353" s="331"/>
      <c r="AD353" s="328"/>
    </row>
    <row r="354" spans="18:30" x14ac:dyDescent="0.25">
      <c r="R354" s="331"/>
      <c r="S354" s="331"/>
      <c r="T354" s="331"/>
      <c r="U354" s="331"/>
      <c r="V354" s="331"/>
      <c r="W354" s="331"/>
      <c r="X354" s="331"/>
      <c r="Y354" s="331"/>
      <c r="Z354" s="331"/>
      <c r="AA354" s="331"/>
      <c r="AB354" s="331"/>
      <c r="AC354" s="331"/>
      <c r="AD354" s="328"/>
    </row>
    <row r="355" spans="18:30" x14ac:dyDescent="0.25">
      <c r="R355" s="331"/>
      <c r="S355" s="331"/>
      <c r="T355" s="331"/>
      <c r="U355" s="331"/>
      <c r="V355" s="331"/>
      <c r="W355" s="331"/>
      <c r="X355" s="331"/>
      <c r="Y355" s="331"/>
      <c r="Z355" s="331"/>
      <c r="AA355" s="331"/>
      <c r="AB355" s="331"/>
      <c r="AC355" s="331"/>
      <c r="AD355" s="328"/>
    </row>
    <row r="356" spans="18:30" x14ac:dyDescent="0.25">
      <c r="R356" s="331"/>
      <c r="S356" s="331"/>
      <c r="T356" s="331"/>
      <c r="U356" s="331"/>
      <c r="V356" s="331"/>
      <c r="W356" s="331"/>
      <c r="X356" s="331"/>
      <c r="Y356" s="331"/>
      <c r="Z356" s="331"/>
      <c r="AA356" s="331"/>
      <c r="AB356" s="331"/>
      <c r="AC356" s="331"/>
      <c r="AD356" s="328"/>
    </row>
    <row r="357" spans="18:30" x14ac:dyDescent="0.25">
      <c r="R357" s="331"/>
      <c r="S357" s="331"/>
      <c r="T357" s="331"/>
      <c r="U357" s="331"/>
      <c r="V357" s="331"/>
      <c r="W357" s="331"/>
      <c r="X357" s="331"/>
      <c r="Y357" s="331"/>
      <c r="Z357" s="331"/>
      <c r="AA357" s="331"/>
      <c r="AB357" s="331"/>
      <c r="AC357" s="331"/>
      <c r="AD357" s="328"/>
    </row>
    <row r="358" spans="18:30" x14ac:dyDescent="0.25">
      <c r="R358" s="331"/>
      <c r="S358" s="331"/>
      <c r="T358" s="331"/>
      <c r="U358" s="331"/>
      <c r="V358" s="331"/>
      <c r="W358" s="331"/>
      <c r="X358" s="331"/>
      <c r="Y358" s="331"/>
      <c r="Z358" s="331"/>
      <c r="AA358" s="331"/>
      <c r="AB358" s="331"/>
      <c r="AC358" s="331"/>
      <c r="AD358" s="328"/>
    </row>
    <row r="359" spans="18:30" x14ac:dyDescent="0.25">
      <c r="R359" s="331"/>
      <c r="S359" s="331"/>
      <c r="T359" s="331"/>
      <c r="U359" s="331"/>
      <c r="V359" s="331"/>
      <c r="W359" s="331"/>
      <c r="X359" s="331"/>
      <c r="Y359" s="331"/>
      <c r="Z359" s="331"/>
      <c r="AA359" s="331"/>
      <c r="AB359" s="331"/>
      <c r="AC359" s="331"/>
      <c r="AD359" s="328"/>
    </row>
    <row r="360" spans="18:30" x14ac:dyDescent="0.25">
      <c r="R360" s="331"/>
      <c r="S360" s="331"/>
      <c r="T360" s="331"/>
      <c r="U360" s="331"/>
      <c r="V360" s="331"/>
      <c r="W360" s="331"/>
      <c r="X360" s="331"/>
      <c r="Y360" s="331"/>
      <c r="Z360" s="331"/>
      <c r="AA360" s="331"/>
      <c r="AB360" s="331"/>
      <c r="AC360" s="331"/>
      <c r="AD360" s="328"/>
    </row>
    <row r="361" spans="18:30" x14ac:dyDescent="0.25">
      <c r="R361" s="331"/>
      <c r="S361" s="331"/>
      <c r="T361" s="331"/>
      <c r="U361" s="331"/>
      <c r="V361" s="331"/>
      <c r="W361" s="331"/>
      <c r="X361" s="331"/>
      <c r="Y361" s="331"/>
      <c r="Z361" s="331"/>
      <c r="AA361" s="331"/>
      <c r="AB361" s="331"/>
      <c r="AC361" s="331"/>
      <c r="AD361" s="328"/>
    </row>
    <row r="362" spans="18:30" x14ac:dyDescent="0.25">
      <c r="R362" s="331"/>
      <c r="S362" s="331"/>
      <c r="T362" s="331"/>
      <c r="U362" s="331"/>
      <c r="V362" s="331"/>
      <c r="W362" s="331"/>
      <c r="X362" s="331"/>
      <c r="Y362" s="331"/>
      <c r="Z362" s="331"/>
      <c r="AA362" s="331"/>
      <c r="AB362" s="331"/>
      <c r="AC362" s="331"/>
      <c r="AD362" s="328"/>
    </row>
    <row r="363" spans="18:30" x14ac:dyDescent="0.25">
      <c r="R363" s="331"/>
      <c r="S363" s="331"/>
      <c r="T363" s="331"/>
      <c r="U363" s="331"/>
      <c r="V363" s="331"/>
      <c r="W363" s="331"/>
      <c r="X363" s="331"/>
      <c r="Y363" s="331"/>
      <c r="Z363" s="331"/>
      <c r="AA363" s="331"/>
      <c r="AB363" s="331"/>
      <c r="AC363" s="331"/>
      <c r="AD363" s="328"/>
    </row>
    <row r="364" spans="18:30" x14ac:dyDescent="0.25">
      <c r="R364" s="331"/>
      <c r="S364" s="331"/>
      <c r="T364" s="331"/>
      <c r="U364" s="331"/>
      <c r="V364" s="331"/>
      <c r="W364" s="331"/>
      <c r="X364" s="331"/>
      <c r="Y364" s="331"/>
      <c r="Z364" s="331"/>
      <c r="AA364" s="331"/>
      <c r="AB364" s="331"/>
      <c r="AC364" s="331"/>
      <c r="AD364" s="328"/>
    </row>
    <row r="365" spans="18:30" x14ac:dyDescent="0.25">
      <c r="R365" s="331"/>
      <c r="S365" s="331"/>
      <c r="T365" s="331"/>
      <c r="U365" s="331"/>
      <c r="V365" s="331"/>
      <c r="W365" s="331"/>
      <c r="X365" s="331"/>
      <c r="Y365" s="331"/>
      <c r="Z365" s="331"/>
      <c r="AA365" s="331"/>
      <c r="AB365" s="331"/>
      <c r="AC365" s="331"/>
      <c r="AD365" s="328"/>
    </row>
    <row r="366" spans="18:30" x14ac:dyDescent="0.25">
      <c r="R366" s="331"/>
      <c r="S366" s="331"/>
      <c r="T366" s="331"/>
      <c r="U366" s="331"/>
      <c r="V366" s="331"/>
      <c r="W366" s="331"/>
      <c r="X366" s="331"/>
      <c r="Y366" s="331"/>
      <c r="Z366" s="331"/>
      <c r="AA366" s="331"/>
      <c r="AB366" s="331"/>
      <c r="AC366" s="331"/>
      <c r="AD366" s="328"/>
    </row>
    <row r="367" spans="18:30" x14ac:dyDescent="0.25">
      <c r="R367" s="331"/>
      <c r="S367" s="331"/>
      <c r="T367" s="331"/>
      <c r="U367" s="331"/>
      <c r="V367" s="331"/>
      <c r="W367" s="331"/>
      <c r="X367" s="331"/>
      <c r="Y367" s="331"/>
      <c r="Z367" s="331"/>
      <c r="AA367" s="331"/>
      <c r="AB367" s="331"/>
      <c r="AC367" s="331"/>
      <c r="AD367" s="328"/>
    </row>
    <row r="368" spans="18:30" x14ac:dyDescent="0.25">
      <c r="R368" s="331"/>
      <c r="S368" s="331"/>
      <c r="T368" s="331"/>
      <c r="U368" s="331"/>
      <c r="V368" s="331"/>
      <c r="W368" s="331"/>
      <c r="X368" s="331"/>
      <c r="Y368" s="331"/>
      <c r="Z368" s="331"/>
      <c r="AA368" s="331"/>
      <c r="AB368" s="331"/>
      <c r="AC368" s="331"/>
      <c r="AD368" s="328"/>
    </row>
    <row r="369" spans="18:30" x14ac:dyDescent="0.25">
      <c r="R369" s="331"/>
      <c r="S369" s="331"/>
      <c r="T369" s="331"/>
      <c r="U369" s="331"/>
      <c r="V369" s="331"/>
      <c r="W369" s="331"/>
      <c r="X369" s="331"/>
      <c r="Y369" s="331"/>
      <c r="Z369" s="331"/>
      <c r="AA369" s="331"/>
      <c r="AB369" s="331"/>
      <c r="AC369" s="331"/>
      <c r="AD369" s="328"/>
    </row>
    <row r="370" spans="18:30" x14ac:dyDescent="0.25">
      <c r="R370" s="331"/>
      <c r="S370" s="331"/>
      <c r="T370" s="331"/>
      <c r="U370" s="331"/>
      <c r="V370" s="331"/>
      <c r="W370" s="331"/>
      <c r="X370" s="331"/>
      <c r="Y370" s="331"/>
      <c r="Z370" s="331"/>
      <c r="AA370" s="331"/>
      <c r="AB370" s="331"/>
      <c r="AC370" s="331"/>
      <c r="AD370" s="328"/>
    </row>
    <row r="371" spans="18:30" x14ac:dyDescent="0.25">
      <c r="R371" s="331"/>
      <c r="S371" s="331"/>
      <c r="T371" s="331"/>
      <c r="U371" s="331"/>
      <c r="V371" s="331"/>
      <c r="W371" s="331"/>
      <c r="X371" s="331"/>
      <c r="Y371" s="331"/>
      <c r="Z371" s="331"/>
      <c r="AA371" s="331"/>
      <c r="AB371" s="331"/>
      <c r="AC371" s="331"/>
      <c r="AD371" s="328"/>
    </row>
    <row r="372" spans="18:30" x14ac:dyDescent="0.25">
      <c r="R372" s="331"/>
      <c r="S372" s="331"/>
      <c r="T372" s="331"/>
      <c r="U372" s="331"/>
      <c r="V372" s="331"/>
      <c r="W372" s="331"/>
      <c r="X372" s="331"/>
      <c r="Y372" s="331"/>
      <c r="Z372" s="331"/>
      <c r="AA372" s="331"/>
      <c r="AB372" s="331"/>
      <c r="AC372" s="331"/>
      <c r="AD372" s="328"/>
    </row>
    <row r="373" spans="18:30" x14ac:dyDescent="0.25">
      <c r="R373" s="331"/>
      <c r="S373" s="331"/>
      <c r="T373" s="331"/>
      <c r="U373" s="331"/>
      <c r="V373" s="331"/>
      <c r="W373" s="331"/>
      <c r="X373" s="331"/>
      <c r="Y373" s="331"/>
      <c r="Z373" s="331"/>
      <c r="AA373" s="331"/>
      <c r="AB373" s="331"/>
      <c r="AC373" s="331"/>
      <c r="AD373" s="328"/>
    </row>
    <row r="374" spans="18:30" x14ac:dyDescent="0.25">
      <c r="R374" s="331"/>
      <c r="S374" s="331"/>
      <c r="T374" s="331"/>
      <c r="U374" s="331"/>
      <c r="V374" s="331"/>
      <c r="W374" s="331"/>
      <c r="X374" s="331"/>
      <c r="Y374" s="331"/>
      <c r="Z374" s="331"/>
      <c r="AA374" s="331"/>
      <c r="AB374" s="331"/>
      <c r="AC374" s="331"/>
      <c r="AD374" s="328"/>
    </row>
    <row r="375" spans="18:30" x14ac:dyDescent="0.25">
      <c r="R375" s="331"/>
      <c r="S375" s="331"/>
      <c r="T375" s="331"/>
      <c r="U375" s="331"/>
      <c r="V375" s="331"/>
      <c r="W375" s="331"/>
      <c r="X375" s="331"/>
      <c r="Y375" s="331"/>
      <c r="Z375" s="331"/>
      <c r="AA375" s="331"/>
      <c r="AB375" s="331"/>
      <c r="AC375" s="331"/>
      <c r="AD375" s="328"/>
    </row>
    <row r="376" spans="18:30" x14ac:dyDescent="0.25">
      <c r="R376" s="331"/>
      <c r="S376" s="331"/>
      <c r="T376" s="331"/>
      <c r="U376" s="331"/>
      <c r="V376" s="331"/>
      <c r="W376" s="331"/>
      <c r="X376" s="331"/>
      <c r="Y376" s="331"/>
      <c r="Z376" s="331"/>
      <c r="AA376" s="331"/>
      <c r="AB376" s="331"/>
      <c r="AC376" s="331"/>
      <c r="AD376" s="328"/>
    </row>
    <row r="377" spans="18:30" x14ac:dyDescent="0.25">
      <c r="R377" s="331"/>
      <c r="S377" s="331"/>
      <c r="T377" s="331"/>
      <c r="U377" s="331"/>
      <c r="V377" s="331"/>
      <c r="W377" s="331"/>
      <c r="X377" s="331"/>
      <c r="Y377" s="331"/>
      <c r="Z377" s="331"/>
      <c r="AA377" s="331"/>
      <c r="AB377" s="331"/>
      <c r="AC377" s="331"/>
      <c r="AD377" s="328"/>
    </row>
    <row r="378" spans="18:30" x14ac:dyDescent="0.25">
      <c r="R378" s="331"/>
      <c r="S378" s="331"/>
      <c r="T378" s="331"/>
      <c r="U378" s="331"/>
      <c r="V378" s="331"/>
      <c r="W378" s="331"/>
      <c r="X378" s="331"/>
      <c r="Y378" s="331"/>
      <c r="Z378" s="331"/>
      <c r="AA378" s="331"/>
      <c r="AB378" s="331"/>
      <c r="AC378" s="331"/>
      <c r="AD378" s="328"/>
    </row>
    <row r="379" spans="18:30" x14ac:dyDescent="0.25">
      <c r="R379" s="331"/>
      <c r="S379" s="331"/>
      <c r="T379" s="331"/>
      <c r="U379" s="331"/>
      <c r="V379" s="331"/>
      <c r="W379" s="331"/>
      <c r="X379" s="331"/>
      <c r="Y379" s="331"/>
      <c r="Z379" s="331"/>
      <c r="AA379" s="331"/>
      <c r="AB379" s="331"/>
      <c r="AC379" s="331"/>
      <c r="AD379" s="328"/>
    </row>
    <row r="380" spans="18:30" x14ac:dyDescent="0.25">
      <c r="R380" s="331"/>
      <c r="S380" s="331"/>
      <c r="T380" s="331"/>
      <c r="U380" s="331"/>
      <c r="V380" s="331"/>
      <c r="W380" s="331"/>
      <c r="X380" s="331"/>
      <c r="Y380" s="331"/>
      <c r="Z380" s="331"/>
      <c r="AA380" s="331"/>
      <c r="AB380" s="331"/>
      <c r="AC380" s="331"/>
      <c r="AD380" s="328"/>
    </row>
    <row r="381" spans="18:30" x14ac:dyDescent="0.25">
      <c r="R381" s="331"/>
      <c r="S381" s="331"/>
      <c r="T381" s="331"/>
      <c r="U381" s="331"/>
      <c r="V381" s="331"/>
      <c r="W381" s="331"/>
      <c r="X381" s="331"/>
      <c r="Y381" s="331"/>
      <c r="Z381" s="331"/>
      <c r="AA381" s="331"/>
      <c r="AB381" s="331"/>
      <c r="AC381" s="331"/>
      <c r="AD381" s="328"/>
    </row>
    <row r="382" spans="18:30" x14ac:dyDescent="0.25">
      <c r="R382" s="331"/>
      <c r="S382" s="331"/>
      <c r="T382" s="331"/>
      <c r="U382" s="331"/>
      <c r="V382" s="331"/>
      <c r="W382" s="331"/>
      <c r="X382" s="331"/>
      <c r="Y382" s="331"/>
      <c r="Z382" s="331"/>
      <c r="AA382" s="331"/>
      <c r="AB382" s="331"/>
      <c r="AC382" s="331"/>
      <c r="AD382" s="328"/>
    </row>
    <row r="383" spans="18:30" x14ac:dyDescent="0.25">
      <c r="R383" s="331"/>
      <c r="S383" s="331"/>
      <c r="T383" s="331"/>
      <c r="U383" s="331"/>
      <c r="V383" s="331"/>
      <c r="W383" s="331"/>
      <c r="X383" s="331"/>
      <c r="Y383" s="331"/>
      <c r="Z383" s="331"/>
      <c r="AA383" s="331"/>
      <c r="AB383" s="331"/>
      <c r="AC383" s="331"/>
      <c r="AD383" s="328"/>
    </row>
    <row r="384" spans="18:30" x14ac:dyDescent="0.25">
      <c r="R384" s="331"/>
      <c r="S384" s="331"/>
      <c r="T384" s="331"/>
      <c r="U384" s="331"/>
      <c r="V384" s="331"/>
      <c r="W384" s="331"/>
      <c r="X384" s="331"/>
      <c r="Y384" s="331"/>
      <c r="Z384" s="331"/>
      <c r="AA384" s="331"/>
      <c r="AB384" s="331"/>
      <c r="AC384" s="331"/>
      <c r="AD384" s="328"/>
    </row>
    <row r="385" spans="18:30" x14ac:dyDescent="0.25">
      <c r="R385" s="331"/>
      <c r="S385" s="331"/>
      <c r="T385" s="331"/>
      <c r="U385" s="331"/>
      <c r="V385" s="331"/>
      <c r="W385" s="331"/>
      <c r="X385" s="331"/>
      <c r="Y385" s="331"/>
      <c r="Z385" s="331"/>
      <c r="AA385" s="331"/>
      <c r="AB385" s="331"/>
      <c r="AC385" s="331"/>
      <c r="AD385" s="328"/>
    </row>
    <row r="386" spans="18:30" x14ac:dyDescent="0.25">
      <c r="R386" s="331"/>
      <c r="S386" s="331"/>
      <c r="T386" s="331"/>
      <c r="U386" s="331"/>
      <c r="V386" s="331"/>
      <c r="W386" s="331"/>
      <c r="X386" s="331"/>
      <c r="Y386" s="331"/>
      <c r="Z386" s="331"/>
      <c r="AA386" s="331"/>
      <c r="AB386" s="331"/>
      <c r="AC386" s="331"/>
      <c r="AD386" s="328"/>
    </row>
    <row r="387" spans="18:30" x14ac:dyDescent="0.25">
      <c r="R387" s="331"/>
      <c r="S387" s="331"/>
      <c r="T387" s="331"/>
      <c r="U387" s="331"/>
      <c r="V387" s="331"/>
      <c r="W387" s="331"/>
      <c r="X387" s="331"/>
      <c r="Y387" s="331"/>
      <c r="Z387" s="331"/>
      <c r="AA387" s="331"/>
      <c r="AB387" s="331"/>
      <c r="AC387" s="331"/>
      <c r="AD387" s="328"/>
    </row>
    <row r="388" spans="18:30" x14ac:dyDescent="0.25">
      <c r="R388" s="331"/>
      <c r="S388" s="331"/>
      <c r="T388" s="331"/>
      <c r="U388" s="331"/>
      <c r="V388" s="331"/>
      <c r="W388" s="331"/>
      <c r="X388" s="331"/>
      <c r="Y388" s="331"/>
      <c r="Z388" s="331"/>
      <c r="AA388" s="331"/>
      <c r="AB388" s="331"/>
      <c r="AC388" s="331"/>
      <c r="AD388" s="328"/>
    </row>
    <row r="389" spans="18:30" x14ac:dyDescent="0.25">
      <c r="R389" s="331"/>
      <c r="S389" s="331"/>
      <c r="T389" s="331"/>
      <c r="U389" s="331"/>
      <c r="V389" s="331"/>
      <c r="W389" s="331"/>
      <c r="X389" s="331"/>
      <c r="Y389" s="331"/>
      <c r="Z389" s="331"/>
      <c r="AA389" s="331"/>
      <c r="AB389" s="331"/>
      <c r="AC389" s="331"/>
      <c r="AD389" s="328"/>
    </row>
    <row r="390" spans="18:30" x14ac:dyDescent="0.25">
      <c r="R390" s="331"/>
      <c r="S390" s="331"/>
      <c r="T390" s="331"/>
      <c r="U390" s="331"/>
      <c r="V390" s="331"/>
      <c r="W390" s="331"/>
      <c r="X390" s="331"/>
      <c r="Y390" s="331"/>
      <c r="Z390" s="331"/>
      <c r="AA390" s="331"/>
      <c r="AB390" s="331"/>
      <c r="AC390" s="331"/>
      <c r="AD390" s="328"/>
    </row>
    <row r="391" spans="18:30" x14ac:dyDescent="0.25">
      <c r="R391" s="331"/>
      <c r="S391" s="331"/>
      <c r="T391" s="331"/>
      <c r="U391" s="331"/>
      <c r="V391" s="331"/>
      <c r="W391" s="331"/>
      <c r="X391" s="331"/>
      <c r="Y391" s="331"/>
      <c r="Z391" s="331"/>
      <c r="AA391" s="331"/>
      <c r="AB391" s="331"/>
      <c r="AC391" s="331"/>
      <c r="AD391" s="328"/>
    </row>
    <row r="392" spans="18:30" x14ac:dyDescent="0.25">
      <c r="R392" s="331"/>
      <c r="S392" s="331"/>
      <c r="T392" s="331"/>
      <c r="U392" s="331"/>
      <c r="V392" s="331"/>
      <c r="W392" s="331"/>
      <c r="X392" s="331"/>
      <c r="Y392" s="331"/>
      <c r="Z392" s="331"/>
      <c r="AA392" s="331"/>
      <c r="AB392" s="331"/>
      <c r="AC392" s="331"/>
      <c r="AD392" s="328"/>
    </row>
    <row r="393" spans="18:30" x14ac:dyDescent="0.25">
      <c r="R393" s="331"/>
      <c r="S393" s="331"/>
      <c r="T393" s="331"/>
      <c r="U393" s="331"/>
      <c r="V393" s="331"/>
      <c r="W393" s="331"/>
      <c r="X393" s="331"/>
      <c r="Y393" s="331"/>
      <c r="Z393" s="331"/>
      <c r="AA393" s="331"/>
      <c r="AB393" s="331"/>
      <c r="AC393" s="331"/>
      <c r="AD393" s="328"/>
    </row>
    <row r="394" spans="18:30" x14ac:dyDescent="0.25">
      <c r="R394" s="331"/>
      <c r="S394" s="331"/>
      <c r="T394" s="331"/>
      <c r="U394" s="331"/>
      <c r="V394" s="331"/>
      <c r="W394" s="331"/>
      <c r="X394" s="331"/>
      <c r="Y394" s="331"/>
      <c r="Z394" s="331"/>
      <c r="AA394" s="331"/>
      <c r="AB394" s="331"/>
      <c r="AC394" s="331"/>
      <c r="AD394" s="328"/>
    </row>
    <row r="395" spans="18:30" x14ac:dyDescent="0.25">
      <c r="R395" s="331"/>
      <c r="S395" s="331"/>
      <c r="T395" s="331"/>
      <c r="U395" s="331"/>
      <c r="V395" s="331"/>
      <c r="W395" s="331"/>
      <c r="X395" s="331"/>
      <c r="Y395" s="331"/>
      <c r="Z395" s="331"/>
      <c r="AA395" s="331"/>
      <c r="AB395" s="331"/>
      <c r="AC395" s="331"/>
      <c r="AD395" s="328"/>
    </row>
    <row r="396" spans="18:30" x14ac:dyDescent="0.25">
      <c r="R396" s="331"/>
      <c r="S396" s="331"/>
      <c r="T396" s="331"/>
      <c r="U396" s="331"/>
      <c r="V396" s="331"/>
      <c r="W396" s="331"/>
      <c r="X396" s="331"/>
      <c r="Y396" s="331"/>
      <c r="Z396" s="331"/>
      <c r="AA396" s="331"/>
      <c r="AB396" s="331"/>
      <c r="AC396" s="331"/>
      <c r="AD396" s="328"/>
    </row>
    <row r="397" spans="18:30" x14ac:dyDescent="0.25">
      <c r="R397" s="331"/>
      <c r="S397" s="331"/>
      <c r="T397" s="331"/>
      <c r="U397" s="331"/>
      <c r="V397" s="331"/>
      <c r="W397" s="331"/>
      <c r="X397" s="331"/>
      <c r="Y397" s="331"/>
      <c r="Z397" s="331"/>
      <c r="AA397" s="331"/>
      <c r="AB397" s="331"/>
      <c r="AC397" s="331"/>
      <c r="AD397" s="328"/>
    </row>
    <row r="398" spans="18:30" x14ac:dyDescent="0.25">
      <c r="R398" s="331"/>
      <c r="S398" s="331"/>
      <c r="T398" s="331"/>
      <c r="U398" s="331"/>
      <c r="V398" s="331"/>
      <c r="W398" s="331"/>
      <c r="X398" s="331"/>
      <c r="Y398" s="331"/>
      <c r="Z398" s="331"/>
      <c r="AA398" s="331"/>
      <c r="AB398" s="331"/>
      <c r="AC398" s="331"/>
      <c r="AD398" s="328"/>
    </row>
    <row r="399" spans="18:30" x14ac:dyDescent="0.25">
      <c r="R399" s="331"/>
      <c r="S399" s="331"/>
      <c r="T399" s="331"/>
      <c r="U399" s="331"/>
      <c r="V399" s="331"/>
      <c r="W399" s="331"/>
      <c r="X399" s="331"/>
      <c r="Y399" s="331"/>
      <c r="Z399" s="331"/>
      <c r="AA399" s="331"/>
      <c r="AB399" s="331"/>
      <c r="AC399" s="331"/>
      <c r="AD399" s="328"/>
    </row>
    <row r="400" spans="18:30" x14ac:dyDescent="0.25">
      <c r="R400" s="331"/>
      <c r="S400" s="331"/>
      <c r="T400" s="331"/>
      <c r="U400" s="331"/>
      <c r="V400" s="331"/>
      <c r="W400" s="331"/>
      <c r="X400" s="331"/>
      <c r="Y400" s="331"/>
      <c r="Z400" s="331"/>
      <c r="AA400" s="331"/>
      <c r="AB400" s="331"/>
      <c r="AC400" s="331"/>
      <c r="AD400" s="328"/>
    </row>
    <row r="401" spans="18:30" x14ac:dyDescent="0.25">
      <c r="R401" s="331"/>
      <c r="S401" s="331"/>
      <c r="T401" s="331"/>
      <c r="U401" s="331"/>
      <c r="V401" s="331"/>
      <c r="W401" s="331"/>
      <c r="X401" s="331"/>
      <c r="Y401" s="331"/>
      <c r="Z401" s="331"/>
      <c r="AA401" s="331"/>
      <c r="AB401" s="331"/>
      <c r="AC401" s="331"/>
      <c r="AD401" s="328"/>
    </row>
    <row r="402" spans="18:30" x14ac:dyDescent="0.25">
      <c r="R402" s="331"/>
      <c r="S402" s="331"/>
      <c r="T402" s="331"/>
      <c r="U402" s="331"/>
      <c r="V402" s="331"/>
      <c r="W402" s="331"/>
      <c r="X402" s="331"/>
      <c r="Y402" s="331"/>
      <c r="Z402" s="331"/>
      <c r="AA402" s="331"/>
      <c r="AB402" s="331"/>
      <c r="AC402" s="331"/>
      <c r="AD402" s="328"/>
    </row>
    <row r="403" spans="18:30" x14ac:dyDescent="0.25">
      <c r="R403" s="331"/>
      <c r="S403" s="331"/>
      <c r="T403" s="331"/>
      <c r="U403" s="331"/>
      <c r="V403" s="331"/>
      <c r="W403" s="331"/>
      <c r="X403" s="331"/>
      <c r="Y403" s="331"/>
      <c r="Z403" s="331"/>
      <c r="AA403" s="331"/>
      <c r="AB403" s="331"/>
      <c r="AC403" s="331"/>
      <c r="AD403" s="328"/>
    </row>
    <row r="404" spans="18:30" x14ac:dyDescent="0.25">
      <c r="R404" s="331"/>
      <c r="S404" s="331"/>
      <c r="T404" s="331"/>
      <c r="U404" s="331"/>
      <c r="V404" s="331"/>
      <c r="W404" s="331"/>
      <c r="X404" s="331"/>
      <c r="Y404" s="331"/>
      <c r="Z404" s="331"/>
      <c r="AA404" s="331"/>
      <c r="AB404" s="331"/>
      <c r="AC404" s="331"/>
      <c r="AD404" s="328"/>
    </row>
    <row r="405" spans="18:30" x14ac:dyDescent="0.25">
      <c r="R405" s="331"/>
      <c r="S405" s="331"/>
      <c r="T405" s="331"/>
      <c r="U405" s="331"/>
      <c r="V405" s="331"/>
      <c r="W405" s="331"/>
      <c r="X405" s="331"/>
      <c r="Y405" s="331"/>
      <c r="Z405" s="331"/>
      <c r="AA405" s="331"/>
      <c r="AB405" s="331"/>
      <c r="AC405" s="331"/>
      <c r="AD405" s="328"/>
    </row>
    <row r="406" spans="18:30" x14ac:dyDescent="0.25">
      <c r="R406" s="331"/>
      <c r="S406" s="331"/>
      <c r="T406" s="331"/>
      <c r="U406" s="331"/>
      <c r="V406" s="331"/>
      <c r="W406" s="331"/>
      <c r="X406" s="331"/>
      <c r="Y406" s="331"/>
      <c r="Z406" s="331"/>
      <c r="AA406" s="331"/>
      <c r="AB406" s="331"/>
      <c r="AC406" s="331"/>
      <c r="AD406" s="328"/>
    </row>
    <row r="407" spans="18:30" x14ac:dyDescent="0.25">
      <c r="R407" s="331"/>
      <c r="S407" s="331"/>
      <c r="T407" s="331"/>
      <c r="U407" s="331"/>
      <c r="V407" s="331"/>
      <c r="W407" s="331"/>
      <c r="X407" s="331"/>
      <c r="Y407" s="331"/>
      <c r="Z407" s="331"/>
      <c r="AA407" s="331"/>
      <c r="AB407" s="331"/>
      <c r="AC407" s="331"/>
      <c r="AD407" s="328"/>
    </row>
    <row r="408" spans="18:30" x14ac:dyDescent="0.25">
      <c r="R408" s="331"/>
      <c r="S408" s="331"/>
      <c r="T408" s="331"/>
      <c r="U408" s="331"/>
      <c r="V408" s="331"/>
      <c r="W408" s="331"/>
      <c r="X408" s="331"/>
      <c r="Y408" s="331"/>
      <c r="Z408" s="331"/>
      <c r="AA408" s="331"/>
      <c r="AB408" s="331"/>
      <c r="AC408" s="331"/>
      <c r="AD408" s="328"/>
    </row>
    <row r="409" spans="18:30" x14ac:dyDescent="0.25">
      <c r="R409" s="331"/>
      <c r="S409" s="331"/>
      <c r="T409" s="331"/>
      <c r="U409" s="331"/>
      <c r="V409" s="331"/>
      <c r="W409" s="331"/>
      <c r="X409" s="331"/>
      <c r="Y409" s="331"/>
      <c r="Z409" s="331"/>
      <c r="AA409" s="331"/>
      <c r="AB409" s="331"/>
      <c r="AC409" s="331"/>
      <c r="AD409" s="328"/>
    </row>
    <row r="410" spans="18:30" x14ac:dyDescent="0.25">
      <c r="R410" s="331"/>
      <c r="S410" s="331"/>
      <c r="T410" s="331"/>
      <c r="U410" s="331"/>
      <c r="V410" s="331"/>
      <c r="W410" s="331"/>
      <c r="X410" s="331"/>
      <c r="Y410" s="331"/>
      <c r="Z410" s="331"/>
      <c r="AA410" s="331"/>
      <c r="AB410" s="331"/>
      <c r="AC410" s="331"/>
      <c r="AD410" s="328"/>
    </row>
    <row r="411" spans="18:30" x14ac:dyDescent="0.25">
      <c r="R411" s="331"/>
      <c r="S411" s="331"/>
      <c r="T411" s="331"/>
      <c r="U411" s="331"/>
      <c r="V411" s="331"/>
      <c r="W411" s="331"/>
      <c r="X411" s="331"/>
      <c r="Y411" s="331"/>
      <c r="Z411" s="331"/>
      <c r="AA411" s="331"/>
      <c r="AB411" s="331"/>
      <c r="AC411" s="331"/>
      <c r="AD411" s="328"/>
    </row>
    <row r="412" spans="18:30" x14ac:dyDescent="0.25">
      <c r="R412" s="331"/>
      <c r="S412" s="331"/>
      <c r="T412" s="331"/>
      <c r="U412" s="331"/>
      <c r="V412" s="331"/>
      <c r="W412" s="331"/>
      <c r="X412" s="331"/>
      <c r="Y412" s="331"/>
      <c r="Z412" s="331"/>
      <c r="AA412" s="331"/>
      <c r="AB412" s="331"/>
      <c r="AC412" s="331"/>
      <c r="AD412" s="328"/>
    </row>
    <row r="413" spans="18:30" x14ac:dyDescent="0.25">
      <c r="R413" s="331"/>
      <c r="S413" s="331"/>
      <c r="T413" s="331"/>
      <c r="U413" s="331"/>
      <c r="V413" s="331"/>
      <c r="W413" s="331"/>
      <c r="X413" s="331"/>
      <c r="Y413" s="331"/>
      <c r="Z413" s="331"/>
      <c r="AA413" s="331"/>
      <c r="AB413" s="331"/>
      <c r="AC413" s="331"/>
      <c r="AD413" s="328"/>
    </row>
    <row r="414" spans="18:30" x14ac:dyDescent="0.25">
      <c r="R414" s="331"/>
      <c r="S414" s="331"/>
      <c r="T414" s="331"/>
      <c r="U414" s="331"/>
      <c r="V414" s="331"/>
      <c r="W414" s="331"/>
      <c r="X414" s="331"/>
      <c r="Y414" s="331"/>
      <c r="Z414" s="331"/>
      <c r="AA414" s="331"/>
      <c r="AB414" s="331"/>
      <c r="AC414" s="331"/>
      <c r="AD414" s="328"/>
    </row>
    <row r="415" spans="18:30" x14ac:dyDescent="0.25">
      <c r="R415" s="331"/>
      <c r="S415" s="331"/>
      <c r="T415" s="331"/>
      <c r="U415" s="331"/>
      <c r="V415" s="331"/>
      <c r="W415" s="331"/>
      <c r="X415" s="331"/>
      <c r="Y415" s="331"/>
      <c r="Z415" s="331"/>
      <c r="AA415" s="331"/>
      <c r="AB415" s="331"/>
      <c r="AC415" s="331"/>
      <c r="AD415" s="328"/>
    </row>
    <row r="416" spans="18:30" x14ac:dyDescent="0.25">
      <c r="R416" s="331"/>
      <c r="S416" s="331"/>
      <c r="T416" s="331"/>
      <c r="U416" s="331"/>
      <c r="V416" s="331"/>
      <c r="W416" s="331"/>
      <c r="X416" s="331"/>
      <c r="Y416" s="331"/>
      <c r="Z416" s="331"/>
      <c r="AA416" s="331"/>
      <c r="AB416" s="331"/>
      <c r="AC416" s="331"/>
      <c r="AD416" s="328"/>
    </row>
    <row r="417" spans="18:30" x14ac:dyDescent="0.25">
      <c r="R417" s="331"/>
      <c r="S417" s="331"/>
      <c r="T417" s="331"/>
      <c r="U417" s="331"/>
      <c r="V417" s="331"/>
      <c r="W417" s="331"/>
      <c r="X417" s="331"/>
      <c r="Y417" s="331"/>
      <c r="Z417" s="331"/>
      <c r="AA417" s="331"/>
      <c r="AB417" s="331"/>
      <c r="AC417" s="331"/>
      <c r="AD417" s="328"/>
    </row>
    <row r="418" spans="18:30" x14ac:dyDescent="0.25">
      <c r="R418" s="331"/>
      <c r="S418" s="331"/>
      <c r="T418" s="331"/>
      <c r="U418" s="331"/>
      <c r="V418" s="331"/>
      <c r="W418" s="331"/>
      <c r="X418" s="331"/>
      <c r="Y418" s="331"/>
      <c r="Z418" s="331"/>
      <c r="AA418" s="331"/>
      <c r="AB418" s="331"/>
      <c r="AC418" s="331"/>
      <c r="AD418" s="328"/>
    </row>
    <row r="419" spans="18:30" x14ac:dyDescent="0.25">
      <c r="R419" s="331"/>
      <c r="S419" s="331"/>
      <c r="T419" s="331"/>
      <c r="U419" s="331"/>
      <c r="V419" s="331"/>
      <c r="W419" s="331"/>
      <c r="X419" s="331"/>
      <c r="Y419" s="331"/>
      <c r="Z419" s="331"/>
      <c r="AA419" s="331"/>
      <c r="AB419" s="331"/>
      <c r="AC419" s="331"/>
      <c r="AD419" s="328"/>
    </row>
    <row r="420" spans="18:30" x14ac:dyDescent="0.25">
      <c r="R420" s="331"/>
      <c r="S420" s="331"/>
      <c r="T420" s="331"/>
      <c r="U420" s="331"/>
      <c r="V420" s="331"/>
      <c r="W420" s="331"/>
      <c r="X420" s="331"/>
      <c r="Y420" s="331"/>
      <c r="Z420" s="331"/>
      <c r="AA420" s="331"/>
      <c r="AB420" s="331"/>
      <c r="AC420" s="331"/>
      <c r="AD420" s="328"/>
    </row>
    <row r="421" spans="18:30" x14ac:dyDescent="0.25">
      <c r="R421" s="331"/>
      <c r="S421" s="331"/>
      <c r="T421" s="331"/>
      <c r="U421" s="331"/>
      <c r="V421" s="331"/>
      <c r="W421" s="331"/>
      <c r="X421" s="331"/>
      <c r="Y421" s="331"/>
      <c r="Z421" s="331"/>
      <c r="AA421" s="331"/>
      <c r="AB421" s="331"/>
      <c r="AC421" s="331"/>
      <c r="AD421" s="328"/>
    </row>
    <row r="422" spans="18:30" x14ac:dyDescent="0.25">
      <c r="R422" s="331"/>
      <c r="S422" s="331"/>
      <c r="T422" s="331"/>
      <c r="U422" s="331"/>
      <c r="V422" s="331"/>
      <c r="W422" s="331"/>
      <c r="X422" s="331"/>
      <c r="Y422" s="331"/>
      <c r="Z422" s="331"/>
      <c r="AA422" s="331"/>
      <c r="AB422" s="331"/>
      <c r="AC422" s="331"/>
      <c r="AD422" s="328"/>
    </row>
    <row r="423" spans="18:30" x14ac:dyDescent="0.25">
      <c r="R423" s="331"/>
      <c r="S423" s="331"/>
      <c r="T423" s="331"/>
      <c r="U423" s="331"/>
      <c r="V423" s="331"/>
      <c r="W423" s="331"/>
      <c r="X423" s="331"/>
      <c r="Y423" s="331"/>
      <c r="Z423" s="331"/>
      <c r="AA423" s="331"/>
      <c r="AB423" s="331"/>
      <c r="AC423" s="331"/>
      <c r="AD423" s="328"/>
    </row>
    <row r="424" spans="18:30" x14ac:dyDescent="0.25">
      <c r="R424" s="331"/>
      <c r="S424" s="331"/>
      <c r="T424" s="331"/>
      <c r="U424" s="331"/>
      <c r="V424" s="331"/>
      <c r="W424" s="331"/>
      <c r="X424" s="331"/>
      <c r="Y424" s="331"/>
      <c r="Z424" s="331"/>
      <c r="AA424" s="331"/>
      <c r="AB424" s="331"/>
      <c r="AC424" s="331"/>
      <c r="AD424" s="328"/>
    </row>
    <row r="425" spans="18:30" x14ac:dyDescent="0.25">
      <c r="R425" s="331"/>
      <c r="S425" s="331"/>
      <c r="T425" s="331"/>
      <c r="U425" s="331"/>
      <c r="V425" s="331"/>
      <c r="W425" s="331"/>
      <c r="X425" s="331"/>
      <c r="Y425" s="331"/>
      <c r="Z425" s="331"/>
      <c r="AA425" s="331"/>
      <c r="AB425" s="331"/>
      <c r="AC425" s="331"/>
      <c r="AD425" s="328"/>
    </row>
    <row r="426" spans="18:30" x14ac:dyDescent="0.25">
      <c r="R426" s="331"/>
      <c r="S426" s="331"/>
      <c r="T426" s="331"/>
      <c r="U426" s="331"/>
      <c r="V426" s="331"/>
      <c r="W426" s="331"/>
      <c r="X426" s="331"/>
      <c r="Y426" s="331"/>
      <c r="Z426" s="331"/>
      <c r="AA426" s="331"/>
      <c r="AB426" s="331"/>
      <c r="AC426" s="331"/>
      <c r="AD426" s="328"/>
    </row>
    <row r="427" spans="18:30" x14ac:dyDescent="0.25">
      <c r="R427" s="331"/>
      <c r="S427" s="331"/>
      <c r="T427" s="331"/>
      <c r="U427" s="331"/>
      <c r="V427" s="331"/>
      <c r="W427" s="331"/>
      <c r="X427" s="331"/>
      <c r="Y427" s="331"/>
      <c r="Z427" s="331"/>
      <c r="AA427" s="331"/>
      <c r="AB427" s="331"/>
      <c r="AC427" s="331"/>
      <c r="AD427" s="328"/>
    </row>
    <row r="428" spans="18:30" x14ac:dyDescent="0.25">
      <c r="R428" s="331"/>
      <c r="S428" s="331"/>
      <c r="T428" s="331"/>
      <c r="U428" s="331"/>
      <c r="V428" s="331"/>
      <c r="W428" s="331"/>
      <c r="X428" s="331"/>
      <c r="Y428" s="331"/>
      <c r="Z428" s="331"/>
      <c r="AA428" s="331"/>
      <c r="AB428" s="331"/>
      <c r="AC428" s="331"/>
      <c r="AD428" s="328"/>
    </row>
    <row r="429" spans="18:30" x14ac:dyDescent="0.25">
      <c r="R429" s="331"/>
      <c r="S429" s="331"/>
      <c r="T429" s="331"/>
      <c r="U429" s="331"/>
      <c r="V429" s="331"/>
      <c r="W429" s="331"/>
      <c r="X429" s="331"/>
      <c r="Y429" s="331"/>
      <c r="Z429" s="331"/>
      <c r="AA429" s="331"/>
      <c r="AB429" s="331"/>
      <c r="AC429" s="331"/>
      <c r="AD429" s="328"/>
    </row>
    <row r="430" spans="18:30" x14ac:dyDescent="0.25">
      <c r="R430" s="331"/>
      <c r="S430" s="331"/>
      <c r="T430" s="331"/>
      <c r="U430" s="331"/>
      <c r="V430" s="331"/>
      <c r="W430" s="331"/>
      <c r="X430" s="331"/>
      <c r="Y430" s="331"/>
      <c r="Z430" s="331"/>
      <c r="AA430" s="331"/>
      <c r="AB430" s="331"/>
      <c r="AC430" s="331"/>
      <c r="AD430" s="328"/>
    </row>
    <row r="431" spans="18:30" x14ac:dyDescent="0.25">
      <c r="R431" s="331"/>
      <c r="S431" s="331"/>
      <c r="T431" s="331"/>
      <c r="U431" s="331"/>
      <c r="V431" s="331"/>
      <c r="W431" s="331"/>
      <c r="X431" s="331"/>
      <c r="Y431" s="331"/>
      <c r="Z431" s="331"/>
      <c r="AA431" s="331"/>
      <c r="AB431" s="331"/>
      <c r="AC431" s="331"/>
      <c r="AD431" s="328"/>
    </row>
    <row r="432" spans="18:30" x14ac:dyDescent="0.25">
      <c r="R432" s="331"/>
      <c r="S432" s="331"/>
      <c r="T432" s="331"/>
      <c r="U432" s="331"/>
      <c r="V432" s="331"/>
      <c r="W432" s="331"/>
      <c r="X432" s="331"/>
      <c r="Y432" s="331"/>
      <c r="Z432" s="331"/>
      <c r="AA432" s="331"/>
      <c r="AB432" s="331"/>
      <c r="AC432" s="331"/>
      <c r="AD432" s="328"/>
    </row>
    <row r="433" spans="18:30" x14ac:dyDescent="0.25">
      <c r="R433" s="331"/>
      <c r="S433" s="331"/>
      <c r="T433" s="331"/>
      <c r="U433" s="331"/>
      <c r="V433" s="331"/>
      <c r="W433" s="331"/>
      <c r="X433" s="331"/>
      <c r="Y433" s="331"/>
      <c r="Z433" s="331"/>
      <c r="AA433" s="331"/>
      <c r="AB433" s="331"/>
      <c r="AC433" s="331"/>
      <c r="AD433" s="328"/>
    </row>
    <row r="434" spans="18:30" x14ac:dyDescent="0.25">
      <c r="R434" s="331"/>
      <c r="S434" s="331"/>
      <c r="T434" s="331"/>
      <c r="U434" s="331"/>
      <c r="V434" s="331"/>
      <c r="W434" s="331"/>
      <c r="X434" s="331"/>
      <c r="Y434" s="331"/>
      <c r="Z434" s="331"/>
      <c r="AA434" s="331"/>
      <c r="AB434" s="331"/>
      <c r="AC434" s="331"/>
      <c r="AD434" s="328"/>
    </row>
    <row r="435" spans="18:30" x14ac:dyDescent="0.25">
      <c r="R435" s="331"/>
      <c r="S435" s="331"/>
      <c r="T435" s="331"/>
      <c r="U435" s="331"/>
      <c r="V435" s="331"/>
      <c r="W435" s="331"/>
      <c r="X435" s="331"/>
      <c r="Y435" s="331"/>
      <c r="Z435" s="331"/>
      <c r="AA435" s="331"/>
      <c r="AB435" s="331"/>
      <c r="AC435" s="331"/>
      <c r="AD435" s="328"/>
    </row>
    <row r="436" spans="18:30" x14ac:dyDescent="0.25">
      <c r="R436" s="331"/>
      <c r="S436" s="331"/>
      <c r="T436" s="331"/>
      <c r="U436" s="331"/>
      <c r="V436" s="331"/>
      <c r="W436" s="331"/>
      <c r="X436" s="331"/>
      <c r="Y436" s="331"/>
      <c r="Z436" s="331"/>
      <c r="AA436" s="331"/>
      <c r="AB436" s="331"/>
      <c r="AC436" s="331"/>
      <c r="AD436" s="328"/>
    </row>
    <row r="437" spans="18:30" x14ac:dyDescent="0.25">
      <c r="R437" s="331"/>
      <c r="S437" s="331"/>
      <c r="T437" s="331"/>
      <c r="U437" s="331"/>
      <c r="V437" s="331"/>
      <c r="W437" s="331"/>
      <c r="X437" s="331"/>
      <c r="Y437" s="331"/>
      <c r="Z437" s="331"/>
      <c r="AA437" s="331"/>
      <c r="AB437" s="331"/>
      <c r="AC437" s="331"/>
      <c r="AD437" s="328"/>
    </row>
    <row r="438" spans="18:30" x14ac:dyDescent="0.25">
      <c r="R438" s="331"/>
      <c r="S438" s="331"/>
      <c r="T438" s="331"/>
      <c r="U438" s="331"/>
      <c r="V438" s="331"/>
      <c r="W438" s="331"/>
      <c r="X438" s="331"/>
      <c r="Y438" s="331"/>
      <c r="Z438" s="331"/>
      <c r="AA438" s="331"/>
      <c r="AB438" s="331"/>
      <c r="AC438" s="331"/>
      <c r="AD438" s="328"/>
    </row>
    <row r="439" spans="18:30" x14ac:dyDescent="0.25">
      <c r="R439" s="331"/>
      <c r="S439" s="331"/>
      <c r="T439" s="331"/>
      <c r="U439" s="331"/>
      <c r="V439" s="331"/>
      <c r="W439" s="331"/>
      <c r="X439" s="331"/>
      <c r="Y439" s="331"/>
      <c r="Z439" s="331"/>
      <c r="AA439" s="331"/>
      <c r="AB439" s="331"/>
      <c r="AC439" s="331"/>
      <c r="AD439" s="328"/>
    </row>
    <row r="440" spans="18:30" x14ac:dyDescent="0.25">
      <c r="R440" s="331"/>
      <c r="S440" s="331"/>
      <c r="T440" s="331"/>
      <c r="U440" s="331"/>
      <c r="V440" s="331"/>
      <c r="W440" s="331"/>
      <c r="X440" s="331"/>
      <c r="Y440" s="331"/>
      <c r="Z440" s="331"/>
      <c r="AA440" s="331"/>
      <c r="AB440" s="331"/>
      <c r="AC440" s="331"/>
      <c r="AD440" s="328"/>
    </row>
    <row r="441" spans="18:30" x14ac:dyDescent="0.25">
      <c r="R441" s="331"/>
      <c r="S441" s="331"/>
      <c r="T441" s="331"/>
      <c r="U441" s="331"/>
      <c r="V441" s="331"/>
      <c r="W441" s="331"/>
      <c r="X441" s="331"/>
      <c r="Y441" s="331"/>
      <c r="Z441" s="331"/>
      <c r="AA441" s="331"/>
      <c r="AB441" s="331"/>
      <c r="AC441" s="331"/>
      <c r="AD441" s="328"/>
    </row>
    <row r="442" spans="18:30" x14ac:dyDescent="0.25">
      <c r="R442" s="331"/>
      <c r="S442" s="331"/>
      <c r="T442" s="331"/>
      <c r="U442" s="331"/>
      <c r="V442" s="331"/>
      <c r="W442" s="331"/>
      <c r="X442" s="331"/>
      <c r="Y442" s="331"/>
      <c r="Z442" s="331"/>
      <c r="AA442" s="331"/>
      <c r="AB442" s="331"/>
      <c r="AC442" s="331"/>
      <c r="AD442" s="328"/>
    </row>
    <row r="443" spans="18:30" x14ac:dyDescent="0.25">
      <c r="R443" s="331"/>
      <c r="S443" s="331"/>
      <c r="T443" s="331"/>
      <c r="U443" s="331"/>
      <c r="V443" s="331"/>
      <c r="W443" s="331"/>
      <c r="X443" s="331"/>
      <c r="Y443" s="331"/>
      <c r="Z443" s="331"/>
      <c r="AA443" s="331"/>
      <c r="AB443" s="331"/>
      <c r="AC443" s="331"/>
      <c r="AD443" s="328"/>
    </row>
    <row r="444" spans="18:30" x14ac:dyDescent="0.25">
      <c r="R444" s="331"/>
      <c r="S444" s="331"/>
      <c r="T444" s="331"/>
      <c r="U444" s="331"/>
      <c r="V444" s="331"/>
      <c r="W444" s="331"/>
      <c r="X444" s="331"/>
      <c r="Y444" s="331"/>
      <c r="Z444" s="331"/>
      <c r="AA444" s="331"/>
      <c r="AB444" s="331"/>
      <c r="AC444" s="331"/>
      <c r="AD444" s="328"/>
    </row>
    <row r="445" spans="18:30" x14ac:dyDescent="0.25">
      <c r="R445" s="331"/>
      <c r="S445" s="331"/>
      <c r="T445" s="331"/>
      <c r="U445" s="331"/>
      <c r="V445" s="331"/>
      <c r="W445" s="331"/>
      <c r="X445" s="331"/>
      <c r="Y445" s="331"/>
      <c r="Z445" s="331"/>
      <c r="AA445" s="331"/>
      <c r="AB445" s="331"/>
      <c r="AC445" s="331"/>
      <c r="AD445" s="328"/>
    </row>
    <row r="446" spans="18:30" x14ac:dyDescent="0.25">
      <c r="R446" s="331"/>
      <c r="S446" s="331"/>
      <c r="T446" s="331"/>
      <c r="U446" s="331"/>
      <c r="V446" s="331"/>
      <c r="W446" s="331"/>
      <c r="X446" s="331"/>
      <c r="Y446" s="331"/>
      <c r="Z446" s="331"/>
      <c r="AA446" s="331"/>
      <c r="AB446" s="331"/>
      <c r="AC446" s="331"/>
      <c r="AD446" s="328"/>
    </row>
    <row r="447" spans="18:30" x14ac:dyDescent="0.25">
      <c r="R447" s="331"/>
      <c r="S447" s="331"/>
      <c r="T447" s="331"/>
      <c r="U447" s="331"/>
      <c r="V447" s="331"/>
      <c r="W447" s="331"/>
      <c r="X447" s="331"/>
      <c r="Y447" s="331"/>
      <c r="Z447" s="331"/>
      <c r="AA447" s="331"/>
      <c r="AB447" s="331"/>
      <c r="AC447" s="331"/>
      <c r="AD447" s="328"/>
    </row>
    <row r="448" spans="18:30" x14ac:dyDescent="0.25">
      <c r="R448" s="331"/>
      <c r="S448" s="331"/>
      <c r="T448" s="331"/>
      <c r="U448" s="331"/>
      <c r="V448" s="331"/>
      <c r="W448" s="331"/>
      <c r="X448" s="331"/>
      <c r="Y448" s="331"/>
      <c r="Z448" s="331"/>
      <c r="AA448" s="331"/>
      <c r="AB448" s="331"/>
      <c r="AC448" s="331"/>
      <c r="AD448" s="328"/>
    </row>
    <row r="449" spans="18:30" x14ac:dyDescent="0.25">
      <c r="R449" s="331"/>
      <c r="S449" s="331"/>
      <c r="T449" s="331"/>
      <c r="U449" s="331"/>
      <c r="V449" s="331"/>
      <c r="W449" s="331"/>
      <c r="X449" s="331"/>
      <c r="Y449" s="331"/>
      <c r="Z449" s="331"/>
      <c r="AA449" s="331"/>
      <c r="AB449" s="331"/>
      <c r="AC449" s="331"/>
      <c r="AD449" s="328"/>
    </row>
    <row r="450" spans="18:30" x14ac:dyDescent="0.25">
      <c r="R450" s="331"/>
      <c r="S450" s="331"/>
      <c r="T450" s="331"/>
      <c r="U450" s="331"/>
      <c r="V450" s="331"/>
      <c r="W450" s="331"/>
      <c r="X450" s="331"/>
      <c r="Y450" s="331"/>
      <c r="Z450" s="331"/>
      <c r="AA450" s="331"/>
      <c r="AB450" s="331"/>
      <c r="AC450" s="331"/>
      <c r="AD450" s="328"/>
    </row>
    <row r="451" spans="18:30" x14ac:dyDescent="0.25">
      <c r="R451" s="331"/>
      <c r="S451" s="331"/>
      <c r="T451" s="331"/>
      <c r="U451" s="331"/>
      <c r="V451" s="331"/>
      <c r="W451" s="331"/>
      <c r="X451" s="331"/>
      <c r="Y451" s="331"/>
      <c r="Z451" s="331"/>
      <c r="AA451" s="331"/>
      <c r="AB451" s="331"/>
      <c r="AC451" s="331"/>
      <c r="AD451" s="328"/>
    </row>
    <row r="452" spans="18:30" x14ac:dyDescent="0.25">
      <c r="R452" s="331"/>
      <c r="S452" s="331"/>
      <c r="T452" s="331"/>
      <c r="U452" s="331"/>
      <c r="V452" s="331"/>
      <c r="W452" s="331"/>
      <c r="X452" s="331"/>
      <c r="Y452" s="331"/>
      <c r="Z452" s="331"/>
      <c r="AA452" s="331"/>
      <c r="AB452" s="331"/>
      <c r="AC452" s="331"/>
      <c r="AD452" s="328"/>
    </row>
    <row r="453" spans="18:30" x14ac:dyDescent="0.25">
      <c r="R453" s="331"/>
      <c r="S453" s="331"/>
      <c r="T453" s="331"/>
      <c r="U453" s="331"/>
      <c r="V453" s="331"/>
      <c r="W453" s="331"/>
      <c r="X453" s="331"/>
      <c r="Y453" s="331"/>
      <c r="Z453" s="331"/>
      <c r="AA453" s="331"/>
      <c r="AB453" s="331"/>
      <c r="AC453" s="331"/>
      <c r="AD453" s="328"/>
    </row>
    <row r="454" spans="18:30" x14ac:dyDescent="0.25">
      <c r="R454" s="331"/>
      <c r="S454" s="331"/>
      <c r="T454" s="331"/>
      <c r="U454" s="331"/>
      <c r="V454" s="331"/>
      <c r="W454" s="331"/>
      <c r="X454" s="331"/>
      <c r="Y454" s="331"/>
      <c r="Z454" s="331"/>
      <c r="AA454" s="331"/>
      <c r="AB454" s="331"/>
      <c r="AC454" s="331"/>
      <c r="AD454" s="328"/>
    </row>
    <row r="455" spans="18:30" x14ac:dyDescent="0.25">
      <c r="R455" s="331"/>
      <c r="S455" s="331"/>
      <c r="T455" s="331"/>
      <c r="U455" s="331"/>
      <c r="V455" s="331"/>
      <c r="W455" s="331"/>
      <c r="X455" s="331"/>
      <c r="Y455" s="331"/>
      <c r="Z455" s="331"/>
      <c r="AA455" s="331"/>
      <c r="AB455" s="331"/>
      <c r="AC455" s="331"/>
      <c r="AD455" s="328"/>
    </row>
    <row r="456" spans="18:30" x14ac:dyDescent="0.25">
      <c r="R456" s="331"/>
      <c r="S456" s="331"/>
      <c r="T456" s="331"/>
      <c r="U456" s="331"/>
      <c r="V456" s="331"/>
      <c r="W456" s="331"/>
      <c r="X456" s="331"/>
      <c r="Y456" s="331"/>
      <c r="Z456" s="331"/>
      <c r="AA456" s="331"/>
      <c r="AB456" s="331"/>
      <c r="AC456" s="331"/>
      <c r="AD456" s="328"/>
    </row>
    <row r="457" spans="18:30" x14ac:dyDescent="0.25">
      <c r="R457" s="331"/>
      <c r="S457" s="331"/>
      <c r="T457" s="331"/>
      <c r="U457" s="331"/>
      <c r="V457" s="331"/>
      <c r="W457" s="331"/>
      <c r="X457" s="331"/>
      <c r="Y457" s="331"/>
      <c r="Z457" s="331"/>
      <c r="AA457" s="331"/>
      <c r="AB457" s="331"/>
      <c r="AC457" s="331"/>
      <c r="AD457" s="328"/>
    </row>
    <row r="458" spans="18:30" x14ac:dyDescent="0.25">
      <c r="R458" s="331"/>
      <c r="S458" s="331"/>
      <c r="T458" s="331"/>
      <c r="U458" s="331"/>
      <c r="V458" s="331"/>
      <c r="W458" s="331"/>
      <c r="X458" s="331"/>
      <c r="Y458" s="331"/>
      <c r="Z458" s="331"/>
      <c r="AA458" s="331"/>
      <c r="AB458" s="331"/>
      <c r="AC458" s="331"/>
      <c r="AD458" s="328"/>
    </row>
    <row r="459" spans="18:30" x14ac:dyDescent="0.25">
      <c r="R459" s="331"/>
      <c r="S459" s="331"/>
      <c r="T459" s="331"/>
      <c r="U459" s="331"/>
      <c r="V459" s="331"/>
      <c r="W459" s="331"/>
      <c r="X459" s="331"/>
      <c r="Y459" s="331"/>
      <c r="Z459" s="331"/>
      <c r="AA459" s="331"/>
      <c r="AB459" s="331"/>
      <c r="AC459" s="331"/>
      <c r="AD459" s="328"/>
    </row>
    <row r="460" spans="18:30" x14ac:dyDescent="0.25">
      <c r="R460" s="331"/>
      <c r="S460" s="331"/>
      <c r="T460" s="331"/>
      <c r="U460" s="331"/>
      <c r="V460" s="331"/>
      <c r="W460" s="331"/>
      <c r="X460" s="331"/>
      <c r="Y460" s="331"/>
      <c r="Z460" s="331"/>
      <c r="AA460" s="331"/>
      <c r="AB460" s="331"/>
      <c r="AC460" s="331"/>
      <c r="AD460" s="328"/>
    </row>
    <row r="461" spans="18:30" x14ac:dyDescent="0.25">
      <c r="R461" s="331"/>
      <c r="S461" s="331"/>
      <c r="T461" s="331"/>
      <c r="U461" s="331"/>
      <c r="V461" s="331"/>
      <c r="W461" s="331"/>
      <c r="X461" s="331"/>
      <c r="Y461" s="331"/>
      <c r="Z461" s="331"/>
      <c r="AA461" s="331"/>
      <c r="AB461" s="331"/>
      <c r="AC461" s="331"/>
      <c r="AD461" s="328"/>
    </row>
    <row r="462" spans="18:30" x14ac:dyDescent="0.25">
      <c r="R462" s="331"/>
      <c r="S462" s="331"/>
      <c r="T462" s="331"/>
      <c r="U462" s="331"/>
      <c r="V462" s="331"/>
      <c r="W462" s="331"/>
      <c r="X462" s="331"/>
      <c r="Y462" s="331"/>
      <c r="Z462" s="331"/>
      <c r="AA462" s="331"/>
      <c r="AB462" s="331"/>
      <c r="AC462" s="331"/>
      <c r="AD462" s="328"/>
    </row>
    <row r="463" spans="18:30" x14ac:dyDescent="0.25">
      <c r="R463" s="331"/>
      <c r="S463" s="331"/>
      <c r="T463" s="331"/>
      <c r="U463" s="331"/>
      <c r="V463" s="331"/>
      <c r="W463" s="331"/>
      <c r="X463" s="331"/>
      <c r="Y463" s="331"/>
      <c r="Z463" s="331"/>
      <c r="AA463" s="331"/>
      <c r="AB463" s="331"/>
      <c r="AC463" s="331"/>
      <c r="AD463" s="328"/>
    </row>
    <row r="464" spans="18:30" x14ac:dyDescent="0.25">
      <c r="R464" s="331"/>
      <c r="S464" s="331"/>
      <c r="T464" s="331"/>
      <c r="U464" s="331"/>
      <c r="V464" s="331"/>
      <c r="W464" s="331"/>
      <c r="X464" s="331"/>
      <c r="Y464" s="331"/>
      <c r="Z464" s="331"/>
      <c r="AA464" s="331"/>
      <c r="AB464" s="331"/>
      <c r="AC464" s="331"/>
      <c r="AD464" s="328"/>
    </row>
    <row r="465" spans="18:30" x14ac:dyDescent="0.25">
      <c r="R465" s="331"/>
      <c r="S465" s="331"/>
      <c r="T465" s="331"/>
      <c r="U465" s="331"/>
      <c r="V465" s="331"/>
      <c r="W465" s="331"/>
      <c r="X465" s="331"/>
      <c r="Y465" s="331"/>
      <c r="Z465" s="331"/>
      <c r="AA465" s="331"/>
      <c r="AB465" s="331"/>
      <c r="AC465" s="331"/>
      <c r="AD465" s="328"/>
    </row>
    <row r="466" spans="18:30" x14ac:dyDescent="0.25">
      <c r="R466" s="331"/>
      <c r="S466" s="331"/>
      <c r="T466" s="331"/>
      <c r="U466" s="331"/>
      <c r="V466" s="331"/>
      <c r="W466" s="331"/>
      <c r="X466" s="331"/>
      <c r="Y466" s="331"/>
      <c r="Z466" s="331"/>
      <c r="AA466" s="331"/>
      <c r="AB466" s="331"/>
      <c r="AC466" s="331"/>
      <c r="AD466" s="328"/>
    </row>
    <row r="467" spans="18:30" x14ac:dyDescent="0.25">
      <c r="R467" s="331"/>
      <c r="S467" s="331"/>
      <c r="T467" s="331"/>
      <c r="U467" s="331"/>
      <c r="V467" s="331"/>
      <c r="W467" s="331"/>
      <c r="X467" s="331"/>
      <c r="Y467" s="331"/>
      <c r="Z467" s="331"/>
      <c r="AA467" s="331"/>
      <c r="AB467" s="331"/>
      <c r="AC467" s="331"/>
      <c r="AD467" s="328"/>
    </row>
    <row r="468" spans="18:30" x14ac:dyDescent="0.25">
      <c r="R468" s="331"/>
      <c r="S468" s="331"/>
      <c r="T468" s="331"/>
      <c r="U468" s="331"/>
      <c r="V468" s="331"/>
      <c r="W468" s="331"/>
      <c r="X468" s="331"/>
      <c r="Y468" s="331"/>
      <c r="Z468" s="331"/>
      <c r="AA468" s="331"/>
      <c r="AB468" s="331"/>
      <c r="AC468" s="331"/>
      <c r="AD468" s="328"/>
    </row>
    <row r="469" spans="18:30" x14ac:dyDescent="0.25">
      <c r="R469" s="331"/>
      <c r="S469" s="331"/>
      <c r="T469" s="331"/>
      <c r="U469" s="331"/>
      <c r="V469" s="331"/>
      <c r="W469" s="331"/>
      <c r="X469" s="331"/>
      <c r="Y469" s="331"/>
      <c r="Z469" s="331"/>
      <c r="AA469" s="331"/>
      <c r="AB469" s="331"/>
      <c r="AC469" s="331"/>
      <c r="AD469" s="328"/>
    </row>
    <row r="470" spans="18:30" x14ac:dyDescent="0.25">
      <c r="R470" s="331"/>
      <c r="S470" s="331"/>
      <c r="T470" s="331"/>
      <c r="U470" s="331"/>
      <c r="V470" s="331"/>
      <c r="W470" s="331"/>
      <c r="X470" s="331"/>
      <c r="Y470" s="331"/>
      <c r="Z470" s="331"/>
      <c r="AA470" s="331"/>
      <c r="AB470" s="331"/>
      <c r="AC470" s="331"/>
      <c r="AD470" s="328"/>
    </row>
    <row r="471" spans="18:30" x14ac:dyDescent="0.25">
      <c r="R471" s="331"/>
      <c r="S471" s="331"/>
      <c r="T471" s="331"/>
      <c r="U471" s="331"/>
      <c r="V471" s="331"/>
      <c r="W471" s="331"/>
      <c r="X471" s="331"/>
      <c r="Y471" s="331"/>
      <c r="Z471" s="331"/>
      <c r="AA471" s="331"/>
      <c r="AB471" s="331"/>
      <c r="AC471" s="331"/>
      <c r="AD471" s="328"/>
    </row>
    <row r="472" spans="18:30" x14ac:dyDescent="0.25">
      <c r="R472" s="331"/>
      <c r="S472" s="331"/>
      <c r="T472" s="331"/>
      <c r="U472" s="331"/>
      <c r="V472" s="331"/>
      <c r="W472" s="331"/>
      <c r="X472" s="331"/>
      <c r="Y472" s="331"/>
      <c r="Z472" s="331"/>
      <c r="AA472" s="331"/>
      <c r="AB472" s="331"/>
      <c r="AC472" s="331"/>
      <c r="AD472" s="328"/>
    </row>
    <row r="473" spans="18:30" x14ac:dyDescent="0.25">
      <c r="R473" s="331"/>
      <c r="S473" s="331"/>
      <c r="T473" s="331"/>
      <c r="U473" s="331"/>
      <c r="V473" s="331"/>
      <c r="W473" s="331"/>
      <c r="X473" s="331"/>
      <c r="Y473" s="331"/>
      <c r="Z473" s="331"/>
      <c r="AA473" s="331"/>
      <c r="AB473" s="331"/>
      <c r="AC473" s="331"/>
      <c r="AD473" s="328"/>
    </row>
    <row r="474" spans="18:30" x14ac:dyDescent="0.25">
      <c r="R474" s="331"/>
      <c r="S474" s="331"/>
      <c r="T474" s="331"/>
      <c r="U474" s="331"/>
      <c r="V474" s="331"/>
      <c r="W474" s="331"/>
      <c r="X474" s="331"/>
      <c r="Y474" s="331"/>
      <c r="Z474" s="331"/>
      <c r="AA474" s="331"/>
      <c r="AB474" s="331"/>
      <c r="AC474" s="331"/>
      <c r="AD474" s="328"/>
    </row>
    <row r="475" spans="18:30" x14ac:dyDescent="0.25">
      <c r="R475" s="331"/>
      <c r="S475" s="331"/>
      <c r="T475" s="331"/>
      <c r="U475" s="331"/>
      <c r="V475" s="331"/>
      <c r="W475" s="331"/>
      <c r="X475" s="331"/>
      <c r="Y475" s="331"/>
      <c r="Z475" s="331"/>
      <c r="AA475" s="331"/>
      <c r="AB475" s="331"/>
      <c r="AC475" s="331"/>
      <c r="AD475" s="328"/>
    </row>
    <row r="476" spans="18:30" x14ac:dyDescent="0.25">
      <c r="R476" s="331"/>
      <c r="S476" s="331"/>
      <c r="T476" s="331"/>
      <c r="U476" s="331"/>
      <c r="V476" s="331"/>
      <c r="W476" s="331"/>
      <c r="X476" s="331"/>
      <c r="Y476" s="331"/>
      <c r="Z476" s="331"/>
      <c r="AA476" s="331"/>
      <c r="AB476" s="331"/>
      <c r="AC476" s="331"/>
      <c r="AD476" s="328"/>
    </row>
    <row r="477" spans="18:30" x14ac:dyDescent="0.25">
      <c r="R477" s="331"/>
      <c r="S477" s="331"/>
      <c r="T477" s="331"/>
      <c r="U477" s="331"/>
      <c r="V477" s="331"/>
      <c r="W477" s="331"/>
      <c r="X477" s="331"/>
      <c r="Y477" s="331"/>
      <c r="Z477" s="331"/>
      <c r="AA477" s="331"/>
      <c r="AB477" s="331"/>
      <c r="AC477" s="331"/>
      <c r="AD477" s="328"/>
    </row>
    <row r="478" spans="18:30" x14ac:dyDescent="0.25">
      <c r="R478" s="331"/>
      <c r="S478" s="331"/>
      <c r="T478" s="331"/>
      <c r="U478" s="331"/>
      <c r="V478" s="331"/>
      <c r="W478" s="331"/>
      <c r="X478" s="331"/>
      <c r="Y478" s="331"/>
      <c r="Z478" s="331"/>
      <c r="AA478" s="331"/>
      <c r="AB478" s="331"/>
      <c r="AC478" s="331"/>
      <c r="AD478" s="328"/>
    </row>
    <row r="479" spans="18:30" x14ac:dyDescent="0.25">
      <c r="R479" s="331"/>
      <c r="S479" s="331"/>
      <c r="T479" s="331"/>
      <c r="U479" s="331"/>
      <c r="V479" s="331"/>
      <c r="W479" s="331"/>
      <c r="X479" s="331"/>
      <c r="Y479" s="331"/>
      <c r="Z479" s="331"/>
      <c r="AA479" s="331"/>
      <c r="AB479" s="331"/>
      <c r="AC479" s="331"/>
      <c r="AD479" s="328"/>
    </row>
    <row r="480" spans="18:30" x14ac:dyDescent="0.25">
      <c r="R480" s="331"/>
      <c r="S480" s="331"/>
      <c r="T480" s="331"/>
      <c r="U480" s="331"/>
      <c r="V480" s="331"/>
      <c r="W480" s="331"/>
      <c r="X480" s="331"/>
      <c r="Y480" s="331"/>
      <c r="Z480" s="331"/>
      <c r="AA480" s="331"/>
      <c r="AB480" s="331"/>
      <c r="AC480" s="331"/>
      <c r="AD480" s="328"/>
    </row>
    <row r="481" spans="18:30" x14ac:dyDescent="0.25">
      <c r="R481" s="331"/>
      <c r="S481" s="331"/>
      <c r="T481" s="331"/>
      <c r="U481" s="331"/>
      <c r="V481" s="331"/>
      <c r="W481" s="331"/>
      <c r="X481" s="331"/>
      <c r="Y481" s="331"/>
      <c r="Z481" s="331"/>
      <c r="AA481" s="331"/>
      <c r="AB481" s="331"/>
      <c r="AC481" s="331"/>
      <c r="AD481" s="328"/>
    </row>
    <row r="482" spans="18:30" x14ac:dyDescent="0.25">
      <c r="R482" s="331"/>
      <c r="S482" s="331"/>
      <c r="T482" s="331"/>
      <c r="U482" s="331"/>
      <c r="V482" s="331"/>
      <c r="W482" s="331"/>
      <c r="X482" s="331"/>
      <c r="Y482" s="331"/>
      <c r="Z482" s="331"/>
      <c r="AA482" s="331"/>
      <c r="AB482" s="331"/>
      <c r="AC482" s="331"/>
      <c r="AD482" s="328"/>
    </row>
    <row r="483" spans="18:30" x14ac:dyDescent="0.25">
      <c r="R483" s="331"/>
      <c r="S483" s="331"/>
      <c r="T483" s="331"/>
      <c r="U483" s="331"/>
      <c r="V483" s="331"/>
      <c r="W483" s="331"/>
      <c r="X483" s="331"/>
      <c r="Y483" s="331"/>
      <c r="Z483" s="331"/>
      <c r="AA483" s="331"/>
      <c r="AB483" s="331"/>
      <c r="AC483" s="331"/>
      <c r="AD483" s="328"/>
    </row>
    <row r="484" spans="18:30" x14ac:dyDescent="0.25">
      <c r="R484" s="331"/>
      <c r="S484" s="331"/>
      <c r="T484" s="331"/>
      <c r="U484" s="331"/>
      <c r="V484" s="331"/>
      <c r="W484" s="331"/>
      <c r="X484" s="331"/>
      <c r="Y484" s="331"/>
      <c r="Z484" s="331"/>
      <c r="AA484" s="331"/>
      <c r="AB484" s="331"/>
      <c r="AC484" s="331"/>
      <c r="AD484" s="328"/>
    </row>
    <row r="485" spans="18:30" x14ac:dyDescent="0.25">
      <c r="R485" s="331"/>
      <c r="S485" s="331"/>
      <c r="T485" s="331"/>
      <c r="U485" s="331"/>
      <c r="V485" s="331"/>
      <c r="W485" s="331"/>
      <c r="X485" s="331"/>
      <c r="Y485" s="331"/>
      <c r="Z485" s="331"/>
      <c r="AA485" s="331"/>
      <c r="AB485" s="331"/>
      <c r="AC485" s="331"/>
      <c r="AD485" s="328"/>
    </row>
    <row r="486" spans="18:30" x14ac:dyDescent="0.25">
      <c r="R486" s="331"/>
      <c r="S486" s="331"/>
      <c r="T486" s="331"/>
      <c r="U486" s="331"/>
      <c r="V486" s="331"/>
      <c r="W486" s="331"/>
      <c r="X486" s="331"/>
      <c r="Y486" s="331"/>
      <c r="Z486" s="331"/>
      <c r="AA486" s="331"/>
      <c r="AB486" s="331"/>
      <c r="AC486" s="331"/>
      <c r="AD486" s="328"/>
    </row>
    <row r="487" spans="18:30" x14ac:dyDescent="0.25">
      <c r="R487" s="331"/>
      <c r="S487" s="331"/>
      <c r="T487" s="331"/>
      <c r="U487" s="331"/>
      <c r="V487" s="331"/>
      <c r="W487" s="331"/>
      <c r="X487" s="331"/>
      <c r="Y487" s="331"/>
      <c r="Z487" s="331"/>
      <c r="AA487" s="331"/>
      <c r="AB487" s="331"/>
      <c r="AC487" s="331"/>
      <c r="AD487" s="328"/>
    </row>
    <row r="488" spans="18:30" x14ac:dyDescent="0.25">
      <c r="R488" s="331"/>
      <c r="S488" s="331"/>
      <c r="T488" s="331"/>
      <c r="U488" s="331"/>
      <c r="V488" s="331"/>
      <c r="W488" s="331"/>
      <c r="X488" s="331"/>
      <c r="Y488" s="331"/>
      <c r="Z488" s="331"/>
      <c r="AA488" s="331"/>
      <c r="AB488" s="331"/>
      <c r="AC488" s="331"/>
      <c r="AD488" s="328"/>
    </row>
    <row r="489" spans="18:30" x14ac:dyDescent="0.25">
      <c r="R489" s="331"/>
      <c r="S489" s="331"/>
      <c r="T489" s="331"/>
      <c r="U489" s="331"/>
      <c r="V489" s="331"/>
      <c r="W489" s="331"/>
      <c r="X489" s="331"/>
      <c r="Y489" s="331"/>
      <c r="Z489" s="331"/>
      <c r="AA489" s="331"/>
      <c r="AB489" s="331"/>
      <c r="AC489" s="331"/>
      <c r="AD489" s="328"/>
    </row>
    <row r="490" spans="18:30" x14ac:dyDescent="0.25">
      <c r="R490" s="331"/>
      <c r="S490" s="331"/>
      <c r="T490" s="331"/>
      <c r="U490" s="331"/>
      <c r="V490" s="331"/>
      <c r="W490" s="331"/>
      <c r="X490" s="331"/>
      <c r="Y490" s="331"/>
      <c r="Z490" s="331"/>
      <c r="AA490" s="331"/>
      <c r="AB490" s="331"/>
      <c r="AC490" s="331"/>
      <c r="AD490" s="328"/>
    </row>
    <row r="491" spans="18:30" x14ac:dyDescent="0.25">
      <c r="R491" s="331"/>
      <c r="S491" s="331"/>
      <c r="T491" s="331"/>
      <c r="U491" s="331"/>
      <c r="V491" s="331"/>
      <c r="W491" s="331"/>
      <c r="X491" s="331"/>
      <c r="Y491" s="331"/>
      <c r="Z491" s="331"/>
      <c r="AA491" s="331"/>
      <c r="AB491" s="331"/>
      <c r="AC491" s="331"/>
      <c r="AD491" s="328"/>
    </row>
    <row r="492" spans="18:30" x14ac:dyDescent="0.25">
      <c r="R492" s="331"/>
      <c r="S492" s="331"/>
      <c r="T492" s="331"/>
      <c r="U492" s="331"/>
      <c r="V492" s="331"/>
      <c r="W492" s="331"/>
      <c r="X492" s="331"/>
      <c r="Y492" s="331"/>
      <c r="Z492" s="331"/>
      <c r="AA492" s="331"/>
      <c r="AB492" s="331"/>
      <c r="AC492" s="331"/>
      <c r="AD492" s="328"/>
    </row>
    <row r="493" spans="18:30" x14ac:dyDescent="0.25">
      <c r="R493" s="331"/>
      <c r="S493" s="331"/>
      <c r="T493" s="331"/>
      <c r="U493" s="331"/>
      <c r="V493" s="331"/>
      <c r="W493" s="331"/>
      <c r="X493" s="331"/>
      <c r="Y493" s="331"/>
      <c r="Z493" s="331"/>
      <c r="AA493" s="331"/>
      <c r="AB493" s="331"/>
      <c r="AC493" s="331"/>
      <c r="AD493" s="328"/>
    </row>
    <row r="494" spans="18:30" x14ac:dyDescent="0.25">
      <c r="R494" s="331"/>
      <c r="S494" s="331"/>
      <c r="T494" s="331"/>
      <c r="U494" s="331"/>
      <c r="V494" s="331"/>
      <c r="W494" s="331"/>
      <c r="X494" s="331"/>
      <c r="Y494" s="331"/>
      <c r="Z494" s="331"/>
      <c r="AA494" s="331"/>
      <c r="AB494" s="331"/>
      <c r="AC494" s="331"/>
      <c r="AD494" s="328"/>
    </row>
    <row r="495" spans="18:30" x14ac:dyDescent="0.25">
      <c r="R495" s="331"/>
      <c r="S495" s="331"/>
      <c r="T495" s="331"/>
      <c r="U495" s="331"/>
      <c r="V495" s="331"/>
      <c r="W495" s="331"/>
      <c r="X495" s="331"/>
      <c r="Y495" s="331"/>
      <c r="Z495" s="331"/>
      <c r="AA495" s="331"/>
      <c r="AB495" s="331"/>
      <c r="AC495" s="331"/>
      <c r="AD495" s="328"/>
    </row>
    <row r="496" spans="18:30" x14ac:dyDescent="0.25">
      <c r="R496" s="331"/>
      <c r="S496" s="331"/>
      <c r="T496" s="331"/>
      <c r="U496" s="331"/>
      <c r="V496" s="331"/>
      <c r="W496" s="331"/>
      <c r="X496" s="331"/>
      <c r="Y496" s="331"/>
      <c r="Z496" s="331"/>
      <c r="AA496" s="331"/>
      <c r="AB496" s="331"/>
      <c r="AC496" s="331"/>
      <c r="AD496" s="328"/>
    </row>
    <row r="497" spans="18:30" x14ac:dyDescent="0.25">
      <c r="R497" s="331"/>
      <c r="S497" s="331"/>
      <c r="T497" s="331"/>
      <c r="U497" s="331"/>
      <c r="V497" s="331"/>
      <c r="W497" s="331"/>
      <c r="X497" s="331"/>
      <c r="Y497" s="331"/>
      <c r="Z497" s="331"/>
      <c r="AA497" s="331"/>
      <c r="AB497" s="331"/>
      <c r="AC497" s="331"/>
      <c r="AD497" s="328"/>
    </row>
    <row r="498" spans="18:30" x14ac:dyDescent="0.25">
      <c r="R498" s="331"/>
      <c r="S498" s="331"/>
      <c r="T498" s="331"/>
      <c r="U498" s="331"/>
      <c r="V498" s="331"/>
      <c r="W498" s="331"/>
      <c r="X498" s="331"/>
      <c r="Y498" s="331"/>
      <c r="Z498" s="331"/>
      <c r="AA498" s="331"/>
      <c r="AB498" s="331"/>
      <c r="AC498" s="331"/>
      <c r="AD498" s="328"/>
    </row>
    <row r="499" spans="18:30" x14ac:dyDescent="0.25">
      <c r="R499" s="331"/>
      <c r="S499" s="331"/>
      <c r="T499" s="331"/>
      <c r="U499" s="331"/>
      <c r="V499" s="331"/>
      <c r="W499" s="331"/>
      <c r="X499" s="331"/>
      <c r="Y499" s="331"/>
      <c r="Z499" s="331"/>
      <c r="AA499" s="331"/>
      <c r="AB499" s="331"/>
      <c r="AC499" s="331"/>
      <c r="AD499" s="328"/>
    </row>
    <row r="500" spans="18:30" x14ac:dyDescent="0.25">
      <c r="R500" s="331"/>
      <c r="S500" s="331"/>
      <c r="T500" s="331"/>
      <c r="U500" s="331"/>
      <c r="V500" s="331"/>
      <c r="W500" s="331"/>
      <c r="X500" s="331"/>
      <c r="Y500" s="331"/>
      <c r="Z500" s="331"/>
      <c r="AA500" s="331"/>
      <c r="AB500" s="331"/>
      <c r="AC500" s="331"/>
      <c r="AD500" s="328"/>
    </row>
    <row r="501" spans="18:30" x14ac:dyDescent="0.25">
      <c r="R501" s="331"/>
      <c r="S501" s="331"/>
      <c r="T501" s="331"/>
      <c r="U501" s="331"/>
      <c r="V501" s="331"/>
      <c r="W501" s="331"/>
      <c r="X501" s="331"/>
      <c r="Y501" s="331"/>
      <c r="Z501" s="331"/>
      <c r="AA501" s="331"/>
      <c r="AB501" s="331"/>
      <c r="AC501" s="331"/>
      <c r="AD501" s="328"/>
    </row>
    <row r="502" spans="18:30" x14ac:dyDescent="0.25">
      <c r="R502" s="331"/>
      <c r="S502" s="331"/>
      <c r="T502" s="331"/>
      <c r="U502" s="331"/>
      <c r="V502" s="331"/>
      <c r="W502" s="331"/>
      <c r="X502" s="331"/>
      <c r="Y502" s="331"/>
      <c r="Z502" s="331"/>
      <c r="AA502" s="331"/>
      <c r="AB502" s="331"/>
      <c r="AC502" s="331"/>
      <c r="AD502" s="328"/>
    </row>
    <row r="503" spans="18:30" x14ac:dyDescent="0.25">
      <c r="R503" s="331"/>
      <c r="S503" s="331"/>
      <c r="T503" s="331"/>
      <c r="U503" s="331"/>
      <c r="V503" s="331"/>
      <c r="W503" s="331"/>
      <c r="X503" s="331"/>
      <c r="Y503" s="331"/>
      <c r="Z503" s="331"/>
      <c r="AA503" s="331"/>
      <c r="AB503" s="331"/>
      <c r="AC503" s="331"/>
      <c r="AD503" s="328"/>
    </row>
    <row r="504" spans="18:30" x14ac:dyDescent="0.25">
      <c r="R504" s="331"/>
      <c r="S504" s="331"/>
      <c r="T504" s="331"/>
      <c r="U504" s="331"/>
      <c r="V504" s="331"/>
      <c r="W504" s="331"/>
      <c r="X504" s="331"/>
      <c r="Y504" s="331"/>
      <c r="Z504" s="331"/>
      <c r="AA504" s="331"/>
      <c r="AB504" s="331"/>
      <c r="AC504" s="331"/>
      <c r="AD504" s="328"/>
    </row>
    <row r="505" spans="18:30" x14ac:dyDescent="0.25">
      <c r="R505" s="331"/>
      <c r="S505" s="331"/>
      <c r="T505" s="331"/>
      <c r="U505" s="331"/>
      <c r="V505" s="331"/>
      <c r="W505" s="331"/>
      <c r="X505" s="331"/>
      <c r="Y505" s="331"/>
      <c r="Z505" s="331"/>
      <c r="AA505" s="331"/>
      <c r="AB505" s="331"/>
      <c r="AC505" s="331"/>
      <c r="AD505" s="328"/>
    </row>
    <row r="506" spans="18:30" x14ac:dyDescent="0.25">
      <c r="R506" s="331"/>
      <c r="S506" s="331"/>
      <c r="T506" s="331"/>
      <c r="U506" s="331"/>
      <c r="V506" s="331"/>
      <c r="W506" s="331"/>
      <c r="X506" s="331"/>
      <c r="Y506" s="331"/>
      <c r="Z506" s="331"/>
      <c r="AA506" s="331"/>
      <c r="AB506" s="331"/>
      <c r="AC506" s="331"/>
      <c r="AD506" s="328"/>
    </row>
    <row r="507" spans="18:30" x14ac:dyDescent="0.25">
      <c r="R507" s="331"/>
      <c r="S507" s="331"/>
      <c r="T507" s="331"/>
      <c r="U507" s="331"/>
      <c r="V507" s="331"/>
      <c r="W507" s="331"/>
      <c r="X507" s="331"/>
      <c r="Y507" s="331"/>
      <c r="Z507" s="331"/>
      <c r="AA507" s="331"/>
      <c r="AB507" s="331"/>
      <c r="AC507" s="331"/>
      <c r="AD507" s="328"/>
    </row>
    <row r="508" spans="18:30" x14ac:dyDescent="0.25">
      <c r="R508" s="331"/>
      <c r="S508" s="331"/>
      <c r="T508" s="331"/>
      <c r="U508" s="331"/>
      <c r="V508" s="331"/>
      <c r="W508" s="331"/>
      <c r="X508" s="331"/>
      <c r="Y508" s="331"/>
      <c r="Z508" s="331"/>
      <c r="AA508" s="331"/>
      <c r="AB508" s="331"/>
      <c r="AC508" s="331"/>
      <c r="AD508" s="328"/>
    </row>
    <row r="509" spans="18:30" x14ac:dyDescent="0.25">
      <c r="R509" s="331"/>
      <c r="S509" s="331"/>
      <c r="T509" s="331"/>
      <c r="U509" s="331"/>
      <c r="V509" s="331"/>
      <c r="W509" s="331"/>
      <c r="X509" s="331"/>
      <c r="Y509" s="331"/>
      <c r="Z509" s="331"/>
      <c r="AA509" s="331"/>
      <c r="AB509" s="331"/>
      <c r="AC509" s="331"/>
      <c r="AD509" s="328"/>
    </row>
    <row r="510" spans="18:30" x14ac:dyDescent="0.25">
      <c r="R510" s="331"/>
      <c r="S510" s="331"/>
      <c r="T510" s="331"/>
      <c r="U510" s="331"/>
      <c r="V510" s="331"/>
      <c r="W510" s="331"/>
      <c r="X510" s="331"/>
      <c r="Y510" s="331"/>
      <c r="Z510" s="331"/>
      <c r="AA510" s="331"/>
      <c r="AB510" s="331"/>
      <c r="AC510" s="331"/>
      <c r="AD510" s="328"/>
    </row>
    <row r="511" spans="18:30" x14ac:dyDescent="0.25">
      <c r="R511" s="331"/>
      <c r="S511" s="331"/>
      <c r="T511" s="331"/>
      <c r="U511" s="331"/>
      <c r="V511" s="331"/>
      <c r="W511" s="331"/>
      <c r="X511" s="331"/>
      <c r="Y511" s="331"/>
      <c r="Z511" s="331"/>
      <c r="AA511" s="331"/>
      <c r="AB511" s="331"/>
      <c r="AC511" s="331"/>
      <c r="AD511" s="328"/>
    </row>
    <row r="512" spans="18:30" x14ac:dyDescent="0.25">
      <c r="R512" s="331"/>
      <c r="S512" s="331"/>
      <c r="T512" s="331"/>
      <c r="U512" s="331"/>
      <c r="V512" s="331"/>
      <c r="W512" s="331"/>
      <c r="X512" s="331"/>
      <c r="Y512" s="331"/>
      <c r="Z512" s="331"/>
      <c r="AA512" s="331"/>
      <c r="AB512" s="331"/>
      <c r="AC512" s="331"/>
      <c r="AD512" s="328"/>
    </row>
    <row r="513" spans="18:30" x14ac:dyDescent="0.25">
      <c r="R513" s="331"/>
      <c r="S513" s="331"/>
      <c r="T513" s="331"/>
      <c r="U513" s="331"/>
      <c r="V513" s="331"/>
      <c r="W513" s="331"/>
      <c r="X513" s="331"/>
      <c r="Y513" s="331"/>
      <c r="Z513" s="331"/>
      <c r="AA513" s="331"/>
      <c r="AB513" s="331"/>
      <c r="AC513" s="331"/>
      <c r="AD513" s="328"/>
    </row>
    <row r="514" spans="18:30" x14ac:dyDescent="0.25">
      <c r="R514" s="331"/>
      <c r="S514" s="331"/>
      <c r="T514" s="331"/>
      <c r="U514" s="331"/>
      <c r="V514" s="331"/>
      <c r="W514" s="331"/>
      <c r="X514" s="331"/>
      <c r="Y514" s="331"/>
      <c r="Z514" s="331"/>
      <c r="AA514" s="331"/>
      <c r="AB514" s="331"/>
      <c r="AC514" s="331"/>
      <c r="AD514" s="328"/>
    </row>
    <row r="515" spans="18:30" x14ac:dyDescent="0.25">
      <c r="R515" s="331"/>
      <c r="S515" s="331"/>
      <c r="T515" s="331"/>
      <c r="U515" s="331"/>
      <c r="V515" s="331"/>
      <c r="W515" s="331"/>
      <c r="X515" s="331"/>
      <c r="Y515" s="331"/>
      <c r="Z515" s="331"/>
      <c r="AA515" s="331"/>
      <c r="AB515" s="331"/>
      <c r="AC515" s="331"/>
      <c r="AD515" s="328"/>
    </row>
    <row r="516" spans="18:30" x14ac:dyDescent="0.25">
      <c r="R516" s="331"/>
      <c r="S516" s="331"/>
      <c r="T516" s="331"/>
      <c r="U516" s="331"/>
      <c r="V516" s="331"/>
      <c r="W516" s="331"/>
      <c r="X516" s="331"/>
      <c r="Y516" s="331"/>
      <c r="Z516" s="331"/>
      <c r="AA516" s="331"/>
      <c r="AB516" s="331"/>
      <c r="AC516" s="331"/>
      <c r="AD516" s="328"/>
    </row>
    <row r="517" spans="18:30" x14ac:dyDescent="0.25">
      <c r="R517" s="331"/>
      <c r="S517" s="331"/>
      <c r="T517" s="331"/>
      <c r="U517" s="331"/>
      <c r="V517" s="331"/>
      <c r="W517" s="331"/>
      <c r="X517" s="331"/>
      <c r="Y517" s="331"/>
      <c r="Z517" s="331"/>
      <c r="AA517" s="331"/>
      <c r="AB517" s="331"/>
      <c r="AC517" s="331"/>
      <c r="AD517" s="328"/>
    </row>
    <row r="518" spans="18:30" x14ac:dyDescent="0.25">
      <c r="R518" s="331"/>
      <c r="S518" s="331"/>
      <c r="T518" s="331"/>
      <c r="U518" s="331"/>
      <c r="V518" s="331"/>
      <c r="W518" s="331"/>
      <c r="X518" s="331"/>
      <c r="Y518" s="331"/>
      <c r="Z518" s="331"/>
      <c r="AA518" s="331"/>
      <c r="AB518" s="331"/>
      <c r="AC518" s="331"/>
      <c r="AD518" s="328"/>
    </row>
    <row r="519" spans="18:30" x14ac:dyDescent="0.25">
      <c r="R519" s="331"/>
      <c r="S519" s="331"/>
      <c r="T519" s="331"/>
      <c r="U519" s="331"/>
      <c r="V519" s="331"/>
      <c r="W519" s="331"/>
      <c r="X519" s="331"/>
      <c r="Y519" s="331"/>
      <c r="Z519" s="331"/>
      <c r="AA519" s="331"/>
      <c r="AB519" s="331"/>
      <c r="AC519" s="331"/>
      <c r="AD519" s="328"/>
    </row>
    <row r="520" spans="18:30" x14ac:dyDescent="0.25">
      <c r="R520" s="331"/>
      <c r="S520" s="331"/>
      <c r="T520" s="331"/>
      <c r="U520" s="331"/>
      <c r="V520" s="331"/>
      <c r="W520" s="331"/>
      <c r="X520" s="331"/>
      <c r="Y520" s="331"/>
      <c r="Z520" s="331"/>
      <c r="AA520" s="331"/>
      <c r="AB520" s="331"/>
      <c r="AC520" s="331"/>
      <c r="AD520" s="328"/>
    </row>
    <row r="521" spans="18:30" x14ac:dyDescent="0.25">
      <c r="R521" s="331"/>
      <c r="S521" s="331"/>
      <c r="T521" s="331"/>
      <c r="U521" s="331"/>
      <c r="V521" s="331"/>
      <c r="W521" s="331"/>
      <c r="X521" s="331"/>
      <c r="Y521" s="331"/>
      <c r="Z521" s="331"/>
      <c r="AA521" s="331"/>
      <c r="AB521" s="331"/>
      <c r="AC521" s="331"/>
      <c r="AD521" s="328"/>
    </row>
    <row r="522" spans="18:30" x14ac:dyDescent="0.25">
      <c r="R522" s="331"/>
      <c r="S522" s="331"/>
      <c r="T522" s="331"/>
      <c r="U522" s="331"/>
      <c r="V522" s="331"/>
      <c r="W522" s="331"/>
      <c r="X522" s="331"/>
      <c r="Y522" s="331"/>
      <c r="Z522" s="331"/>
      <c r="AA522" s="331"/>
      <c r="AB522" s="331"/>
      <c r="AC522" s="331"/>
      <c r="AD522" s="328"/>
    </row>
    <row r="523" spans="18:30" x14ac:dyDescent="0.25">
      <c r="R523" s="331"/>
      <c r="S523" s="331"/>
      <c r="T523" s="331"/>
      <c r="U523" s="331"/>
      <c r="V523" s="331"/>
      <c r="W523" s="331"/>
      <c r="X523" s="331"/>
      <c r="Y523" s="331"/>
      <c r="Z523" s="331"/>
      <c r="AA523" s="331"/>
      <c r="AB523" s="331"/>
      <c r="AC523" s="331"/>
      <c r="AD523" s="328"/>
    </row>
    <row r="524" spans="18:30" x14ac:dyDescent="0.25">
      <c r="R524" s="331"/>
      <c r="S524" s="331"/>
      <c r="T524" s="331"/>
      <c r="U524" s="331"/>
      <c r="V524" s="331"/>
      <c r="W524" s="331"/>
      <c r="X524" s="331"/>
      <c r="Y524" s="331"/>
      <c r="Z524" s="331"/>
      <c r="AA524" s="331"/>
      <c r="AB524" s="331"/>
      <c r="AC524" s="331"/>
      <c r="AD524" s="328"/>
    </row>
    <row r="525" spans="18:30" x14ac:dyDescent="0.25">
      <c r="R525" s="331"/>
      <c r="S525" s="331"/>
      <c r="T525" s="331"/>
      <c r="U525" s="331"/>
      <c r="V525" s="331"/>
      <c r="W525" s="331"/>
      <c r="X525" s="331"/>
      <c r="Y525" s="331"/>
      <c r="Z525" s="331"/>
      <c r="AA525" s="331"/>
      <c r="AB525" s="331"/>
      <c r="AC525" s="331"/>
      <c r="AD525" s="328"/>
    </row>
    <row r="526" spans="18:30" x14ac:dyDescent="0.25">
      <c r="R526" s="331"/>
      <c r="S526" s="331"/>
      <c r="T526" s="331"/>
      <c r="U526" s="331"/>
      <c r="V526" s="331"/>
      <c r="W526" s="331"/>
      <c r="X526" s="331"/>
      <c r="Y526" s="331"/>
      <c r="Z526" s="331"/>
      <c r="AA526" s="331"/>
      <c r="AB526" s="331"/>
      <c r="AC526" s="331"/>
      <c r="AD526" s="328"/>
    </row>
    <row r="527" spans="18:30" x14ac:dyDescent="0.25">
      <c r="R527" s="331"/>
      <c r="S527" s="331"/>
      <c r="T527" s="331"/>
      <c r="U527" s="331"/>
      <c r="V527" s="331"/>
      <c r="W527" s="331"/>
      <c r="X527" s="331"/>
      <c r="Y527" s="331"/>
      <c r="Z527" s="331"/>
      <c r="AA527" s="331"/>
      <c r="AB527" s="331"/>
      <c r="AC527" s="331"/>
      <c r="AD527" s="328"/>
    </row>
    <row r="528" spans="18:30" x14ac:dyDescent="0.25">
      <c r="R528" s="331"/>
      <c r="S528" s="331"/>
      <c r="T528" s="331"/>
      <c r="U528" s="331"/>
      <c r="V528" s="331"/>
      <c r="W528" s="331"/>
      <c r="X528" s="331"/>
      <c r="Y528" s="331"/>
      <c r="Z528" s="331"/>
      <c r="AA528" s="331"/>
      <c r="AB528" s="331"/>
      <c r="AC528" s="331"/>
      <c r="AD528" s="328"/>
    </row>
    <row r="529" spans="18:30" x14ac:dyDescent="0.25">
      <c r="R529" s="331"/>
      <c r="S529" s="331"/>
      <c r="T529" s="331"/>
      <c r="U529" s="331"/>
      <c r="V529" s="331"/>
      <c r="W529" s="331"/>
      <c r="X529" s="331"/>
      <c r="Y529" s="331"/>
      <c r="Z529" s="331"/>
      <c r="AA529" s="331"/>
      <c r="AB529" s="331"/>
      <c r="AC529" s="331"/>
      <c r="AD529" s="328"/>
    </row>
    <row r="530" spans="18:30" x14ac:dyDescent="0.25">
      <c r="R530" s="331"/>
      <c r="S530" s="331"/>
      <c r="T530" s="331"/>
      <c r="U530" s="331"/>
      <c r="V530" s="331"/>
      <c r="W530" s="331"/>
      <c r="X530" s="331"/>
      <c r="Y530" s="331"/>
      <c r="Z530" s="331"/>
      <c r="AA530" s="331"/>
      <c r="AB530" s="331"/>
      <c r="AC530" s="331"/>
      <c r="AD530" s="328"/>
    </row>
    <row r="531" spans="18:30" x14ac:dyDescent="0.25">
      <c r="R531" s="331"/>
      <c r="S531" s="331"/>
      <c r="T531" s="331"/>
      <c r="U531" s="331"/>
      <c r="V531" s="331"/>
      <c r="W531" s="331"/>
      <c r="X531" s="331"/>
      <c r="Y531" s="331"/>
      <c r="Z531" s="331"/>
      <c r="AA531" s="331"/>
      <c r="AB531" s="331"/>
      <c r="AC531" s="331"/>
      <c r="AD531" s="328"/>
    </row>
    <row r="532" spans="18:30" x14ac:dyDescent="0.25">
      <c r="R532" s="331"/>
      <c r="S532" s="331"/>
      <c r="T532" s="331"/>
      <c r="U532" s="331"/>
      <c r="V532" s="331"/>
      <c r="W532" s="331"/>
      <c r="X532" s="331"/>
      <c r="Y532" s="331"/>
      <c r="Z532" s="331"/>
      <c r="AA532" s="331"/>
      <c r="AB532" s="331"/>
      <c r="AC532" s="331"/>
      <c r="AD532" s="328"/>
    </row>
    <row r="533" spans="18:30" x14ac:dyDescent="0.25">
      <c r="R533" s="331"/>
      <c r="S533" s="331"/>
      <c r="T533" s="331"/>
      <c r="U533" s="331"/>
      <c r="V533" s="331"/>
      <c r="W533" s="331"/>
      <c r="X533" s="331"/>
      <c r="Y533" s="331"/>
      <c r="Z533" s="331"/>
      <c r="AA533" s="331"/>
      <c r="AB533" s="331"/>
      <c r="AC533" s="331"/>
      <c r="AD533" s="328"/>
    </row>
    <row r="534" spans="18:30" x14ac:dyDescent="0.25">
      <c r="R534" s="331"/>
      <c r="S534" s="331"/>
      <c r="T534" s="331"/>
      <c r="U534" s="331"/>
      <c r="V534" s="331"/>
      <c r="W534" s="331"/>
      <c r="X534" s="331"/>
      <c r="Y534" s="331"/>
      <c r="Z534" s="331"/>
      <c r="AA534" s="331"/>
      <c r="AB534" s="331"/>
      <c r="AC534" s="331"/>
      <c r="AD534" s="328"/>
    </row>
    <row r="535" spans="18:30" x14ac:dyDescent="0.25">
      <c r="R535" s="331"/>
      <c r="S535" s="331"/>
      <c r="T535" s="331"/>
      <c r="U535" s="331"/>
      <c r="V535" s="331"/>
      <c r="W535" s="331"/>
      <c r="X535" s="331"/>
      <c r="Y535" s="331"/>
      <c r="Z535" s="331"/>
      <c r="AA535" s="331"/>
      <c r="AB535" s="331"/>
      <c r="AC535" s="331"/>
      <c r="AD535" s="328"/>
    </row>
    <row r="536" spans="18:30" x14ac:dyDescent="0.25">
      <c r="R536" s="331"/>
      <c r="S536" s="331"/>
      <c r="T536" s="331"/>
      <c r="U536" s="331"/>
      <c r="V536" s="331"/>
      <c r="W536" s="331"/>
      <c r="X536" s="331"/>
      <c r="Y536" s="331"/>
      <c r="Z536" s="331"/>
      <c r="AA536" s="331"/>
      <c r="AB536" s="331"/>
      <c r="AC536" s="331"/>
      <c r="AD536" s="328"/>
    </row>
    <row r="537" spans="18:30" x14ac:dyDescent="0.25">
      <c r="R537" s="331"/>
      <c r="S537" s="331"/>
      <c r="T537" s="331"/>
      <c r="U537" s="331"/>
      <c r="V537" s="331"/>
      <c r="W537" s="331"/>
      <c r="X537" s="331"/>
      <c r="Y537" s="331"/>
      <c r="Z537" s="331"/>
      <c r="AA537" s="331"/>
      <c r="AB537" s="331"/>
      <c r="AC537" s="331"/>
      <c r="AD537" s="328"/>
    </row>
    <row r="538" spans="18:30" x14ac:dyDescent="0.25">
      <c r="R538" s="331"/>
      <c r="S538" s="331"/>
      <c r="T538" s="331"/>
      <c r="U538" s="331"/>
      <c r="V538" s="331"/>
      <c r="W538" s="331"/>
      <c r="X538" s="331"/>
      <c r="Y538" s="331"/>
      <c r="Z538" s="331"/>
      <c r="AA538" s="331"/>
      <c r="AB538" s="331"/>
      <c r="AC538" s="331"/>
      <c r="AD538" s="328"/>
    </row>
    <row r="539" spans="18:30" x14ac:dyDescent="0.25">
      <c r="R539" s="331"/>
      <c r="S539" s="331"/>
      <c r="T539" s="331"/>
      <c r="U539" s="331"/>
      <c r="V539" s="331"/>
      <c r="W539" s="331"/>
      <c r="X539" s="331"/>
      <c r="Y539" s="331"/>
      <c r="Z539" s="331"/>
      <c r="AA539" s="331"/>
      <c r="AB539" s="331"/>
      <c r="AC539" s="331"/>
      <c r="AD539" s="328"/>
    </row>
    <row r="540" spans="18:30" x14ac:dyDescent="0.25">
      <c r="R540" s="331"/>
      <c r="S540" s="331"/>
      <c r="T540" s="331"/>
      <c r="U540" s="331"/>
      <c r="V540" s="331"/>
      <c r="W540" s="331"/>
      <c r="X540" s="331"/>
      <c r="Y540" s="331"/>
      <c r="Z540" s="331"/>
      <c r="AA540" s="331"/>
      <c r="AB540" s="331"/>
      <c r="AC540" s="331"/>
      <c r="AD540" s="328"/>
    </row>
    <row r="541" spans="18:30" x14ac:dyDescent="0.25">
      <c r="R541" s="331"/>
      <c r="S541" s="331"/>
      <c r="T541" s="331"/>
      <c r="U541" s="331"/>
      <c r="V541" s="331"/>
      <c r="W541" s="331"/>
      <c r="X541" s="331"/>
      <c r="Y541" s="331"/>
      <c r="Z541" s="331"/>
      <c r="AA541" s="331"/>
      <c r="AB541" s="331"/>
      <c r="AC541" s="331"/>
      <c r="AD541" s="328"/>
    </row>
    <row r="542" spans="18:30" x14ac:dyDescent="0.25">
      <c r="R542" s="331"/>
      <c r="S542" s="331"/>
      <c r="T542" s="331"/>
      <c r="U542" s="331"/>
      <c r="V542" s="331"/>
      <c r="W542" s="331"/>
      <c r="X542" s="331"/>
      <c r="Y542" s="331"/>
      <c r="Z542" s="331"/>
      <c r="AA542" s="331"/>
      <c r="AB542" s="331"/>
      <c r="AC542" s="331"/>
      <c r="AD542" s="328"/>
    </row>
    <row r="543" spans="18:30" x14ac:dyDescent="0.25">
      <c r="R543" s="331"/>
      <c r="S543" s="331"/>
      <c r="T543" s="331"/>
      <c r="U543" s="331"/>
      <c r="V543" s="331"/>
      <c r="W543" s="331"/>
      <c r="X543" s="331"/>
      <c r="Y543" s="331"/>
      <c r="Z543" s="331"/>
      <c r="AA543" s="331"/>
      <c r="AB543" s="331"/>
      <c r="AC543" s="331"/>
      <c r="AD543" s="328"/>
    </row>
    <row r="544" spans="18:30" x14ac:dyDescent="0.25">
      <c r="R544" s="331"/>
      <c r="S544" s="331"/>
      <c r="T544" s="331"/>
      <c r="U544" s="331"/>
      <c r="V544" s="331"/>
      <c r="W544" s="331"/>
      <c r="X544" s="331"/>
      <c r="Y544" s="331"/>
      <c r="Z544" s="331"/>
      <c r="AA544" s="331"/>
      <c r="AB544" s="331"/>
      <c r="AC544" s="331"/>
      <c r="AD544" s="328"/>
    </row>
    <row r="545" spans="18:30" x14ac:dyDescent="0.25">
      <c r="R545" s="331"/>
      <c r="S545" s="331"/>
      <c r="T545" s="331"/>
      <c r="U545" s="331"/>
      <c r="V545" s="331"/>
      <c r="W545" s="331"/>
      <c r="X545" s="331"/>
      <c r="Y545" s="331"/>
      <c r="Z545" s="331"/>
      <c r="AA545" s="331"/>
      <c r="AB545" s="331"/>
      <c r="AC545" s="331"/>
      <c r="AD545" s="328"/>
    </row>
    <row r="546" spans="18:30" x14ac:dyDescent="0.25">
      <c r="R546" s="331"/>
      <c r="S546" s="331"/>
      <c r="T546" s="331"/>
      <c r="U546" s="331"/>
      <c r="V546" s="331"/>
      <c r="W546" s="331"/>
      <c r="X546" s="331"/>
      <c r="Y546" s="331"/>
      <c r="Z546" s="331"/>
      <c r="AA546" s="331"/>
      <c r="AB546" s="331"/>
      <c r="AC546" s="331"/>
      <c r="AD546" s="328"/>
    </row>
    <row r="547" spans="18:30" x14ac:dyDescent="0.25">
      <c r="R547" s="331"/>
      <c r="S547" s="331"/>
      <c r="T547" s="331"/>
      <c r="U547" s="331"/>
      <c r="V547" s="331"/>
      <c r="W547" s="331"/>
      <c r="X547" s="331"/>
      <c r="Y547" s="331"/>
      <c r="Z547" s="331"/>
      <c r="AA547" s="331"/>
      <c r="AB547" s="331"/>
      <c r="AC547" s="331"/>
      <c r="AD547" s="328"/>
    </row>
    <row r="548" spans="18:30" x14ac:dyDescent="0.25">
      <c r="R548" s="331"/>
      <c r="S548" s="331"/>
      <c r="T548" s="331"/>
      <c r="U548" s="331"/>
      <c r="V548" s="331"/>
      <c r="W548" s="331"/>
      <c r="X548" s="331"/>
      <c r="Y548" s="331"/>
      <c r="Z548" s="331"/>
      <c r="AA548" s="331"/>
      <c r="AB548" s="331"/>
      <c r="AC548" s="331"/>
      <c r="AD548" s="328"/>
    </row>
    <row r="549" spans="18:30" x14ac:dyDescent="0.25">
      <c r="R549" s="331"/>
      <c r="S549" s="331"/>
      <c r="T549" s="331"/>
      <c r="U549" s="331"/>
      <c r="V549" s="331"/>
      <c r="W549" s="331"/>
      <c r="X549" s="331"/>
      <c r="Y549" s="331"/>
      <c r="Z549" s="331"/>
      <c r="AA549" s="331"/>
      <c r="AB549" s="331"/>
      <c r="AC549" s="331"/>
      <c r="AD549" s="328"/>
    </row>
    <row r="550" spans="18:30" x14ac:dyDescent="0.25">
      <c r="R550" s="331"/>
      <c r="S550" s="331"/>
      <c r="T550" s="331"/>
      <c r="U550" s="331"/>
      <c r="V550" s="331"/>
      <c r="W550" s="331"/>
      <c r="X550" s="331"/>
      <c r="Y550" s="331"/>
      <c r="Z550" s="331"/>
      <c r="AA550" s="331"/>
      <c r="AB550" s="331"/>
      <c r="AC550" s="331"/>
      <c r="AD550" s="328"/>
    </row>
    <row r="551" spans="18:30" x14ac:dyDescent="0.25">
      <c r="R551" s="331"/>
      <c r="S551" s="331"/>
      <c r="T551" s="331"/>
      <c r="U551" s="331"/>
      <c r="V551" s="331"/>
      <c r="W551" s="331"/>
      <c r="X551" s="331"/>
      <c r="Y551" s="331"/>
      <c r="Z551" s="331"/>
      <c r="AA551" s="331"/>
      <c r="AB551" s="331"/>
      <c r="AC551" s="331"/>
      <c r="AD551" s="328"/>
    </row>
    <row r="552" spans="18:30" x14ac:dyDescent="0.25">
      <c r="R552" s="331"/>
      <c r="S552" s="331"/>
      <c r="T552" s="331"/>
      <c r="U552" s="331"/>
      <c r="V552" s="331"/>
      <c r="W552" s="331"/>
      <c r="X552" s="331"/>
      <c r="Y552" s="331"/>
      <c r="Z552" s="331"/>
      <c r="AA552" s="331"/>
      <c r="AB552" s="331"/>
      <c r="AC552" s="331"/>
      <c r="AD552" s="328"/>
    </row>
    <row r="553" spans="18:30" x14ac:dyDescent="0.25">
      <c r="R553" s="331"/>
      <c r="S553" s="331"/>
      <c r="T553" s="331"/>
      <c r="U553" s="331"/>
      <c r="V553" s="331"/>
      <c r="W553" s="331"/>
      <c r="X553" s="331"/>
      <c r="Y553" s="331"/>
      <c r="Z553" s="331"/>
      <c r="AA553" s="331"/>
      <c r="AB553" s="331"/>
      <c r="AC553" s="331"/>
      <c r="AD553" s="328"/>
    </row>
    <row r="554" spans="18:30" x14ac:dyDescent="0.25">
      <c r="R554" s="331"/>
      <c r="S554" s="331"/>
      <c r="T554" s="331"/>
      <c r="U554" s="331"/>
      <c r="V554" s="331"/>
      <c r="W554" s="331"/>
      <c r="X554" s="331"/>
      <c r="Y554" s="331"/>
      <c r="Z554" s="331"/>
      <c r="AA554" s="331"/>
      <c r="AB554" s="331"/>
      <c r="AC554" s="331"/>
      <c r="AD554" s="328"/>
    </row>
    <row r="555" spans="18:30" x14ac:dyDescent="0.25">
      <c r="R555" s="331"/>
      <c r="S555" s="331"/>
      <c r="T555" s="331"/>
      <c r="U555" s="331"/>
      <c r="V555" s="331"/>
      <c r="W555" s="331"/>
      <c r="X555" s="331"/>
      <c r="Y555" s="331"/>
      <c r="Z555" s="331"/>
      <c r="AA555" s="331"/>
      <c r="AB555" s="331"/>
      <c r="AC555" s="331"/>
      <c r="AD555" s="328"/>
    </row>
    <row r="556" spans="18:30" x14ac:dyDescent="0.25">
      <c r="R556" s="331"/>
      <c r="S556" s="331"/>
      <c r="T556" s="331"/>
      <c r="U556" s="331"/>
      <c r="V556" s="331"/>
      <c r="W556" s="331"/>
      <c r="X556" s="331"/>
      <c r="Y556" s="331"/>
      <c r="Z556" s="331"/>
      <c r="AA556" s="331"/>
      <c r="AB556" s="331"/>
      <c r="AC556" s="331"/>
      <c r="AD556" s="328"/>
    </row>
    <row r="557" spans="18:30" x14ac:dyDescent="0.25">
      <c r="R557" s="331"/>
      <c r="S557" s="331"/>
      <c r="T557" s="331"/>
      <c r="U557" s="331"/>
      <c r="V557" s="331"/>
      <c r="W557" s="331"/>
      <c r="X557" s="331"/>
      <c r="Y557" s="331"/>
      <c r="Z557" s="331"/>
      <c r="AA557" s="331"/>
      <c r="AB557" s="331"/>
      <c r="AC557" s="331"/>
      <c r="AD557" s="328"/>
    </row>
    <row r="558" spans="18:30" x14ac:dyDescent="0.25">
      <c r="R558" s="331"/>
      <c r="S558" s="331"/>
      <c r="T558" s="331"/>
      <c r="U558" s="331"/>
      <c r="V558" s="331"/>
      <c r="W558" s="331"/>
      <c r="X558" s="331"/>
      <c r="Y558" s="331"/>
      <c r="Z558" s="331"/>
      <c r="AA558" s="331"/>
      <c r="AB558" s="331"/>
      <c r="AC558" s="331"/>
      <c r="AD558" s="328"/>
    </row>
    <row r="559" spans="18:30" x14ac:dyDescent="0.25">
      <c r="R559" s="331"/>
      <c r="S559" s="331"/>
      <c r="T559" s="331"/>
      <c r="U559" s="331"/>
      <c r="V559" s="331"/>
      <c r="W559" s="331"/>
      <c r="X559" s="331"/>
      <c r="Y559" s="331"/>
      <c r="Z559" s="331"/>
      <c r="AA559" s="331"/>
      <c r="AB559" s="331"/>
      <c r="AC559" s="331"/>
      <c r="AD559" s="328"/>
    </row>
    <row r="560" spans="18:30" x14ac:dyDescent="0.25">
      <c r="R560" s="331"/>
      <c r="S560" s="331"/>
      <c r="T560" s="331"/>
      <c r="U560" s="331"/>
      <c r="V560" s="331"/>
      <c r="W560" s="331"/>
      <c r="X560" s="331"/>
      <c r="Y560" s="331"/>
      <c r="Z560" s="331"/>
      <c r="AA560" s="331"/>
      <c r="AB560" s="331"/>
      <c r="AC560" s="331"/>
      <c r="AD560" s="328"/>
    </row>
    <row r="561" spans="18:30" x14ac:dyDescent="0.25">
      <c r="R561" s="331"/>
      <c r="S561" s="331"/>
      <c r="T561" s="331"/>
      <c r="U561" s="331"/>
      <c r="V561" s="331"/>
      <c r="W561" s="331"/>
      <c r="X561" s="331"/>
      <c r="Y561" s="331"/>
      <c r="Z561" s="331"/>
      <c r="AA561" s="331"/>
      <c r="AB561" s="331"/>
      <c r="AC561" s="331"/>
      <c r="AD561" s="328"/>
    </row>
    <row r="562" spans="18:30" x14ac:dyDescent="0.25">
      <c r="R562" s="331"/>
      <c r="S562" s="331"/>
      <c r="T562" s="331"/>
      <c r="U562" s="331"/>
      <c r="V562" s="331"/>
      <c r="W562" s="331"/>
      <c r="X562" s="331"/>
      <c r="Y562" s="331"/>
      <c r="Z562" s="331"/>
      <c r="AA562" s="331"/>
      <c r="AB562" s="331"/>
      <c r="AC562" s="331"/>
      <c r="AD562" s="328"/>
    </row>
    <row r="563" spans="18:30" x14ac:dyDescent="0.25">
      <c r="R563" s="331"/>
      <c r="S563" s="331"/>
      <c r="T563" s="331"/>
      <c r="U563" s="331"/>
      <c r="V563" s="331"/>
      <c r="W563" s="331"/>
      <c r="X563" s="331"/>
      <c r="Y563" s="331"/>
      <c r="Z563" s="331"/>
      <c r="AA563" s="331"/>
      <c r="AB563" s="331"/>
      <c r="AC563" s="331"/>
      <c r="AD563" s="328"/>
    </row>
    <row r="564" spans="18:30" x14ac:dyDescent="0.25">
      <c r="R564" s="331"/>
      <c r="S564" s="331"/>
      <c r="T564" s="331"/>
      <c r="U564" s="331"/>
      <c r="V564" s="331"/>
      <c r="W564" s="331"/>
      <c r="X564" s="331"/>
      <c r="Y564" s="331"/>
      <c r="Z564" s="331"/>
      <c r="AA564" s="331"/>
      <c r="AB564" s="331"/>
      <c r="AC564" s="331"/>
      <c r="AD564" s="328"/>
    </row>
    <row r="565" spans="18:30" x14ac:dyDescent="0.25">
      <c r="R565" s="331"/>
      <c r="S565" s="331"/>
      <c r="T565" s="331"/>
      <c r="U565" s="331"/>
      <c r="V565" s="331"/>
      <c r="W565" s="331"/>
      <c r="X565" s="331"/>
      <c r="Y565" s="331"/>
      <c r="Z565" s="331"/>
      <c r="AA565" s="331"/>
      <c r="AB565" s="331"/>
      <c r="AC565" s="331"/>
      <c r="AD565" s="328"/>
    </row>
    <row r="566" spans="18:30" x14ac:dyDescent="0.25">
      <c r="R566" s="331"/>
      <c r="S566" s="331"/>
      <c r="T566" s="331"/>
      <c r="U566" s="331"/>
      <c r="V566" s="331"/>
      <c r="W566" s="331"/>
      <c r="X566" s="331"/>
      <c r="Y566" s="331"/>
      <c r="Z566" s="331"/>
      <c r="AA566" s="331"/>
      <c r="AB566" s="331"/>
      <c r="AC566" s="331"/>
      <c r="AD566" s="328"/>
    </row>
    <row r="567" spans="18:30" x14ac:dyDescent="0.25">
      <c r="R567" s="331"/>
      <c r="S567" s="331"/>
      <c r="T567" s="331"/>
      <c r="U567" s="331"/>
      <c r="V567" s="331"/>
      <c r="W567" s="331"/>
      <c r="X567" s="331"/>
      <c r="Y567" s="331"/>
      <c r="Z567" s="331"/>
      <c r="AA567" s="331"/>
      <c r="AB567" s="331"/>
      <c r="AC567" s="331"/>
      <c r="AD567" s="328"/>
    </row>
    <row r="568" spans="18:30" x14ac:dyDescent="0.25">
      <c r="R568" s="331"/>
      <c r="S568" s="331"/>
      <c r="T568" s="331"/>
      <c r="U568" s="331"/>
      <c r="V568" s="331"/>
      <c r="W568" s="331"/>
      <c r="X568" s="331"/>
      <c r="Y568" s="331"/>
      <c r="Z568" s="331"/>
      <c r="AA568" s="331"/>
      <c r="AB568" s="331"/>
      <c r="AC568" s="331"/>
      <c r="AD568" s="328"/>
    </row>
    <row r="569" spans="18:30" x14ac:dyDescent="0.25">
      <c r="R569" s="331"/>
      <c r="S569" s="331"/>
      <c r="T569" s="331"/>
      <c r="U569" s="331"/>
      <c r="V569" s="331"/>
      <c r="W569" s="331"/>
      <c r="X569" s="331"/>
      <c r="Y569" s="331"/>
      <c r="Z569" s="331"/>
      <c r="AA569" s="331"/>
      <c r="AB569" s="331"/>
      <c r="AC569" s="331"/>
      <c r="AD569" s="328"/>
    </row>
    <row r="570" spans="18:30" x14ac:dyDescent="0.25">
      <c r="R570" s="331"/>
      <c r="S570" s="331"/>
      <c r="T570" s="331"/>
      <c r="U570" s="331"/>
      <c r="V570" s="331"/>
      <c r="W570" s="331"/>
      <c r="X570" s="331"/>
      <c r="Y570" s="331"/>
      <c r="Z570" s="331"/>
      <c r="AA570" s="331"/>
      <c r="AB570" s="331"/>
      <c r="AC570" s="331"/>
      <c r="AD570" s="328"/>
    </row>
    <row r="571" spans="18:30" x14ac:dyDescent="0.25">
      <c r="R571" s="331"/>
      <c r="S571" s="331"/>
      <c r="T571" s="331"/>
      <c r="U571" s="331"/>
      <c r="V571" s="331"/>
      <c r="W571" s="331"/>
      <c r="X571" s="331"/>
      <c r="Y571" s="331"/>
      <c r="Z571" s="331"/>
      <c r="AA571" s="331"/>
      <c r="AB571" s="331"/>
      <c r="AC571" s="331"/>
      <c r="AD571" s="328"/>
    </row>
    <row r="572" spans="18:30" x14ac:dyDescent="0.25">
      <c r="R572" s="331"/>
      <c r="S572" s="331"/>
      <c r="T572" s="331"/>
      <c r="U572" s="331"/>
      <c r="V572" s="331"/>
      <c r="W572" s="331"/>
      <c r="X572" s="331"/>
      <c r="Y572" s="331"/>
      <c r="Z572" s="331"/>
      <c r="AA572" s="331"/>
      <c r="AB572" s="331"/>
      <c r="AC572" s="331"/>
      <c r="AD572" s="328"/>
    </row>
    <row r="573" spans="18:30" x14ac:dyDescent="0.25">
      <c r="R573" s="331"/>
      <c r="S573" s="331"/>
      <c r="T573" s="331"/>
      <c r="U573" s="331"/>
      <c r="V573" s="331"/>
      <c r="W573" s="331"/>
      <c r="X573" s="331"/>
      <c r="Y573" s="331"/>
      <c r="Z573" s="331"/>
      <c r="AA573" s="331"/>
      <c r="AB573" s="331"/>
      <c r="AC573" s="331"/>
      <c r="AD573" s="328"/>
    </row>
    <row r="574" spans="18:30" x14ac:dyDescent="0.25">
      <c r="R574" s="331"/>
      <c r="S574" s="331"/>
      <c r="T574" s="331"/>
      <c r="U574" s="331"/>
      <c r="V574" s="331"/>
      <c r="W574" s="331"/>
      <c r="X574" s="331"/>
      <c r="Y574" s="331"/>
      <c r="Z574" s="331"/>
      <c r="AA574" s="331"/>
      <c r="AB574" s="331"/>
      <c r="AC574" s="331"/>
      <c r="AD574" s="328"/>
    </row>
    <row r="575" spans="18:30" x14ac:dyDescent="0.25">
      <c r="R575" s="331"/>
      <c r="S575" s="331"/>
      <c r="T575" s="331"/>
      <c r="U575" s="331"/>
      <c r="V575" s="331"/>
      <c r="W575" s="331"/>
      <c r="X575" s="331"/>
      <c r="Y575" s="331"/>
      <c r="Z575" s="331"/>
      <c r="AA575" s="331"/>
      <c r="AB575" s="331"/>
      <c r="AC575" s="331"/>
      <c r="AD575" s="328"/>
    </row>
    <row r="576" spans="18:30" x14ac:dyDescent="0.25">
      <c r="R576" s="331"/>
      <c r="S576" s="331"/>
      <c r="T576" s="331"/>
      <c r="U576" s="331"/>
      <c r="V576" s="331"/>
      <c r="W576" s="331"/>
      <c r="X576" s="331"/>
      <c r="Y576" s="331"/>
      <c r="Z576" s="331"/>
      <c r="AA576" s="331"/>
      <c r="AB576" s="331"/>
      <c r="AC576" s="331"/>
      <c r="AD576" s="328"/>
    </row>
    <row r="577" spans="18:30" x14ac:dyDescent="0.25">
      <c r="R577" s="331"/>
      <c r="S577" s="331"/>
      <c r="T577" s="331"/>
      <c r="U577" s="331"/>
      <c r="V577" s="331"/>
      <c r="W577" s="331"/>
      <c r="X577" s="331"/>
      <c r="Y577" s="331"/>
      <c r="Z577" s="331"/>
      <c r="AA577" s="331"/>
      <c r="AB577" s="331"/>
      <c r="AC577" s="331"/>
      <c r="AD577" s="328"/>
    </row>
    <row r="578" spans="18:30" x14ac:dyDescent="0.25">
      <c r="R578" s="331"/>
      <c r="S578" s="331"/>
      <c r="T578" s="331"/>
      <c r="U578" s="331"/>
      <c r="V578" s="331"/>
      <c r="W578" s="331"/>
      <c r="X578" s="331"/>
      <c r="Y578" s="331"/>
      <c r="Z578" s="331"/>
      <c r="AA578" s="331"/>
      <c r="AB578" s="331"/>
      <c r="AC578" s="331"/>
      <c r="AD578" s="328"/>
    </row>
    <row r="579" spans="18:30" x14ac:dyDescent="0.25">
      <c r="R579" s="331"/>
      <c r="S579" s="331"/>
      <c r="T579" s="331"/>
      <c r="U579" s="331"/>
      <c r="V579" s="331"/>
      <c r="W579" s="331"/>
      <c r="X579" s="331"/>
      <c r="Y579" s="331"/>
      <c r="Z579" s="331"/>
      <c r="AA579" s="331"/>
      <c r="AB579" s="331"/>
      <c r="AC579" s="331"/>
      <c r="AD579" s="328"/>
    </row>
    <row r="580" spans="18:30" x14ac:dyDescent="0.25">
      <c r="R580" s="331"/>
      <c r="S580" s="331"/>
      <c r="T580" s="331"/>
      <c r="U580" s="331"/>
      <c r="V580" s="331"/>
      <c r="W580" s="331"/>
      <c r="X580" s="331"/>
      <c r="Y580" s="331"/>
      <c r="Z580" s="331"/>
      <c r="AA580" s="331"/>
      <c r="AB580" s="331"/>
      <c r="AC580" s="331"/>
      <c r="AD580" s="328"/>
    </row>
    <row r="581" spans="18:30" x14ac:dyDescent="0.25">
      <c r="R581" s="331"/>
      <c r="S581" s="331"/>
      <c r="T581" s="331"/>
      <c r="U581" s="331"/>
      <c r="V581" s="331"/>
      <c r="W581" s="331"/>
      <c r="X581" s="331"/>
      <c r="Y581" s="331"/>
      <c r="Z581" s="331"/>
      <c r="AA581" s="331"/>
      <c r="AB581" s="331"/>
      <c r="AC581" s="331"/>
      <c r="AD581" s="328"/>
    </row>
    <row r="582" spans="18:30" x14ac:dyDescent="0.25">
      <c r="R582" s="331"/>
      <c r="S582" s="331"/>
      <c r="T582" s="331"/>
      <c r="U582" s="331"/>
      <c r="V582" s="331"/>
      <c r="W582" s="331"/>
      <c r="X582" s="331"/>
      <c r="Y582" s="331"/>
      <c r="Z582" s="331"/>
      <c r="AA582" s="331"/>
      <c r="AB582" s="331"/>
      <c r="AC582" s="331"/>
      <c r="AD582" s="328"/>
    </row>
    <row r="583" spans="18:30" x14ac:dyDescent="0.25">
      <c r="R583" s="331"/>
      <c r="S583" s="331"/>
      <c r="T583" s="331"/>
      <c r="U583" s="331"/>
      <c r="V583" s="331"/>
      <c r="W583" s="331"/>
      <c r="X583" s="331"/>
      <c r="Y583" s="331"/>
      <c r="Z583" s="331"/>
      <c r="AA583" s="331"/>
      <c r="AB583" s="331"/>
      <c r="AC583" s="331"/>
      <c r="AD583" s="328"/>
    </row>
    <row r="584" spans="18:30" x14ac:dyDescent="0.25">
      <c r="R584" s="331"/>
      <c r="S584" s="331"/>
      <c r="T584" s="331"/>
      <c r="U584" s="331"/>
      <c r="V584" s="331"/>
      <c r="W584" s="331"/>
      <c r="X584" s="331"/>
      <c r="Y584" s="331"/>
      <c r="Z584" s="331"/>
      <c r="AA584" s="331"/>
      <c r="AB584" s="331"/>
      <c r="AC584" s="331"/>
      <c r="AD584" s="328"/>
    </row>
    <row r="585" spans="18:30" x14ac:dyDescent="0.25">
      <c r="R585" s="331"/>
      <c r="S585" s="331"/>
      <c r="T585" s="331"/>
      <c r="U585" s="331"/>
      <c r="V585" s="331"/>
      <c r="W585" s="331"/>
      <c r="X585" s="331"/>
      <c r="Y585" s="331"/>
      <c r="Z585" s="331"/>
      <c r="AA585" s="331"/>
      <c r="AB585" s="331"/>
      <c r="AC585" s="331"/>
      <c r="AD585" s="328"/>
    </row>
    <row r="586" spans="18:30" x14ac:dyDescent="0.25">
      <c r="R586" s="331"/>
      <c r="S586" s="331"/>
      <c r="T586" s="331"/>
      <c r="U586" s="331"/>
      <c r="V586" s="331"/>
      <c r="W586" s="331"/>
      <c r="X586" s="331"/>
      <c r="Y586" s="331"/>
      <c r="Z586" s="331"/>
      <c r="AA586" s="331"/>
      <c r="AB586" s="331"/>
      <c r="AC586" s="331"/>
      <c r="AD586" s="328"/>
    </row>
    <row r="587" spans="18:30" x14ac:dyDescent="0.25">
      <c r="R587" s="331"/>
      <c r="S587" s="331"/>
      <c r="T587" s="331"/>
      <c r="U587" s="331"/>
      <c r="V587" s="331"/>
      <c r="W587" s="331"/>
      <c r="X587" s="331"/>
      <c r="Y587" s="331"/>
      <c r="Z587" s="331"/>
      <c r="AA587" s="331"/>
      <c r="AB587" s="331"/>
      <c r="AC587" s="331"/>
      <c r="AD587" s="328"/>
    </row>
    <row r="588" spans="18:30" x14ac:dyDescent="0.25">
      <c r="R588" s="331"/>
      <c r="S588" s="331"/>
      <c r="T588" s="331"/>
      <c r="U588" s="331"/>
      <c r="V588" s="331"/>
      <c r="W588" s="331"/>
      <c r="X588" s="331"/>
      <c r="Y588" s="331"/>
      <c r="Z588" s="331"/>
      <c r="AA588" s="331"/>
      <c r="AB588" s="331"/>
      <c r="AC588" s="331"/>
      <c r="AD588" s="328"/>
    </row>
    <row r="589" spans="18:30" x14ac:dyDescent="0.25">
      <c r="R589" s="331"/>
      <c r="S589" s="331"/>
      <c r="T589" s="331"/>
      <c r="U589" s="331"/>
      <c r="V589" s="331"/>
      <c r="W589" s="331"/>
      <c r="X589" s="331"/>
      <c r="Y589" s="331"/>
      <c r="Z589" s="331"/>
      <c r="AA589" s="331"/>
      <c r="AB589" s="331"/>
      <c r="AC589" s="331"/>
      <c r="AD589" s="328"/>
    </row>
    <row r="590" spans="18:30" x14ac:dyDescent="0.25">
      <c r="R590" s="331"/>
      <c r="S590" s="331"/>
      <c r="T590" s="331"/>
      <c r="U590" s="331"/>
      <c r="V590" s="331"/>
      <c r="W590" s="331"/>
      <c r="X590" s="331"/>
      <c r="Y590" s="331"/>
      <c r="Z590" s="331"/>
      <c r="AA590" s="331"/>
      <c r="AB590" s="331"/>
      <c r="AC590" s="331"/>
      <c r="AD590" s="328"/>
    </row>
    <row r="591" spans="18:30" x14ac:dyDescent="0.25">
      <c r="R591" s="331"/>
      <c r="S591" s="331"/>
      <c r="T591" s="331"/>
      <c r="U591" s="331"/>
      <c r="V591" s="331"/>
      <c r="W591" s="331"/>
      <c r="X591" s="331"/>
      <c r="Y591" s="331"/>
      <c r="Z591" s="331"/>
      <c r="AA591" s="331"/>
      <c r="AB591" s="331"/>
      <c r="AC591" s="331"/>
      <c r="AD591" s="328"/>
    </row>
    <row r="592" spans="18:30" x14ac:dyDescent="0.25">
      <c r="R592" s="331"/>
      <c r="S592" s="331"/>
      <c r="T592" s="331"/>
      <c r="U592" s="331"/>
      <c r="V592" s="331"/>
      <c r="W592" s="331"/>
      <c r="X592" s="331"/>
      <c r="Y592" s="331"/>
      <c r="Z592" s="331"/>
      <c r="AA592" s="331"/>
      <c r="AB592" s="331"/>
      <c r="AC592" s="331"/>
      <c r="AD592" s="328"/>
    </row>
    <row r="593" spans="18:30" x14ac:dyDescent="0.25">
      <c r="R593" s="331"/>
      <c r="S593" s="331"/>
      <c r="T593" s="331"/>
      <c r="U593" s="331"/>
      <c r="V593" s="331"/>
      <c r="W593" s="331"/>
      <c r="X593" s="331"/>
      <c r="Y593" s="331"/>
      <c r="Z593" s="331"/>
      <c r="AA593" s="331"/>
      <c r="AB593" s="331"/>
      <c r="AC593" s="331"/>
      <c r="AD593" s="328"/>
    </row>
    <row r="594" spans="18:30" x14ac:dyDescent="0.25">
      <c r="R594" s="331"/>
      <c r="S594" s="331"/>
      <c r="T594" s="331"/>
      <c r="U594" s="331"/>
      <c r="V594" s="331"/>
      <c r="W594" s="331"/>
      <c r="X594" s="331"/>
      <c r="Y594" s="331"/>
      <c r="Z594" s="331"/>
      <c r="AA594" s="331"/>
      <c r="AB594" s="331"/>
      <c r="AC594" s="331"/>
      <c r="AD594" s="328"/>
    </row>
    <row r="595" spans="18:30" x14ac:dyDescent="0.25">
      <c r="R595" s="331"/>
      <c r="S595" s="331"/>
      <c r="T595" s="331"/>
      <c r="U595" s="331"/>
      <c r="V595" s="331"/>
      <c r="W595" s="331"/>
      <c r="X595" s="331"/>
      <c r="Y595" s="331"/>
      <c r="Z595" s="331"/>
      <c r="AA595" s="331"/>
      <c r="AB595" s="331"/>
      <c r="AC595" s="331"/>
      <c r="AD595" s="328"/>
    </row>
    <row r="596" spans="18:30" x14ac:dyDescent="0.25">
      <c r="R596" s="331"/>
      <c r="S596" s="331"/>
      <c r="T596" s="331"/>
      <c r="U596" s="331"/>
      <c r="V596" s="331"/>
      <c r="W596" s="331"/>
      <c r="X596" s="331"/>
      <c r="Y596" s="331"/>
      <c r="Z596" s="331"/>
      <c r="AA596" s="331"/>
      <c r="AB596" s="331"/>
      <c r="AC596" s="331"/>
      <c r="AD596" s="328"/>
    </row>
    <row r="597" spans="18:30" x14ac:dyDescent="0.25">
      <c r="R597" s="331"/>
      <c r="S597" s="331"/>
      <c r="T597" s="331"/>
      <c r="U597" s="331"/>
      <c r="V597" s="331"/>
      <c r="W597" s="331"/>
      <c r="X597" s="331"/>
      <c r="Y597" s="331"/>
      <c r="Z597" s="331"/>
      <c r="AA597" s="331"/>
      <c r="AB597" s="331"/>
      <c r="AC597" s="331"/>
      <c r="AD597" s="328"/>
    </row>
    <row r="598" spans="18:30" x14ac:dyDescent="0.25">
      <c r="R598" s="331"/>
      <c r="S598" s="331"/>
      <c r="T598" s="331"/>
      <c r="U598" s="331"/>
      <c r="V598" s="331"/>
      <c r="W598" s="331"/>
      <c r="X598" s="331"/>
      <c r="Y598" s="331"/>
      <c r="Z598" s="331"/>
      <c r="AA598" s="331"/>
      <c r="AB598" s="331"/>
      <c r="AC598" s="331"/>
      <c r="AD598" s="328"/>
    </row>
    <row r="599" spans="18:30" x14ac:dyDescent="0.25">
      <c r="R599" s="331"/>
      <c r="S599" s="331"/>
      <c r="T599" s="331"/>
      <c r="U599" s="331"/>
      <c r="V599" s="331"/>
      <c r="W599" s="331"/>
      <c r="X599" s="331"/>
      <c r="Y599" s="331"/>
      <c r="Z599" s="331"/>
      <c r="AA599" s="331"/>
      <c r="AB599" s="331"/>
      <c r="AC599" s="331"/>
      <c r="AD599" s="328"/>
    </row>
    <row r="600" spans="18:30" x14ac:dyDescent="0.25">
      <c r="R600" s="331"/>
      <c r="S600" s="331"/>
      <c r="T600" s="331"/>
      <c r="U600" s="331"/>
      <c r="V600" s="331"/>
      <c r="W600" s="331"/>
      <c r="X600" s="331"/>
      <c r="Y600" s="331"/>
      <c r="Z600" s="331"/>
      <c r="AA600" s="331"/>
      <c r="AB600" s="331"/>
      <c r="AC600" s="331"/>
      <c r="AD600" s="328"/>
    </row>
    <row r="601" spans="18:30" x14ac:dyDescent="0.25">
      <c r="R601" s="331"/>
      <c r="S601" s="331"/>
      <c r="T601" s="331"/>
      <c r="U601" s="331"/>
      <c r="V601" s="331"/>
      <c r="W601" s="331"/>
      <c r="X601" s="331"/>
      <c r="Y601" s="331"/>
      <c r="Z601" s="331"/>
      <c r="AA601" s="331"/>
      <c r="AB601" s="331"/>
      <c r="AC601" s="331"/>
      <c r="AD601" s="328"/>
    </row>
    <row r="602" spans="18:30" x14ac:dyDescent="0.25">
      <c r="R602" s="331"/>
      <c r="S602" s="331"/>
      <c r="T602" s="331"/>
      <c r="U602" s="331"/>
      <c r="V602" s="331"/>
      <c r="W602" s="331"/>
      <c r="X602" s="331"/>
      <c r="Y602" s="331"/>
      <c r="Z602" s="331"/>
      <c r="AA602" s="331"/>
      <c r="AB602" s="331"/>
      <c r="AC602" s="331"/>
      <c r="AD602" s="328"/>
    </row>
    <row r="603" spans="18:30" x14ac:dyDescent="0.25">
      <c r="R603" s="331"/>
      <c r="S603" s="331"/>
      <c r="T603" s="331"/>
      <c r="U603" s="331"/>
      <c r="V603" s="331"/>
      <c r="W603" s="331"/>
      <c r="X603" s="331"/>
      <c r="Y603" s="331"/>
      <c r="Z603" s="331"/>
      <c r="AA603" s="331"/>
      <c r="AB603" s="331"/>
      <c r="AC603" s="331"/>
      <c r="AD603" s="328"/>
    </row>
    <row r="604" spans="18:30" x14ac:dyDescent="0.25">
      <c r="R604" s="331"/>
      <c r="S604" s="331"/>
      <c r="T604" s="331"/>
      <c r="U604" s="331"/>
      <c r="V604" s="331"/>
      <c r="W604" s="331"/>
      <c r="X604" s="331"/>
      <c r="Y604" s="331"/>
      <c r="Z604" s="331"/>
      <c r="AA604" s="331"/>
      <c r="AB604" s="331"/>
      <c r="AC604" s="331"/>
      <c r="AD604" s="328"/>
    </row>
    <row r="605" spans="18:30" x14ac:dyDescent="0.25">
      <c r="R605" s="331"/>
      <c r="S605" s="331"/>
      <c r="T605" s="331"/>
      <c r="U605" s="331"/>
      <c r="V605" s="331"/>
      <c r="W605" s="331"/>
      <c r="X605" s="331"/>
      <c r="Y605" s="331"/>
      <c r="Z605" s="331"/>
      <c r="AA605" s="331"/>
      <c r="AB605" s="331"/>
      <c r="AC605" s="331"/>
      <c r="AD605" s="328"/>
    </row>
    <row r="606" spans="18:30" x14ac:dyDescent="0.25">
      <c r="R606" s="331"/>
      <c r="S606" s="331"/>
      <c r="T606" s="331"/>
      <c r="U606" s="331"/>
      <c r="V606" s="331"/>
      <c r="W606" s="331"/>
      <c r="X606" s="331"/>
      <c r="Y606" s="331"/>
      <c r="Z606" s="331"/>
      <c r="AA606" s="331"/>
      <c r="AB606" s="331"/>
      <c r="AC606" s="331"/>
      <c r="AD606" s="328"/>
    </row>
    <row r="607" spans="18:30" x14ac:dyDescent="0.25">
      <c r="R607" s="331"/>
      <c r="S607" s="331"/>
      <c r="T607" s="331"/>
      <c r="U607" s="331"/>
      <c r="V607" s="331"/>
      <c r="W607" s="331"/>
      <c r="X607" s="331"/>
      <c r="Y607" s="331"/>
      <c r="Z607" s="331"/>
      <c r="AA607" s="331"/>
      <c r="AB607" s="331"/>
      <c r="AC607" s="331"/>
      <c r="AD607" s="328"/>
    </row>
    <row r="608" spans="18:30" x14ac:dyDescent="0.25">
      <c r="R608" s="331"/>
      <c r="S608" s="331"/>
      <c r="T608" s="331"/>
      <c r="U608" s="331"/>
      <c r="V608" s="331"/>
      <c r="W608" s="331"/>
      <c r="X608" s="331"/>
      <c r="Y608" s="331"/>
      <c r="Z608" s="331"/>
      <c r="AA608" s="331"/>
      <c r="AB608" s="331"/>
      <c r="AC608" s="331"/>
      <c r="AD608" s="328"/>
    </row>
    <row r="609" spans="18:30" x14ac:dyDescent="0.25">
      <c r="R609" s="331"/>
      <c r="S609" s="331"/>
      <c r="T609" s="331"/>
      <c r="U609" s="331"/>
      <c r="V609" s="331"/>
      <c r="W609" s="331"/>
      <c r="X609" s="331"/>
      <c r="Y609" s="331"/>
      <c r="Z609" s="331"/>
      <c r="AA609" s="331"/>
      <c r="AB609" s="331"/>
      <c r="AC609" s="331"/>
      <c r="AD609" s="328"/>
    </row>
    <row r="610" spans="18:30" x14ac:dyDescent="0.25">
      <c r="R610" s="331"/>
      <c r="S610" s="331"/>
      <c r="T610" s="331"/>
      <c r="U610" s="331"/>
      <c r="V610" s="331"/>
      <c r="W610" s="331"/>
      <c r="X610" s="331"/>
      <c r="Y610" s="331"/>
      <c r="Z610" s="331"/>
      <c r="AA610" s="331"/>
      <c r="AB610" s="331"/>
      <c r="AC610" s="331"/>
      <c r="AD610" s="328"/>
    </row>
    <row r="611" spans="18:30" x14ac:dyDescent="0.25">
      <c r="R611" s="331"/>
      <c r="S611" s="331"/>
      <c r="T611" s="331"/>
      <c r="U611" s="331"/>
      <c r="V611" s="331"/>
      <c r="W611" s="331"/>
      <c r="X611" s="331"/>
      <c r="Y611" s="331"/>
      <c r="Z611" s="331"/>
      <c r="AA611" s="331"/>
      <c r="AB611" s="331"/>
      <c r="AC611" s="331"/>
      <c r="AD611" s="328"/>
    </row>
    <row r="612" spans="18:30" x14ac:dyDescent="0.25">
      <c r="R612" s="331"/>
      <c r="S612" s="331"/>
      <c r="T612" s="331"/>
      <c r="U612" s="331"/>
      <c r="V612" s="331"/>
      <c r="W612" s="331"/>
      <c r="X612" s="331"/>
      <c r="Y612" s="331"/>
      <c r="Z612" s="331"/>
      <c r="AA612" s="331"/>
      <c r="AB612" s="331"/>
      <c r="AC612" s="331"/>
      <c r="AD612" s="328"/>
    </row>
    <row r="613" spans="18:30" x14ac:dyDescent="0.25">
      <c r="R613" s="331"/>
      <c r="S613" s="331"/>
      <c r="T613" s="331"/>
      <c r="U613" s="331"/>
      <c r="V613" s="331"/>
      <c r="W613" s="331"/>
      <c r="X613" s="331"/>
      <c r="Y613" s="331"/>
      <c r="Z613" s="331"/>
      <c r="AA613" s="331"/>
      <c r="AB613" s="331"/>
      <c r="AC613" s="331"/>
      <c r="AD613" s="328"/>
    </row>
    <row r="614" spans="18:30" x14ac:dyDescent="0.25">
      <c r="R614" s="331"/>
      <c r="S614" s="331"/>
      <c r="T614" s="331"/>
      <c r="U614" s="331"/>
      <c r="V614" s="331"/>
      <c r="W614" s="331"/>
      <c r="X614" s="331"/>
      <c r="Y614" s="331"/>
      <c r="Z614" s="331"/>
      <c r="AA614" s="331"/>
      <c r="AB614" s="331"/>
      <c r="AC614" s="331"/>
      <c r="AD614" s="328"/>
    </row>
    <row r="615" spans="18:30" x14ac:dyDescent="0.25">
      <c r="R615" s="331"/>
      <c r="S615" s="331"/>
      <c r="T615" s="331"/>
      <c r="U615" s="331"/>
      <c r="V615" s="331"/>
      <c r="W615" s="331"/>
      <c r="X615" s="331"/>
      <c r="Y615" s="331"/>
      <c r="Z615" s="331"/>
      <c r="AA615" s="331"/>
      <c r="AB615" s="331"/>
      <c r="AC615" s="331"/>
      <c r="AD615" s="328"/>
    </row>
    <row r="616" spans="18:30" x14ac:dyDescent="0.25">
      <c r="R616" s="331"/>
      <c r="S616" s="331"/>
      <c r="T616" s="331"/>
      <c r="U616" s="331"/>
      <c r="V616" s="331"/>
      <c r="W616" s="331"/>
      <c r="X616" s="331"/>
      <c r="Y616" s="331"/>
      <c r="Z616" s="331"/>
      <c r="AA616" s="331"/>
      <c r="AB616" s="331"/>
      <c r="AC616" s="331"/>
      <c r="AD616" s="328"/>
    </row>
    <row r="617" spans="18:30" x14ac:dyDescent="0.25">
      <c r="R617" s="331"/>
      <c r="S617" s="331"/>
      <c r="T617" s="331"/>
      <c r="U617" s="331"/>
      <c r="V617" s="331"/>
      <c r="W617" s="331"/>
      <c r="X617" s="331"/>
      <c r="Y617" s="331"/>
      <c r="Z617" s="331"/>
      <c r="AA617" s="331"/>
      <c r="AB617" s="331"/>
      <c r="AC617" s="331"/>
      <c r="AD617" s="328"/>
    </row>
    <row r="618" spans="18:30" x14ac:dyDescent="0.25">
      <c r="R618" s="331"/>
      <c r="S618" s="331"/>
      <c r="T618" s="331"/>
      <c r="U618" s="331"/>
      <c r="V618" s="331"/>
      <c r="W618" s="331"/>
      <c r="X618" s="331"/>
      <c r="Y618" s="331"/>
      <c r="Z618" s="331"/>
      <c r="AA618" s="331"/>
      <c r="AB618" s="331"/>
      <c r="AC618" s="331"/>
      <c r="AD618" s="328"/>
    </row>
    <row r="619" spans="18:30" x14ac:dyDescent="0.25">
      <c r="R619" s="331"/>
      <c r="S619" s="331"/>
      <c r="T619" s="331"/>
      <c r="U619" s="331"/>
      <c r="V619" s="331"/>
      <c r="W619" s="331"/>
      <c r="X619" s="331"/>
      <c r="Y619" s="331"/>
      <c r="Z619" s="331"/>
      <c r="AA619" s="331"/>
      <c r="AB619" s="331"/>
      <c r="AC619" s="331"/>
      <c r="AD619" s="328"/>
    </row>
    <row r="620" spans="18:30" x14ac:dyDescent="0.25">
      <c r="R620" s="331"/>
      <c r="S620" s="331"/>
      <c r="T620" s="331"/>
      <c r="U620" s="331"/>
      <c r="V620" s="331"/>
      <c r="W620" s="331"/>
      <c r="X620" s="331"/>
      <c r="Y620" s="331"/>
      <c r="Z620" s="331"/>
      <c r="AA620" s="331"/>
      <c r="AB620" s="331"/>
      <c r="AC620" s="331"/>
      <c r="AD620" s="328"/>
    </row>
    <row r="621" spans="18:30" x14ac:dyDescent="0.25">
      <c r="R621" s="331"/>
      <c r="S621" s="331"/>
      <c r="T621" s="331"/>
      <c r="U621" s="331"/>
      <c r="V621" s="331"/>
      <c r="W621" s="331"/>
      <c r="X621" s="331"/>
      <c r="Y621" s="331"/>
      <c r="Z621" s="331"/>
      <c r="AA621" s="331"/>
      <c r="AB621" s="331"/>
      <c r="AC621" s="331"/>
      <c r="AD621" s="328"/>
    </row>
    <row r="622" spans="18:30" x14ac:dyDescent="0.25">
      <c r="R622" s="331"/>
      <c r="S622" s="331"/>
      <c r="T622" s="331"/>
      <c r="U622" s="331"/>
      <c r="V622" s="331"/>
      <c r="W622" s="331"/>
      <c r="X622" s="331"/>
      <c r="Y622" s="331"/>
      <c r="Z622" s="331"/>
      <c r="AA622" s="331"/>
      <c r="AB622" s="331"/>
      <c r="AC622" s="331"/>
      <c r="AD622" s="328"/>
    </row>
    <row r="623" spans="18:30" x14ac:dyDescent="0.25">
      <c r="R623" s="331"/>
      <c r="S623" s="331"/>
      <c r="T623" s="331"/>
      <c r="U623" s="331"/>
      <c r="V623" s="331"/>
      <c r="W623" s="331"/>
      <c r="X623" s="331"/>
      <c r="Y623" s="331"/>
      <c r="Z623" s="331"/>
      <c r="AA623" s="331"/>
      <c r="AB623" s="331"/>
      <c r="AC623" s="331"/>
      <c r="AD623" s="328"/>
    </row>
    <row r="624" spans="18:30" x14ac:dyDescent="0.25">
      <c r="R624" s="331"/>
      <c r="S624" s="331"/>
      <c r="T624" s="331"/>
      <c r="U624" s="331"/>
      <c r="V624" s="331"/>
      <c r="W624" s="331"/>
      <c r="X624" s="331"/>
      <c r="Y624" s="331"/>
      <c r="Z624" s="331"/>
      <c r="AA624" s="331"/>
      <c r="AB624" s="331"/>
      <c r="AC624" s="331"/>
      <c r="AD624" s="328"/>
    </row>
    <row r="625" spans="18:30" x14ac:dyDescent="0.25">
      <c r="R625" s="331"/>
      <c r="S625" s="331"/>
      <c r="T625" s="331"/>
      <c r="U625" s="331"/>
      <c r="V625" s="331"/>
      <c r="W625" s="331"/>
      <c r="X625" s="331"/>
      <c r="Y625" s="331"/>
      <c r="Z625" s="331"/>
      <c r="AA625" s="331"/>
      <c r="AB625" s="331"/>
      <c r="AC625" s="331"/>
      <c r="AD625" s="328"/>
    </row>
    <row r="626" spans="18:30" x14ac:dyDescent="0.25">
      <c r="R626" s="331"/>
      <c r="S626" s="331"/>
      <c r="T626" s="331"/>
      <c r="U626" s="331"/>
      <c r="V626" s="331"/>
      <c r="W626" s="331"/>
      <c r="X626" s="331"/>
      <c r="Y626" s="331"/>
      <c r="Z626" s="331"/>
      <c r="AA626" s="331"/>
      <c r="AB626" s="331"/>
      <c r="AC626" s="331"/>
      <c r="AD626" s="328"/>
    </row>
    <row r="627" spans="18:30" x14ac:dyDescent="0.25">
      <c r="R627" s="331"/>
      <c r="S627" s="331"/>
      <c r="T627" s="331"/>
      <c r="U627" s="331"/>
      <c r="V627" s="331"/>
      <c r="W627" s="331"/>
      <c r="X627" s="331"/>
      <c r="Y627" s="331"/>
      <c r="Z627" s="331"/>
      <c r="AA627" s="331"/>
      <c r="AB627" s="331"/>
      <c r="AC627" s="331"/>
      <c r="AD627" s="328"/>
    </row>
    <row r="628" spans="18:30" x14ac:dyDescent="0.25">
      <c r="R628" s="331"/>
      <c r="S628" s="331"/>
      <c r="T628" s="331"/>
      <c r="U628" s="331"/>
      <c r="V628" s="331"/>
      <c r="W628" s="331"/>
      <c r="X628" s="331"/>
      <c r="Y628" s="331"/>
      <c r="Z628" s="331"/>
      <c r="AA628" s="331"/>
      <c r="AB628" s="331"/>
      <c r="AC628" s="331"/>
      <c r="AD628" s="328"/>
    </row>
    <row r="629" spans="18:30" x14ac:dyDescent="0.25">
      <c r="R629" s="331"/>
      <c r="S629" s="331"/>
      <c r="T629" s="331"/>
      <c r="U629" s="331"/>
      <c r="V629" s="331"/>
      <c r="W629" s="331"/>
      <c r="X629" s="331"/>
      <c r="Y629" s="331"/>
      <c r="Z629" s="331"/>
      <c r="AA629" s="331"/>
      <c r="AB629" s="331"/>
      <c r="AC629" s="331"/>
      <c r="AD629" s="328"/>
    </row>
    <row r="630" spans="18:30" x14ac:dyDescent="0.25">
      <c r="R630" s="331"/>
      <c r="S630" s="331"/>
      <c r="T630" s="331"/>
      <c r="U630" s="331"/>
      <c r="V630" s="331"/>
      <c r="W630" s="331"/>
      <c r="X630" s="331"/>
      <c r="Y630" s="331"/>
      <c r="Z630" s="331"/>
      <c r="AA630" s="331"/>
      <c r="AB630" s="331"/>
      <c r="AC630" s="331"/>
      <c r="AD630" s="328"/>
    </row>
    <row r="631" spans="18:30" x14ac:dyDescent="0.25">
      <c r="R631" s="331"/>
      <c r="S631" s="331"/>
      <c r="T631" s="331"/>
      <c r="U631" s="331"/>
      <c r="V631" s="331"/>
      <c r="W631" s="331"/>
      <c r="X631" s="331"/>
      <c r="Y631" s="331"/>
      <c r="Z631" s="331"/>
      <c r="AA631" s="331"/>
      <c r="AB631" s="331"/>
      <c r="AC631" s="331"/>
      <c r="AD631" s="328"/>
    </row>
    <row r="632" spans="18:30" x14ac:dyDescent="0.25">
      <c r="R632" s="331"/>
      <c r="S632" s="331"/>
      <c r="T632" s="331"/>
      <c r="U632" s="331"/>
      <c r="V632" s="331"/>
      <c r="W632" s="331"/>
      <c r="X632" s="331"/>
      <c r="Y632" s="331"/>
      <c r="Z632" s="331"/>
      <c r="AA632" s="331"/>
      <c r="AB632" s="331"/>
      <c r="AC632" s="331"/>
      <c r="AD632" s="328"/>
    </row>
    <row r="633" spans="18:30" x14ac:dyDescent="0.25">
      <c r="R633" s="331"/>
      <c r="S633" s="331"/>
      <c r="T633" s="331"/>
      <c r="U633" s="331"/>
      <c r="V633" s="331"/>
      <c r="W633" s="331"/>
      <c r="X633" s="331"/>
      <c r="Y633" s="331"/>
      <c r="Z633" s="331"/>
      <c r="AA633" s="331"/>
      <c r="AB633" s="331"/>
      <c r="AC633" s="331"/>
      <c r="AD633" s="328"/>
    </row>
    <row r="634" spans="18:30" x14ac:dyDescent="0.25">
      <c r="R634" s="331"/>
      <c r="S634" s="331"/>
      <c r="T634" s="331"/>
      <c r="U634" s="331"/>
      <c r="V634" s="331"/>
      <c r="W634" s="331"/>
      <c r="X634" s="331"/>
      <c r="Y634" s="331"/>
      <c r="Z634" s="331"/>
      <c r="AA634" s="331"/>
      <c r="AB634" s="331"/>
      <c r="AC634" s="331"/>
      <c r="AD634" s="328"/>
    </row>
    <row r="635" spans="18:30" x14ac:dyDescent="0.25">
      <c r="R635" s="331"/>
      <c r="S635" s="331"/>
      <c r="T635" s="331"/>
      <c r="U635" s="331"/>
      <c r="V635" s="331"/>
      <c r="W635" s="331"/>
      <c r="X635" s="331"/>
      <c r="Y635" s="331"/>
      <c r="Z635" s="331"/>
      <c r="AA635" s="331"/>
      <c r="AB635" s="331"/>
      <c r="AC635" s="331"/>
      <c r="AD635" s="328"/>
    </row>
    <row r="636" spans="18:30" x14ac:dyDescent="0.25">
      <c r="R636" s="331"/>
      <c r="S636" s="331"/>
      <c r="T636" s="331"/>
      <c r="U636" s="331"/>
      <c r="V636" s="331"/>
      <c r="W636" s="331"/>
      <c r="X636" s="331"/>
      <c r="Y636" s="331"/>
      <c r="Z636" s="331"/>
      <c r="AA636" s="331"/>
      <c r="AB636" s="331"/>
      <c r="AC636" s="331"/>
      <c r="AD636" s="328"/>
    </row>
    <row r="637" spans="18:30" x14ac:dyDescent="0.25">
      <c r="R637" s="331"/>
      <c r="S637" s="331"/>
      <c r="T637" s="331"/>
      <c r="U637" s="331"/>
      <c r="V637" s="331"/>
      <c r="W637" s="331"/>
      <c r="X637" s="331"/>
      <c r="Y637" s="331"/>
      <c r="Z637" s="331"/>
      <c r="AA637" s="331"/>
      <c r="AB637" s="331"/>
      <c r="AC637" s="331"/>
      <c r="AD637" s="328"/>
    </row>
    <row r="638" spans="18:30" x14ac:dyDescent="0.25">
      <c r="R638" s="331"/>
      <c r="S638" s="331"/>
      <c r="T638" s="331"/>
      <c r="U638" s="331"/>
      <c r="V638" s="331"/>
      <c r="W638" s="331"/>
      <c r="X638" s="331"/>
      <c r="Y638" s="331"/>
      <c r="Z638" s="331"/>
      <c r="AA638" s="331"/>
      <c r="AB638" s="331"/>
      <c r="AC638" s="331"/>
      <c r="AD638" s="328"/>
    </row>
    <row r="639" spans="18:30" x14ac:dyDescent="0.25">
      <c r="R639" s="331"/>
      <c r="S639" s="331"/>
      <c r="T639" s="331"/>
      <c r="U639" s="331"/>
      <c r="V639" s="331"/>
      <c r="W639" s="331"/>
      <c r="X639" s="331"/>
      <c r="Y639" s="331"/>
      <c r="Z639" s="331"/>
      <c r="AA639" s="331"/>
      <c r="AB639" s="331"/>
      <c r="AC639" s="331"/>
      <c r="AD639" s="328"/>
    </row>
    <row r="640" spans="18:30" x14ac:dyDescent="0.25">
      <c r="R640" s="331"/>
      <c r="S640" s="331"/>
      <c r="T640" s="331"/>
      <c r="U640" s="331"/>
      <c r="V640" s="331"/>
      <c r="W640" s="331"/>
      <c r="X640" s="331"/>
      <c r="Y640" s="331"/>
      <c r="Z640" s="331"/>
      <c r="AA640" s="331"/>
      <c r="AB640" s="331"/>
      <c r="AC640" s="331"/>
      <c r="AD640" s="328"/>
    </row>
    <row r="641" spans="18:30" x14ac:dyDescent="0.25">
      <c r="R641" s="331"/>
      <c r="S641" s="331"/>
      <c r="T641" s="331"/>
      <c r="U641" s="331"/>
      <c r="V641" s="331"/>
      <c r="W641" s="331"/>
      <c r="X641" s="331"/>
      <c r="Y641" s="331"/>
      <c r="Z641" s="331"/>
      <c r="AA641" s="331"/>
      <c r="AB641" s="331"/>
      <c r="AC641" s="331"/>
      <c r="AD641" s="328"/>
    </row>
    <row r="642" spans="18:30" x14ac:dyDescent="0.25">
      <c r="R642" s="331"/>
      <c r="S642" s="331"/>
      <c r="T642" s="331"/>
      <c r="U642" s="331"/>
      <c r="V642" s="331"/>
      <c r="W642" s="331"/>
      <c r="X642" s="331"/>
      <c r="Y642" s="331"/>
      <c r="Z642" s="331"/>
      <c r="AA642" s="331"/>
      <c r="AB642" s="331"/>
      <c r="AC642" s="331"/>
      <c r="AD642" s="328"/>
    </row>
    <row r="643" spans="18:30" x14ac:dyDescent="0.25">
      <c r="R643" s="331"/>
      <c r="S643" s="331"/>
      <c r="T643" s="331"/>
      <c r="U643" s="331"/>
      <c r="V643" s="331"/>
      <c r="W643" s="331"/>
      <c r="X643" s="331"/>
      <c r="Y643" s="331"/>
      <c r="Z643" s="331"/>
      <c r="AA643" s="331"/>
      <c r="AB643" s="331"/>
      <c r="AC643" s="331"/>
      <c r="AD643" s="328"/>
    </row>
    <row r="644" spans="18:30" x14ac:dyDescent="0.25">
      <c r="R644" s="331"/>
      <c r="S644" s="331"/>
      <c r="T644" s="331"/>
      <c r="U644" s="331"/>
      <c r="V644" s="331"/>
      <c r="W644" s="331"/>
      <c r="X644" s="331"/>
      <c r="Y644" s="331"/>
      <c r="Z644" s="331"/>
      <c r="AA644" s="331"/>
      <c r="AB644" s="331"/>
      <c r="AC644" s="331"/>
      <c r="AD644" s="328"/>
    </row>
    <row r="645" spans="18:30" x14ac:dyDescent="0.25">
      <c r="R645" s="331"/>
      <c r="S645" s="331"/>
      <c r="T645" s="331"/>
      <c r="U645" s="331"/>
      <c r="V645" s="331"/>
      <c r="W645" s="331"/>
      <c r="X645" s="331"/>
      <c r="Y645" s="331"/>
      <c r="Z645" s="331"/>
      <c r="AA645" s="331"/>
      <c r="AB645" s="331"/>
      <c r="AC645" s="331"/>
      <c r="AD645" s="328"/>
    </row>
    <row r="646" spans="18:30" x14ac:dyDescent="0.25">
      <c r="R646" s="331"/>
      <c r="S646" s="331"/>
      <c r="T646" s="331"/>
      <c r="U646" s="331"/>
      <c r="V646" s="331"/>
      <c r="W646" s="331"/>
      <c r="X646" s="331"/>
      <c r="Y646" s="331"/>
      <c r="Z646" s="331"/>
      <c r="AA646" s="331"/>
      <c r="AB646" s="331"/>
      <c r="AC646" s="331"/>
      <c r="AD646" s="328"/>
    </row>
    <row r="647" spans="18:30" x14ac:dyDescent="0.25">
      <c r="R647" s="331"/>
      <c r="S647" s="331"/>
      <c r="T647" s="331"/>
      <c r="U647" s="331"/>
      <c r="V647" s="331"/>
      <c r="W647" s="331"/>
      <c r="X647" s="331"/>
      <c r="Y647" s="331"/>
      <c r="Z647" s="331"/>
      <c r="AA647" s="331"/>
      <c r="AB647" s="331"/>
      <c r="AC647" s="331"/>
      <c r="AD647" s="328"/>
    </row>
    <row r="648" spans="18:30" x14ac:dyDescent="0.25">
      <c r="R648" s="331"/>
      <c r="S648" s="331"/>
      <c r="T648" s="331"/>
      <c r="U648" s="331"/>
      <c r="V648" s="331"/>
      <c r="W648" s="331"/>
      <c r="X648" s="331"/>
      <c r="Y648" s="331"/>
      <c r="Z648" s="331"/>
      <c r="AA648" s="331"/>
      <c r="AB648" s="331"/>
      <c r="AC648" s="331"/>
      <c r="AD648" s="328"/>
    </row>
    <row r="649" spans="18:30" x14ac:dyDescent="0.25">
      <c r="R649" s="331"/>
      <c r="S649" s="331"/>
      <c r="T649" s="331"/>
      <c r="U649" s="331"/>
      <c r="V649" s="331"/>
      <c r="W649" s="331"/>
      <c r="X649" s="331"/>
      <c r="Y649" s="331"/>
      <c r="Z649" s="331"/>
      <c r="AA649" s="331"/>
      <c r="AB649" s="331"/>
      <c r="AC649" s="331"/>
      <c r="AD649" s="328"/>
    </row>
    <row r="650" spans="18:30" x14ac:dyDescent="0.25">
      <c r="R650" s="331"/>
      <c r="S650" s="331"/>
      <c r="T650" s="331"/>
      <c r="U650" s="331"/>
      <c r="V650" s="331"/>
      <c r="W650" s="331"/>
      <c r="X650" s="331"/>
      <c r="Y650" s="331"/>
      <c r="Z650" s="331"/>
      <c r="AA650" s="331"/>
      <c r="AB650" s="331"/>
      <c r="AC650" s="331"/>
      <c r="AD650" s="328"/>
    </row>
    <row r="651" spans="18:30" x14ac:dyDescent="0.25">
      <c r="R651" s="331"/>
      <c r="S651" s="331"/>
      <c r="T651" s="331"/>
      <c r="U651" s="331"/>
      <c r="V651" s="331"/>
      <c r="W651" s="331"/>
      <c r="X651" s="331"/>
      <c r="Y651" s="331"/>
      <c r="Z651" s="331"/>
      <c r="AA651" s="331"/>
      <c r="AB651" s="331"/>
      <c r="AC651" s="331"/>
      <c r="AD651" s="328"/>
    </row>
    <row r="652" spans="18:30" x14ac:dyDescent="0.25">
      <c r="R652" s="331"/>
      <c r="S652" s="331"/>
      <c r="T652" s="331"/>
      <c r="U652" s="331"/>
      <c r="V652" s="331"/>
      <c r="W652" s="331"/>
      <c r="X652" s="331"/>
      <c r="Y652" s="331"/>
      <c r="Z652" s="331"/>
      <c r="AA652" s="331"/>
      <c r="AB652" s="331"/>
      <c r="AC652" s="331"/>
      <c r="AD652" s="328"/>
    </row>
    <row r="653" spans="18:30" x14ac:dyDescent="0.25">
      <c r="R653" s="331"/>
      <c r="S653" s="331"/>
      <c r="T653" s="331"/>
      <c r="U653" s="331"/>
      <c r="V653" s="331"/>
      <c r="W653" s="331"/>
      <c r="X653" s="331"/>
      <c r="Y653" s="331"/>
      <c r="Z653" s="331"/>
      <c r="AA653" s="331"/>
      <c r="AB653" s="331"/>
      <c r="AC653" s="331"/>
      <c r="AD653" s="328"/>
    </row>
    <row r="654" spans="18:30" x14ac:dyDescent="0.25">
      <c r="R654" s="331"/>
      <c r="S654" s="331"/>
      <c r="T654" s="331"/>
      <c r="U654" s="331"/>
      <c r="V654" s="331"/>
      <c r="W654" s="331"/>
      <c r="X654" s="331"/>
      <c r="Y654" s="331"/>
      <c r="Z654" s="331"/>
      <c r="AA654" s="331"/>
      <c r="AB654" s="331"/>
      <c r="AC654" s="331"/>
      <c r="AD654" s="328"/>
    </row>
    <row r="655" spans="18:30" x14ac:dyDescent="0.25">
      <c r="R655" s="331"/>
      <c r="S655" s="331"/>
      <c r="T655" s="331"/>
      <c r="U655" s="331"/>
      <c r="V655" s="331"/>
      <c r="W655" s="331"/>
      <c r="X655" s="331"/>
      <c r="Y655" s="331"/>
      <c r="Z655" s="331"/>
      <c r="AA655" s="331"/>
      <c r="AB655" s="331"/>
      <c r="AC655" s="331"/>
      <c r="AD655" s="328"/>
    </row>
    <row r="656" spans="18:30" x14ac:dyDescent="0.25">
      <c r="R656" s="331"/>
      <c r="S656" s="331"/>
      <c r="T656" s="331"/>
      <c r="U656" s="331"/>
      <c r="V656" s="331"/>
      <c r="W656" s="331"/>
      <c r="X656" s="331"/>
      <c r="Y656" s="331"/>
      <c r="Z656" s="331"/>
      <c r="AA656" s="331"/>
      <c r="AB656" s="331"/>
      <c r="AC656" s="331"/>
      <c r="AD656" s="328"/>
    </row>
    <row r="657" spans="18:30" x14ac:dyDescent="0.25">
      <c r="R657" s="331"/>
      <c r="S657" s="331"/>
      <c r="T657" s="331"/>
      <c r="U657" s="331"/>
      <c r="V657" s="331"/>
      <c r="W657" s="331"/>
      <c r="X657" s="331"/>
      <c r="Y657" s="331"/>
      <c r="Z657" s="331"/>
      <c r="AA657" s="331"/>
      <c r="AB657" s="331"/>
      <c r="AC657" s="331"/>
      <c r="AD657" s="328"/>
    </row>
    <row r="658" spans="18:30" x14ac:dyDescent="0.25">
      <c r="R658" s="331"/>
      <c r="S658" s="331"/>
      <c r="T658" s="331"/>
      <c r="U658" s="331"/>
      <c r="V658" s="331"/>
      <c r="W658" s="331"/>
      <c r="X658" s="331"/>
      <c r="Y658" s="331"/>
      <c r="Z658" s="331"/>
      <c r="AA658" s="331"/>
      <c r="AB658" s="331"/>
      <c r="AC658" s="331"/>
      <c r="AD658" s="328"/>
    </row>
    <row r="659" spans="18:30" x14ac:dyDescent="0.25">
      <c r="R659" s="331"/>
      <c r="S659" s="331"/>
      <c r="T659" s="331"/>
      <c r="U659" s="331"/>
      <c r="V659" s="331"/>
      <c r="W659" s="331"/>
      <c r="X659" s="331"/>
      <c r="Y659" s="331"/>
      <c r="Z659" s="331"/>
      <c r="AA659" s="331"/>
      <c r="AB659" s="331"/>
      <c r="AC659" s="331"/>
      <c r="AD659" s="328"/>
    </row>
    <row r="660" spans="18:30" x14ac:dyDescent="0.25">
      <c r="R660" s="331"/>
      <c r="S660" s="331"/>
      <c r="T660" s="331"/>
      <c r="U660" s="331"/>
      <c r="V660" s="331"/>
      <c r="W660" s="331"/>
      <c r="X660" s="331"/>
      <c r="Y660" s="331"/>
      <c r="Z660" s="331"/>
      <c r="AA660" s="331"/>
      <c r="AB660" s="331"/>
      <c r="AC660" s="331"/>
      <c r="AD660" s="328"/>
    </row>
    <row r="661" spans="18:30" x14ac:dyDescent="0.25">
      <c r="R661" s="331"/>
      <c r="S661" s="331"/>
      <c r="T661" s="331"/>
      <c r="U661" s="331"/>
      <c r="V661" s="331"/>
      <c r="W661" s="331"/>
      <c r="X661" s="331"/>
      <c r="Y661" s="331"/>
      <c r="Z661" s="331"/>
      <c r="AA661" s="331"/>
      <c r="AB661" s="331"/>
      <c r="AC661" s="331"/>
      <c r="AD661" s="328"/>
    </row>
    <row r="662" spans="18:30" x14ac:dyDescent="0.25">
      <c r="R662" s="331"/>
      <c r="S662" s="331"/>
      <c r="T662" s="331"/>
      <c r="U662" s="331"/>
      <c r="V662" s="331"/>
      <c r="W662" s="331"/>
      <c r="X662" s="331"/>
      <c r="Y662" s="331"/>
      <c r="Z662" s="331"/>
      <c r="AA662" s="331"/>
      <c r="AB662" s="331"/>
      <c r="AC662" s="331"/>
      <c r="AD662" s="328"/>
    </row>
    <row r="663" spans="18:30" x14ac:dyDescent="0.25">
      <c r="R663" s="331"/>
      <c r="S663" s="331"/>
      <c r="T663" s="331"/>
      <c r="U663" s="331"/>
      <c r="V663" s="331"/>
      <c r="W663" s="331"/>
      <c r="X663" s="331"/>
      <c r="Y663" s="331"/>
      <c r="Z663" s="331"/>
      <c r="AA663" s="331"/>
      <c r="AB663" s="331"/>
      <c r="AC663" s="331"/>
      <c r="AD663" s="328"/>
    </row>
    <row r="664" spans="18:30" x14ac:dyDescent="0.25">
      <c r="R664" s="331"/>
      <c r="S664" s="331"/>
      <c r="T664" s="331"/>
      <c r="U664" s="331"/>
      <c r="V664" s="331"/>
      <c r="W664" s="331"/>
      <c r="X664" s="331"/>
      <c r="Y664" s="331"/>
      <c r="Z664" s="331"/>
      <c r="AA664" s="331"/>
      <c r="AB664" s="331"/>
      <c r="AC664" s="331"/>
      <c r="AD664" s="328"/>
    </row>
    <row r="665" spans="18:30" x14ac:dyDescent="0.25">
      <c r="R665" s="331"/>
      <c r="S665" s="331"/>
      <c r="T665" s="331"/>
      <c r="U665" s="331"/>
      <c r="V665" s="331"/>
      <c r="W665" s="331"/>
      <c r="X665" s="331"/>
      <c r="Y665" s="331"/>
      <c r="Z665" s="331"/>
      <c r="AA665" s="331"/>
      <c r="AB665" s="331"/>
      <c r="AC665" s="331"/>
      <c r="AD665" s="328"/>
    </row>
    <row r="666" spans="18:30" x14ac:dyDescent="0.25">
      <c r="R666" s="331"/>
      <c r="S666" s="331"/>
      <c r="T666" s="331"/>
      <c r="U666" s="331"/>
      <c r="V666" s="331"/>
      <c r="W666" s="331"/>
      <c r="X666" s="331"/>
      <c r="Y666" s="331"/>
      <c r="Z666" s="331"/>
      <c r="AA666" s="331"/>
      <c r="AB666" s="331"/>
      <c r="AC666" s="331"/>
      <c r="AD666" s="328"/>
    </row>
    <row r="667" spans="18:30" x14ac:dyDescent="0.25">
      <c r="R667" s="331"/>
      <c r="S667" s="331"/>
      <c r="T667" s="331"/>
      <c r="U667" s="331"/>
      <c r="V667" s="331"/>
      <c r="W667" s="331"/>
      <c r="X667" s="331"/>
      <c r="Y667" s="331"/>
      <c r="Z667" s="331"/>
      <c r="AA667" s="331"/>
      <c r="AB667" s="331"/>
      <c r="AC667" s="331"/>
      <c r="AD667" s="328"/>
    </row>
    <row r="668" spans="18:30" x14ac:dyDescent="0.25">
      <c r="R668" s="331"/>
      <c r="S668" s="331"/>
      <c r="T668" s="331"/>
      <c r="U668" s="331"/>
      <c r="V668" s="331"/>
      <c r="W668" s="331"/>
      <c r="X668" s="331"/>
      <c r="Y668" s="331"/>
      <c r="Z668" s="331"/>
      <c r="AA668" s="331"/>
      <c r="AB668" s="331"/>
      <c r="AC668" s="331"/>
      <c r="AD668" s="328"/>
    </row>
    <row r="669" spans="18:30" x14ac:dyDescent="0.25">
      <c r="R669" s="331"/>
      <c r="S669" s="331"/>
      <c r="T669" s="331"/>
      <c r="U669" s="331"/>
      <c r="V669" s="331"/>
      <c r="W669" s="331"/>
      <c r="X669" s="331"/>
      <c r="Y669" s="331"/>
      <c r="Z669" s="331"/>
      <c r="AA669" s="331"/>
      <c r="AB669" s="331"/>
      <c r="AC669" s="331"/>
      <c r="AD669" s="328"/>
    </row>
    <row r="670" spans="18:30" x14ac:dyDescent="0.25">
      <c r="R670" s="331"/>
      <c r="S670" s="331"/>
      <c r="T670" s="331"/>
      <c r="U670" s="331"/>
      <c r="V670" s="331"/>
      <c r="W670" s="331"/>
      <c r="X670" s="331"/>
      <c r="Y670" s="331"/>
      <c r="Z670" s="331"/>
      <c r="AA670" s="331"/>
      <c r="AB670" s="331"/>
      <c r="AC670" s="331"/>
      <c r="AD670" s="328"/>
    </row>
    <row r="671" spans="18:30" x14ac:dyDescent="0.25">
      <c r="R671" s="331"/>
      <c r="S671" s="331"/>
      <c r="T671" s="331"/>
      <c r="U671" s="331"/>
      <c r="V671" s="331"/>
      <c r="W671" s="331"/>
      <c r="X671" s="331"/>
      <c r="Y671" s="331"/>
      <c r="Z671" s="331"/>
      <c r="AA671" s="331"/>
      <c r="AB671" s="331"/>
      <c r="AC671" s="331"/>
      <c r="AD671" s="328"/>
    </row>
    <row r="672" spans="18:30" x14ac:dyDescent="0.25">
      <c r="R672" s="331"/>
      <c r="S672" s="331"/>
      <c r="T672" s="331"/>
      <c r="U672" s="331"/>
      <c r="V672" s="331"/>
      <c r="W672" s="331"/>
      <c r="X672" s="331"/>
      <c r="Y672" s="331"/>
      <c r="Z672" s="331"/>
      <c r="AA672" s="331"/>
      <c r="AB672" s="331"/>
      <c r="AC672" s="331"/>
      <c r="AD672" s="328"/>
    </row>
    <row r="673" spans="18:30" x14ac:dyDescent="0.25">
      <c r="R673" s="331"/>
      <c r="S673" s="331"/>
      <c r="T673" s="331"/>
      <c r="U673" s="331"/>
      <c r="V673" s="331"/>
      <c r="W673" s="331"/>
      <c r="X673" s="331"/>
      <c r="Y673" s="331"/>
      <c r="Z673" s="331"/>
      <c r="AA673" s="331"/>
      <c r="AB673" s="331"/>
      <c r="AC673" s="331"/>
      <c r="AD673" s="328"/>
    </row>
    <row r="674" spans="18:30" x14ac:dyDescent="0.25">
      <c r="R674" s="331"/>
      <c r="S674" s="331"/>
      <c r="T674" s="331"/>
      <c r="U674" s="331"/>
      <c r="V674" s="331"/>
      <c r="W674" s="331"/>
      <c r="X674" s="331"/>
      <c r="Y674" s="331"/>
      <c r="Z674" s="331"/>
      <c r="AA674" s="331"/>
      <c r="AB674" s="331"/>
      <c r="AC674" s="331"/>
      <c r="AD674" s="328"/>
    </row>
    <row r="675" spans="18:30" x14ac:dyDescent="0.25">
      <c r="R675" s="331"/>
      <c r="S675" s="331"/>
      <c r="T675" s="331"/>
      <c r="U675" s="331"/>
      <c r="V675" s="331"/>
      <c r="W675" s="331"/>
      <c r="X675" s="331"/>
      <c r="Y675" s="331"/>
      <c r="Z675" s="331"/>
      <c r="AA675" s="331"/>
      <c r="AB675" s="331"/>
      <c r="AC675" s="331"/>
      <c r="AD675" s="328"/>
    </row>
    <row r="676" spans="18:30" x14ac:dyDescent="0.25">
      <c r="R676" s="331"/>
      <c r="S676" s="331"/>
      <c r="T676" s="331"/>
      <c r="U676" s="331"/>
      <c r="V676" s="331"/>
      <c r="W676" s="331"/>
      <c r="X676" s="331"/>
      <c r="Y676" s="331"/>
      <c r="Z676" s="331"/>
      <c r="AA676" s="331"/>
      <c r="AB676" s="331"/>
      <c r="AC676" s="331"/>
      <c r="AD676" s="328"/>
    </row>
    <row r="677" spans="18:30" x14ac:dyDescent="0.25">
      <c r="R677" s="331"/>
      <c r="S677" s="331"/>
      <c r="T677" s="331"/>
      <c r="U677" s="331"/>
      <c r="V677" s="331"/>
      <c r="W677" s="331"/>
      <c r="X677" s="331"/>
      <c r="Y677" s="331"/>
      <c r="Z677" s="331"/>
      <c r="AA677" s="331"/>
      <c r="AB677" s="331"/>
      <c r="AC677" s="331"/>
      <c r="AD677" s="328"/>
    </row>
    <row r="678" spans="18:30" x14ac:dyDescent="0.25">
      <c r="R678" s="331"/>
      <c r="S678" s="331"/>
      <c r="T678" s="331"/>
      <c r="U678" s="331"/>
      <c r="V678" s="331"/>
      <c r="W678" s="331"/>
      <c r="X678" s="331"/>
      <c r="Y678" s="331"/>
      <c r="Z678" s="331"/>
      <c r="AA678" s="331"/>
      <c r="AB678" s="331"/>
      <c r="AC678" s="331"/>
      <c r="AD678" s="328"/>
    </row>
    <row r="679" spans="18:30" x14ac:dyDescent="0.25">
      <c r="R679" s="331"/>
      <c r="S679" s="331"/>
      <c r="T679" s="331"/>
      <c r="U679" s="331"/>
      <c r="V679" s="331"/>
      <c r="W679" s="331"/>
      <c r="X679" s="331"/>
      <c r="Y679" s="331"/>
      <c r="Z679" s="331"/>
      <c r="AA679" s="331"/>
      <c r="AB679" s="331"/>
      <c r="AC679" s="331"/>
      <c r="AD679" s="328"/>
    </row>
    <row r="680" spans="18:30" x14ac:dyDescent="0.25">
      <c r="R680" s="331"/>
      <c r="S680" s="331"/>
      <c r="T680" s="331"/>
      <c r="U680" s="331"/>
      <c r="V680" s="331"/>
      <c r="W680" s="331"/>
      <c r="X680" s="331"/>
      <c r="Y680" s="331"/>
      <c r="Z680" s="331"/>
      <c r="AA680" s="331"/>
      <c r="AB680" s="331"/>
      <c r="AC680" s="331"/>
      <c r="AD680" s="328"/>
    </row>
    <row r="681" spans="18:30" x14ac:dyDescent="0.25">
      <c r="R681" s="331"/>
      <c r="S681" s="331"/>
      <c r="T681" s="331"/>
      <c r="U681" s="331"/>
      <c r="V681" s="331"/>
      <c r="W681" s="331"/>
      <c r="X681" s="331"/>
      <c r="Y681" s="331"/>
      <c r="Z681" s="331"/>
      <c r="AA681" s="331"/>
      <c r="AB681" s="331"/>
      <c r="AC681" s="331"/>
      <c r="AD681" s="328"/>
    </row>
    <row r="682" spans="18:30" x14ac:dyDescent="0.25">
      <c r="R682" s="331"/>
      <c r="S682" s="331"/>
      <c r="T682" s="331"/>
      <c r="U682" s="331"/>
      <c r="V682" s="331"/>
      <c r="W682" s="331"/>
      <c r="X682" s="331"/>
      <c r="Y682" s="331"/>
      <c r="Z682" s="331"/>
      <c r="AA682" s="331"/>
      <c r="AB682" s="331"/>
      <c r="AC682" s="331"/>
      <c r="AD682" s="328"/>
    </row>
    <row r="683" spans="18:30" x14ac:dyDescent="0.25">
      <c r="R683" s="331"/>
      <c r="S683" s="331"/>
      <c r="T683" s="331"/>
      <c r="U683" s="331"/>
      <c r="V683" s="331"/>
      <c r="W683" s="331"/>
      <c r="X683" s="331"/>
      <c r="Y683" s="331"/>
      <c r="Z683" s="331"/>
      <c r="AA683" s="331"/>
      <c r="AB683" s="331"/>
      <c r="AC683" s="331"/>
      <c r="AD683" s="328"/>
    </row>
    <row r="684" spans="18:30" x14ac:dyDescent="0.25">
      <c r="R684" s="331"/>
      <c r="S684" s="331"/>
      <c r="T684" s="331"/>
      <c r="U684" s="331"/>
      <c r="V684" s="331"/>
      <c r="W684" s="331"/>
      <c r="X684" s="331"/>
      <c r="Y684" s="331"/>
      <c r="Z684" s="331"/>
      <c r="AA684" s="331"/>
      <c r="AB684" s="331"/>
      <c r="AC684" s="331"/>
      <c r="AD684" s="328"/>
    </row>
    <row r="685" spans="18:30" x14ac:dyDescent="0.25">
      <c r="R685" s="331"/>
      <c r="S685" s="331"/>
      <c r="T685" s="331"/>
      <c r="U685" s="331"/>
      <c r="V685" s="331"/>
      <c r="W685" s="331"/>
      <c r="X685" s="331"/>
      <c r="Y685" s="331"/>
      <c r="Z685" s="331"/>
      <c r="AA685" s="331"/>
      <c r="AB685" s="331"/>
      <c r="AC685" s="331"/>
      <c r="AD685" s="328"/>
    </row>
    <row r="686" spans="18:30" x14ac:dyDescent="0.25">
      <c r="R686" s="331"/>
      <c r="S686" s="331"/>
      <c r="T686" s="331"/>
      <c r="U686" s="331"/>
      <c r="V686" s="331"/>
      <c r="W686" s="331"/>
      <c r="X686" s="331"/>
      <c r="Y686" s="331"/>
      <c r="Z686" s="331"/>
      <c r="AA686" s="331"/>
      <c r="AB686" s="331"/>
      <c r="AC686" s="331"/>
      <c r="AD686" s="328"/>
    </row>
    <row r="687" spans="18:30" x14ac:dyDescent="0.25">
      <c r="R687" s="331"/>
      <c r="S687" s="331"/>
      <c r="T687" s="331"/>
      <c r="U687" s="331"/>
      <c r="V687" s="331"/>
      <c r="W687" s="331"/>
      <c r="X687" s="331"/>
      <c r="Y687" s="331"/>
      <c r="Z687" s="331"/>
      <c r="AA687" s="331"/>
      <c r="AB687" s="331"/>
      <c r="AC687" s="331"/>
      <c r="AD687" s="328"/>
    </row>
    <row r="688" spans="18:30" x14ac:dyDescent="0.25">
      <c r="R688" s="331"/>
      <c r="S688" s="331"/>
      <c r="T688" s="331"/>
      <c r="U688" s="331"/>
      <c r="V688" s="331"/>
      <c r="W688" s="331"/>
      <c r="X688" s="331"/>
      <c r="Y688" s="331"/>
      <c r="Z688" s="331"/>
      <c r="AA688" s="331"/>
      <c r="AB688" s="331"/>
      <c r="AC688" s="331"/>
      <c r="AD688" s="328"/>
    </row>
    <row r="689" spans="18:30" x14ac:dyDescent="0.25">
      <c r="R689" s="331"/>
      <c r="S689" s="331"/>
      <c r="T689" s="331"/>
      <c r="U689" s="331"/>
      <c r="V689" s="331"/>
      <c r="W689" s="331"/>
      <c r="X689" s="331"/>
      <c r="Y689" s="331"/>
      <c r="Z689" s="331"/>
      <c r="AA689" s="331"/>
      <c r="AB689" s="331"/>
      <c r="AC689" s="331"/>
      <c r="AD689" s="328"/>
    </row>
    <row r="690" spans="18:30" x14ac:dyDescent="0.25">
      <c r="R690" s="331"/>
      <c r="S690" s="331"/>
      <c r="T690" s="331"/>
      <c r="U690" s="331"/>
      <c r="V690" s="331"/>
      <c r="W690" s="331"/>
      <c r="X690" s="331"/>
      <c r="Y690" s="331"/>
      <c r="Z690" s="331"/>
      <c r="AA690" s="331"/>
      <c r="AB690" s="331"/>
      <c r="AC690" s="331"/>
      <c r="AD690" s="328"/>
    </row>
    <row r="691" spans="18:30" x14ac:dyDescent="0.25">
      <c r="R691" s="331"/>
      <c r="S691" s="331"/>
      <c r="T691" s="331"/>
      <c r="U691" s="331"/>
      <c r="V691" s="331"/>
      <c r="W691" s="331"/>
      <c r="X691" s="331"/>
      <c r="Y691" s="331"/>
      <c r="Z691" s="331"/>
      <c r="AA691" s="331"/>
      <c r="AB691" s="331"/>
      <c r="AC691" s="331"/>
      <c r="AD691" s="328"/>
    </row>
    <row r="692" spans="18:30" x14ac:dyDescent="0.25">
      <c r="R692" s="331"/>
      <c r="S692" s="331"/>
      <c r="T692" s="331"/>
      <c r="U692" s="331"/>
      <c r="V692" s="331"/>
      <c r="W692" s="331"/>
      <c r="X692" s="331"/>
      <c r="Y692" s="331"/>
      <c r="Z692" s="331"/>
      <c r="AA692" s="331"/>
      <c r="AB692" s="331"/>
      <c r="AC692" s="331"/>
      <c r="AD692" s="328"/>
    </row>
    <row r="693" spans="18:30" x14ac:dyDescent="0.25">
      <c r="R693" s="331"/>
      <c r="S693" s="331"/>
      <c r="T693" s="331"/>
      <c r="U693" s="331"/>
      <c r="V693" s="331"/>
      <c r="W693" s="331"/>
      <c r="X693" s="331"/>
      <c r="Y693" s="331"/>
      <c r="Z693" s="331"/>
      <c r="AA693" s="331"/>
      <c r="AB693" s="331"/>
      <c r="AC693" s="331"/>
      <c r="AD693" s="328"/>
    </row>
    <row r="694" spans="18:30" x14ac:dyDescent="0.25">
      <c r="R694" s="331"/>
      <c r="S694" s="331"/>
      <c r="T694" s="331"/>
      <c r="U694" s="331"/>
      <c r="V694" s="331"/>
      <c r="W694" s="331"/>
      <c r="X694" s="331"/>
      <c r="Y694" s="331"/>
      <c r="Z694" s="331"/>
      <c r="AA694" s="331"/>
      <c r="AB694" s="331"/>
      <c r="AC694" s="331"/>
      <c r="AD694" s="328"/>
    </row>
    <row r="695" spans="18:30" x14ac:dyDescent="0.25">
      <c r="R695" s="331"/>
      <c r="S695" s="331"/>
      <c r="T695" s="331"/>
      <c r="U695" s="331"/>
      <c r="V695" s="331"/>
      <c r="W695" s="331"/>
      <c r="X695" s="331"/>
      <c r="Y695" s="331"/>
      <c r="Z695" s="331"/>
      <c r="AA695" s="331"/>
      <c r="AB695" s="331"/>
      <c r="AC695" s="331"/>
      <c r="AD695" s="328"/>
    </row>
    <row r="696" spans="18:30" x14ac:dyDescent="0.25">
      <c r="R696" s="331"/>
      <c r="S696" s="331"/>
      <c r="T696" s="331"/>
      <c r="U696" s="331"/>
      <c r="V696" s="331"/>
      <c r="W696" s="331"/>
      <c r="X696" s="331"/>
      <c r="Y696" s="331"/>
      <c r="Z696" s="331"/>
      <c r="AA696" s="331"/>
      <c r="AB696" s="331"/>
      <c r="AC696" s="331"/>
      <c r="AD696" s="328"/>
    </row>
    <row r="697" spans="18:30" x14ac:dyDescent="0.25">
      <c r="R697" s="331"/>
      <c r="S697" s="331"/>
      <c r="T697" s="331"/>
      <c r="U697" s="331"/>
      <c r="V697" s="331"/>
      <c r="W697" s="331"/>
      <c r="X697" s="331"/>
      <c r="Y697" s="331"/>
      <c r="Z697" s="331"/>
      <c r="AA697" s="331"/>
      <c r="AB697" s="331"/>
      <c r="AC697" s="331"/>
      <c r="AD697" s="328"/>
    </row>
    <row r="698" spans="18:30" x14ac:dyDescent="0.25">
      <c r="R698" s="331"/>
      <c r="S698" s="331"/>
      <c r="T698" s="331"/>
      <c r="U698" s="331"/>
      <c r="V698" s="331"/>
      <c r="W698" s="331"/>
      <c r="X698" s="331"/>
      <c r="Y698" s="331"/>
      <c r="Z698" s="331"/>
      <c r="AA698" s="331"/>
      <c r="AB698" s="331"/>
      <c r="AC698" s="331"/>
      <c r="AD698" s="328"/>
    </row>
    <row r="699" spans="18:30" x14ac:dyDescent="0.25">
      <c r="R699" s="331"/>
      <c r="S699" s="331"/>
      <c r="T699" s="331"/>
      <c r="U699" s="331"/>
      <c r="V699" s="331"/>
      <c r="W699" s="331"/>
      <c r="X699" s="331"/>
      <c r="Y699" s="331"/>
      <c r="Z699" s="331"/>
      <c r="AA699" s="331"/>
      <c r="AB699" s="331"/>
      <c r="AC699" s="331"/>
      <c r="AD699" s="328"/>
    </row>
    <row r="700" spans="18:30" x14ac:dyDescent="0.25">
      <c r="R700" s="331"/>
      <c r="S700" s="331"/>
      <c r="T700" s="331"/>
      <c r="U700" s="331"/>
      <c r="V700" s="331"/>
      <c r="W700" s="331"/>
      <c r="X700" s="331"/>
      <c r="Y700" s="331"/>
      <c r="Z700" s="331"/>
      <c r="AA700" s="331"/>
      <c r="AB700" s="331"/>
      <c r="AC700" s="331"/>
      <c r="AD700" s="328"/>
    </row>
    <row r="701" spans="18:30" x14ac:dyDescent="0.25">
      <c r="R701" s="331"/>
      <c r="S701" s="331"/>
      <c r="T701" s="331"/>
      <c r="U701" s="331"/>
      <c r="V701" s="331"/>
      <c r="W701" s="331"/>
      <c r="X701" s="331"/>
      <c r="Y701" s="331"/>
      <c r="Z701" s="331"/>
      <c r="AA701" s="331"/>
      <c r="AB701" s="331"/>
      <c r="AC701" s="331"/>
      <c r="AD701" s="328"/>
    </row>
    <row r="702" spans="18:30" x14ac:dyDescent="0.25">
      <c r="R702" s="331"/>
      <c r="S702" s="331"/>
      <c r="T702" s="331"/>
      <c r="U702" s="331"/>
      <c r="V702" s="331"/>
      <c r="W702" s="331"/>
      <c r="X702" s="331"/>
      <c r="Y702" s="331"/>
      <c r="Z702" s="331"/>
      <c r="AA702" s="331"/>
      <c r="AB702" s="331"/>
      <c r="AC702" s="331"/>
      <c r="AD702" s="328"/>
    </row>
    <row r="703" spans="18:30" x14ac:dyDescent="0.25">
      <c r="R703" s="331"/>
      <c r="S703" s="331"/>
      <c r="T703" s="331"/>
      <c r="U703" s="331"/>
      <c r="V703" s="331"/>
      <c r="W703" s="331"/>
      <c r="X703" s="331"/>
      <c r="Y703" s="331"/>
      <c r="Z703" s="331"/>
      <c r="AA703" s="331"/>
      <c r="AB703" s="331"/>
      <c r="AC703" s="331"/>
      <c r="AD703" s="328"/>
    </row>
    <row r="704" spans="18:30" x14ac:dyDescent="0.25">
      <c r="R704" s="331"/>
      <c r="S704" s="331"/>
      <c r="T704" s="331"/>
      <c r="U704" s="331"/>
      <c r="V704" s="331"/>
      <c r="W704" s="331"/>
      <c r="X704" s="331"/>
      <c r="Y704" s="331"/>
      <c r="Z704" s="331"/>
      <c r="AA704" s="331"/>
      <c r="AB704" s="331"/>
      <c r="AC704" s="331"/>
      <c r="AD704" s="328"/>
    </row>
    <row r="705" spans="18:30" x14ac:dyDescent="0.25">
      <c r="R705" s="331"/>
      <c r="S705" s="331"/>
      <c r="T705" s="331"/>
      <c r="U705" s="331"/>
      <c r="V705" s="331"/>
      <c r="W705" s="331"/>
      <c r="X705" s="331"/>
      <c r="Y705" s="331"/>
      <c r="Z705" s="331"/>
      <c r="AA705" s="331"/>
      <c r="AB705" s="331"/>
      <c r="AC705" s="331"/>
      <c r="AD705" s="328"/>
    </row>
    <row r="706" spans="18:30" x14ac:dyDescent="0.25">
      <c r="R706" s="331"/>
      <c r="S706" s="331"/>
      <c r="T706" s="331"/>
      <c r="U706" s="331"/>
      <c r="V706" s="331"/>
      <c r="W706" s="331"/>
      <c r="X706" s="331"/>
      <c r="Y706" s="331"/>
      <c r="Z706" s="331"/>
      <c r="AA706" s="331"/>
      <c r="AB706" s="331"/>
      <c r="AC706" s="331"/>
      <c r="AD706" s="328"/>
    </row>
    <row r="707" spans="18:30" x14ac:dyDescent="0.25">
      <c r="R707" s="331"/>
      <c r="S707" s="331"/>
      <c r="T707" s="331"/>
      <c r="U707" s="331"/>
      <c r="V707" s="331"/>
      <c r="W707" s="331"/>
      <c r="X707" s="331"/>
      <c r="Y707" s="331"/>
      <c r="Z707" s="331"/>
      <c r="AA707" s="331"/>
      <c r="AB707" s="331"/>
      <c r="AC707" s="331"/>
      <c r="AD707" s="328"/>
    </row>
    <row r="708" spans="18:30" x14ac:dyDescent="0.25">
      <c r="R708" s="331"/>
      <c r="S708" s="331"/>
      <c r="T708" s="331"/>
      <c r="U708" s="331"/>
      <c r="V708" s="331"/>
      <c r="W708" s="331"/>
      <c r="X708" s="331"/>
      <c r="Y708" s="331"/>
      <c r="Z708" s="331"/>
      <c r="AA708" s="331"/>
      <c r="AB708" s="331"/>
      <c r="AC708" s="331"/>
      <c r="AD708" s="328"/>
    </row>
    <row r="709" spans="18:30" x14ac:dyDescent="0.25">
      <c r="R709" s="331"/>
      <c r="S709" s="331"/>
      <c r="T709" s="331"/>
      <c r="U709" s="331"/>
      <c r="V709" s="331"/>
      <c r="W709" s="331"/>
      <c r="X709" s="331"/>
      <c r="Y709" s="331"/>
      <c r="Z709" s="331"/>
      <c r="AA709" s="331"/>
      <c r="AB709" s="331"/>
      <c r="AC709" s="331"/>
      <c r="AD709" s="328"/>
    </row>
    <row r="710" spans="18:30" x14ac:dyDescent="0.25">
      <c r="R710" s="331"/>
      <c r="S710" s="331"/>
      <c r="T710" s="331"/>
      <c r="U710" s="331"/>
      <c r="V710" s="331"/>
      <c r="W710" s="331"/>
      <c r="X710" s="331"/>
      <c r="Y710" s="331"/>
      <c r="Z710" s="331"/>
      <c r="AA710" s="331"/>
      <c r="AB710" s="331"/>
      <c r="AC710" s="331"/>
      <c r="AD710" s="328"/>
    </row>
    <row r="711" spans="18:30" x14ac:dyDescent="0.25">
      <c r="R711" s="331"/>
      <c r="S711" s="331"/>
      <c r="T711" s="331"/>
      <c r="U711" s="331"/>
      <c r="V711" s="331"/>
      <c r="W711" s="331"/>
      <c r="X711" s="331"/>
      <c r="Y711" s="331"/>
      <c r="Z711" s="331"/>
      <c r="AA711" s="331"/>
      <c r="AB711" s="331"/>
      <c r="AC711" s="331"/>
      <c r="AD711" s="328"/>
    </row>
    <row r="712" spans="18:30" x14ac:dyDescent="0.25">
      <c r="R712" s="331"/>
      <c r="S712" s="331"/>
      <c r="T712" s="331"/>
      <c r="U712" s="331"/>
      <c r="V712" s="331"/>
      <c r="W712" s="331"/>
      <c r="X712" s="331"/>
      <c r="Y712" s="331"/>
      <c r="Z712" s="331"/>
      <c r="AA712" s="331"/>
      <c r="AB712" s="331"/>
      <c r="AC712" s="331"/>
      <c r="AD712" s="328"/>
    </row>
    <row r="713" spans="18:30" x14ac:dyDescent="0.25">
      <c r="R713" s="331"/>
      <c r="S713" s="331"/>
      <c r="T713" s="331"/>
      <c r="U713" s="331"/>
      <c r="V713" s="331"/>
      <c r="W713" s="331"/>
      <c r="X713" s="331"/>
      <c r="Y713" s="331"/>
      <c r="Z713" s="331"/>
      <c r="AA713" s="331"/>
      <c r="AB713" s="331"/>
      <c r="AC713" s="331"/>
      <c r="AD713" s="328"/>
    </row>
    <row r="714" spans="18:30" x14ac:dyDescent="0.25">
      <c r="R714" s="331"/>
      <c r="S714" s="331"/>
      <c r="T714" s="331"/>
      <c r="U714" s="331"/>
      <c r="V714" s="331"/>
      <c r="W714" s="331"/>
      <c r="X714" s="331"/>
      <c r="Y714" s="331"/>
      <c r="Z714" s="331"/>
      <c r="AA714" s="331"/>
      <c r="AB714" s="331"/>
      <c r="AC714" s="331"/>
      <c r="AD714" s="328"/>
    </row>
    <row r="715" spans="18:30" x14ac:dyDescent="0.25">
      <c r="R715" s="331"/>
      <c r="S715" s="331"/>
      <c r="T715" s="331"/>
      <c r="U715" s="331"/>
      <c r="V715" s="331"/>
      <c r="W715" s="331"/>
      <c r="X715" s="331"/>
      <c r="Y715" s="331"/>
      <c r="Z715" s="331"/>
      <c r="AA715" s="331"/>
      <c r="AB715" s="331"/>
      <c r="AC715" s="331"/>
      <c r="AD715" s="328"/>
    </row>
    <row r="716" spans="18:30" x14ac:dyDescent="0.25">
      <c r="R716" s="331"/>
      <c r="S716" s="331"/>
      <c r="T716" s="331"/>
      <c r="U716" s="331"/>
      <c r="V716" s="331"/>
      <c r="W716" s="331"/>
      <c r="X716" s="331"/>
      <c r="Y716" s="331"/>
      <c r="Z716" s="331"/>
      <c r="AA716" s="331"/>
      <c r="AB716" s="331"/>
      <c r="AC716" s="331"/>
      <c r="AD716" s="328"/>
    </row>
    <row r="717" spans="18:30" x14ac:dyDescent="0.25">
      <c r="R717" s="331"/>
      <c r="S717" s="331"/>
      <c r="T717" s="331"/>
      <c r="U717" s="331"/>
      <c r="V717" s="331"/>
      <c r="W717" s="331"/>
      <c r="X717" s="331"/>
      <c r="Y717" s="331"/>
      <c r="Z717" s="331"/>
      <c r="AA717" s="331"/>
      <c r="AB717" s="331"/>
      <c r="AC717" s="331"/>
      <c r="AD717" s="328"/>
    </row>
    <row r="718" spans="18:30" x14ac:dyDescent="0.25">
      <c r="R718" s="331"/>
      <c r="S718" s="331"/>
      <c r="T718" s="331"/>
      <c r="U718" s="331"/>
      <c r="V718" s="331"/>
      <c r="W718" s="331"/>
      <c r="X718" s="331"/>
      <c r="Y718" s="331"/>
      <c r="Z718" s="331"/>
      <c r="AA718" s="331"/>
      <c r="AB718" s="331"/>
      <c r="AC718" s="331"/>
      <c r="AD718" s="328"/>
    </row>
    <row r="719" spans="18:30" x14ac:dyDescent="0.25">
      <c r="R719" s="331"/>
      <c r="S719" s="331"/>
      <c r="T719" s="331"/>
      <c r="U719" s="331"/>
      <c r="V719" s="331"/>
      <c r="W719" s="331"/>
      <c r="X719" s="331"/>
      <c r="Y719" s="331"/>
      <c r="Z719" s="331"/>
      <c r="AA719" s="331"/>
      <c r="AB719" s="331"/>
      <c r="AC719" s="331"/>
      <c r="AD719" s="328"/>
    </row>
    <row r="720" spans="18:30" x14ac:dyDescent="0.25">
      <c r="R720" s="331"/>
      <c r="S720" s="331"/>
      <c r="T720" s="331"/>
      <c r="U720" s="331"/>
      <c r="V720" s="331"/>
      <c r="W720" s="331"/>
      <c r="X720" s="331"/>
      <c r="Y720" s="331"/>
      <c r="Z720" s="331"/>
      <c r="AA720" s="331"/>
      <c r="AB720" s="331"/>
      <c r="AC720" s="331"/>
      <c r="AD720" s="328"/>
    </row>
    <row r="721" spans="18:30" x14ac:dyDescent="0.25">
      <c r="R721" s="331"/>
      <c r="S721" s="331"/>
      <c r="T721" s="331"/>
      <c r="U721" s="331"/>
      <c r="V721" s="331"/>
      <c r="W721" s="331"/>
      <c r="X721" s="331"/>
      <c r="Y721" s="331"/>
      <c r="Z721" s="331"/>
      <c r="AA721" s="331"/>
      <c r="AB721" s="331"/>
      <c r="AC721" s="331"/>
      <c r="AD721" s="328"/>
    </row>
    <row r="722" spans="18:30" x14ac:dyDescent="0.25">
      <c r="R722" s="331"/>
      <c r="S722" s="331"/>
      <c r="T722" s="331"/>
      <c r="U722" s="331"/>
      <c r="V722" s="331"/>
      <c r="W722" s="331"/>
      <c r="X722" s="331"/>
      <c r="Y722" s="331"/>
      <c r="Z722" s="331"/>
      <c r="AA722" s="331"/>
      <c r="AB722" s="331"/>
      <c r="AC722" s="331"/>
      <c r="AD722" s="328"/>
    </row>
    <row r="723" spans="18:30" x14ac:dyDescent="0.25">
      <c r="R723" s="331"/>
      <c r="S723" s="331"/>
      <c r="T723" s="331"/>
      <c r="U723" s="331"/>
      <c r="V723" s="331"/>
      <c r="W723" s="331"/>
      <c r="X723" s="331"/>
      <c r="Y723" s="331"/>
      <c r="Z723" s="331"/>
      <c r="AA723" s="331"/>
      <c r="AB723" s="331"/>
      <c r="AC723" s="331"/>
      <c r="AD723" s="328"/>
    </row>
    <row r="724" spans="18:30" x14ac:dyDescent="0.25">
      <c r="R724" s="331"/>
      <c r="S724" s="331"/>
      <c r="T724" s="331"/>
      <c r="U724" s="331"/>
      <c r="V724" s="331"/>
      <c r="W724" s="331"/>
      <c r="X724" s="331"/>
      <c r="Y724" s="331"/>
      <c r="Z724" s="331"/>
      <c r="AA724" s="331"/>
      <c r="AB724" s="331"/>
      <c r="AC724" s="331"/>
      <c r="AD724" s="328"/>
    </row>
    <row r="725" spans="18:30" x14ac:dyDescent="0.25">
      <c r="R725" s="331"/>
      <c r="S725" s="331"/>
      <c r="T725" s="331"/>
      <c r="U725" s="331"/>
      <c r="V725" s="331"/>
      <c r="W725" s="331"/>
      <c r="X725" s="331"/>
      <c r="Y725" s="331"/>
      <c r="Z725" s="331"/>
      <c r="AA725" s="331"/>
      <c r="AB725" s="331"/>
      <c r="AC725" s="331"/>
      <c r="AD725" s="328"/>
    </row>
    <row r="726" spans="18:30" x14ac:dyDescent="0.25">
      <c r="R726" s="331"/>
      <c r="S726" s="331"/>
      <c r="T726" s="331"/>
      <c r="U726" s="331"/>
      <c r="V726" s="331"/>
      <c r="W726" s="331"/>
      <c r="X726" s="331"/>
      <c r="Y726" s="331"/>
      <c r="Z726" s="331"/>
      <c r="AA726" s="331"/>
      <c r="AB726" s="331"/>
      <c r="AC726" s="331"/>
      <c r="AD726" s="328"/>
    </row>
    <row r="727" spans="18:30" x14ac:dyDescent="0.25">
      <c r="R727" s="331"/>
      <c r="S727" s="331"/>
      <c r="T727" s="331"/>
      <c r="U727" s="331"/>
      <c r="V727" s="331"/>
      <c r="W727" s="331"/>
      <c r="X727" s="331"/>
      <c r="Y727" s="331"/>
      <c r="Z727" s="331"/>
      <c r="AA727" s="331"/>
      <c r="AB727" s="331"/>
      <c r="AC727" s="331"/>
      <c r="AD727" s="328"/>
    </row>
    <row r="728" spans="18:30" x14ac:dyDescent="0.25">
      <c r="R728" s="331"/>
      <c r="S728" s="331"/>
      <c r="T728" s="331"/>
      <c r="U728" s="331"/>
      <c r="V728" s="331"/>
      <c r="W728" s="331"/>
      <c r="X728" s="331"/>
      <c r="Y728" s="331"/>
      <c r="Z728" s="331"/>
      <c r="AA728" s="331"/>
      <c r="AB728" s="331"/>
      <c r="AC728" s="331"/>
      <c r="AD728" s="328"/>
    </row>
    <row r="729" spans="18:30" x14ac:dyDescent="0.25">
      <c r="R729" s="331"/>
      <c r="S729" s="331"/>
      <c r="T729" s="331"/>
      <c r="U729" s="331"/>
      <c r="V729" s="331"/>
      <c r="W729" s="331"/>
      <c r="X729" s="331"/>
      <c r="Y729" s="331"/>
      <c r="Z729" s="331"/>
      <c r="AA729" s="331"/>
      <c r="AB729" s="331"/>
      <c r="AC729" s="331"/>
      <c r="AD729" s="328"/>
    </row>
    <row r="730" spans="18:30" x14ac:dyDescent="0.25">
      <c r="R730" s="331"/>
      <c r="S730" s="331"/>
      <c r="T730" s="331"/>
      <c r="U730" s="331"/>
      <c r="V730" s="331"/>
      <c r="W730" s="331"/>
      <c r="X730" s="331"/>
      <c r="Y730" s="331"/>
      <c r="Z730" s="331"/>
      <c r="AA730" s="331"/>
      <c r="AB730" s="331"/>
      <c r="AC730" s="331"/>
      <c r="AD730" s="328"/>
    </row>
    <row r="731" spans="18:30" x14ac:dyDescent="0.25">
      <c r="R731" s="331"/>
      <c r="S731" s="331"/>
      <c r="T731" s="331"/>
      <c r="U731" s="331"/>
      <c r="V731" s="331"/>
      <c r="W731" s="331"/>
      <c r="X731" s="331"/>
      <c r="Y731" s="331"/>
      <c r="Z731" s="331"/>
      <c r="AA731" s="331"/>
      <c r="AB731" s="331"/>
      <c r="AC731" s="331"/>
      <c r="AD731" s="328"/>
    </row>
    <row r="732" spans="18:30" x14ac:dyDescent="0.25">
      <c r="R732" s="331"/>
      <c r="S732" s="331"/>
      <c r="T732" s="331"/>
      <c r="U732" s="331"/>
      <c r="V732" s="331"/>
      <c r="W732" s="331"/>
      <c r="X732" s="331"/>
      <c r="Y732" s="331"/>
      <c r="Z732" s="331"/>
      <c r="AA732" s="331"/>
      <c r="AB732" s="331"/>
      <c r="AC732" s="331"/>
      <c r="AD732" s="328"/>
    </row>
    <row r="733" spans="18:30" x14ac:dyDescent="0.25">
      <c r="R733" s="331"/>
      <c r="S733" s="331"/>
      <c r="T733" s="331"/>
      <c r="U733" s="331"/>
      <c r="V733" s="331"/>
      <c r="W733" s="331"/>
      <c r="X733" s="331"/>
      <c r="Y733" s="331"/>
      <c r="Z733" s="331"/>
      <c r="AA733" s="331"/>
      <c r="AB733" s="331"/>
      <c r="AC733" s="331"/>
      <c r="AD733" s="328"/>
    </row>
    <row r="734" spans="18:30" x14ac:dyDescent="0.25">
      <c r="R734" s="331"/>
      <c r="S734" s="331"/>
      <c r="T734" s="331"/>
      <c r="U734" s="331"/>
      <c r="V734" s="331"/>
      <c r="W734" s="331"/>
      <c r="X734" s="331"/>
      <c r="Y734" s="331"/>
      <c r="Z734" s="331"/>
      <c r="AA734" s="331"/>
      <c r="AB734" s="331"/>
      <c r="AC734" s="331"/>
      <c r="AD734" s="328"/>
    </row>
    <row r="735" spans="18:30" x14ac:dyDescent="0.25">
      <c r="R735" s="331"/>
      <c r="S735" s="331"/>
      <c r="T735" s="331"/>
      <c r="U735" s="331"/>
      <c r="V735" s="331"/>
      <c r="W735" s="331"/>
      <c r="X735" s="331"/>
      <c r="Y735" s="331"/>
      <c r="Z735" s="331"/>
      <c r="AA735" s="331"/>
      <c r="AB735" s="331"/>
      <c r="AC735" s="331"/>
      <c r="AD735" s="328"/>
    </row>
    <row r="736" spans="18:30" x14ac:dyDescent="0.25">
      <c r="R736" s="331"/>
      <c r="S736" s="331"/>
      <c r="T736" s="331"/>
      <c r="U736" s="331"/>
      <c r="V736" s="331"/>
      <c r="W736" s="331"/>
      <c r="X736" s="331"/>
      <c r="Y736" s="331"/>
      <c r="Z736" s="331"/>
      <c r="AA736" s="331"/>
      <c r="AB736" s="331"/>
      <c r="AC736" s="331"/>
      <c r="AD736" s="328"/>
    </row>
    <row r="737" spans="18:30" x14ac:dyDescent="0.25">
      <c r="R737" s="331"/>
      <c r="S737" s="331"/>
      <c r="T737" s="331"/>
      <c r="U737" s="331"/>
      <c r="V737" s="331"/>
      <c r="W737" s="331"/>
      <c r="X737" s="331"/>
      <c r="Y737" s="331"/>
      <c r="Z737" s="331"/>
      <c r="AA737" s="331"/>
      <c r="AB737" s="331"/>
      <c r="AC737" s="331"/>
      <c r="AD737" s="328"/>
    </row>
    <row r="738" spans="18:30" x14ac:dyDescent="0.25">
      <c r="R738" s="331"/>
      <c r="S738" s="331"/>
      <c r="T738" s="331"/>
      <c r="U738" s="331"/>
      <c r="V738" s="331"/>
      <c r="W738" s="331"/>
      <c r="X738" s="331"/>
      <c r="Y738" s="331"/>
      <c r="Z738" s="331"/>
      <c r="AA738" s="331"/>
      <c r="AB738" s="331"/>
      <c r="AC738" s="331"/>
      <c r="AD738" s="328"/>
    </row>
    <row r="739" spans="18:30" x14ac:dyDescent="0.25">
      <c r="R739" s="331"/>
      <c r="S739" s="331"/>
      <c r="T739" s="331"/>
      <c r="U739" s="331"/>
      <c r="V739" s="331"/>
      <c r="W739" s="331"/>
      <c r="X739" s="331"/>
      <c r="Y739" s="331"/>
      <c r="Z739" s="331"/>
      <c r="AA739" s="331"/>
      <c r="AB739" s="331"/>
      <c r="AC739" s="331"/>
      <c r="AD739" s="328"/>
    </row>
    <row r="740" spans="18:30" x14ac:dyDescent="0.25">
      <c r="R740" s="331"/>
      <c r="S740" s="331"/>
      <c r="T740" s="331"/>
      <c r="U740" s="331"/>
      <c r="V740" s="331"/>
      <c r="W740" s="331"/>
      <c r="X740" s="331"/>
      <c r="Y740" s="331"/>
      <c r="Z740" s="331"/>
      <c r="AA740" s="331"/>
      <c r="AB740" s="331"/>
      <c r="AC740" s="331"/>
      <c r="AD740" s="328"/>
    </row>
    <row r="741" spans="18:30" x14ac:dyDescent="0.25">
      <c r="R741" s="331"/>
      <c r="S741" s="331"/>
      <c r="T741" s="331"/>
      <c r="U741" s="331"/>
      <c r="V741" s="331"/>
      <c r="W741" s="331"/>
      <c r="X741" s="331"/>
      <c r="Y741" s="331"/>
      <c r="Z741" s="331"/>
      <c r="AA741" s="331"/>
      <c r="AB741" s="331"/>
      <c r="AC741" s="331"/>
      <c r="AD741" s="328"/>
    </row>
    <row r="742" spans="18:30" x14ac:dyDescent="0.25">
      <c r="R742" s="331"/>
      <c r="S742" s="331"/>
      <c r="T742" s="331"/>
      <c r="U742" s="331"/>
      <c r="V742" s="331"/>
      <c r="W742" s="331"/>
      <c r="X742" s="331"/>
      <c r="Y742" s="331"/>
      <c r="Z742" s="331"/>
      <c r="AA742" s="331"/>
      <c r="AB742" s="331"/>
      <c r="AC742" s="331"/>
      <c r="AD742" s="328"/>
    </row>
    <row r="743" spans="18:30" x14ac:dyDescent="0.25">
      <c r="R743" s="331"/>
      <c r="S743" s="331"/>
      <c r="T743" s="331"/>
      <c r="U743" s="331"/>
      <c r="V743" s="331"/>
      <c r="W743" s="331"/>
      <c r="X743" s="331"/>
      <c r="Y743" s="331"/>
      <c r="Z743" s="331"/>
      <c r="AA743" s="331"/>
      <c r="AB743" s="331"/>
      <c r="AC743" s="331"/>
      <c r="AD743" s="328"/>
    </row>
    <row r="744" spans="18:30" x14ac:dyDescent="0.25">
      <c r="R744" s="331"/>
      <c r="S744" s="331"/>
      <c r="T744" s="331"/>
      <c r="U744" s="331"/>
      <c r="V744" s="331"/>
      <c r="W744" s="331"/>
      <c r="X744" s="331"/>
      <c r="Y744" s="331"/>
      <c r="Z744" s="331"/>
      <c r="AA744" s="331"/>
      <c r="AB744" s="331"/>
      <c r="AC744" s="331"/>
      <c r="AD744" s="328"/>
    </row>
    <row r="745" spans="18:30" x14ac:dyDescent="0.25">
      <c r="R745" s="331"/>
      <c r="S745" s="331"/>
      <c r="T745" s="331"/>
      <c r="U745" s="331"/>
      <c r="V745" s="331"/>
      <c r="W745" s="331"/>
      <c r="X745" s="331"/>
      <c r="Y745" s="331"/>
      <c r="Z745" s="331"/>
      <c r="AA745" s="331"/>
      <c r="AB745" s="331"/>
      <c r="AC745" s="331"/>
      <c r="AD745" s="328"/>
    </row>
    <row r="746" spans="18:30" x14ac:dyDescent="0.25">
      <c r="R746" s="331"/>
      <c r="S746" s="331"/>
      <c r="T746" s="331"/>
      <c r="U746" s="331"/>
      <c r="V746" s="331"/>
      <c r="W746" s="331"/>
      <c r="X746" s="331"/>
      <c r="Y746" s="331"/>
      <c r="Z746" s="331"/>
      <c r="AA746" s="331"/>
      <c r="AB746" s="331"/>
      <c r="AC746" s="331"/>
      <c r="AD746" s="328"/>
    </row>
    <row r="747" spans="18:30" x14ac:dyDescent="0.25">
      <c r="R747" s="331"/>
      <c r="S747" s="331"/>
      <c r="T747" s="331"/>
      <c r="U747" s="331"/>
      <c r="V747" s="331"/>
      <c r="W747" s="331"/>
      <c r="X747" s="331"/>
      <c r="Y747" s="331"/>
      <c r="Z747" s="331"/>
      <c r="AA747" s="331"/>
      <c r="AB747" s="331"/>
      <c r="AC747" s="331"/>
      <c r="AD747" s="328"/>
    </row>
    <row r="748" spans="18:30" x14ac:dyDescent="0.25">
      <c r="R748" s="331"/>
      <c r="S748" s="331"/>
      <c r="T748" s="331"/>
      <c r="U748" s="331"/>
      <c r="V748" s="331"/>
      <c r="W748" s="331"/>
      <c r="X748" s="331"/>
      <c r="Y748" s="331"/>
      <c r="Z748" s="331"/>
      <c r="AA748" s="331"/>
      <c r="AB748" s="331"/>
      <c r="AC748" s="331"/>
      <c r="AD748" s="328"/>
    </row>
    <row r="749" spans="18:30" x14ac:dyDescent="0.25">
      <c r="R749" s="331"/>
      <c r="S749" s="331"/>
      <c r="T749" s="331"/>
      <c r="U749" s="331"/>
      <c r="V749" s="331"/>
      <c r="W749" s="331"/>
      <c r="X749" s="331"/>
      <c r="Y749" s="331"/>
      <c r="Z749" s="331"/>
      <c r="AA749" s="331"/>
      <c r="AB749" s="331"/>
      <c r="AC749" s="331"/>
      <c r="AD749" s="328"/>
    </row>
    <row r="750" spans="18:30" x14ac:dyDescent="0.25">
      <c r="R750" s="331"/>
      <c r="S750" s="331"/>
      <c r="T750" s="331"/>
      <c r="U750" s="331"/>
      <c r="V750" s="331"/>
      <c r="W750" s="331"/>
      <c r="X750" s="331"/>
      <c r="Y750" s="331"/>
      <c r="Z750" s="331"/>
      <c r="AA750" s="331"/>
      <c r="AB750" s="331"/>
      <c r="AC750" s="331"/>
      <c r="AD750" s="328"/>
    </row>
    <row r="751" spans="18:30" x14ac:dyDescent="0.25">
      <c r="R751" s="331"/>
      <c r="S751" s="331"/>
      <c r="T751" s="331"/>
      <c r="U751" s="331"/>
      <c r="V751" s="331"/>
      <c r="W751" s="331"/>
      <c r="X751" s="331"/>
      <c r="Y751" s="331"/>
      <c r="Z751" s="331"/>
      <c r="AA751" s="331"/>
      <c r="AB751" s="331"/>
      <c r="AC751" s="331"/>
      <c r="AD751" s="328"/>
    </row>
    <row r="752" spans="18:30" x14ac:dyDescent="0.25">
      <c r="R752" s="331"/>
      <c r="S752" s="331"/>
      <c r="T752" s="331"/>
      <c r="U752" s="331"/>
      <c r="V752" s="331"/>
      <c r="W752" s="331"/>
      <c r="X752" s="331"/>
      <c r="Y752" s="331"/>
      <c r="Z752" s="331"/>
      <c r="AA752" s="331"/>
      <c r="AB752" s="331"/>
      <c r="AC752" s="331"/>
      <c r="AD752" s="328"/>
    </row>
    <row r="753" spans="18:30" x14ac:dyDescent="0.25">
      <c r="R753" s="331"/>
      <c r="S753" s="331"/>
      <c r="T753" s="331"/>
      <c r="U753" s="331"/>
      <c r="V753" s="331"/>
      <c r="W753" s="331"/>
      <c r="X753" s="331"/>
      <c r="Y753" s="331"/>
      <c r="Z753" s="331"/>
      <c r="AA753" s="331"/>
      <c r="AB753" s="331"/>
      <c r="AC753" s="331"/>
      <c r="AD753" s="328"/>
    </row>
    <row r="754" spans="18:30" x14ac:dyDescent="0.25">
      <c r="R754" s="331"/>
      <c r="S754" s="331"/>
      <c r="T754" s="331"/>
      <c r="U754" s="331"/>
      <c r="V754" s="331"/>
      <c r="W754" s="331"/>
      <c r="X754" s="331"/>
      <c r="Y754" s="331"/>
      <c r="Z754" s="331"/>
      <c r="AA754" s="331"/>
      <c r="AB754" s="331"/>
      <c r="AC754" s="331"/>
      <c r="AD754" s="328"/>
    </row>
    <row r="755" spans="18:30" x14ac:dyDescent="0.25">
      <c r="R755" s="331"/>
      <c r="S755" s="331"/>
      <c r="T755" s="331"/>
      <c r="U755" s="331"/>
      <c r="V755" s="331"/>
      <c r="W755" s="331"/>
      <c r="X755" s="331"/>
      <c r="Y755" s="331"/>
      <c r="Z755" s="331"/>
      <c r="AA755" s="331"/>
      <c r="AB755" s="331"/>
      <c r="AC755" s="331"/>
      <c r="AD755" s="328"/>
    </row>
    <row r="756" spans="18:30" x14ac:dyDescent="0.25">
      <c r="R756" s="331"/>
      <c r="S756" s="331"/>
      <c r="T756" s="331"/>
      <c r="U756" s="331"/>
      <c r="V756" s="331"/>
      <c r="W756" s="331"/>
      <c r="X756" s="331"/>
      <c r="Y756" s="331"/>
      <c r="Z756" s="331"/>
      <c r="AA756" s="331"/>
      <c r="AB756" s="331"/>
      <c r="AC756" s="331"/>
      <c r="AD756" s="328"/>
    </row>
    <row r="757" spans="18:30" x14ac:dyDescent="0.25">
      <c r="R757" s="331"/>
      <c r="S757" s="331"/>
      <c r="T757" s="331"/>
      <c r="U757" s="331"/>
      <c r="V757" s="331"/>
      <c r="W757" s="331"/>
      <c r="X757" s="331"/>
      <c r="Y757" s="331"/>
      <c r="Z757" s="331"/>
      <c r="AA757" s="331"/>
      <c r="AB757" s="331"/>
      <c r="AC757" s="331"/>
      <c r="AD757" s="328"/>
    </row>
    <row r="758" spans="18:30" x14ac:dyDescent="0.25">
      <c r="R758" s="331"/>
      <c r="S758" s="331"/>
      <c r="T758" s="331"/>
      <c r="U758" s="331"/>
      <c r="V758" s="331"/>
      <c r="W758" s="331"/>
      <c r="X758" s="331"/>
      <c r="Y758" s="331"/>
      <c r="Z758" s="331"/>
      <c r="AA758" s="331"/>
      <c r="AB758" s="331"/>
      <c r="AC758" s="331"/>
      <c r="AD758" s="328"/>
    </row>
    <row r="759" spans="18:30" x14ac:dyDescent="0.25">
      <c r="R759" s="331"/>
      <c r="S759" s="331"/>
      <c r="T759" s="331"/>
      <c r="U759" s="331"/>
      <c r="V759" s="331"/>
      <c r="W759" s="331"/>
      <c r="X759" s="331"/>
      <c r="Y759" s="331"/>
      <c r="Z759" s="331"/>
      <c r="AA759" s="331"/>
      <c r="AB759" s="331"/>
      <c r="AC759" s="331"/>
      <c r="AD759" s="328"/>
    </row>
    <row r="760" spans="18:30" x14ac:dyDescent="0.25">
      <c r="R760" s="331"/>
      <c r="S760" s="331"/>
      <c r="T760" s="331"/>
      <c r="U760" s="331"/>
      <c r="V760" s="331"/>
      <c r="W760" s="331"/>
      <c r="X760" s="331"/>
      <c r="Y760" s="331"/>
      <c r="Z760" s="331"/>
      <c r="AA760" s="331"/>
      <c r="AB760" s="331"/>
      <c r="AC760" s="331"/>
      <c r="AD760" s="328"/>
    </row>
    <row r="761" spans="18:30" x14ac:dyDescent="0.25">
      <c r="R761" s="331"/>
      <c r="S761" s="331"/>
      <c r="T761" s="331"/>
      <c r="U761" s="331"/>
      <c r="V761" s="331"/>
      <c r="W761" s="331"/>
      <c r="X761" s="331"/>
      <c r="Y761" s="331"/>
      <c r="Z761" s="331"/>
      <c r="AA761" s="331"/>
      <c r="AB761" s="331"/>
      <c r="AC761" s="331"/>
      <c r="AD761" s="328"/>
    </row>
    <row r="762" spans="18:30" x14ac:dyDescent="0.25">
      <c r="R762" s="331"/>
      <c r="S762" s="331"/>
      <c r="T762" s="331"/>
      <c r="U762" s="331"/>
      <c r="V762" s="331"/>
      <c r="W762" s="331"/>
      <c r="X762" s="331"/>
      <c r="Y762" s="331"/>
      <c r="Z762" s="331"/>
      <c r="AA762" s="331"/>
      <c r="AB762" s="331"/>
      <c r="AC762" s="331"/>
      <c r="AD762" s="328"/>
    </row>
    <row r="763" spans="18:30" x14ac:dyDescent="0.25">
      <c r="R763" s="331"/>
      <c r="S763" s="331"/>
      <c r="T763" s="331"/>
      <c r="U763" s="331"/>
      <c r="V763" s="331"/>
      <c r="W763" s="331"/>
      <c r="X763" s="331"/>
      <c r="Y763" s="331"/>
      <c r="Z763" s="331"/>
      <c r="AA763" s="331"/>
      <c r="AB763" s="331"/>
      <c r="AC763" s="331"/>
      <c r="AD763" s="328"/>
    </row>
    <row r="764" spans="18:30" x14ac:dyDescent="0.25">
      <c r="R764" s="331"/>
      <c r="S764" s="331"/>
      <c r="T764" s="331"/>
      <c r="U764" s="331"/>
      <c r="V764" s="331"/>
      <c r="W764" s="331"/>
      <c r="X764" s="331"/>
      <c r="Y764" s="331"/>
      <c r="Z764" s="331"/>
      <c r="AA764" s="331"/>
      <c r="AB764" s="331"/>
      <c r="AC764" s="331"/>
      <c r="AD764" s="328"/>
    </row>
    <row r="765" spans="18:30" x14ac:dyDescent="0.25">
      <c r="R765" s="331"/>
      <c r="S765" s="331"/>
      <c r="T765" s="331"/>
      <c r="U765" s="331"/>
      <c r="V765" s="331"/>
      <c r="W765" s="331"/>
      <c r="X765" s="331"/>
      <c r="Y765" s="331"/>
      <c r="Z765" s="331"/>
      <c r="AA765" s="331"/>
      <c r="AB765" s="331"/>
      <c r="AC765" s="331"/>
      <c r="AD765" s="328"/>
    </row>
    <row r="766" spans="18:30" x14ac:dyDescent="0.25">
      <c r="R766" s="331"/>
      <c r="S766" s="331"/>
      <c r="T766" s="331"/>
      <c r="U766" s="331"/>
      <c r="V766" s="331"/>
      <c r="W766" s="331"/>
      <c r="X766" s="331"/>
      <c r="Y766" s="331"/>
      <c r="Z766" s="331"/>
      <c r="AA766" s="331"/>
      <c r="AB766" s="331"/>
      <c r="AC766" s="331"/>
      <c r="AD766" s="328"/>
    </row>
    <row r="767" spans="18:30" x14ac:dyDescent="0.25">
      <c r="R767" s="331"/>
      <c r="S767" s="331"/>
      <c r="T767" s="331"/>
      <c r="U767" s="331"/>
      <c r="V767" s="331"/>
      <c r="W767" s="331"/>
      <c r="X767" s="331"/>
      <c r="Y767" s="331"/>
      <c r="Z767" s="331"/>
      <c r="AA767" s="331"/>
      <c r="AB767" s="331"/>
      <c r="AC767" s="331"/>
      <c r="AD767" s="328"/>
    </row>
    <row r="768" spans="18:30" x14ac:dyDescent="0.25">
      <c r="R768" s="331"/>
      <c r="S768" s="331"/>
      <c r="T768" s="331"/>
      <c r="U768" s="331"/>
      <c r="V768" s="331"/>
      <c r="W768" s="331"/>
      <c r="X768" s="331"/>
      <c r="Y768" s="331"/>
      <c r="Z768" s="331"/>
      <c r="AA768" s="331"/>
      <c r="AB768" s="331"/>
      <c r="AC768" s="331"/>
      <c r="AD768" s="328"/>
    </row>
    <row r="769" spans="18:30" x14ac:dyDescent="0.25">
      <c r="R769" s="331"/>
      <c r="S769" s="331"/>
      <c r="T769" s="331"/>
      <c r="U769" s="331"/>
      <c r="V769" s="331"/>
      <c r="W769" s="331"/>
      <c r="X769" s="331"/>
      <c r="Y769" s="331"/>
      <c r="Z769" s="331"/>
      <c r="AA769" s="331"/>
      <c r="AB769" s="331"/>
      <c r="AC769" s="331"/>
      <c r="AD769" s="328"/>
    </row>
    <row r="770" spans="18:30" x14ac:dyDescent="0.25">
      <c r="R770" s="331"/>
      <c r="S770" s="331"/>
      <c r="T770" s="331"/>
      <c r="U770" s="331"/>
      <c r="V770" s="331"/>
      <c r="W770" s="331"/>
      <c r="X770" s="331"/>
      <c r="Y770" s="331"/>
      <c r="Z770" s="331"/>
      <c r="AA770" s="331"/>
      <c r="AB770" s="331"/>
      <c r="AC770" s="331"/>
      <c r="AD770" s="328"/>
    </row>
    <row r="771" spans="18:30" x14ac:dyDescent="0.25">
      <c r="R771" s="331"/>
      <c r="S771" s="331"/>
      <c r="T771" s="331"/>
      <c r="U771" s="331"/>
      <c r="V771" s="331"/>
      <c r="W771" s="331"/>
      <c r="X771" s="331"/>
      <c r="Y771" s="331"/>
      <c r="Z771" s="331"/>
      <c r="AA771" s="331"/>
      <c r="AB771" s="331"/>
      <c r="AC771" s="331"/>
      <c r="AD771" s="328"/>
    </row>
    <row r="772" spans="18:30" x14ac:dyDescent="0.25">
      <c r="R772" s="331"/>
      <c r="S772" s="331"/>
      <c r="T772" s="331"/>
      <c r="U772" s="331"/>
      <c r="V772" s="331"/>
      <c r="W772" s="331"/>
      <c r="X772" s="331"/>
      <c r="Y772" s="331"/>
      <c r="Z772" s="331"/>
      <c r="AA772" s="331"/>
      <c r="AB772" s="331"/>
      <c r="AC772" s="331"/>
      <c r="AD772" s="328"/>
    </row>
    <row r="773" spans="18:30" x14ac:dyDescent="0.25">
      <c r="R773" s="331"/>
      <c r="S773" s="331"/>
      <c r="T773" s="331"/>
      <c r="U773" s="331"/>
      <c r="V773" s="331"/>
      <c r="W773" s="331"/>
      <c r="X773" s="331"/>
      <c r="Y773" s="331"/>
      <c r="Z773" s="331"/>
      <c r="AA773" s="331"/>
      <c r="AB773" s="331"/>
      <c r="AC773" s="331"/>
      <c r="AD773" s="328"/>
    </row>
    <row r="774" spans="18:30" x14ac:dyDescent="0.25">
      <c r="R774" s="331"/>
      <c r="S774" s="331"/>
      <c r="T774" s="331"/>
      <c r="U774" s="331"/>
      <c r="V774" s="331"/>
      <c r="W774" s="331"/>
      <c r="X774" s="331"/>
      <c r="Y774" s="331"/>
      <c r="Z774" s="331"/>
      <c r="AA774" s="331"/>
      <c r="AB774" s="331"/>
      <c r="AC774" s="331"/>
      <c r="AD774" s="328"/>
    </row>
    <row r="775" spans="18:30" x14ac:dyDescent="0.25">
      <c r="R775" s="331"/>
      <c r="S775" s="331"/>
      <c r="T775" s="331"/>
      <c r="U775" s="331"/>
      <c r="V775" s="331"/>
      <c r="W775" s="331"/>
      <c r="X775" s="331"/>
      <c r="Y775" s="331"/>
      <c r="Z775" s="331"/>
      <c r="AA775" s="331"/>
      <c r="AB775" s="331"/>
      <c r="AC775" s="331"/>
      <c r="AD775" s="328"/>
    </row>
    <row r="776" spans="18:30" x14ac:dyDescent="0.25">
      <c r="R776" s="331"/>
      <c r="S776" s="331"/>
      <c r="T776" s="331"/>
      <c r="U776" s="331"/>
      <c r="V776" s="331"/>
      <c r="W776" s="331"/>
      <c r="X776" s="331"/>
      <c r="Y776" s="331"/>
      <c r="Z776" s="331"/>
      <c r="AA776" s="331"/>
      <c r="AB776" s="331"/>
      <c r="AC776" s="331"/>
      <c r="AD776" s="328"/>
    </row>
    <row r="777" spans="18:30" x14ac:dyDescent="0.25">
      <c r="R777" s="331"/>
      <c r="S777" s="331"/>
      <c r="T777" s="331"/>
      <c r="U777" s="331"/>
      <c r="V777" s="331"/>
      <c r="W777" s="331"/>
      <c r="X777" s="331"/>
      <c r="Y777" s="331"/>
      <c r="Z777" s="331"/>
      <c r="AA777" s="331"/>
      <c r="AB777" s="331"/>
      <c r="AC777" s="331"/>
      <c r="AD777" s="328"/>
    </row>
    <row r="778" spans="18:30" x14ac:dyDescent="0.25">
      <c r="R778" s="331"/>
      <c r="S778" s="331"/>
      <c r="T778" s="331"/>
      <c r="U778" s="331"/>
      <c r="V778" s="331"/>
      <c r="W778" s="331"/>
      <c r="X778" s="331"/>
      <c r="Y778" s="331"/>
      <c r="Z778" s="331"/>
      <c r="AA778" s="331"/>
      <c r="AB778" s="331"/>
      <c r="AC778" s="331"/>
      <c r="AD778" s="328"/>
    </row>
    <row r="779" spans="18:30" x14ac:dyDescent="0.25">
      <c r="R779" s="331"/>
      <c r="S779" s="331"/>
      <c r="T779" s="331"/>
      <c r="U779" s="331"/>
      <c r="V779" s="331"/>
      <c r="W779" s="331"/>
      <c r="X779" s="331"/>
      <c r="Y779" s="331"/>
      <c r="Z779" s="331"/>
      <c r="AA779" s="331"/>
      <c r="AB779" s="331"/>
      <c r="AC779" s="331"/>
      <c r="AD779" s="328"/>
    </row>
    <row r="780" spans="18:30" x14ac:dyDescent="0.25">
      <c r="R780" s="331"/>
      <c r="S780" s="331"/>
      <c r="T780" s="331"/>
      <c r="U780" s="331"/>
      <c r="V780" s="331"/>
      <c r="W780" s="331"/>
      <c r="X780" s="331"/>
      <c r="Y780" s="331"/>
      <c r="Z780" s="331"/>
      <c r="AA780" s="331"/>
      <c r="AB780" s="331"/>
      <c r="AC780" s="331"/>
      <c r="AD780" s="328"/>
    </row>
    <row r="781" spans="18:30" x14ac:dyDescent="0.25">
      <c r="R781" s="331"/>
      <c r="S781" s="331"/>
      <c r="T781" s="331"/>
      <c r="U781" s="331"/>
      <c r="V781" s="331"/>
      <c r="W781" s="331"/>
      <c r="X781" s="331"/>
      <c r="Y781" s="331"/>
      <c r="Z781" s="331"/>
      <c r="AA781" s="331"/>
      <c r="AB781" s="331"/>
      <c r="AC781" s="331"/>
      <c r="AD781" s="328"/>
    </row>
    <row r="782" spans="18:30" x14ac:dyDescent="0.25">
      <c r="R782" s="331"/>
      <c r="S782" s="331"/>
      <c r="T782" s="331"/>
      <c r="U782" s="331"/>
      <c r="V782" s="331"/>
      <c r="W782" s="331"/>
      <c r="X782" s="331"/>
      <c r="Y782" s="331"/>
      <c r="Z782" s="331"/>
      <c r="AA782" s="331"/>
      <c r="AB782" s="331"/>
      <c r="AC782" s="331"/>
      <c r="AD782" s="328"/>
    </row>
    <row r="783" spans="18:30" x14ac:dyDescent="0.25">
      <c r="R783" s="331"/>
      <c r="S783" s="331"/>
      <c r="T783" s="331"/>
      <c r="U783" s="331"/>
      <c r="V783" s="331"/>
      <c r="W783" s="331"/>
      <c r="X783" s="331"/>
      <c r="Y783" s="331"/>
      <c r="Z783" s="331"/>
      <c r="AA783" s="331"/>
      <c r="AB783" s="331"/>
      <c r="AC783" s="331"/>
      <c r="AD783" s="328"/>
    </row>
    <row r="784" spans="18:30" x14ac:dyDescent="0.25">
      <c r="R784" s="331"/>
      <c r="S784" s="331"/>
      <c r="T784" s="331"/>
      <c r="U784" s="331"/>
      <c r="V784" s="331"/>
      <c r="W784" s="331"/>
      <c r="X784" s="331"/>
      <c r="Y784" s="331"/>
      <c r="Z784" s="331"/>
      <c r="AA784" s="331"/>
      <c r="AB784" s="331"/>
      <c r="AC784" s="331"/>
      <c r="AD784" s="328"/>
    </row>
    <row r="785" spans="18:30" x14ac:dyDescent="0.25">
      <c r="R785" s="331"/>
      <c r="S785" s="331"/>
      <c r="T785" s="331"/>
      <c r="U785" s="331"/>
      <c r="V785" s="331"/>
      <c r="W785" s="331"/>
      <c r="X785" s="331"/>
      <c r="Y785" s="331"/>
      <c r="Z785" s="331"/>
      <c r="AA785" s="331"/>
      <c r="AB785" s="331"/>
      <c r="AC785" s="331"/>
      <c r="AD785" s="328"/>
    </row>
    <row r="786" spans="18:30" x14ac:dyDescent="0.25">
      <c r="R786" s="331"/>
      <c r="S786" s="331"/>
      <c r="T786" s="331"/>
      <c r="U786" s="331"/>
      <c r="V786" s="331"/>
      <c r="W786" s="331"/>
      <c r="X786" s="331"/>
      <c r="Y786" s="331"/>
      <c r="Z786" s="331"/>
      <c r="AA786" s="331"/>
      <c r="AB786" s="331"/>
      <c r="AC786" s="331"/>
      <c r="AD786" s="328"/>
    </row>
    <row r="787" spans="18:30" x14ac:dyDescent="0.25">
      <c r="R787" s="331"/>
      <c r="S787" s="331"/>
      <c r="T787" s="331"/>
      <c r="U787" s="331"/>
      <c r="V787" s="331"/>
      <c r="W787" s="331"/>
      <c r="X787" s="331"/>
      <c r="Y787" s="331"/>
      <c r="Z787" s="331"/>
      <c r="AA787" s="331"/>
      <c r="AB787" s="331"/>
      <c r="AC787" s="331"/>
      <c r="AD787" s="328"/>
    </row>
    <row r="788" spans="18:30" x14ac:dyDescent="0.25">
      <c r="R788" s="331"/>
      <c r="S788" s="331"/>
      <c r="T788" s="331"/>
      <c r="U788" s="331"/>
      <c r="V788" s="331"/>
      <c r="W788" s="331"/>
      <c r="X788" s="331"/>
      <c r="Y788" s="331"/>
      <c r="Z788" s="331"/>
      <c r="AA788" s="331"/>
      <c r="AB788" s="331"/>
      <c r="AC788" s="331"/>
      <c r="AD788" s="328"/>
    </row>
    <row r="789" spans="18:30" x14ac:dyDescent="0.25">
      <c r="R789" s="331"/>
      <c r="S789" s="331"/>
      <c r="T789" s="331"/>
      <c r="U789" s="331"/>
      <c r="V789" s="331"/>
      <c r="W789" s="331"/>
      <c r="X789" s="331"/>
      <c r="Y789" s="331"/>
      <c r="Z789" s="331"/>
      <c r="AA789" s="331"/>
      <c r="AB789" s="331"/>
      <c r="AC789" s="331"/>
      <c r="AD789" s="328"/>
    </row>
    <row r="790" spans="18:30" x14ac:dyDescent="0.25">
      <c r="R790" s="331"/>
      <c r="S790" s="331"/>
      <c r="T790" s="331"/>
      <c r="U790" s="331"/>
      <c r="V790" s="331"/>
      <c r="W790" s="331"/>
      <c r="X790" s="331"/>
      <c r="Y790" s="331"/>
      <c r="Z790" s="331"/>
      <c r="AA790" s="331"/>
      <c r="AB790" s="331"/>
      <c r="AC790" s="331"/>
      <c r="AD790" s="328"/>
    </row>
    <row r="791" spans="18:30" x14ac:dyDescent="0.25">
      <c r="R791" s="331"/>
      <c r="S791" s="331"/>
      <c r="T791" s="331"/>
      <c r="U791" s="331"/>
      <c r="V791" s="331"/>
      <c r="W791" s="331"/>
      <c r="X791" s="331"/>
      <c r="Y791" s="331"/>
      <c r="Z791" s="331"/>
      <c r="AA791" s="331"/>
      <c r="AB791" s="331"/>
      <c r="AC791" s="331"/>
      <c r="AD791" s="328"/>
    </row>
    <row r="792" spans="18:30" x14ac:dyDescent="0.25">
      <c r="R792" s="331"/>
      <c r="S792" s="331"/>
      <c r="T792" s="331"/>
      <c r="U792" s="331"/>
      <c r="V792" s="331"/>
      <c r="W792" s="331"/>
      <c r="X792" s="331"/>
      <c r="Y792" s="331"/>
      <c r="Z792" s="331"/>
      <c r="AA792" s="331"/>
      <c r="AB792" s="331"/>
      <c r="AC792" s="331"/>
      <c r="AD792" s="328"/>
    </row>
    <row r="793" spans="18:30" x14ac:dyDescent="0.25">
      <c r="R793" s="331"/>
      <c r="S793" s="331"/>
      <c r="T793" s="331"/>
      <c r="U793" s="331"/>
      <c r="V793" s="331"/>
      <c r="W793" s="331"/>
      <c r="X793" s="331"/>
      <c r="Y793" s="331"/>
      <c r="Z793" s="331"/>
      <c r="AA793" s="331"/>
      <c r="AB793" s="331"/>
      <c r="AC793" s="331"/>
      <c r="AD793" s="328"/>
    </row>
    <row r="794" spans="18:30" x14ac:dyDescent="0.25">
      <c r="R794" s="331"/>
      <c r="S794" s="331"/>
      <c r="T794" s="331"/>
      <c r="U794" s="331"/>
      <c r="V794" s="331"/>
      <c r="W794" s="331"/>
      <c r="X794" s="331"/>
      <c r="Y794" s="331"/>
      <c r="Z794" s="331"/>
      <c r="AA794" s="331"/>
      <c r="AB794" s="331"/>
      <c r="AC794" s="331"/>
      <c r="AD794" s="328"/>
    </row>
    <row r="795" spans="18:30" x14ac:dyDescent="0.25">
      <c r="R795" s="331"/>
      <c r="S795" s="331"/>
      <c r="T795" s="331"/>
      <c r="U795" s="331"/>
      <c r="V795" s="331"/>
      <c r="W795" s="331"/>
      <c r="X795" s="331"/>
      <c r="Y795" s="331"/>
      <c r="Z795" s="331"/>
      <c r="AA795" s="331"/>
      <c r="AB795" s="331"/>
      <c r="AC795" s="331"/>
      <c r="AD795" s="328"/>
    </row>
    <row r="796" spans="18:30" x14ac:dyDescent="0.25">
      <c r="R796" s="331"/>
      <c r="S796" s="331"/>
      <c r="T796" s="331"/>
      <c r="U796" s="331"/>
      <c r="V796" s="331"/>
      <c r="W796" s="331"/>
      <c r="X796" s="331"/>
      <c r="Y796" s="331"/>
      <c r="Z796" s="331"/>
      <c r="AA796" s="331"/>
      <c r="AB796" s="331"/>
      <c r="AC796" s="331"/>
      <c r="AD796" s="328"/>
    </row>
    <row r="797" spans="18:30" x14ac:dyDescent="0.25">
      <c r="R797" s="331"/>
      <c r="S797" s="331"/>
      <c r="T797" s="331"/>
      <c r="U797" s="331"/>
      <c r="V797" s="331"/>
      <c r="W797" s="331"/>
      <c r="X797" s="331"/>
      <c r="Y797" s="331"/>
      <c r="Z797" s="331"/>
      <c r="AA797" s="331"/>
      <c r="AB797" s="331"/>
      <c r="AC797" s="331"/>
      <c r="AD797" s="328"/>
    </row>
    <row r="798" spans="18:30" x14ac:dyDescent="0.25">
      <c r="R798" s="331"/>
      <c r="S798" s="331"/>
      <c r="T798" s="331"/>
      <c r="U798" s="331"/>
      <c r="V798" s="331"/>
      <c r="W798" s="331"/>
      <c r="X798" s="331"/>
      <c r="Y798" s="331"/>
      <c r="Z798" s="331"/>
      <c r="AA798" s="331"/>
      <c r="AB798" s="331"/>
      <c r="AC798" s="331"/>
      <c r="AD798" s="328"/>
    </row>
    <row r="799" spans="18:30" x14ac:dyDescent="0.25">
      <c r="R799" s="331"/>
      <c r="S799" s="331"/>
      <c r="T799" s="331"/>
      <c r="U799" s="331"/>
      <c r="V799" s="331"/>
      <c r="W799" s="331"/>
      <c r="X799" s="331"/>
      <c r="Y799" s="331"/>
      <c r="Z799" s="331"/>
      <c r="AA799" s="331"/>
      <c r="AB799" s="331"/>
      <c r="AC799" s="331"/>
      <c r="AD799" s="328"/>
    </row>
    <row r="800" spans="18:30" x14ac:dyDescent="0.25">
      <c r="R800" s="331"/>
      <c r="S800" s="331"/>
      <c r="T800" s="331"/>
      <c r="U800" s="331"/>
      <c r="V800" s="331"/>
      <c r="W800" s="331"/>
      <c r="X800" s="331"/>
      <c r="Y800" s="331"/>
      <c r="Z800" s="331"/>
      <c r="AA800" s="331"/>
      <c r="AB800" s="331"/>
      <c r="AC800" s="331"/>
      <c r="AD800" s="328"/>
    </row>
    <row r="801" spans="18:30" x14ac:dyDescent="0.25">
      <c r="R801" s="331"/>
      <c r="S801" s="331"/>
      <c r="T801" s="331"/>
      <c r="U801" s="331"/>
      <c r="V801" s="331"/>
      <c r="W801" s="331"/>
      <c r="X801" s="331"/>
      <c r="Y801" s="331"/>
      <c r="Z801" s="331"/>
      <c r="AA801" s="331"/>
      <c r="AB801" s="331"/>
      <c r="AC801" s="331"/>
      <c r="AD801" s="328"/>
    </row>
    <row r="802" spans="18:30" x14ac:dyDescent="0.25">
      <c r="R802" s="331"/>
      <c r="S802" s="331"/>
      <c r="T802" s="331"/>
      <c r="U802" s="331"/>
      <c r="V802" s="331"/>
      <c r="W802" s="331"/>
      <c r="X802" s="331"/>
      <c r="Y802" s="331"/>
      <c r="Z802" s="331"/>
      <c r="AA802" s="331"/>
      <c r="AB802" s="331"/>
      <c r="AC802" s="331"/>
      <c r="AD802" s="328"/>
    </row>
    <row r="803" spans="18:30" x14ac:dyDescent="0.25">
      <c r="R803" s="331"/>
      <c r="S803" s="331"/>
      <c r="T803" s="331"/>
      <c r="U803" s="331"/>
      <c r="V803" s="331"/>
      <c r="W803" s="331"/>
      <c r="X803" s="331"/>
      <c r="Y803" s="331"/>
      <c r="Z803" s="331"/>
      <c r="AA803" s="331"/>
      <c r="AB803" s="331"/>
      <c r="AC803" s="331"/>
      <c r="AD803" s="328"/>
    </row>
    <row r="804" spans="18:30" x14ac:dyDescent="0.25">
      <c r="R804" s="331"/>
      <c r="S804" s="331"/>
      <c r="T804" s="331"/>
      <c r="U804" s="331"/>
      <c r="V804" s="331"/>
      <c r="W804" s="331"/>
      <c r="X804" s="331"/>
      <c r="Y804" s="331"/>
      <c r="Z804" s="331"/>
      <c r="AA804" s="331"/>
      <c r="AB804" s="331"/>
      <c r="AC804" s="331"/>
      <c r="AD804" s="328"/>
    </row>
    <row r="805" spans="18:30" x14ac:dyDescent="0.25">
      <c r="R805" s="331"/>
      <c r="S805" s="331"/>
      <c r="T805" s="331"/>
      <c r="U805" s="331"/>
      <c r="V805" s="331"/>
      <c r="W805" s="331"/>
      <c r="X805" s="331"/>
      <c r="Y805" s="331"/>
      <c r="Z805" s="331"/>
      <c r="AA805" s="331"/>
      <c r="AB805" s="331"/>
      <c r="AC805" s="331"/>
      <c r="AD805" s="328"/>
    </row>
    <row r="806" spans="18:30" x14ac:dyDescent="0.25">
      <c r="R806" s="331"/>
      <c r="S806" s="331"/>
      <c r="T806" s="331"/>
      <c r="U806" s="331"/>
      <c r="V806" s="331"/>
      <c r="W806" s="331"/>
      <c r="X806" s="331"/>
      <c r="Y806" s="331"/>
      <c r="Z806" s="331"/>
      <c r="AA806" s="331"/>
      <c r="AB806" s="331"/>
      <c r="AC806" s="331"/>
      <c r="AD806" s="328"/>
    </row>
    <row r="807" spans="18:30" x14ac:dyDescent="0.25">
      <c r="R807" s="331"/>
      <c r="S807" s="331"/>
      <c r="T807" s="331"/>
      <c r="U807" s="331"/>
      <c r="V807" s="331"/>
      <c r="W807" s="331"/>
      <c r="X807" s="331"/>
      <c r="Y807" s="331"/>
      <c r="Z807" s="331"/>
      <c r="AA807" s="331"/>
      <c r="AB807" s="331"/>
      <c r="AC807" s="331"/>
      <c r="AD807" s="328"/>
    </row>
    <row r="808" spans="18:30" x14ac:dyDescent="0.25">
      <c r="R808" s="331"/>
      <c r="S808" s="331"/>
      <c r="T808" s="331"/>
      <c r="U808" s="331"/>
      <c r="V808" s="331"/>
      <c r="W808" s="331"/>
      <c r="X808" s="331"/>
      <c r="Y808" s="331"/>
      <c r="Z808" s="331"/>
      <c r="AA808" s="331"/>
      <c r="AB808" s="331"/>
      <c r="AC808" s="331"/>
      <c r="AD808" s="328"/>
    </row>
    <row r="809" spans="18:30" x14ac:dyDescent="0.25">
      <c r="R809" s="331"/>
      <c r="S809" s="331"/>
      <c r="T809" s="331"/>
      <c r="U809" s="331"/>
      <c r="V809" s="331"/>
      <c r="W809" s="331"/>
      <c r="X809" s="331"/>
      <c r="Y809" s="331"/>
      <c r="Z809" s="331"/>
      <c r="AA809" s="331"/>
      <c r="AB809" s="331"/>
      <c r="AC809" s="331"/>
      <c r="AD809" s="328"/>
    </row>
    <row r="810" spans="18:30" x14ac:dyDescent="0.25">
      <c r="R810" s="331"/>
      <c r="S810" s="331"/>
      <c r="T810" s="331"/>
      <c r="U810" s="331"/>
      <c r="V810" s="331"/>
      <c r="W810" s="331"/>
      <c r="X810" s="331"/>
      <c r="Y810" s="331"/>
      <c r="Z810" s="331"/>
      <c r="AA810" s="331"/>
      <c r="AB810" s="331"/>
      <c r="AC810" s="331"/>
      <c r="AD810" s="328"/>
    </row>
    <row r="811" spans="18:30" x14ac:dyDescent="0.25">
      <c r="R811" s="331"/>
      <c r="S811" s="331"/>
      <c r="T811" s="331"/>
      <c r="U811" s="331"/>
      <c r="V811" s="331"/>
      <c r="W811" s="331"/>
      <c r="X811" s="331"/>
      <c r="Y811" s="331"/>
      <c r="Z811" s="331"/>
      <c r="AA811" s="331"/>
      <c r="AB811" s="331"/>
      <c r="AC811" s="331"/>
      <c r="AD811" s="328"/>
    </row>
    <row r="812" spans="18:30" x14ac:dyDescent="0.25">
      <c r="R812" s="331"/>
      <c r="S812" s="331"/>
      <c r="T812" s="331"/>
      <c r="U812" s="331"/>
      <c r="V812" s="331"/>
      <c r="W812" s="331"/>
      <c r="X812" s="331"/>
      <c r="Y812" s="331"/>
      <c r="Z812" s="331"/>
      <c r="AA812" s="331"/>
      <c r="AB812" s="331"/>
      <c r="AC812" s="331"/>
      <c r="AD812" s="328"/>
    </row>
    <row r="813" spans="18:30" x14ac:dyDescent="0.25">
      <c r="R813" s="331"/>
      <c r="S813" s="331"/>
      <c r="T813" s="331"/>
      <c r="U813" s="331"/>
      <c r="V813" s="331"/>
      <c r="W813" s="331"/>
      <c r="X813" s="331"/>
      <c r="Y813" s="331"/>
      <c r="Z813" s="331"/>
      <c r="AA813" s="331"/>
      <c r="AB813" s="331"/>
      <c r="AC813" s="331"/>
      <c r="AD813" s="328"/>
    </row>
    <row r="814" spans="18:30" x14ac:dyDescent="0.25">
      <c r="R814" s="331"/>
      <c r="S814" s="331"/>
      <c r="T814" s="331"/>
      <c r="U814" s="331"/>
      <c r="V814" s="331"/>
      <c r="W814" s="331"/>
      <c r="X814" s="331"/>
      <c r="Y814" s="331"/>
      <c r="Z814" s="331"/>
      <c r="AA814" s="331"/>
      <c r="AB814" s="331"/>
      <c r="AC814" s="331"/>
      <c r="AD814" s="328"/>
    </row>
    <row r="815" spans="18:30" x14ac:dyDescent="0.25">
      <c r="R815" s="331"/>
      <c r="S815" s="331"/>
      <c r="T815" s="331"/>
      <c r="U815" s="331"/>
      <c r="V815" s="331"/>
      <c r="W815" s="331"/>
      <c r="X815" s="331"/>
      <c r="Y815" s="331"/>
      <c r="Z815" s="331"/>
      <c r="AA815" s="331"/>
      <c r="AB815" s="331"/>
      <c r="AC815" s="331"/>
      <c r="AD815" s="328"/>
    </row>
    <row r="816" spans="18:30" x14ac:dyDescent="0.25">
      <c r="R816" s="331"/>
      <c r="S816" s="331"/>
      <c r="T816" s="331"/>
      <c r="U816" s="331"/>
      <c r="V816" s="331"/>
      <c r="W816" s="331"/>
      <c r="X816" s="331"/>
      <c r="Y816" s="331"/>
      <c r="Z816" s="331"/>
      <c r="AA816" s="331"/>
      <c r="AB816" s="331"/>
      <c r="AC816" s="331"/>
      <c r="AD816" s="328"/>
    </row>
    <row r="817" spans="18:30" x14ac:dyDescent="0.25">
      <c r="R817" s="331"/>
      <c r="S817" s="331"/>
      <c r="T817" s="331"/>
      <c r="U817" s="331"/>
      <c r="V817" s="331"/>
      <c r="W817" s="331"/>
      <c r="X817" s="331"/>
      <c r="Y817" s="331"/>
      <c r="Z817" s="331"/>
      <c r="AA817" s="331"/>
      <c r="AB817" s="331"/>
      <c r="AC817" s="331"/>
      <c r="AD817" s="328"/>
    </row>
    <row r="818" spans="18:30" x14ac:dyDescent="0.25">
      <c r="R818" s="331"/>
      <c r="S818" s="331"/>
      <c r="T818" s="331"/>
      <c r="U818" s="331"/>
      <c r="V818" s="331"/>
      <c r="W818" s="331"/>
      <c r="X818" s="331"/>
      <c r="Y818" s="331"/>
      <c r="Z818" s="331"/>
      <c r="AA818" s="331"/>
      <c r="AB818" s="331"/>
      <c r="AC818" s="331"/>
      <c r="AD818" s="328"/>
    </row>
    <row r="819" spans="18:30" x14ac:dyDescent="0.25">
      <c r="R819" s="331"/>
      <c r="S819" s="331"/>
      <c r="T819" s="331"/>
      <c r="U819" s="331"/>
      <c r="V819" s="331"/>
      <c r="W819" s="331"/>
      <c r="X819" s="331"/>
      <c r="Y819" s="331"/>
      <c r="Z819" s="331"/>
      <c r="AA819" s="331"/>
      <c r="AB819" s="331"/>
      <c r="AC819" s="331"/>
      <c r="AD819" s="328"/>
    </row>
    <row r="820" spans="18:30" x14ac:dyDescent="0.25">
      <c r="R820" s="331"/>
      <c r="S820" s="331"/>
      <c r="T820" s="331"/>
      <c r="U820" s="331"/>
      <c r="V820" s="331"/>
      <c r="W820" s="331"/>
      <c r="X820" s="331"/>
      <c r="Y820" s="331"/>
      <c r="Z820" s="331"/>
      <c r="AA820" s="331"/>
      <c r="AB820" s="331"/>
      <c r="AC820" s="331"/>
      <c r="AD820" s="328"/>
    </row>
    <row r="821" spans="18:30" x14ac:dyDescent="0.25">
      <c r="R821" s="331"/>
      <c r="S821" s="331"/>
      <c r="T821" s="331"/>
      <c r="U821" s="331"/>
      <c r="V821" s="331"/>
      <c r="W821" s="331"/>
      <c r="X821" s="331"/>
      <c r="Y821" s="331"/>
      <c r="Z821" s="331"/>
      <c r="AA821" s="331"/>
      <c r="AB821" s="331"/>
      <c r="AC821" s="331"/>
      <c r="AD821" s="328"/>
    </row>
    <row r="822" spans="18:30" x14ac:dyDescent="0.25">
      <c r="R822" s="331"/>
      <c r="S822" s="331"/>
      <c r="T822" s="331"/>
      <c r="U822" s="331"/>
      <c r="V822" s="331"/>
      <c r="W822" s="331"/>
      <c r="X822" s="331"/>
      <c r="Y822" s="331"/>
      <c r="Z822" s="331"/>
      <c r="AA822" s="331"/>
      <c r="AB822" s="331"/>
      <c r="AC822" s="331"/>
      <c r="AD822" s="328"/>
    </row>
    <row r="823" spans="18:30" x14ac:dyDescent="0.25">
      <c r="R823" s="331"/>
      <c r="S823" s="331"/>
      <c r="T823" s="331"/>
      <c r="U823" s="331"/>
      <c r="V823" s="331"/>
      <c r="W823" s="331"/>
      <c r="X823" s="331"/>
      <c r="Y823" s="331"/>
      <c r="Z823" s="331"/>
      <c r="AA823" s="331"/>
      <c r="AB823" s="331"/>
      <c r="AC823" s="331"/>
      <c r="AD823" s="328"/>
    </row>
    <row r="824" spans="18:30" x14ac:dyDescent="0.25">
      <c r="R824" s="331"/>
      <c r="S824" s="331"/>
      <c r="T824" s="331"/>
      <c r="U824" s="331"/>
      <c r="V824" s="331"/>
      <c r="W824" s="331"/>
      <c r="X824" s="331"/>
      <c r="Y824" s="331"/>
      <c r="Z824" s="331"/>
      <c r="AA824" s="331"/>
      <c r="AB824" s="331"/>
      <c r="AC824" s="331"/>
      <c r="AD824" s="328"/>
    </row>
    <row r="825" spans="18:30" x14ac:dyDescent="0.25">
      <c r="R825" s="331"/>
      <c r="S825" s="331"/>
      <c r="T825" s="331"/>
      <c r="U825" s="331"/>
      <c r="V825" s="331"/>
      <c r="W825" s="331"/>
      <c r="X825" s="331"/>
      <c r="Y825" s="331"/>
      <c r="Z825" s="331"/>
      <c r="AA825" s="331"/>
      <c r="AB825" s="331"/>
      <c r="AC825" s="331"/>
      <c r="AD825" s="328"/>
    </row>
    <row r="826" spans="18:30" x14ac:dyDescent="0.25">
      <c r="R826" s="331"/>
      <c r="S826" s="331"/>
      <c r="T826" s="331"/>
      <c r="U826" s="331"/>
      <c r="V826" s="331"/>
      <c r="W826" s="331"/>
      <c r="X826" s="331"/>
      <c r="Y826" s="331"/>
      <c r="Z826" s="331"/>
      <c r="AA826" s="331"/>
      <c r="AB826" s="331"/>
      <c r="AC826" s="331"/>
      <c r="AD826" s="328"/>
    </row>
    <row r="827" spans="18:30" x14ac:dyDescent="0.25">
      <c r="R827" s="331"/>
      <c r="S827" s="331"/>
      <c r="T827" s="331"/>
      <c r="U827" s="331"/>
      <c r="V827" s="331"/>
      <c r="W827" s="331"/>
      <c r="X827" s="331"/>
      <c r="Y827" s="331"/>
      <c r="Z827" s="331"/>
      <c r="AA827" s="331"/>
      <c r="AB827" s="331"/>
      <c r="AC827" s="331"/>
      <c r="AD827" s="328"/>
    </row>
    <row r="828" spans="18:30" x14ac:dyDescent="0.25">
      <c r="R828" s="331"/>
      <c r="S828" s="331"/>
      <c r="T828" s="331"/>
      <c r="U828" s="331"/>
      <c r="V828" s="331"/>
      <c r="W828" s="331"/>
      <c r="X828" s="331"/>
      <c r="Y828" s="331"/>
      <c r="Z828" s="331"/>
      <c r="AA828" s="331"/>
      <c r="AB828" s="331"/>
      <c r="AC828" s="331"/>
      <c r="AD828" s="328"/>
    </row>
    <row r="829" spans="18:30" x14ac:dyDescent="0.25">
      <c r="R829" s="331"/>
      <c r="S829" s="331"/>
      <c r="T829" s="331"/>
      <c r="U829" s="331"/>
      <c r="V829" s="331"/>
      <c r="W829" s="331"/>
      <c r="X829" s="331"/>
      <c r="Y829" s="331"/>
      <c r="Z829" s="331"/>
      <c r="AA829" s="331"/>
      <c r="AB829" s="331"/>
      <c r="AC829" s="331"/>
      <c r="AD829" s="328"/>
    </row>
    <row r="830" spans="18:30" x14ac:dyDescent="0.25">
      <c r="R830" s="331"/>
      <c r="S830" s="331"/>
      <c r="T830" s="331"/>
      <c r="U830" s="331"/>
      <c r="V830" s="331"/>
      <c r="W830" s="331"/>
      <c r="X830" s="331"/>
      <c r="Y830" s="331"/>
      <c r="Z830" s="331"/>
      <c r="AA830" s="331"/>
      <c r="AB830" s="331"/>
      <c r="AC830" s="331"/>
      <c r="AD830" s="328"/>
    </row>
    <row r="831" spans="18:30" x14ac:dyDescent="0.25">
      <c r="R831" s="331"/>
      <c r="S831" s="331"/>
      <c r="T831" s="331"/>
      <c r="U831" s="331"/>
      <c r="V831" s="331"/>
      <c r="W831" s="331"/>
      <c r="X831" s="331"/>
      <c r="Y831" s="331"/>
      <c r="Z831" s="331"/>
      <c r="AA831" s="331"/>
      <c r="AB831" s="331"/>
      <c r="AC831" s="331"/>
      <c r="AD831" s="328"/>
    </row>
    <row r="832" spans="18:30" x14ac:dyDescent="0.25">
      <c r="R832" s="331"/>
      <c r="S832" s="331"/>
      <c r="T832" s="331"/>
      <c r="U832" s="331"/>
      <c r="V832" s="331"/>
      <c r="W832" s="331"/>
      <c r="X832" s="331"/>
      <c r="Y832" s="331"/>
      <c r="Z832" s="331"/>
      <c r="AA832" s="331"/>
      <c r="AB832" s="331"/>
      <c r="AC832" s="331"/>
      <c r="AD832" s="328"/>
    </row>
    <row r="833" spans="18:30" x14ac:dyDescent="0.25">
      <c r="R833" s="331"/>
      <c r="S833" s="331"/>
      <c r="T833" s="331"/>
      <c r="U833" s="331"/>
      <c r="V833" s="331"/>
      <c r="W833" s="331"/>
      <c r="X833" s="331"/>
      <c r="Y833" s="331"/>
      <c r="Z833" s="331"/>
      <c r="AA833" s="331"/>
      <c r="AB833" s="331"/>
      <c r="AC833" s="331"/>
      <c r="AD833" s="328"/>
    </row>
    <row r="834" spans="18:30" x14ac:dyDescent="0.25">
      <c r="R834" s="331"/>
      <c r="S834" s="331"/>
      <c r="T834" s="331"/>
      <c r="U834" s="331"/>
      <c r="V834" s="331"/>
      <c r="W834" s="331"/>
      <c r="X834" s="331"/>
      <c r="Y834" s="331"/>
      <c r="Z834" s="331"/>
      <c r="AA834" s="331"/>
      <c r="AB834" s="331"/>
      <c r="AC834" s="331"/>
      <c r="AD834" s="328"/>
    </row>
    <row r="835" spans="18:30" x14ac:dyDescent="0.25">
      <c r="R835" s="331"/>
      <c r="S835" s="331"/>
      <c r="T835" s="331"/>
      <c r="U835" s="331"/>
      <c r="V835" s="331"/>
      <c r="W835" s="331"/>
      <c r="X835" s="331"/>
      <c r="Y835" s="331"/>
      <c r="Z835" s="331"/>
      <c r="AA835" s="331"/>
      <c r="AB835" s="331"/>
      <c r="AC835" s="331"/>
      <c r="AD835" s="328"/>
    </row>
    <row r="836" spans="18:30" x14ac:dyDescent="0.25">
      <c r="R836" s="331"/>
      <c r="S836" s="331"/>
      <c r="T836" s="331"/>
      <c r="U836" s="331"/>
      <c r="V836" s="331"/>
      <c r="W836" s="331"/>
      <c r="X836" s="331"/>
      <c r="Y836" s="331"/>
      <c r="Z836" s="331"/>
      <c r="AA836" s="331"/>
      <c r="AB836" s="331"/>
      <c r="AC836" s="331"/>
      <c r="AD836" s="328"/>
    </row>
    <row r="837" spans="18:30" x14ac:dyDescent="0.25">
      <c r="R837" s="331"/>
      <c r="S837" s="331"/>
      <c r="T837" s="331"/>
      <c r="U837" s="331"/>
      <c r="V837" s="331"/>
      <c r="W837" s="331"/>
      <c r="X837" s="331"/>
      <c r="Y837" s="331"/>
      <c r="Z837" s="331"/>
      <c r="AA837" s="331"/>
      <c r="AB837" s="331"/>
      <c r="AC837" s="331"/>
      <c r="AD837" s="328"/>
    </row>
    <row r="838" spans="18:30" x14ac:dyDescent="0.25">
      <c r="R838" s="331"/>
      <c r="S838" s="331"/>
      <c r="T838" s="331"/>
      <c r="U838" s="331"/>
      <c r="V838" s="331"/>
      <c r="W838" s="331"/>
      <c r="X838" s="331"/>
      <c r="Y838" s="331"/>
      <c r="Z838" s="331"/>
      <c r="AA838" s="331"/>
      <c r="AB838" s="331"/>
      <c r="AC838" s="331"/>
      <c r="AD838" s="328"/>
    </row>
    <row r="839" spans="18:30" x14ac:dyDescent="0.25">
      <c r="R839" s="331"/>
      <c r="S839" s="331"/>
      <c r="T839" s="331"/>
      <c r="U839" s="331"/>
      <c r="V839" s="331"/>
      <c r="W839" s="331"/>
      <c r="X839" s="331"/>
      <c r="Y839" s="331"/>
      <c r="Z839" s="331"/>
      <c r="AA839" s="331"/>
      <c r="AB839" s="331"/>
      <c r="AC839" s="331"/>
      <c r="AD839" s="328"/>
    </row>
    <row r="840" spans="18:30" x14ac:dyDescent="0.25">
      <c r="R840" s="331"/>
      <c r="S840" s="331"/>
      <c r="T840" s="331"/>
      <c r="U840" s="331"/>
      <c r="V840" s="331"/>
      <c r="W840" s="331"/>
      <c r="X840" s="331"/>
      <c r="Y840" s="331"/>
      <c r="Z840" s="331"/>
      <c r="AA840" s="331"/>
      <c r="AB840" s="331"/>
      <c r="AC840" s="331"/>
      <c r="AD840" s="328"/>
    </row>
    <row r="841" spans="18:30" x14ac:dyDescent="0.25">
      <c r="R841" s="331"/>
      <c r="S841" s="331"/>
      <c r="T841" s="331"/>
      <c r="U841" s="331"/>
      <c r="V841" s="331"/>
      <c r="W841" s="331"/>
      <c r="X841" s="331"/>
      <c r="Y841" s="331"/>
      <c r="Z841" s="331"/>
      <c r="AA841" s="331"/>
      <c r="AB841" s="331"/>
      <c r="AC841" s="331"/>
      <c r="AD841" s="328"/>
    </row>
    <row r="842" spans="18:30" x14ac:dyDescent="0.25">
      <c r="R842" s="331"/>
      <c r="S842" s="331"/>
      <c r="T842" s="331"/>
      <c r="U842" s="331"/>
      <c r="V842" s="331"/>
      <c r="W842" s="331"/>
      <c r="X842" s="331"/>
      <c r="Y842" s="331"/>
      <c r="Z842" s="331"/>
      <c r="AA842" s="331"/>
      <c r="AB842" s="331"/>
      <c r="AC842" s="331"/>
      <c r="AD842" s="328"/>
    </row>
    <row r="843" spans="18:30" x14ac:dyDescent="0.25">
      <c r="R843" s="331"/>
      <c r="S843" s="331"/>
      <c r="T843" s="331"/>
      <c r="U843" s="331"/>
      <c r="V843" s="331"/>
      <c r="W843" s="331"/>
      <c r="X843" s="331"/>
      <c r="Y843" s="331"/>
      <c r="Z843" s="331"/>
      <c r="AA843" s="331"/>
      <c r="AB843" s="331"/>
      <c r="AC843" s="331"/>
      <c r="AD843" s="328"/>
    </row>
    <row r="844" spans="18:30" x14ac:dyDescent="0.25">
      <c r="R844" s="331"/>
      <c r="S844" s="331"/>
      <c r="T844" s="331"/>
      <c r="U844" s="331"/>
      <c r="V844" s="331"/>
      <c r="W844" s="331"/>
      <c r="X844" s="331"/>
      <c r="Y844" s="331"/>
      <c r="Z844" s="331"/>
      <c r="AA844" s="331"/>
      <c r="AB844" s="331"/>
      <c r="AC844" s="331"/>
      <c r="AD844" s="328"/>
    </row>
    <row r="845" spans="18:30" x14ac:dyDescent="0.25">
      <c r="R845" s="331"/>
      <c r="S845" s="331"/>
      <c r="T845" s="331"/>
      <c r="U845" s="331"/>
      <c r="V845" s="331"/>
      <c r="W845" s="331"/>
      <c r="X845" s="331"/>
      <c r="Y845" s="331"/>
      <c r="Z845" s="331"/>
      <c r="AA845" s="331"/>
      <c r="AB845" s="331"/>
      <c r="AC845" s="331"/>
      <c r="AD845" s="328"/>
    </row>
    <row r="846" spans="18:30" x14ac:dyDescent="0.25">
      <c r="R846" s="331"/>
      <c r="S846" s="331"/>
      <c r="T846" s="331"/>
      <c r="U846" s="331"/>
      <c r="V846" s="331"/>
      <c r="W846" s="331"/>
      <c r="X846" s="331"/>
      <c r="Y846" s="331"/>
      <c r="Z846" s="331"/>
      <c r="AA846" s="331"/>
      <c r="AB846" s="331"/>
      <c r="AC846" s="331"/>
      <c r="AD846" s="328"/>
    </row>
    <row r="847" spans="18:30" x14ac:dyDescent="0.25">
      <c r="R847" s="331"/>
      <c r="S847" s="331"/>
      <c r="T847" s="331"/>
      <c r="U847" s="331"/>
      <c r="V847" s="331"/>
      <c r="W847" s="331"/>
      <c r="X847" s="331"/>
      <c r="Y847" s="331"/>
      <c r="Z847" s="331"/>
      <c r="AA847" s="331"/>
      <c r="AB847" s="331"/>
      <c r="AC847" s="331"/>
      <c r="AD847" s="328"/>
    </row>
    <row r="848" spans="18:30" x14ac:dyDescent="0.25">
      <c r="R848" s="331"/>
      <c r="S848" s="331"/>
      <c r="T848" s="331"/>
      <c r="U848" s="331"/>
      <c r="V848" s="331"/>
      <c r="W848" s="331"/>
      <c r="X848" s="331"/>
      <c r="Y848" s="331"/>
      <c r="Z848" s="331"/>
      <c r="AA848" s="331"/>
      <c r="AB848" s="331"/>
      <c r="AC848" s="331"/>
      <c r="AD848" s="328"/>
    </row>
    <row r="849" spans="18:30" x14ac:dyDescent="0.25">
      <c r="R849" s="331"/>
      <c r="S849" s="331"/>
      <c r="T849" s="331"/>
      <c r="U849" s="331"/>
      <c r="V849" s="331"/>
      <c r="W849" s="331"/>
      <c r="X849" s="331"/>
      <c r="Y849" s="331"/>
      <c r="Z849" s="331"/>
      <c r="AA849" s="331"/>
      <c r="AB849" s="331"/>
      <c r="AC849" s="331"/>
      <c r="AD849" s="328"/>
    </row>
    <row r="850" spans="18:30" x14ac:dyDescent="0.25">
      <c r="R850" s="331"/>
      <c r="S850" s="331"/>
      <c r="T850" s="331"/>
      <c r="U850" s="331"/>
      <c r="V850" s="331"/>
      <c r="W850" s="331"/>
      <c r="X850" s="331"/>
      <c r="Y850" s="331"/>
      <c r="Z850" s="331"/>
      <c r="AA850" s="331"/>
      <c r="AB850" s="331"/>
      <c r="AC850" s="331"/>
      <c r="AD850" s="328"/>
    </row>
    <row r="851" spans="18:30" x14ac:dyDescent="0.25">
      <c r="R851" s="331"/>
      <c r="S851" s="331"/>
      <c r="T851" s="331"/>
      <c r="U851" s="331"/>
      <c r="V851" s="331"/>
      <c r="W851" s="331"/>
      <c r="X851" s="331"/>
      <c r="Y851" s="331"/>
      <c r="Z851" s="331"/>
      <c r="AA851" s="331"/>
      <c r="AB851" s="331"/>
      <c r="AC851" s="331"/>
      <c r="AD851" s="328"/>
    </row>
    <row r="852" spans="18:30" x14ac:dyDescent="0.25">
      <c r="R852" s="331"/>
      <c r="S852" s="331"/>
      <c r="T852" s="331"/>
      <c r="U852" s="331"/>
      <c r="V852" s="331"/>
      <c r="W852" s="331"/>
      <c r="X852" s="331"/>
      <c r="Y852" s="331"/>
      <c r="Z852" s="331"/>
      <c r="AA852" s="331"/>
      <c r="AB852" s="331"/>
      <c r="AC852" s="331"/>
      <c r="AD852" s="328"/>
    </row>
    <row r="853" spans="18:30" x14ac:dyDescent="0.25">
      <c r="R853" s="331"/>
      <c r="S853" s="331"/>
      <c r="T853" s="331"/>
      <c r="U853" s="331"/>
      <c r="V853" s="331"/>
      <c r="W853" s="331"/>
      <c r="X853" s="331"/>
      <c r="Y853" s="331"/>
      <c r="Z853" s="331"/>
      <c r="AA853" s="331"/>
      <c r="AB853" s="331"/>
      <c r="AC853" s="331"/>
      <c r="AD853" s="328"/>
    </row>
    <row r="854" spans="18:30" x14ac:dyDescent="0.25">
      <c r="R854" s="331"/>
      <c r="S854" s="331"/>
      <c r="T854" s="331"/>
      <c r="U854" s="331"/>
      <c r="V854" s="331"/>
      <c r="W854" s="331"/>
      <c r="X854" s="331"/>
      <c r="Y854" s="331"/>
      <c r="Z854" s="331"/>
      <c r="AA854" s="331"/>
      <c r="AB854" s="331"/>
      <c r="AC854" s="331"/>
      <c r="AD854" s="328"/>
    </row>
    <row r="855" spans="18:30" x14ac:dyDescent="0.25">
      <c r="R855" s="331"/>
      <c r="S855" s="331"/>
      <c r="T855" s="331"/>
      <c r="U855" s="331"/>
      <c r="V855" s="331"/>
      <c r="W855" s="331"/>
      <c r="X855" s="331"/>
      <c r="Y855" s="331"/>
      <c r="Z855" s="331"/>
      <c r="AA855" s="331"/>
      <c r="AB855" s="331"/>
      <c r="AC855" s="331"/>
      <c r="AD855" s="328"/>
    </row>
    <row r="856" spans="18:30" x14ac:dyDescent="0.25">
      <c r="R856" s="331"/>
      <c r="S856" s="331"/>
      <c r="T856" s="331"/>
      <c r="U856" s="331"/>
      <c r="V856" s="331"/>
      <c r="W856" s="331"/>
      <c r="X856" s="331"/>
      <c r="Y856" s="331"/>
      <c r="Z856" s="331"/>
      <c r="AA856" s="331"/>
      <c r="AB856" s="331"/>
      <c r="AC856" s="331"/>
      <c r="AD856" s="328"/>
    </row>
    <row r="857" spans="18:30" x14ac:dyDescent="0.25">
      <c r="R857" s="331"/>
      <c r="S857" s="331"/>
      <c r="T857" s="331"/>
      <c r="U857" s="331"/>
      <c r="V857" s="331"/>
      <c r="W857" s="331"/>
      <c r="X857" s="331"/>
      <c r="Y857" s="331"/>
      <c r="Z857" s="331"/>
      <c r="AA857" s="331"/>
      <c r="AB857" s="331"/>
      <c r="AC857" s="331"/>
      <c r="AD857" s="328"/>
    </row>
    <row r="858" spans="18:30" x14ac:dyDescent="0.25">
      <c r="R858" s="331"/>
      <c r="S858" s="331"/>
      <c r="T858" s="331"/>
      <c r="U858" s="331"/>
      <c r="V858" s="331"/>
      <c r="W858" s="331"/>
      <c r="X858" s="331"/>
      <c r="Y858" s="331"/>
      <c r="Z858" s="331"/>
      <c r="AA858" s="331"/>
      <c r="AB858" s="331"/>
      <c r="AC858" s="331"/>
      <c r="AD858" s="328"/>
    </row>
    <row r="859" spans="18:30" x14ac:dyDescent="0.25">
      <c r="R859" s="331"/>
      <c r="S859" s="331"/>
      <c r="T859" s="331"/>
      <c r="U859" s="331"/>
      <c r="V859" s="331"/>
      <c r="W859" s="331"/>
      <c r="X859" s="331"/>
      <c r="Y859" s="331"/>
      <c r="Z859" s="331"/>
      <c r="AA859" s="331"/>
      <c r="AB859" s="331"/>
      <c r="AC859" s="331"/>
      <c r="AD859" s="328"/>
    </row>
    <row r="860" spans="18:30" x14ac:dyDescent="0.25">
      <c r="R860" s="331"/>
      <c r="S860" s="331"/>
      <c r="T860" s="331"/>
      <c r="U860" s="331"/>
      <c r="V860" s="331"/>
      <c r="W860" s="331"/>
      <c r="X860" s="331"/>
      <c r="Y860" s="331"/>
      <c r="Z860" s="331"/>
      <c r="AA860" s="331"/>
      <c r="AB860" s="331"/>
      <c r="AC860" s="331"/>
      <c r="AD860" s="328"/>
    </row>
    <row r="861" spans="18:30" x14ac:dyDescent="0.25">
      <c r="R861" s="331"/>
      <c r="S861" s="331"/>
      <c r="T861" s="331"/>
      <c r="U861" s="331"/>
      <c r="V861" s="331"/>
      <c r="W861" s="331"/>
      <c r="X861" s="331"/>
      <c r="Y861" s="331"/>
      <c r="Z861" s="331"/>
      <c r="AA861" s="331"/>
      <c r="AB861" s="331"/>
      <c r="AC861" s="331"/>
      <c r="AD861" s="328"/>
    </row>
    <row r="862" spans="18:30" x14ac:dyDescent="0.25">
      <c r="R862" s="331"/>
      <c r="S862" s="331"/>
      <c r="T862" s="331"/>
      <c r="U862" s="331"/>
      <c r="V862" s="331"/>
      <c r="W862" s="331"/>
      <c r="X862" s="331"/>
      <c r="Y862" s="331"/>
      <c r="Z862" s="331"/>
      <c r="AA862" s="331"/>
      <c r="AB862" s="331"/>
      <c r="AC862" s="331"/>
      <c r="AD862" s="328"/>
    </row>
    <row r="863" spans="18:30" x14ac:dyDescent="0.25">
      <c r="R863" s="331"/>
      <c r="S863" s="331"/>
      <c r="T863" s="331"/>
      <c r="U863" s="331"/>
      <c r="V863" s="331"/>
      <c r="W863" s="331"/>
      <c r="X863" s="331"/>
      <c r="Y863" s="331"/>
      <c r="Z863" s="331"/>
      <c r="AA863" s="331"/>
      <c r="AB863" s="331"/>
      <c r="AC863" s="331"/>
      <c r="AD863" s="328"/>
    </row>
    <row r="864" spans="18:30" x14ac:dyDescent="0.25">
      <c r="R864" s="331"/>
      <c r="S864" s="331"/>
      <c r="T864" s="331"/>
      <c r="U864" s="331"/>
      <c r="V864" s="331"/>
      <c r="W864" s="331"/>
      <c r="X864" s="331"/>
      <c r="Y864" s="331"/>
      <c r="Z864" s="331"/>
      <c r="AA864" s="331"/>
      <c r="AB864" s="331"/>
      <c r="AC864" s="331"/>
      <c r="AD864" s="328"/>
    </row>
    <row r="865" spans="18:30" x14ac:dyDescent="0.25">
      <c r="R865" s="331"/>
      <c r="S865" s="331"/>
      <c r="T865" s="331"/>
      <c r="U865" s="331"/>
      <c r="V865" s="331"/>
      <c r="W865" s="331"/>
      <c r="X865" s="331"/>
      <c r="Y865" s="331"/>
      <c r="Z865" s="331"/>
      <c r="AA865" s="331"/>
      <c r="AB865" s="331"/>
      <c r="AC865" s="331"/>
      <c r="AD865" s="328"/>
    </row>
    <row r="866" spans="18:30" x14ac:dyDescent="0.25">
      <c r="R866" s="331"/>
      <c r="S866" s="331"/>
      <c r="T866" s="331"/>
      <c r="U866" s="331"/>
      <c r="V866" s="331"/>
      <c r="W866" s="331"/>
      <c r="X866" s="331"/>
      <c r="Y866" s="331"/>
      <c r="Z866" s="331"/>
      <c r="AA866" s="331"/>
      <c r="AB866" s="331"/>
      <c r="AC866" s="331"/>
      <c r="AD866" s="328"/>
    </row>
    <row r="867" spans="18:30" x14ac:dyDescent="0.25">
      <c r="R867" s="331"/>
      <c r="S867" s="331"/>
      <c r="T867" s="331"/>
      <c r="U867" s="331"/>
      <c r="V867" s="331"/>
      <c r="W867" s="331"/>
      <c r="X867" s="331"/>
      <c r="Y867" s="331"/>
      <c r="Z867" s="331"/>
      <c r="AA867" s="331"/>
      <c r="AB867" s="331"/>
      <c r="AC867" s="331"/>
      <c r="AD867" s="328"/>
    </row>
    <row r="868" spans="18:30" x14ac:dyDescent="0.25">
      <c r="R868" s="331"/>
      <c r="S868" s="331"/>
      <c r="T868" s="331"/>
      <c r="U868" s="331"/>
      <c r="V868" s="331"/>
      <c r="W868" s="331"/>
      <c r="X868" s="331"/>
      <c r="Y868" s="331"/>
      <c r="Z868" s="331"/>
      <c r="AA868" s="331"/>
      <c r="AB868" s="331"/>
      <c r="AC868" s="331"/>
      <c r="AD868" s="328"/>
    </row>
    <row r="869" spans="18:30" x14ac:dyDescent="0.25">
      <c r="R869" s="331"/>
      <c r="S869" s="331"/>
      <c r="T869" s="331"/>
      <c r="U869" s="331"/>
      <c r="V869" s="331"/>
      <c r="W869" s="331"/>
      <c r="X869" s="331"/>
      <c r="Y869" s="331"/>
      <c r="Z869" s="331"/>
      <c r="AA869" s="331"/>
      <c r="AB869" s="331"/>
      <c r="AC869" s="331"/>
      <c r="AD869" s="328"/>
    </row>
    <row r="870" spans="18:30" x14ac:dyDescent="0.25">
      <c r="R870" s="331"/>
      <c r="S870" s="331"/>
      <c r="T870" s="331"/>
      <c r="U870" s="331"/>
      <c r="V870" s="331"/>
      <c r="W870" s="331"/>
      <c r="X870" s="331"/>
      <c r="Y870" s="331"/>
      <c r="Z870" s="331"/>
      <c r="AA870" s="331"/>
      <c r="AB870" s="331"/>
      <c r="AC870" s="331"/>
      <c r="AD870" s="328"/>
    </row>
    <row r="871" spans="18:30" x14ac:dyDescent="0.25">
      <c r="R871" s="331"/>
      <c r="S871" s="331"/>
      <c r="T871" s="331"/>
      <c r="U871" s="331"/>
      <c r="V871" s="331"/>
      <c r="W871" s="331"/>
      <c r="X871" s="331"/>
      <c r="Y871" s="331"/>
      <c r="Z871" s="331"/>
      <c r="AA871" s="331"/>
      <c r="AB871" s="331"/>
      <c r="AC871" s="331"/>
      <c r="AD871" s="328"/>
    </row>
    <row r="872" spans="18:30" x14ac:dyDescent="0.25">
      <c r="R872" s="331"/>
      <c r="S872" s="331"/>
      <c r="T872" s="331"/>
      <c r="U872" s="331"/>
      <c r="V872" s="331"/>
      <c r="W872" s="331"/>
      <c r="X872" s="331"/>
      <c r="Y872" s="331"/>
      <c r="Z872" s="331"/>
      <c r="AA872" s="331"/>
      <c r="AB872" s="331"/>
      <c r="AC872" s="331"/>
      <c r="AD872" s="328"/>
    </row>
    <row r="873" spans="18:30" x14ac:dyDescent="0.25">
      <c r="R873" s="331"/>
      <c r="S873" s="331"/>
      <c r="T873" s="331"/>
      <c r="U873" s="331"/>
      <c r="V873" s="331"/>
      <c r="W873" s="331"/>
      <c r="X873" s="331"/>
      <c r="Y873" s="331"/>
      <c r="Z873" s="331"/>
      <c r="AA873" s="331"/>
      <c r="AB873" s="331"/>
      <c r="AC873" s="331"/>
      <c r="AD873" s="328"/>
    </row>
    <row r="874" spans="18:30" x14ac:dyDescent="0.25">
      <c r="R874" s="331"/>
      <c r="S874" s="331"/>
      <c r="T874" s="331"/>
      <c r="U874" s="331"/>
      <c r="V874" s="331"/>
      <c r="W874" s="331"/>
      <c r="X874" s="331"/>
      <c r="Y874" s="331"/>
      <c r="Z874" s="331"/>
      <c r="AA874" s="331"/>
      <c r="AB874" s="331"/>
      <c r="AC874" s="331"/>
      <c r="AD874" s="328"/>
    </row>
    <row r="875" spans="18:30" x14ac:dyDescent="0.25">
      <c r="R875" s="331"/>
      <c r="S875" s="331"/>
      <c r="T875" s="331"/>
      <c r="U875" s="331"/>
      <c r="V875" s="331"/>
      <c r="W875" s="331"/>
      <c r="X875" s="331"/>
      <c r="Y875" s="331"/>
      <c r="Z875" s="331"/>
      <c r="AA875" s="331"/>
      <c r="AB875" s="331"/>
      <c r="AC875" s="331"/>
      <c r="AD875" s="328"/>
    </row>
    <row r="876" spans="18:30" x14ac:dyDescent="0.25">
      <c r="R876" s="331"/>
      <c r="S876" s="331"/>
      <c r="T876" s="331"/>
      <c r="U876" s="331"/>
      <c r="V876" s="331"/>
      <c r="W876" s="331"/>
      <c r="X876" s="331"/>
      <c r="Y876" s="331"/>
      <c r="Z876" s="331"/>
      <c r="AA876" s="331"/>
      <c r="AB876" s="331"/>
      <c r="AC876" s="331"/>
      <c r="AD876" s="328"/>
    </row>
    <row r="877" spans="18:30" x14ac:dyDescent="0.25">
      <c r="R877" s="331"/>
      <c r="S877" s="331"/>
      <c r="T877" s="331"/>
      <c r="U877" s="331"/>
      <c r="V877" s="331"/>
      <c r="W877" s="331"/>
      <c r="X877" s="331"/>
      <c r="Y877" s="331"/>
      <c r="Z877" s="331"/>
      <c r="AA877" s="331"/>
      <c r="AB877" s="331"/>
      <c r="AC877" s="331"/>
      <c r="AD877" s="328"/>
    </row>
    <row r="878" spans="18:30" x14ac:dyDescent="0.25">
      <c r="R878" s="331"/>
      <c r="S878" s="331"/>
      <c r="T878" s="331"/>
      <c r="U878" s="331"/>
      <c r="V878" s="331"/>
      <c r="W878" s="331"/>
      <c r="X878" s="331"/>
      <c r="Y878" s="331"/>
      <c r="Z878" s="331"/>
      <c r="AA878" s="331"/>
      <c r="AB878" s="331"/>
      <c r="AC878" s="331"/>
      <c r="AD878" s="328"/>
    </row>
    <row r="879" spans="18:30" x14ac:dyDescent="0.25">
      <c r="R879" s="331"/>
      <c r="S879" s="331"/>
      <c r="T879" s="331"/>
      <c r="U879" s="331"/>
      <c r="V879" s="331"/>
      <c r="W879" s="331"/>
      <c r="X879" s="331"/>
      <c r="Y879" s="331"/>
      <c r="Z879" s="331"/>
      <c r="AA879" s="331"/>
      <c r="AB879" s="331"/>
      <c r="AC879" s="331"/>
      <c r="AD879" s="328"/>
    </row>
    <row r="880" spans="18:30" x14ac:dyDescent="0.25">
      <c r="R880" s="331"/>
      <c r="S880" s="331"/>
      <c r="T880" s="331"/>
      <c r="U880" s="331"/>
      <c r="V880" s="331"/>
      <c r="W880" s="331"/>
      <c r="X880" s="331"/>
      <c r="Y880" s="331"/>
      <c r="Z880" s="331"/>
      <c r="AA880" s="331"/>
      <c r="AB880" s="331"/>
      <c r="AC880" s="331"/>
      <c r="AD880" s="328"/>
    </row>
    <row r="881" spans="18:30" x14ac:dyDescent="0.25">
      <c r="R881" s="331"/>
      <c r="S881" s="331"/>
      <c r="T881" s="331"/>
      <c r="U881" s="331"/>
      <c r="V881" s="331"/>
      <c r="W881" s="331"/>
      <c r="X881" s="331"/>
      <c r="Y881" s="331"/>
      <c r="Z881" s="331"/>
      <c r="AA881" s="331"/>
      <c r="AB881" s="331"/>
      <c r="AC881" s="331"/>
      <c r="AD881" s="328"/>
    </row>
    <row r="882" spans="18:30" x14ac:dyDescent="0.25">
      <c r="R882" s="331"/>
      <c r="S882" s="331"/>
      <c r="T882" s="331"/>
      <c r="U882" s="331"/>
      <c r="V882" s="331"/>
      <c r="W882" s="331"/>
      <c r="X882" s="331"/>
      <c r="Y882" s="331"/>
      <c r="Z882" s="331"/>
      <c r="AA882" s="331"/>
      <c r="AB882" s="331"/>
      <c r="AC882" s="331"/>
      <c r="AD882" s="328"/>
    </row>
    <row r="883" spans="18:30" x14ac:dyDescent="0.25">
      <c r="R883" s="331"/>
      <c r="S883" s="331"/>
      <c r="T883" s="331"/>
      <c r="U883" s="331"/>
      <c r="V883" s="331"/>
      <c r="W883" s="331"/>
      <c r="X883" s="331"/>
      <c r="Y883" s="331"/>
      <c r="Z883" s="331"/>
      <c r="AA883" s="331"/>
      <c r="AB883" s="331"/>
      <c r="AC883" s="331"/>
      <c r="AD883" s="328"/>
    </row>
    <row r="884" spans="18:30" x14ac:dyDescent="0.25">
      <c r="R884" s="331"/>
      <c r="S884" s="331"/>
      <c r="T884" s="331"/>
      <c r="U884" s="331"/>
      <c r="V884" s="331"/>
      <c r="W884" s="331"/>
      <c r="X884" s="331"/>
      <c r="Y884" s="331"/>
      <c r="Z884" s="331"/>
      <c r="AA884" s="331"/>
      <c r="AB884" s="331"/>
      <c r="AC884" s="331"/>
      <c r="AD884" s="328"/>
    </row>
    <row r="885" spans="18:30" x14ac:dyDescent="0.25">
      <c r="R885" s="331"/>
      <c r="S885" s="331"/>
      <c r="T885" s="331"/>
      <c r="U885" s="331"/>
      <c r="V885" s="331"/>
      <c r="W885" s="331"/>
      <c r="X885" s="331"/>
      <c r="Y885" s="331"/>
      <c r="Z885" s="331"/>
      <c r="AA885" s="331"/>
      <c r="AB885" s="331"/>
      <c r="AC885" s="331"/>
      <c r="AD885" s="328"/>
    </row>
    <row r="886" spans="18:30" x14ac:dyDescent="0.25">
      <c r="R886" s="331"/>
      <c r="S886" s="331"/>
      <c r="T886" s="331"/>
      <c r="U886" s="331"/>
      <c r="V886" s="331"/>
      <c r="W886" s="331"/>
      <c r="X886" s="331"/>
      <c r="Y886" s="331"/>
      <c r="Z886" s="331"/>
      <c r="AA886" s="331"/>
      <c r="AB886" s="331"/>
      <c r="AC886" s="331"/>
      <c r="AD886" s="328"/>
    </row>
    <row r="887" spans="18:30" x14ac:dyDescent="0.25">
      <c r="R887" s="331"/>
      <c r="S887" s="331"/>
      <c r="T887" s="331"/>
      <c r="U887" s="331"/>
      <c r="V887" s="331"/>
      <c r="W887" s="331"/>
      <c r="X887" s="331"/>
      <c r="Y887" s="331"/>
      <c r="Z887" s="331"/>
      <c r="AA887" s="331"/>
      <c r="AB887" s="331"/>
      <c r="AC887" s="331"/>
      <c r="AD887" s="328"/>
    </row>
    <row r="888" spans="18:30" x14ac:dyDescent="0.25">
      <c r="R888" s="331"/>
      <c r="S888" s="331"/>
      <c r="T888" s="331"/>
      <c r="U888" s="331"/>
      <c r="V888" s="331"/>
      <c r="W888" s="331"/>
      <c r="X888" s="331"/>
      <c r="Y888" s="331"/>
      <c r="Z888" s="331"/>
      <c r="AA888" s="331"/>
      <c r="AB888" s="331"/>
      <c r="AC888" s="331"/>
      <c r="AD888" s="328"/>
    </row>
    <row r="889" spans="18:30" x14ac:dyDescent="0.25">
      <c r="R889" s="331"/>
      <c r="S889" s="331"/>
      <c r="T889" s="331"/>
      <c r="U889" s="331"/>
      <c r="V889" s="331"/>
      <c r="W889" s="331"/>
      <c r="X889" s="331"/>
      <c r="Y889" s="331"/>
      <c r="Z889" s="331"/>
      <c r="AA889" s="331"/>
      <c r="AB889" s="331"/>
      <c r="AC889" s="331"/>
      <c r="AD889" s="328"/>
    </row>
    <row r="890" spans="18:30" x14ac:dyDescent="0.25">
      <c r="R890" s="331"/>
      <c r="S890" s="331"/>
      <c r="T890" s="331"/>
      <c r="U890" s="331"/>
      <c r="V890" s="331"/>
      <c r="W890" s="331"/>
      <c r="X890" s="331"/>
      <c r="Y890" s="331"/>
      <c r="Z890" s="331"/>
      <c r="AA890" s="331"/>
      <c r="AB890" s="331"/>
      <c r="AC890" s="331"/>
      <c r="AD890" s="328"/>
    </row>
    <row r="891" spans="18:30" x14ac:dyDescent="0.25">
      <c r="R891" s="331"/>
      <c r="S891" s="331"/>
      <c r="T891" s="331"/>
      <c r="U891" s="331"/>
      <c r="V891" s="331"/>
      <c r="W891" s="331"/>
      <c r="X891" s="331"/>
      <c r="Y891" s="331"/>
      <c r="Z891" s="331"/>
      <c r="AA891" s="331"/>
      <c r="AB891" s="331"/>
      <c r="AC891" s="331"/>
      <c r="AD891" s="328"/>
    </row>
    <row r="892" spans="18:30" x14ac:dyDescent="0.25">
      <c r="R892" s="331"/>
      <c r="S892" s="331"/>
      <c r="T892" s="331"/>
      <c r="U892" s="331"/>
      <c r="V892" s="331"/>
      <c r="W892" s="331"/>
      <c r="X892" s="331"/>
      <c r="Y892" s="331"/>
      <c r="Z892" s="331"/>
      <c r="AA892" s="331"/>
      <c r="AB892" s="331"/>
      <c r="AC892" s="331"/>
      <c r="AD892" s="328"/>
    </row>
    <row r="893" spans="18:30" x14ac:dyDescent="0.25">
      <c r="R893" s="331"/>
      <c r="S893" s="331"/>
      <c r="T893" s="331"/>
      <c r="U893" s="331"/>
      <c r="V893" s="331"/>
      <c r="W893" s="331"/>
      <c r="X893" s="331"/>
      <c r="Y893" s="331"/>
      <c r="Z893" s="331"/>
      <c r="AA893" s="331"/>
      <c r="AB893" s="331"/>
      <c r="AC893" s="331"/>
      <c r="AD893" s="328"/>
    </row>
    <row r="894" spans="18:30" x14ac:dyDescent="0.25">
      <c r="R894" s="331"/>
      <c r="S894" s="331"/>
      <c r="T894" s="331"/>
      <c r="U894" s="331"/>
      <c r="V894" s="331"/>
      <c r="W894" s="331"/>
      <c r="X894" s="331"/>
      <c r="Y894" s="331"/>
      <c r="Z894" s="331"/>
      <c r="AA894" s="331"/>
      <c r="AB894" s="331"/>
      <c r="AC894" s="331"/>
      <c r="AD894" s="328"/>
    </row>
    <row r="895" spans="18:30" x14ac:dyDescent="0.25">
      <c r="R895" s="331"/>
      <c r="S895" s="331"/>
      <c r="T895" s="331"/>
      <c r="U895" s="331"/>
      <c r="V895" s="331"/>
      <c r="W895" s="331"/>
      <c r="X895" s="331"/>
      <c r="Y895" s="331"/>
      <c r="Z895" s="331"/>
      <c r="AA895" s="331"/>
      <c r="AB895" s="331"/>
      <c r="AC895" s="331"/>
      <c r="AD895" s="328"/>
    </row>
    <row r="896" spans="18:30" x14ac:dyDescent="0.25">
      <c r="R896" s="331"/>
      <c r="S896" s="331"/>
      <c r="T896" s="331"/>
      <c r="U896" s="331"/>
      <c r="V896" s="331"/>
      <c r="W896" s="331"/>
      <c r="X896" s="331"/>
      <c r="Y896" s="331"/>
      <c r="Z896" s="331"/>
      <c r="AA896" s="331"/>
      <c r="AB896" s="331"/>
      <c r="AC896" s="331"/>
      <c r="AD896" s="328"/>
    </row>
    <row r="897" spans="18:30" x14ac:dyDescent="0.25">
      <c r="R897" s="331"/>
      <c r="S897" s="331"/>
      <c r="T897" s="331"/>
      <c r="U897" s="331"/>
      <c r="V897" s="331"/>
      <c r="W897" s="331"/>
      <c r="X897" s="331"/>
      <c r="Y897" s="331"/>
      <c r="Z897" s="331"/>
      <c r="AA897" s="331"/>
      <c r="AB897" s="331"/>
      <c r="AC897" s="331"/>
      <c r="AD897" s="328"/>
    </row>
    <row r="898" spans="18:30" x14ac:dyDescent="0.25">
      <c r="R898" s="331"/>
      <c r="S898" s="331"/>
      <c r="T898" s="331"/>
      <c r="U898" s="331"/>
      <c r="V898" s="331"/>
      <c r="W898" s="331"/>
      <c r="X898" s="331"/>
      <c r="Y898" s="331"/>
      <c r="Z898" s="331"/>
      <c r="AA898" s="331"/>
      <c r="AB898" s="331"/>
      <c r="AC898" s="331"/>
      <c r="AD898" s="328"/>
    </row>
    <row r="899" spans="18:30" x14ac:dyDescent="0.25">
      <c r="R899" s="331"/>
      <c r="S899" s="331"/>
      <c r="T899" s="331"/>
      <c r="U899" s="331"/>
      <c r="V899" s="331"/>
      <c r="W899" s="331"/>
      <c r="X899" s="331"/>
      <c r="Y899" s="331"/>
      <c r="Z899" s="331"/>
      <c r="AA899" s="331"/>
      <c r="AB899" s="331"/>
      <c r="AC899" s="331"/>
      <c r="AD899" s="328"/>
    </row>
    <row r="900" spans="18:30" x14ac:dyDescent="0.25">
      <c r="R900" s="331"/>
      <c r="S900" s="331"/>
      <c r="T900" s="331"/>
      <c r="U900" s="331"/>
      <c r="V900" s="331"/>
      <c r="W900" s="331"/>
      <c r="X900" s="331"/>
      <c r="Y900" s="331"/>
      <c r="Z900" s="331"/>
      <c r="AA900" s="331"/>
      <c r="AB900" s="331"/>
      <c r="AC900" s="331"/>
      <c r="AD900" s="328"/>
    </row>
    <row r="901" spans="18:30" x14ac:dyDescent="0.25">
      <c r="R901" s="331"/>
      <c r="S901" s="331"/>
      <c r="T901" s="331"/>
      <c r="U901" s="331"/>
      <c r="V901" s="331"/>
      <c r="W901" s="331"/>
      <c r="X901" s="331"/>
      <c r="Y901" s="331"/>
      <c r="Z901" s="331"/>
      <c r="AA901" s="331"/>
      <c r="AB901" s="331"/>
      <c r="AC901" s="331"/>
      <c r="AD901" s="328"/>
    </row>
    <row r="902" spans="18:30" x14ac:dyDescent="0.25">
      <c r="R902" s="331"/>
      <c r="S902" s="331"/>
      <c r="T902" s="331"/>
      <c r="U902" s="331"/>
      <c r="V902" s="331"/>
      <c r="W902" s="331"/>
      <c r="X902" s="331"/>
      <c r="Y902" s="331"/>
      <c r="Z902" s="331"/>
      <c r="AA902" s="331"/>
      <c r="AB902" s="331"/>
      <c r="AC902" s="331"/>
      <c r="AD902" s="328"/>
    </row>
    <row r="903" spans="18:30" x14ac:dyDescent="0.25">
      <c r="R903" s="331"/>
      <c r="S903" s="331"/>
      <c r="T903" s="331"/>
      <c r="U903" s="331"/>
      <c r="V903" s="331"/>
      <c r="W903" s="331"/>
      <c r="X903" s="331"/>
      <c r="Y903" s="331"/>
      <c r="Z903" s="331"/>
      <c r="AA903" s="331"/>
      <c r="AB903" s="331"/>
      <c r="AC903" s="331"/>
      <c r="AD903" s="328"/>
    </row>
    <row r="904" spans="18:30" x14ac:dyDescent="0.25">
      <c r="R904" s="331"/>
      <c r="S904" s="331"/>
      <c r="T904" s="331"/>
      <c r="U904" s="331"/>
      <c r="V904" s="331"/>
      <c r="W904" s="331"/>
      <c r="X904" s="331"/>
      <c r="Y904" s="331"/>
      <c r="Z904" s="331"/>
      <c r="AA904" s="331"/>
      <c r="AB904" s="331"/>
      <c r="AC904" s="331"/>
      <c r="AD904" s="328"/>
    </row>
    <row r="905" spans="18:30" x14ac:dyDescent="0.25">
      <c r="R905" s="331"/>
      <c r="S905" s="331"/>
      <c r="T905" s="331"/>
      <c r="U905" s="331"/>
      <c r="V905" s="331"/>
      <c r="W905" s="331"/>
      <c r="X905" s="331"/>
      <c r="Y905" s="331"/>
      <c r="Z905" s="331"/>
      <c r="AA905" s="331"/>
      <c r="AB905" s="331"/>
      <c r="AC905" s="331"/>
      <c r="AD905" s="328"/>
    </row>
    <row r="906" spans="18:30" x14ac:dyDescent="0.25">
      <c r="R906" s="331"/>
      <c r="S906" s="331"/>
      <c r="T906" s="331"/>
      <c r="U906" s="331"/>
      <c r="V906" s="331"/>
      <c r="W906" s="331"/>
      <c r="X906" s="331"/>
      <c r="Y906" s="331"/>
      <c r="Z906" s="331"/>
      <c r="AA906" s="331"/>
      <c r="AB906" s="331"/>
      <c r="AC906" s="331"/>
      <c r="AD906" s="328"/>
    </row>
    <row r="907" spans="18:30" x14ac:dyDescent="0.25">
      <c r="R907" s="331"/>
      <c r="S907" s="331"/>
      <c r="T907" s="331"/>
      <c r="U907" s="331"/>
      <c r="V907" s="331"/>
      <c r="W907" s="331"/>
      <c r="X907" s="331"/>
      <c r="Y907" s="331"/>
      <c r="Z907" s="331"/>
      <c r="AA907" s="331"/>
      <c r="AB907" s="331"/>
      <c r="AC907" s="331"/>
      <c r="AD907" s="328"/>
    </row>
    <row r="908" spans="18:30" x14ac:dyDescent="0.25">
      <c r="R908" s="331"/>
      <c r="S908" s="331"/>
      <c r="T908" s="331"/>
      <c r="U908" s="331"/>
      <c r="V908" s="331"/>
      <c r="W908" s="331"/>
      <c r="X908" s="331"/>
      <c r="Y908" s="331"/>
      <c r="Z908" s="331"/>
      <c r="AA908" s="331"/>
      <c r="AB908" s="331"/>
      <c r="AC908" s="331"/>
      <c r="AD908" s="328"/>
    </row>
    <row r="909" spans="18:30" x14ac:dyDescent="0.25">
      <c r="R909" s="331"/>
      <c r="S909" s="331"/>
      <c r="T909" s="331"/>
      <c r="U909" s="331"/>
      <c r="V909" s="331"/>
      <c r="W909" s="331"/>
      <c r="X909" s="331"/>
      <c r="Y909" s="331"/>
      <c r="Z909" s="331"/>
      <c r="AA909" s="331"/>
      <c r="AB909" s="331"/>
      <c r="AC909" s="331"/>
      <c r="AD909" s="328"/>
    </row>
    <row r="910" spans="18:30" x14ac:dyDescent="0.25">
      <c r="R910" s="331"/>
      <c r="S910" s="331"/>
      <c r="T910" s="331"/>
      <c r="U910" s="331"/>
      <c r="V910" s="331"/>
      <c r="W910" s="331"/>
      <c r="X910" s="331"/>
      <c r="Y910" s="331"/>
      <c r="Z910" s="331"/>
      <c r="AA910" s="331"/>
      <c r="AB910" s="331"/>
      <c r="AC910" s="331"/>
      <c r="AD910" s="328"/>
    </row>
    <row r="911" spans="18:30" x14ac:dyDescent="0.25">
      <c r="R911" s="331"/>
      <c r="S911" s="331"/>
      <c r="T911" s="331"/>
      <c r="U911" s="331"/>
      <c r="V911" s="331"/>
      <c r="W911" s="331"/>
      <c r="X911" s="331"/>
      <c r="Y911" s="331"/>
      <c r="Z911" s="331"/>
      <c r="AA911" s="331"/>
      <c r="AB911" s="331"/>
      <c r="AC911" s="331"/>
      <c r="AD911" s="328"/>
    </row>
    <row r="912" spans="18:30" x14ac:dyDescent="0.25">
      <c r="R912" s="331"/>
      <c r="S912" s="331"/>
      <c r="T912" s="331"/>
      <c r="U912" s="331"/>
      <c r="V912" s="331"/>
      <c r="W912" s="331"/>
      <c r="X912" s="331"/>
      <c r="Y912" s="331"/>
      <c r="Z912" s="331"/>
      <c r="AA912" s="331"/>
      <c r="AB912" s="331"/>
      <c r="AC912" s="331"/>
      <c r="AD912" s="328"/>
    </row>
    <row r="913" spans="18:30" x14ac:dyDescent="0.25">
      <c r="R913" s="331"/>
      <c r="S913" s="331"/>
      <c r="T913" s="331"/>
      <c r="U913" s="331"/>
      <c r="V913" s="331"/>
      <c r="W913" s="331"/>
      <c r="X913" s="331"/>
      <c r="Y913" s="331"/>
      <c r="Z913" s="331"/>
      <c r="AA913" s="331"/>
      <c r="AB913" s="331"/>
      <c r="AC913" s="331"/>
      <c r="AD913" s="328"/>
    </row>
    <row r="914" spans="18:30" x14ac:dyDescent="0.25">
      <c r="R914" s="331"/>
      <c r="S914" s="331"/>
      <c r="T914" s="331"/>
      <c r="U914" s="331"/>
      <c r="V914" s="331"/>
      <c r="W914" s="331"/>
      <c r="X914" s="331"/>
      <c r="Y914" s="331"/>
      <c r="Z914" s="331"/>
      <c r="AA914" s="331"/>
      <c r="AB914" s="331"/>
      <c r="AC914" s="331"/>
      <c r="AD914" s="328"/>
    </row>
    <row r="915" spans="18:30" x14ac:dyDescent="0.25">
      <c r="R915" s="331"/>
      <c r="S915" s="331"/>
      <c r="T915" s="331"/>
      <c r="U915" s="331"/>
      <c r="V915" s="331"/>
      <c r="W915" s="331"/>
      <c r="X915" s="331"/>
      <c r="Y915" s="331"/>
      <c r="Z915" s="331"/>
      <c r="AA915" s="331"/>
      <c r="AB915" s="331"/>
      <c r="AC915" s="331"/>
      <c r="AD915" s="328"/>
    </row>
    <row r="916" spans="18:30" x14ac:dyDescent="0.25">
      <c r="R916" s="331"/>
      <c r="S916" s="331"/>
      <c r="T916" s="331"/>
      <c r="U916" s="331"/>
      <c r="V916" s="331"/>
      <c r="W916" s="331"/>
      <c r="X916" s="331"/>
      <c r="Y916" s="331"/>
      <c r="Z916" s="331"/>
      <c r="AA916" s="331"/>
      <c r="AB916" s="331"/>
      <c r="AC916" s="331"/>
      <c r="AD916" s="328"/>
    </row>
    <row r="917" spans="18:30" x14ac:dyDescent="0.25">
      <c r="R917" s="331"/>
      <c r="S917" s="331"/>
      <c r="T917" s="331"/>
      <c r="U917" s="331"/>
      <c r="V917" s="331"/>
      <c r="W917" s="331"/>
      <c r="X917" s="331"/>
      <c r="Y917" s="331"/>
      <c r="Z917" s="331"/>
      <c r="AA917" s="331"/>
      <c r="AB917" s="331"/>
      <c r="AC917" s="331"/>
      <c r="AD917" s="328"/>
    </row>
    <row r="918" spans="18:30" x14ac:dyDescent="0.25">
      <c r="R918" s="331"/>
      <c r="S918" s="331"/>
      <c r="T918" s="331"/>
      <c r="U918" s="331"/>
      <c r="V918" s="331"/>
      <c r="W918" s="331"/>
      <c r="X918" s="331"/>
      <c r="Y918" s="331"/>
      <c r="Z918" s="331"/>
      <c r="AA918" s="331"/>
      <c r="AB918" s="331"/>
      <c r="AC918" s="331"/>
      <c r="AD918" s="328"/>
    </row>
    <row r="919" spans="18:30" x14ac:dyDescent="0.25">
      <c r="R919" s="331"/>
      <c r="S919" s="331"/>
      <c r="T919" s="331"/>
      <c r="U919" s="331"/>
      <c r="V919" s="331"/>
      <c r="W919" s="331"/>
      <c r="X919" s="331"/>
      <c r="Y919" s="331"/>
      <c r="Z919" s="331"/>
      <c r="AA919" s="331"/>
      <c r="AB919" s="331"/>
      <c r="AC919" s="331"/>
      <c r="AD919" s="328"/>
    </row>
    <row r="920" spans="18:30" x14ac:dyDescent="0.25">
      <c r="R920" s="331"/>
      <c r="S920" s="331"/>
      <c r="T920" s="331"/>
      <c r="U920" s="331"/>
      <c r="V920" s="331"/>
      <c r="W920" s="331"/>
      <c r="X920" s="331"/>
      <c r="Y920" s="331"/>
      <c r="Z920" s="331"/>
      <c r="AA920" s="331"/>
      <c r="AB920" s="331"/>
      <c r="AC920" s="331"/>
      <c r="AD920" s="328"/>
    </row>
    <row r="921" spans="18:30" x14ac:dyDescent="0.25">
      <c r="R921" s="331"/>
      <c r="S921" s="331"/>
      <c r="T921" s="331"/>
      <c r="U921" s="331"/>
      <c r="V921" s="331"/>
      <c r="W921" s="331"/>
      <c r="X921" s="331"/>
      <c r="Y921" s="331"/>
      <c r="Z921" s="331"/>
      <c r="AA921" s="331"/>
      <c r="AB921" s="331"/>
      <c r="AC921" s="331"/>
      <c r="AD921" s="328"/>
    </row>
    <row r="922" spans="18:30" x14ac:dyDescent="0.25">
      <c r="R922" s="331"/>
      <c r="S922" s="331"/>
      <c r="T922" s="331"/>
      <c r="U922" s="331"/>
      <c r="V922" s="331"/>
      <c r="W922" s="331"/>
      <c r="X922" s="331"/>
      <c r="Y922" s="331"/>
      <c r="Z922" s="331"/>
      <c r="AA922" s="331"/>
      <c r="AB922" s="331"/>
      <c r="AC922" s="331"/>
      <c r="AD922" s="328"/>
    </row>
    <row r="923" spans="18:30" x14ac:dyDescent="0.25">
      <c r="R923" s="331"/>
      <c r="S923" s="331"/>
      <c r="T923" s="331"/>
      <c r="U923" s="331"/>
      <c r="V923" s="331"/>
      <c r="W923" s="331"/>
      <c r="X923" s="331"/>
      <c r="Y923" s="331"/>
      <c r="Z923" s="331"/>
      <c r="AA923" s="331"/>
      <c r="AB923" s="331"/>
      <c r="AC923" s="331"/>
      <c r="AD923" s="328"/>
    </row>
    <row r="924" spans="18:30" x14ac:dyDescent="0.25">
      <c r="R924" s="331"/>
      <c r="S924" s="331"/>
      <c r="T924" s="331"/>
      <c r="U924" s="331"/>
      <c r="V924" s="331"/>
      <c r="W924" s="331"/>
      <c r="X924" s="331"/>
      <c r="Y924" s="331"/>
      <c r="Z924" s="331"/>
      <c r="AA924" s="331"/>
      <c r="AB924" s="331"/>
      <c r="AC924" s="331"/>
      <c r="AD924" s="328"/>
    </row>
    <row r="925" spans="18:30" x14ac:dyDescent="0.25">
      <c r="R925" s="331"/>
      <c r="S925" s="331"/>
      <c r="T925" s="331"/>
      <c r="U925" s="331"/>
      <c r="V925" s="331"/>
      <c r="W925" s="331"/>
      <c r="X925" s="331"/>
      <c r="Y925" s="331"/>
      <c r="Z925" s="331"/>
      <c r="AA925" s="331"/>
      <c r="AB925" s="331"/>
      <c r="AC925" s="331"/>
      <c r="AD925" s="328"/>
    </row>
    <row r="926" spans="18:30" x14ac:dyDescent="0.25">
      <c r="R926" s="331"/>
      <c r="S926" s="331"/>
      <c r="T926" s="331"/>
      <c r="U926" s="331"/>
      <c r="V926" s="331"/>
      <c r="W926" s="331"/>
      <c r="X926" s="331"/>
      <c r="Y926" s="331"/>
      <c r="Z926" s="331"/>
      <c r="AA926" s="331"/>
      <c r="AB926" s="331"/>
      <c r="AC926" s="331"/>
      <c r="AD926" s="328"/>
    </row>
    <row r="927" spans="18:30" x14ac:dyDescent="0.25">
      <c r="R927" s="331"/>
      <c r="S927" s="331"/>
      <c r="T927" s="331"/>
      <c r="U927" s="331"/>
      <c r="V927" s="331"/>
      <c r="W927" s="331"/>
      <c r="X927" s="331"/>
      <c r="Y927" s="331"/>
      <c r="Z927" s="331"/>
      <c r="AA927" s="331"/>
      <c r="AB927" s="331"/>
      <c r="AC927" s="331"/>
      <c r="AD927" s="328"/>
    </row>
    <row r="928" spans="18:30" x14ac:dyDescent="0.25">
      <c r="R928" s="331"/>
      <c r="S928" s="331"/>
      <c r="T928" s="331"/>
      <c r="U928" s="331"/>
      <c r="V928" s="331"/>
      <c r="W928" s="331"/>
      <c r="X928" s="331"/>
      <c r="Y928" s="331"/>
      <c r="Z928" s="331"/>
      <c r="AA928" s="331"/>
      <c r="AB928" s="331"/>
      <c r="AC928" s="331"/>
      <c r="AD928" s="328"/>
    </row>
    <row r="929" spans="18:30" x14ac:dyDescent="0.25">
      <c r="R929" s="331"/>
      <c r="S929" s="331"/>
      <c r="T929" s="331"/>
      <c r="U929" s="331"/>
      <c r="V929" s="331"/>
      <c r="W929" s="331"/>
      <c r="X929" s="331"/>
      <c r="Y929" s="331"/>
      <c r="Z929" s="331"/>
      <c r="AA929" s="331"/>
      <c r="AB929" s="331"/>
      <c r="AC929" s="331"/>
      <c r="AD929" s="328"/>
    </row>
    <row r="930" spans="18:30" x14ac:dyDescent="0.25">
      <c r="R930" s="331"/>
      <c r="S930" s="331"/>
      <c r="T930" s="331"/>
      <c r="U930" s="331"/>
      <c r="V930" s="331"/>
      <c r="W930" s="331"/>
      <c r="X930" s="331"/>
      <c r="Y930" s="331"/>
      <c r="Z930" s="331"/>
      <c r="AA930" s="331"/>
      <c r="AB930" s="331"/>
      <c r="AC930" s="331"/>
      <c r="AD930" s="328"/>
    </row>
    <row r="931" spans="18:30" x14ac:dyDescent="0.25">
      <c r="R931" s="331"/>
      <c r="S931" s="331"/>
      <c r="T931" s="331"/>
      <c r="U931" s="331"/>
      <c r="V931" s="331"/>
      <c r="W931" s="331"/>
      <c r="X931" s="331"/>
      <c r="Y931" s="331"/>
      <c r="Z931" s="331"/>
      <c r="AA931" s="331"/>
      <c r="AB931" s="331"/>
      <c r="AC931" s="331"/>
      <c r="AD931" s="328"/>
    </row>
    <row r="932" spans="18:30" x14ac:dyDescent="0.25">
      <c r="R932" s="331"/>
      <c r="S932" s="331"/>
      <c r="T932" s="331"/>
      <c r="U932" s="331"/>
      <c r="V932" s="331"/>
      <c r="W932" s="331"/>
      <c r="X932" s="331"/>
      <c r="Y932" s="331"/>
      <c r="Z932" s="331"/>
      <c r="AA932" s="331"/>
      <c r="AB932" s="331"/>
      <c r="AC932" s="331"/>
      <c r="AD932" s="328"/>
    </row>
    <row r="933" spans="18:30" x14ac:dyDescent="0.25">
      <c r="R933" s="331"/>
      <c r="S933" s="331"/>
      <c r="T933" s="331"/>
      <c r="U933" s="331"/>
      <c r="V933" s="331"/>
      <c r="W933" s="331"/>
      <c r="X933" s="331"/>
      <c r="Y933" s="331"/>
      <c r="Z933" s="331"/>
      <c r="AA933" s="331"/>
      <c r="AB933" s="331"/>
      <c r="AC933" s="331"/>
      <c r="AD933" s="328"/>
    </row>
    <row r="934" spans="18:30" x14ac:dyDescent="0.25">
      <c r="R934" s="331"/>
      <c r="S934" s="331"/>
      <c r="T934" s="331"/>
      <c r="U934" s="331"/>
      <c r="V934" s="331"/>
      <c r="W934" s="331"/>
      <c r="X934" s="331"/>
      <c r="Y934" s="331"/>
      <c r="Z934" s="331"/>
      <c r="AA934" s="331"/>
      <c r="AB934" s="331"/>
      <c r="AC934" s="331"/>
      <c r="AD934" s="328"/>
    </row>
    <row r="935" spans="18:30" x14ac:dyDescent="0.25">
      <c r="R935" s="331"/>
      <c r="S935" s="331"/>
      <c r="T935" s="331"/>
      <c r="U935" s="331"/>
      <c r="V935" s="331"/>
      <c r="W935" s="331"/>
      <c r="X935" s="331"/>
      <c r="Y935" s="331"/>
      <c r="Z935" s="331"/>
      <c r="AA935" s="331"/>
      <c r="AB935" s="331"/>
      <c r="AC935" s="331"/>
      <c r="AD935" s="328"/>
    </row>
    <row r="936" spans="18:30" x14ac:dyDescent="0.25">
      <c r="R936" s="331"/>
      <c r="S936" s="331"/>
      <c r="T936" s="331"/>
      <c r="U936" s="331"/>
      <c r="V936" s="331"/>
      <c r="W936" s="331"/>
      <c r="X936" s="331"/>
      <c r="Y936" s="331"/>
      <c r="Z936" s="331"/>
      <c r="AA936" s="331"/>
      <c r="AB936" s="331"/>
      <c r="AC936" s="331"/>
      <c r="AD936" s="328"/>
    </row>
    <row r="937" spans="18:30" x14ac:dyDescent="0.25">
      <c r="R937" s="331"/>
      <c r="S937" s="331"/>
      <c r="T937" s="331"/>
      <c r="U937" s="331"/>
      <c r="V937" s="331"/>
      <c r="W937" s="331"/>
      <c r="X937" s="331"/>
      <c r="Y937" s="331"/>
      <c r="Z937" s="331"/>
      <c r="AA937" s="331"/>
      <c r="AB937" s="331"/>
      <c r="AC937" s="331"/>
      <c r="AD937" s="328"/>
    </row>
    <row r="938" spans="18:30" x14ac:dyDescent="0.25">
      <c r="R938" s="331"/>
      <c r="S938" s="331"/>
      <c r="T938" s="331"/>
      <c r="U938" s="331"/>
      <c r="V938" s="331"/>
      <c r="W938" s="331"/>
      <c r="X938" s="331"/>
      <c r="Y938" s="331"/>
      <c r="Z938" s="331"/>
      <c r="AA938" s="331"/>
      <c r="AB938" s="331"/>
      <c r="AC938" s="331"/>
      <c r="AD938" s="328"/>
    </row>
    <row r="939" spans="18:30" x14ac:dyDescent="0.25">
      <c r="R939" s="331"/>
      <c r="S939" s="331"/>
      <c r="T939" s="331"/>
      <c r="U939" s="331"/>
      <c r="V939" s="331"/>
      <c r="W939" s="331"/>
      <c r="X939" s="331"/>
      <c r="Y939" s="331"/>
      <c r="Z939" s="331"/>
      <c r="AA939" s="331"/>
      <c r="AB939" s="331"/>
      <c r="AC939" s="331"/>
      <c r="AD939" s="328"/>
    </row>
    <row r="940" spans="18:30" x14ac:dyDescent="0.25">
      <c r="R940" s="331"/>
      <c r="S940" s="331"/>
      <c r="T940" s="331"/>
      <c r="U940" s="331"/>
      <c r="V940" s="331"/>
      <c r="W940" s="331"/>
      <c r="X940" s="331"/>
      <c r="Y940" s="331"/>
      <c r="Z940" s="331"/>
      <c r="AA940" s="331"/>
      <c r="AB940" s="331"/>
      <c r="AC940" s="331"/>
      <c r="AD940" s="328"/>
    </row>
    <row r="941" spans="18:30" x14ac:dyDescent="0.25">
      <c r="R941" s="331"/>
      <c r="S941" s="331"/>
      <c r="T941" s="331"/>
      <c r="U941" s="331"/>
      <c r="V941" s="331"/>
      <c r="W941" s="331"/>
      <c r="X941" s="331"/>
      <c r="Y941" s="331"/>
      <c r="Z941" s="331"/>
      <c r="AA941" s="331"/>
      <c r="AB941" s="331"/>
      <c r="AC941" s="331"/>
      <c r="AD941" s="328"/>
    </row>
    <row r="942" spans="18:30" x14ac:dyDescent="0.25">
      <c r="R942" s="331"/>
      <c r="S942" s="331"/>
      <c r="T942" s="331"/>
      <c r="U942" s="331"/>
      <c r="V942" s="331"/>
      <c r="W942" s="331"/>
      <c r="X942" s="331"/>
      <c r="Y942" s="331"/>
      <c r="Z942" s="331"/>
      <c r="AA942" s="331"/>
      <c r="AB942" s="331"/>
      <c r="AC942" s="331"/>
      <c r="AD942" s="328"/>
    </row>
    <row r="943" spans="18:30" x14ac:dyDescent="0.25">
      <c r="R943" s="331"/>
      <c r="S943" s="331"/>
      <c r="T943" s="331"/>
      <c r="U943" s="331"/>
      <c r="V943" s="331"/>
      <c r="W943" s="331"/>
      <c r="X943" s="331"/>
      <c r="Y943" s="331"/>
      <c r="Z943" s="331"/>
      <c r="AA943" s="331"/>
      <c r="AB943" s="331"/>
      <c r="AC943" s="331"/>
      <c r="AD943" s="328"/>
    </row>
    <row r="944" spans="18:30" x14ac:dyDescent="0.25">
      <c r="R944" s="331"/>
      <c r="S944" s="331"/>
      <c r="T944" s="331"/>
      <c r="U944" s="331"/>
      <c r="V944" s="331"/>
      <c r="W944" s="331"/>
      <c r="X944" s="331"/>
      <c r="Y944" s="331"/>
      <c r="Z944" s="331"/>
      <c r="AA944" s="331"/>
      <c r="AB944" s="331"/>
      <c r="AC944" s="331"/>
      <c r="AD944" s="328"/>
    </row>
    <row r="945" spans="18:30" x14ac:dyDescent="0.25">
      <c r="R945" s="331"/>
      <c r="S945" s="331"/>
      <c r="T945" s="331"/>
      <c r="U945" s="331"/>
      <c r="V945" s="331"/>
      <c r="W945" s="331"/>
      <c r="X945" s="331"/>
      <c r="Y945" s="331"/>
      <c r="Z945" s="331"/>
      <c r="AA945" s="331"/>
      <c r="AB945" s="331"/>
      <c r="AC945" s="331"/>
      <c r="AD945" s="328"/>
    </row>
    <row r="946" spans="18:30" x14ac:dyDescent="0.25">
      <c r="R946" s="331"/>
      <c r="S946" s="331"/>
      <c r="T946" s="331"/>
      <c r="U946" s="331"/>
      <c r="V946" s="331"/>
      <c r="W946" s="331"/>
      <c r="X946" s="331"/>
      <c r="Y946" s="331"/>
      <c r="Z946" s="331"/>
      <c r="AA946" s="331"/>
      <c r="AB946" s="331"/>
      <c r="AC946" s="331"/>
      <c r="AD946" s="328"/>
    </row>
    <row r="947" spans="18:30" x14ac:dyDescent="0.25">
      <c r="R947" s="331"/>
      <c r="S947" s="331"/>
      <c r="T947" s="331"/>
      <c r="U947" s="331"/>
      <c r="V947" s="331"/>
      <c r="W947" s="331"/>
      <c r="X947" s="331"/>
      <c r="Y947" s="331"/>
      <c r="Z947" s="331"/>
      <c r="AA947" s="331"/>
      <c r="AB947" s="331"/>
      <c r="AC947" s="331"/>
      <c r="AD947" s="328"/>
    </row>
    <row r="948" spans="18:30" x14ac:dyDescent="0.25">
      <c r="R948" s="331"/>
      <c r="S948" s="331"/>
      <c r="T948" s="331"/>
      <c r="U948" s="331"/>
      <c r="V948" s="331"/>
      <c r="W948" s="331"/>
      <c r="X948" s="331"/>
      <c r="Y948" s="331"/>
      <c r="Z948" s="331"/>
      <c r="AA948" s="331"/>
      <c r="AB948" s="331"/>
      <c r="AC948" s="331"/>
      <c r="AD948" s="328"/>
    </row>
    <row r="949" spans="18:30" x14ac:dyDescent="0.25">
      <c r="R949" s="331"/>
      <c r="S949" s="331"/>
      <c r="T949" s="331"/>
      <c r="U949" s="331"/>
      <c r="V949" s="331"/>
      <c r="W949" s="331"/>
      <c r="X949" s="331"/>
      <c r="Y949" s="331"/>
      <c r="Z949" s="331"/>
      <c r="AA949" s="331"/>
      <c r="AB949" s="331"/>
      <c r="AC949" s="331"/>
      <c r="AD949" s="328"/>
    </row>
    <row r="950" spans="18:30" x14ac:dyDescent="0.25">
      <c r="R950" s="331"/>
      <c r="S950" s="331"/>
      <c r="T950" s="331"/>
      <c r="U950" s="331"/>
      <c r="V950" s="331"/>
      <c r="W950" s="331"/>
      <c r="X950" s="331"/>
      <c r="Y950" s="331"/>
      <c r="Z950" s="331"/>
      <c r="AA950" s="331"/>
      <c r="AB950" s="331"/>
      <c r="AC950" s="331"/>
      <c r="AD950" s="328"/>
    </row>
    <row r="951" spans="18:30" x14ac:dyDescent="0.25">
      <c r="R951" s="331"/>
      <c r="S951" s="331"/>
      <c r="T951" s="331"/>
      <c r="U951" s="331"/>
      <c r="V951" s="331"/>
      <c r="W951" s="331"/>
      <c r="X951" s="331"/>
      <c r="Y951" s="331"/>
      <c r="Z951" s="331"/>
      <c r="AA951" s="331"/>
      <c r="AB951" s="331"/>
      <c r="AC951" s="331"/>
      <c r="AD951" s="328"/>
    </row>
    <row r="952" spans="18:30" x14ac:dyDescent="0.25">
      <c r="R952" s="331"/>
      <c r="S952" s="331"/>
      <c r="T952" s="331"/>
      <c r="U952" s="331"/>
      <c r="V952" s="331"/>
      <c r="W952" s="331"/>
      <c r="X952" s="331"/>
      <c r="Y952" s="331"/>
      <c r="Z952" s="331"/>
      <c r="AA952" s="331"/>
      <c r="AB952" s="331"/>
      <c r="AC952" s="331"/>
      <c r="AD952" s="328"/>
    </row>
    <row r="953" spans="18:30" x14ac:dyDescent="0.25">
      <c r="R953" s="331"/>
      <c r="S953" s="331"/>
      <c r="T953" s="331"/>
      <c r="U953" s="331"/>
      <c r="V953" s="331"/>
      <c r="W953" s="331"/>
      <c r="X953" s="331"/>
      <c r="Y953" s="331"/>
      <c r="Z953" s="331"/>
      <c r="AA953" s="331"/>
      <c r="AB953" s="331"/>
      <c r="AC953" s="331"/>
      <c r="AD953" s="328"/>
    </row>
    <row r="954" spans="18:30" x14ac:dyDescent="0.25">
      <c r="R954" s="331"/>
      <c r="S954" s="331"/>
      <c r="T954" s="331"/>
      <c r="U954" s="331"/>
      <c r="V954" s="331"/>
      <c r="W954" s="331"/>
      <c r="X954" s="331"/>
      <c r="Y954" s="331"/>
      <c r="Z954" s="331"/>
      <c r="AA954" s="331"/>
      <c r="AB954" s="331"/>
      <c r="AC954" s="331"/>
      <c r="AD954" s="328"/>
    </row>
    <row r="955" spans="18:30" x14ac:dyDescent="0.25">
      <c r="R955" s="331"/>
      <c r="S955" s="331"/>
      <c r="T955" s="331"/>
      <c r="U955" s="331"/>
      <c r="V955" s="331"/>
      <c r="W955" s="331"/>
      <c r="X955" s="331"/>
      <c r="Y955" s="331"/>
      <c r="Z955" s="331"/>
      <c r="AA955" s="331"/>
      <c r="AB955" s="331"/>
      <c r="AC955" s="331"/>
      <c r="AD955" s="328"/>
    </row>
    <row r="956" spans="18:30" x14ac:dyDescent="0.25">
      <c r="R956" s="331"/>
      <c r="S956" s="331"/>
      <c r="T956" s="331"/>
      <c r="U956" s="331"/>
      <c r="V956" s="331"/>
      <c r="W956" s="331"/>
      <c r="X956" s="331"/>
      <c r="Y956" s="331"/>
      <c r="Z956" s="331"/>
      <c r="AA956" s="331"/>
      <c r="AB956" s="331"/>
      <c r="AC956" s="331"/>
      <c r="AD956" s="328"/>
    </row>
    <row r="957" spans="18:30" x14ac:dyDescent="0.25">
      <c r="R957" s="331"/>
      <c r="S957" s="331"/>
      <c r="T957" s="331"/>
      <c r="U957" s="331"/>
      <c r="V957" s="331"/>
      <c r="W957" s="331"/>
      <c r="X957" s="331"/>
      <c r="Y957" s="331"/>
      <c r="Z957" s="331"/>
      <c r="AA957" s="331"/>
      <c r="AB957" s="331"/>
      <c r="AC957" s="331"/>
      <c r="AD957" s="328"/>
    </row>
    <row r="958" spans="18:30" x14ac:dyDescent="0.25">
      <c r="R958" s="331"/>
      <c r="S958" s="331"/>
      <c r="T958" s="331"/>
      <c r="U958" s="331"/>
      <c r="V958" s="331"/>
      <c r="W958" s="331"/>
      <c r="X958" s="331"/>
      <c r="Y958" s="331"/>
      <c r="Z958" s="331"/>
      <c r="AA958" s="331"/>
      <c r="AB958" s="331"/>
      <c r="AC958" s="331"/>
      <c r="AD958" s="328"/>
    </row>
    <row r="959" spans="18:30" x14ac:dyDescent="0.25">
      <c r="R959" s="331"/>
      <c r="S959" s="331"/>
      <c r="T959" s="331"/>
      <c r="U959" s="331"/>
      <c r="V959" s="331"/>
      <c r="W959" s="331"/>
      <c r="X959" s="331"/>
      <c r="Y959" s="331"/>
      <c r="Z959" s="331"/>
      <c r="AA959" s="331"/>
      <c r="AB959" s="331"/>
      <c r="AC959" s="331"/>
      <c r="AD959" s="328"/>
    </row>
    <row r="960" spans="18:30" x14ac:dyDescent="0.25">
      <c r="R960" s="331"/>
      <c r="S960" s="331"/>
      <c r="T960" s="331"/>
      <c r="U960" s="331"/>
      <c r="V960" s="331"/>
      <c r="W960" s="331"/>
      <c r="X960" s="331"/>
      <c r="Y960" s="331"/>
      <c r="Z960" s="331"/>
      <c r="AA960" s="331"/>
      <c r="AB960" s="331"/>
      <c r="AC960" s="331"/>
      <c r="AD960" s="328"/>
    </row>
    <row r="961" spans="18:30" x14ac:dyDescent="0.25">
      <c r="R961" s="331"/>
      <c r="S961" s="331"/>
      <c r="T961" s="331"/>
      <c r="U961" s="331"/>
      <c r="V961" s="331"/>
      <c r="W961" s="331"/>
      <c r="X961" s="331"/>
      <c r="Y961" s="331"/>
      <c r="Z961" s="331"/>
      <c r="AA961" s="331"/>
      <c r="AB961" s="331"/>
      <c r="AC961" s="331"/>
      <c r="AD961" s="328"/>
    </row>
    <row r="962" spans="18:30" x14ac:dyDescent="0.25">
      <c r="R962" s="331"/>
      <c r="S962" s="331"/>
      <c r="T962" s="331"/>
      <c r="U962" s="331"/>
      <c r="V962" s="331"/>
      <c r="W962" s="331"/>
      <c r="X962" s="331"/>
      <c r="Y962" s="331"/>
      <c r="Z962" s="331"/>
      <c r="AA962" s="331"/>
      <c r="AB962" s="331"/>
      <c r="AC962" s="331"/>
      <c r="AD962" s="328"/>
    </row>
    <row r="963" spans="18:30" x14ac:dyDescent="0.25">
      <c r="R963" s="331"/>
      <c r="S963" s="331"/>
      <c r="T963" s="331"/>
      <c r="U963" s="331"/>
      <c r="V963" s="331"/>
      <c r="W963" s="331"/>
      <c r="X963" s="331"/>
      <c r="Y963" s="331"/>
      <c r="Z963" s="331"/>
      <c r="AA963" s="331"/>
      <c r="AB963" s="331"/>
      <c r="AC963" s="331"/>
      <c r="AD963" s="328"/>
    </row>
    <row r="964" spans="18:30" x14ac:dyDescent="0.25">
      <c r="R964" s="331"/>
      <c r="S964" s="331"/>
      <c r="T964" s="331"/>
      <c r="U964" s="331"/>
      <c r="V964" s="331"/>
      <c r="W964" s="331"/>
      <c r="X964" s="331"/>
      <c r="Y964" s="331"/>
      <c r="Z964" s="331"/>
      <c r="AA964" s="331"/>
      <c r="AB964" s="331"/>
      <c r="AC964" s="331"/>
      <c r="AD964" s="328"/>
    </row>
    <row r="965" spans="18:30" x14ac:dyDescent="0.25">
      <c r="R965" s="331"/>
      <c r="S965" s="331"/>
      <c r="T965" s="331"/>
      <c r="U965" s="331"/>
      <c r="V965" s="331"/>
      <c r="W965" s="331"/>
      <c r="X965" s="331"/>
      <c r="Y965" s="331"/>
      <c r="Z965" s="331"/>
      <c r="AA965" s="331"/>
      <c r="AB965" s="331"/>
      <c r="AC965" s="331"/>
      <c r="AD965" s="328"/>
    </row>
    <row r="966" spans="18:30" x14ac:dyDescent="0.25">
      <c r="R966" s="331"/>
      <c r="S966" s="331"/>
      <c r="T966" s="331"/>
      <c r="U966" s="331"/>
      <c r="V966" s="331"/>
      <c r="W966" s="331"/>
      <c r="X966" s="331"/>
      <c r="Y966" s="331"/>
      <c r="Z966" s="331"/>
      <c r="AA966" s="331"/>
      <c r="AB966" s="331"/>
      <c r="AC966" s="331"/>
      <c r="AD966" s="328"/>
    </row>
    <row r="967" spans="18:30" x14ac:dyDescent="0.25">
      <c r="R967" s="331"/>
      <c r="S967" s="331"/>
      <c r="T967" s="331"/>
      <c r="U967" s="331"/>
      <c r="V967" s="331"/>
      <c r="W967" s="331"/>
      <c r="X967" s="331"/>
      <c r="Y967" s="331"/>
      <c r="Z967" s="331"/>
      <c r="AA967" s="331"/>
      <c r="AB967" s="331"/>
      <c r="AC967" s="331"/>
      <c r="AD967" s="328"/>
    </row>
    <row r="968" spans="18:30" x14ac:dyDescent="0.25">
      <c r="R968" s="331"/>
      <c r="S968" s="331"/>
      <c r="T968" s="331"/>
      <c r="U968" s="331"/>
      <c r="V968" s="331"/>
      <c r="W968" s="331"/>
      <c r="X968" s="331"/>
      <c r="Y968" s="331"/>
      <c r="Z968" s="331"/>
      <c r="AA968" s="331"/>
      <c r="AB968" s="331"/>
      <c r="AC968" s="331"/>
      <c r="AD968" s="328"/>
    </row>
    <row r="969" spans="18:30" x14ac:dyDescent="0.25">
      <c r="R969" s="331"/>
      <c r="S969" s="331"/>
      <c r="T969" s="331"/>
      <c r="U969" s="331"/>
      <c r="V969" s="331"/>
      <c r="W969" s="331"/>
      <c r="X969" s="331"/>
      <c r="Y969" s="331"/>
      <c r="Z969" s="331"/>
      <c r="AA969" s="331"/>
      <c r="AB969" s="331"/>
      <c r="AC969" s="331"/>
      <c r="AD969" s="328"/>
    </row>
    <row r="970" spans="18:30" x14ac:dyDescent="0.25">
      <c r="R970" s="331"/>
      <c r="S970" s="331"/>
      <c r="T970" s="331"/>
      <c r="U970" s="331"/>
      <c r="V970" s="331"/>
      <c r="W970" s="331"/>
      <c r="X970" s="331"/>
      <c r="Y970" s="331"/>
      <c r="Z970" s="331"/>
      <c r="AA970" s="331"/>
      <c r="AB970" s="331"/>
      <c r="AC970" s="331"/>
      <c r="AD970" s="328"/>
    </row>
    <row r="971" spans="18:30" x14ac:dyDescent="0.25">
      <c r="R971" s="331"/>
      <c r="S971" s="331"/>
      <c r="T971" s="331"/>
      <c r="U971" s="331"/>
      <c r="V971" s="331"/>
      <c r="W971" s="331"/>
      <c r="X971" s="331"/>
      <c r="Y971" s="331"/>
      <c r="Z971" s="331"/>
      <c r="AA971" s="331"/>
      <c r="AB971" s="331"/>
      <c r="AC971" s="331"/>
      <c r="AD971" s="328"/>
    </row>
    <row r="972" spans="18:30" x14ac:dyDescent="0.25">
      <c r="R972" s="331"/>
      <c r="S972" s="331"/>
      <c r="T972" s="331"/>
      <c r="U972" s="331"/>
      <c r="V972" s="331"/>
      <c r="W972" s="331"/>
      <c r="X972" s="331"/>
      <c r="Y972" s="331"/>
      <c r="Z972" s="331"/>
      <c r="AA972" s="331"/>
      <c r="AB972" s="331"/>
      <c r="AC972" s="331"/>
      <c r="AD972" s="328"/>
    </row>
    <row r="973" spans="18:30" x14ac:dyDescent="0.25">
      <c r="R973" s="331"/>
      <c r="S973" s="331"/>
      <c r="T973" s="331"/>
      <c r="U973" s="331"/>
      <c r="V973" s="331"/>
      <c r="W973" s="331"/>
      <c r="X973" s="331"/>
      <c r="Y973" s="331"/>
      <c r="Z973" s="331"/>
      <c r="AA973" s="331"/>
      <c r="AB973" s="331"/>
      <c r="AC973" s="331"/>
      <c r="AD973" s="328"/>
    </row>
    <row r="974" spans="18:30" x14ac:dyDescent="0.25">
      <c r="R974" s="331"/>
      <c r="S974" s="331"/>
      <c r="T974" s="331"/>
      <c r="U974" s="331"/>
      <c r="V974" s="331"/>
      <c r="W974" s="331"/>
      <c r="X974" s="331"/>
      <c r="Y974" s="331"/>
      <c r="Z974" s="331"/>
      <c r="AA974" s="331"/>
      <c r="AB974" s="331"/>
      <c r="AC974" s="331"/>
      <c r="AD974" s="328"/>
    </row>
    <row r="975" spans="18:30" x14ac:dyDescent="0.25">
      <c r="R975" s="331"/>
      <c r="S975" s="331"/>
      <c r="T975" s="331"/>
      <c r="U975" s="331"/>
      <c r="V975" s="331"/>
      <c r="W975" s="331"/>
      <c r="X975" s="331"/>
      <c r="Y975" s="331"/>
      <c r="Z975" s="331"/>
      <c r="AA975" s="331"/>
      <c r="AB975" s="331"/>
      <c r="AC975" s="331"/>
      <c r="AD975" s="328"/>
    </row>
    <row r="976" spans="18:30" x14ac:dyDescent="0.25">
      <c r="R976" s="331"/>
      <c r="S976" s="331"/>
      <c r="T976" s="331"/>
      <c r="U976" s="331"/>
      <c r="V976" s="331"/>
      <c r="W976" s="331"/>
      <c r="X976" s="331"/>
      <c r="Y976" s="331"/>
      <c r="Z976" s="331"/>
      <c r="AA976" s="331"/>
      <c r="AB976" s="331"/>
      <c r="AC976" s="331"/>
      <c r="AD976" s="328"/>
    </row>
    <row r="977" spans="18:30" x14ac:dyDescent="0.25">
      <c r="R977" s="331"/>
      <c r="S977" s="331"/>
      <c r="T977" s="331"/>
      <c r="U977" s="331"/>
      <c r="V977" s="331"/>
      <c r="W977" s="331"/>
      <c r="X977" s="331"/>
      <c r="Y977" s="331"/>
      <c r="Z977" s="331"/>
      <c r="AA977" s="331"/>
      <c r="AB977" s="331"/>
      <c r="AC977" s="331"/>
      <c r="AD977" s="328"/>
    </row>
    <row r="978" spans="18:30" x14ac:dyDescent="0.25">
      <c r="R978" s="331"/>
      <c r="S978" s="331"/>
      <c r="T978" s="331"/>
      <c r="U978" s="331"/>
      <c r="V978" s="331"/>
      <c r="W978" s="331"/>
      <c r="X978" s="331"/>
      <c r="Y978" s="331"/>
      <c r="Z978" s="331"/>
      <c r="AA978" s="331"/>
      <c r="AB978" s="331"/>
      <c r="AC978" s="331"/>
      <c r="AD978" s="328"/>
    </row>
    <row r="979" spans="18:30" x14ac:dyDescent="0.25">
      <c r="R979" s="331"/>
      <c r="S979" s="331"/>
      <c r="T979" s="331"/>
      <c r="U979" s="331"/>
      <c r="V979" s="331"/>
      <c r="W979" s="331"/>
      <c r="X979" s="331"/>
      <c r="Y979" s="331"/>
      <c r="Z979" s="331"/>
      <c r="AA979" s="331"/>
      <c r="AB979" s="331"/>
      <c r="AC979" s="331"/>
      <c r="AD979" s="328"/>
    </row>
    <row r="980" spans="18:30" x14ac:dyDescent="0.25">
      <c r="R980" s="331"/>
      <c r="S980" s="331"/>
      <c r="T980" s="331"/>
      <c r="U980" s="331"/>
      <c r="V980" s="331"/>
      <c r="W980" s="331"/>
      <c r="X980" s="331"/>
      <c r="Y980" s="331"/>
      <c r="Z980" s="331"/>
      <c r="AA980" s="331"/>
      <c r="AB980" s="331"/>
      <c r="AC980" s="331"/>
      <c r="AD980" s="328"/>
    </row>
    <row r="981" spans="18:30" x14ac:dyDescent="0.25">
      <c r="R981" s="331"/>
      <c r="S981" s="331"/>
      <c r="T981" s="331"/>
      <c r="U981" s="331"/>
      <c r="V981" s="331"/>
      <c r="W981" s="331"/>
      <c r="X981" s="331"/>
      <c r="Y981" s="331"/>
      <c r="Z981" s="331"/>
      <c r="AA981" s="331"/>
      <c r="AB981" s="331"/>
      <c r="AC981" s="331"/>
      <c r="AD981" s="328"/>
    </row>
    <row r="982" spans="18:30" x14ac:dyDescent="0.25">
      <c r="R982" s="331"/>
      <c r="S982" s="331"/>
      <c r="T982" s="331"/>
      <c r="U982" s="331"/>
      <c r="V982" s="331"/>
      <c r="W982" s="331"/>
      <c r="X982" s="331"/>
      <c r="Y982" s="331"/>
      <c r="Z982" s="331"/>
      <c r="AA982" s="331"/>
      <c r="AB982" s="331"/>
      <c r="AC982" s="331"/>
      <c r="AD982" s="328"/>
    </row>
    <row r="983" spans="18:30" x14ac:dyDescent="0.25">
      <c r="R983" s="331"/>
      <c r="S983" s="331"/>
      <c r="T983" s="331"/>
      <c r="U983" s="331"/>
      <c r="V983" s="331"/>
      <c r="W983" s="331"/>
      <c r="X983" s="331"/>
      <c r="Y983" s="331"/>
      <c r="Z983" s="331"/>
      <c r="AA983" s="331"/>
      <c r="AB983" s="331"/>
      <c r="AC983" s="331"/>
      <c r="AD983" s="328"/>
    </row>
    <row r="984" spans="18:30" x14ac:dyDescent="0.25">
      <c r="R984" s="331"/>
      <c r="S984" s="331"/>
      <c r="T984" s="331"/>
      <c r="U984" s="331"/>
      <c r="V984" s="331"/>
      <c r="W984" s="331"/>
      <c r="X984" s="331"/>
      <c r="Y984" s="331"/>
      <c r="Z984" s="331"/>
      <c r="AA984" s="331"/>
      <c r="AB984" s="331"/>
      <c r="AC984" s="331"/>
      <c r="AD984" s="328"/>
    </row>
    <row r="985" spans="18:30" x14ac:dyDescent="0.25">
      <c r="R985" s="331"/>
      <c r="S985" s="331"/>
      <c r="T985" s="331"/>
      <c r="U985" s="331"/>
      <c r="V985" s="331"/>
      <c r="W985" s="331"/>
      <c r="X985" s="331"/>
      <c r="Y985" s="331"/>
      <c r="Z985" s="331"/>
      <c r="AA985" s="331"/>
      <c r="AB985" s="331"/>
      <c r="AC985" s="331"/>
      <c r="AD985" s="328"/>
    </row>
    <row r="986" spans="18:30" x14ac:dyDescent="0.25">
      <c r="R986" s="331"/>
      <c r="S986" s="331"/>
      <c r="T986" s="331"/>
      <c r="U986" s="331"/>
      <c r="V986" s="331"/>
      <c r="W986" s="331"/>
      <c r="X986" s="331"/>
      <c r="Y986" s="331"/>
      <c r="Z986" s="331"/>
      <c r="AA986" s="331"/>
      <c r="AB986" s="331"/>
      <c r="AC986" s="331"/>
      <c r="AD986" s="328"/>
    </row>
    <row r="987" spans="18:30" x14ac:dyDescent="0.25">
      <c r="R987" s="331"/>
      <c r="S987" s="331"/>
      <c r="T987" s="331"/>
      <c r="U987" s="331"/>
      <c r="V987" s="331"/>
      <c r="W987" s="331"/>
      <c r="X987" s="331"/>
      <c r="Y987" s="331"/>
      <c r="Z987" s="331"/>
      <c r="AA987" s="331"/>
      <c r="AB987" s="331"/>
      <c r="AC987" s="331"/>
      <c r="AD987" s="328"/>
    </row>
    <row r="988" spans="18:30" x14ac:dyDescent="0.25">
      <c r="R988" s="331"/>
      <c r="S988" s="331"/>
      <c r="T988" s="331"/>
      <c r="U988" s="331"/>
      <c r="V988" s="331"/>
      <c r="W988" s="331"/>
      <c r="X988" s="331"/>
      <c r="Y988" s="331"/>
      <c r="Z988" s="331"/>
      <c r="AA988" s="331"/>
      <c r="AB988" s="331"/>
      <c r="AC988" s="331"/>
      <c r="AD988" s="328"/>
    </row>
    <row r="989" spans="18:30" x14ac:dyDescent="0.25">
      <c r="R989" s="331"/>
      <c r="S989" s="331"/>
      <c r="T989" s="331"/>
      <c r="U989" s="331"/>
      <c r="V989" s="331"/>
      <c r="W989" s="331"/>
      <c r="X989" s="331"/>
      <c r="Y989" s="331"/>
      <c r="Z989" s="331"/>
      <c r="AA989" s="331"/>
      <c r="AB989" s="331"/>
      <c r="AC989" s="331"/>
      <c r="AD989" s="328"/>
    </row>
    <row r="990" spans="18:30" x14ac:dyDescent="0.25">
      <c r="R990" s="331"/>
      <c r="S990" s="331"/>
      <c r="T990" s="331"/>
      <c r="U990" s="331"/>
      <c r="V990" s="331"/>
      <c r="W990" s="331"/>
      <c r="X990" s="331"/>
      <c r="Y990" s="331"/>
      <c r="Z990" s="331"/>
      <c r="AA990" s="331"/>
      <c r="AB990" s="331"/>
      <c r="AC990" s="331"/>
      <c r="AD990" s="328"/>
    </row>
    <row r="991" spans="18:30" x14ac:dyDescent="0.25">
      <c r="R991" s="331"/>
      <c r="S991" s="331"/>
      <c r="T991" s="331"/>
      <c r="U991" s="331"/>
      <c r="V991" s="331"/>
      <c r="W991" s="331"/>
      <c r="X991" s="331"/>
      <c r="Y991" s="331"/>
      <c r="Z991" s="331"/>
      <c r="AA991" s="331"/>
      <c r="AB991" s="331"/>
      <c r="AC991" s="331"/>
      <c r="AD991" s="328"/>
    </row>
    <row r="992" spans="18:30" x14ac:dyDescent="0.25">
      <c r="R992" s="331"/>
      <c r="S992" s="331"/>
      <c r="T992" s="331"/>
      <c r="U992" s="331"/>
      <c r="V992" s="331"/>
      <c r="W992" s="331"/>
      <c r="X992" s="331"/>
      <c r="Y992" s="331"/>
      <c r="Z992" s="331"/>
      <c r="AA992" s="331"/>
      <c r="AB992" s="331"/>
      <c r="AC992" s="331"/>
      <c r="AD992" s="328"/>
    </row>
    <row r="993" spans="18:30" x14ac:dyDescent="0.25">
      <c r="R993" s="331"/>
      <c r="S993" s="331"/>
      <c r="T993" s="331"/>
      <c r="U993" s="331"/>
      <c r="V993" s="331"/>
      <c r="W993" s="331"/>
      <c r="X993" s="331"/>
      <c r="Y993" s="331"/>
      <c r="Z993" s="331"/>
      <c r="AA993" s="331"/>
      <c r="AB993" s="331"/>
      <c r="AC993" s="331"/>
      <c r="AD993" s="328"/>
    </row>
    <row r="994" spans="18:30" x14ac:dyDescent="0.25">
      <c r="R994" s="331"/>
      <c r="S994" s="331"/>
      <c r="T994" s="331"/>
      <c r="U994" s="331"/>
      <c r="V994" s="331"/>
      <c r="W994" s="331"/>
      <c r="X994" s="331"/>
      <c r="Y994" s="331"/>
      <c r="Z994" s="331"/>
      <c r="AA994" s="331"/>
      <c r="AB994" s="331"/>
      <c r="AC994" s="331"/>
      <c r="AD994" s="328"/>
    </row>
    <row r="995" spans="18:30" x14ac:dyDescent="0.25">
      <c r="R995" s="331"/>
      <c r="S995" s="331"/>
      <c r="T995" s="331"/>
      <c r="U995" s="331"/>
      <c r="V995" s="331"/>
      <c r="W995" s="331"/>
      <c r="X995" s="331"/>
      <c r="Y995" s="331"/>
      <c r="Z995" s="331"/>
      <c r="AA995" s="331"/>
      <c r="AB995" s="331"/>
      <c r="AC995" s="331"/>
      <c r="AD995" s="328"/>
    </row>
    <row r="996" spans="18:30" x14ac:dyDescent="0.25">
      <c r="R996" s="331"/>
      <c r="S996" s="331"/>
      <c r="T996" s="331"/>
      <c r="U996" s="331"/>
      <c r="V996" s="331"/>
      <c r="W996" s="331"/>
      <c r="X996" s="331"/>
      <c r="Y996" s="331"/>
      <c r="Z996" s="331"/>
      <c r="AA996" s="331"/>
      <c r="AB996" s="331"/>
      <c r="AC996" s="331"/>
      <c r="AD996" s="328"/>
    </row>
    <row r="997" spans="18:30" x14ac:dyDescent="0.25">
      <c r="R997" s="331"/>
      <c r="S997" s="331"/>
      <c r="T997" s="331"/>
      <c r="U997" s="331"/>
      <c r="V997" s="331"/>
      <c r="W997" s="331"/>
      <c r="X997" s="331"/>
      <c r="Y997" s="331"/>
      <c r="Z997" s="331"/>
      <c r="AA997" s="331"/>
      <c r="AB997" s="331"/>
      <c r="AC997" s="331"/>
      <c r="AD997" s="328"/>
    </row>
    <row r="998" spans="18:30" x14ac:dyDescent="0.25">
      <c r="R998" s="331"/>
      <c r="S998" s="331"/>
      <c r="T998" s="331"/>
      <c r="U998" s="331"/>
      <c r="V998" s="331"/>
      <c r="W998" s="331"/>
      <c r="X998" s="331"/>
      <c r="Y998" s="331"/>
      <c r="Z998" s="331"/>
      <c r="AA998" s="331"/>
      <c r="AB998" s="331"/>
      <c r="AC998" s="331"/>
      <c r="AD998" s="328"/>
    </row>
    <row r="999" spans="18:30" x14ac:dyDescent="0.25">
      <c r="R999" s="331"/>
      <c r="S999" s="331"/>
      <c r="T999" s="331"/>
      <c r="U999" s="331"/>
      <c r="V999" s="331"/>
      <c r="W999" s="331"/>
      <c r="X999" s="331"/>
      <c r="Y999" s="331"/>
      <c r="Z999" s="331"/>
      <c r="AA999" s="331"/>
      <c r="AB999" s="331"/>
      <c r="AC999" s="331"/>
      <c r="AD999" s="328"/>
    </row>
    <row r="1000" spans="18:30" x14ac:dyDescent="0.25">
      <c r="R1000" s="331"/>
      <c r="S1000" s="331"/>
      <c r="T1000" s="331"/>
      <c r="U1000" s="331"/>
      <c r="V1000" s="331"/>
      <c r="W1000" s="331"/>
      <c r="X1000" s="331"/>
      <c r="Y1000" s="331"/>
      <c r="Z1000" s="331"/>
      <c r="AA1000" s="331"/>
      <c r="AB1000" s="331"/>
      <c r="AC1000" s="331"/>
      <c r="AD1000" s="328"/>
    </row>
    <row r="1001" spans="18:30" x14ac:dyDescent="0.25">
      <c r="R1001" s="331"/>
      <c r="S1001" s="331"/>
      <c r="T1001" s="331"/>
      <c r="U1001" s="331"/>
      <c r="V1001" s="331"/>
      <c r="W1001" s="331"/>
      <c r="X1001" s="331"/>
      <c r="Y1001" s="331"/>
      <c r="Z1001" s="331"/>
      <c r="AA1001" s="331"/>
      <c r="AB1001" s="331"/>
      <c r="AC1001" s="331"/>
      <c r="AD1001" s="328"/>
    </row>
    <row r="1002" spans="18:30" x14ac:dyDescent="0.25">
      <c r="R1002" s="331"/>
      <c r="S1002" s="331"/>
      <c r="T1002" s="331"/>
      <c r="U1002" s="331"/>
      <c r="V1002" s="331"/>
      <c r="W1002" s="331"/>
      <c r="X1002" s="331"/>
      <c r="Y1002" s="331"/>
      <c r="Z1002" s="331"/>
      <c r="AA1002" s="331"/>
      <c r="AB1002" s="331"/>
      <c r="AC1002" s="331"/>
      <c r="AD1002" s="328"/>
    </row>
    <row r="1003" spans="18:30" x14ac:dyDescent="0.25">
      <c r="R1003" s="331"/>
      <c r="S1003" s="331"/>
      <c r="T1003" s="331"/>
      <c r="U1003" s="331"/>
      <c r="V1003" s="331"/>
      <c r="W1003" s="331"/>
      <c r="X1003" s="331"/>
      <c r="Y1003" s="331"/>
      <c r="Z1003" s="331"/>
      <c r="AA1003" s="331"/>
      <c r="AB1003" s="331"/>
      <c r="AC1003" s="331"/>
      <c r="AD1003" s="328"/>
    </row>
    <row r="1004" spans="18:30" x14ac:dyDescent="0.25">
      <c r="R1004" s="331"/>
      <c r="S1004" s="331"/>
      <c r="T1004" s="331"/>
      <c r="U1004" s="331"/>
      <c r="V1004" s="331"/>
      <c r="W1004" s="331"/>
      <c r="X1004" s="331"/>
      <c r="Y1004" s="331"/>
      <c r="Z1004" s="331"/>
      <c r="AA1004" s="331"/>
      <c r="AB1004" s="331"/>
      <c r="AC1004" s="331"/>
      <c r="AD1004" s="328"/>
    </row>
    <row r="1005" spans="18:30" x14ac:dyDescent="0.25">
      <c r="R1005" s="331"/>
      <c r="S1005" s="331"/>
      <c r="T1005" s="331"/>
      <c r="U1005" s="331"/>
      <c r="V1005" s="331"/>
      <c r="W1005" s="331"/>
      <c r="X1005" s="331"/>
      <c r="Y1005" s="331"/>
      <c r="Z1005" s="331"/>
      <c r="AA1005" s="331"/>
      <c r="AB1005" s="331"/>
      <c r="AC1005" s="331"/>
      <c r="AD1005" s="328"/>
    </row>
    <row r="1006" spans="18:30" x14ac:dyDescent="0.25">
      <c r="R1006" s="331"/>
      <c r="S1006" s="331"/>
      <c r="T1006" s="331"/>
      <c r="U1006" s="331"/>
      <c r="V1006" s="331"/>
      <c r="W1006" s="331"/>
      <c r="X1006" s="331"/>
      <c r="Y1006" s="331"/>
      <c r="Z1006" s="331"/>
      <c r="AA1006" s="331"/>
      <c r="AB1006" s="331"/>
      <c r="AC1006" s="331"/>
      <c r="AD1006" s="328"/>
    </row>
    <row r="1007" spans="18:30" x14ac:dyDescent="0.25">
      <c r="R1007" s="331"/>
      <c r="S1007" s="331"/>
      <c r="T1007" s="331"/>
      <c r="U1007" s="331"/>
      <c r="V1007" s="331"/>
      <c r="W1007" s="331"/>
      <c r="X1007" s="331"/>
      <c r="Y1007" s="331"/>
      <c r="Z1007" s="331"/>
      <c r="AA1007" s="331"/>
      <c r="AB1007" s="331"/>
      <c r="AC1007" s="331"/>
      <c r="AD1007" s="328"/>
    </row>
    <row r="1008" spans="18:30" x14ac:dyDescent="0.25">
      <c r="R1008" s="331"/>
      <c r="S1008" s="331"/>
      <c r="T1008" s="331"/>
      <c r="U1008" s="331"/>
      <c r="V1008" s="331"/>
      <c r="W1008" s="331"/>
      <c r="X1008" s="331"/>
      <c r="Y1008" s="331"/>
      <c r="Z1008" s="331"/>
      <c r="AA1008" s="331"/>
      <c r="AB1008" s="331"/>
      <c r="AC1008" s="331"/>
      <c r="AD1008" s="328"/>
    </row>
    <row r="1009" spans="18:30" x14ac:dyDescent="0.25">
      <c r="R1009" s="331"/>
      <c r="S1009" s="331"/>
      <c r="T1009" s="331"/>
      <c r="U1009" s="331"/>
      <c r="V1009" s="331"/>
      <c r="W1009" s="331"/>
      <c r="X1009" s="331"/>
      <c r="Y1009" s="331"/>
      <c r="Z1009" s="331"/>
      <c r="AA1009" s="331"/>
      <c r="AB1009" s="331"/>
      <c r="AC1009" s="331"/>
      <c r="AD1009" s="328"/>
    </row>
    <row r="1010" spans="18:30" x14ac:dyDescent="0.25">
      <c r="R1010" s="331"/>
      <c r="S1010" s="331"/>
      <c r="T1010" s="331"/>
      <c r="U1010" s="331"/>
      <c r="V1010" s="331"/>
      <c r="W1010" s="331"/>
      <c r="X1010" s="331"/>
      <c r="Y1010" s="331"/>
      <c r="Z1010" s="331"/>
      <c r="AA1010" s="331"/>
      <c r="AB1010" s="331"/>
      <c r="AC1010" s="331"/>
      <c r="AD1010" s="328"/>
    </row>
    <row r="1011" spans="18:30" x14ac:dyDescent="0.25">
      <c r="R1011" s="331"/>
      <c r="S1011" s="331"/>
      <c r="T1011" s="331"/>
      <c r="U1011" s="331"/>
      <c r="V1011" s="331"/>
      <c r="W1011" s="331"/>
      <c r="X1011" s="331"/>
      <c r="Y1011" s="331"/>
      <c r="Z1011" s="331"/>
      <c r="AA1011" s="331"/>
      <c r="AB1011" s="331"/>
      <c r="AC1011" s="331"/>
      <c r="AD1011" s="328"/>
    </row>
    <row r="1012" spans="18:30" x14ac:dyDescent="0.25">
      <c r="R1012" s="331"/>
      <c r="S1012" s="331"/>
      <c r="T1012" s="331"/>
      <c r="U1012" s="331"/>
      <c r="V1012" s="331"/>
      <c r="W1012" s="331"/>
      <c r="X1012" s="331"/>
      <c r="Y1012" s="331"/>
      <c r="Z1012" s="331"/>
      <c r="AA1012" s="331"/>
      <c r="AB1012" s="331"/>
      <c r="AC1012" s="331"/>
      <c r="AD1012" s="328"/>
    </row>
    <row r="1013" spans="18:30" x14ac:dyDescent="0.25">
      <c r="R1013" s="331"/>
      <c r="S1013" s="331"/>
      <c r="T1013" s="331"/>
      <c r="U1013" s="331"/>
      <c r="V1013" s="331"/>
      <c r="W1013" s="331"/>
      <c r="X1013" s="331"/>
      <c r="Y1013" s="331"/>
      <c r="Z1013" s="331"/>
      <c r="AA1013" s="331"/>
      <c r="AB1013" s="331"/>
      <c r="AC1013" s="331"/>
      <c r="AD1013" s="328"/>
    </row>
    <row r="1014" spans="18:30" x14ac:dyDescent="0.25">
      <c r="R1014" s="331"/>
      <c r="S1014" s="331"/>
      <c r="T1014" s="331"/>
      <c r="U1014" s="331"/>
      <c r="V1014" s="331"/>
      <c r="W1014" s="331"/>
      <c r="X1014" s="331"/>
      <c r="Y1014" s="331"/>
      <c r="Z1014" s="331"/>
      <c r="AA1014" s="331"/>
      <c r="AB1014" s="331"/>
      <c r="AC1014" s="331"/>
      <c r="AD1014" s="328"/>
    </row>
    <row r="1015" spans="18:30" x14ac:dyDescent="0.25">
      <c r="R1015" s="331"/>
      <c r="S1015" s="331"/>
      <c r="T1015" s="331"/>
      <c r="U1015" s="331"/>
      <c r="V1015" s="331"/>
      <c r="W1015" s="331"/>
      <c r="X1015" s="331"/>
      <c r="Y1015" s="331"/>
      <c r="Z1015" s="331"/>
      <c r="AA1015" s="331"/>
      <c r="AB1015" s="331"/>
      <c r="AC1015" s="331"/>
      <c r="AD1015" s="328"/>
    </row>
    <row r="1016" spans="18:30" x14ac:dyDescent="0.25">
      <c r="R1016" s="331"/>
      <c r="S1016" s="331"/>
      <c r="T1016" s="331"/>
      <c r="U1016" s="331"/>
      <c r="V1016" s="331"/>
      <c r="W1016" s="331"/>
      <c r="X1016" s="331"/>
      <c r="Y1016" s="331"/>
      <c r="Z1016" s="331"/>
      <c r="AA1016" s="331"/>
      <c r="AB1016" s="331"/>
      <c r="AC1016" s="331"/>
      <c r="AD1016" s="328"/>
    </row>
    <row r="1017" spans="18:30" x14ac:dyDescent="0.25">
      <c r="R1017" s="331"/>
      <c r="S1017" s="331"/>
      <c r="T1017" s="331"/>
      <c r="U1017" s="331"/>
      <c r="V1017" s="331"/>
      <c r="W1017" s="331"/>
      <c r="X1017" s="331"/>
      <c r="Y1017" s="331"/>
      <c r="Z1017" s="331"/>
      <c r="AA1017" s="331"/>
      <c r="AB1017" s="331"/>
      <c r="AC1017" s="331"/>
      <c r="AD1017" s="328"/>
    </row>
    <row r="1018" spans="18:30" x14ac:dyDescent="0.25">
      <c r="R1018" s="331"/>
      <c r="S1018" s="331"/>
      <c r="T1018" s="331"/>
      <c r="U1018" s="331"/>
      <c r="V1018" s="331"/>
      <c r="W1018" s="331"/>
      <c r="X1018" s="331"/>
      <c r="Y1018" s="331"/>
      <c r="Z1018" s="331"/>
      <c r="AA1018" s="331"/>
      <c r="AB1018" s="331"/>
      <c r="AC1018" s="331"/>
      <c r="AD1018" s="328"/>
    </row>
    <row r="1019" spans="18:30" x14ac:dyDescent="0.25">
      <c r="R1019" s="331"/>
      <c r="S1019" s="331"/>
      <c r="T1019" s="331"/>
      <c r="U1019" s="331"/>
      <c r="V1019" s="331"/>
      <c r="W1019" s="331"/>
      <c r="X1019" s="331"/>
      <c r="Y1019" s="331"/>
      <c r="Z1019" s="331"/>
      <c r="AA1019" s="331"/>
      <c r="AB1019" s="331"/>
      <c r="AC1019" s="331"/>
      <c r="AD1019" s="328"/>
    </row>
    <row r="1020" spans="18:30" x14ac:dyDescent="0.25">
      <c r="R1020" s="331"/>
      <c r="S1020" s="331"/>
      <c r="T1020" s="331"/>
      <c r="U1020" s="331"/>
      <c r="V1020" s="331"/>
      <c r="W1020" s="331"/>
      <c r="X1020" s="331"/>
      <c r="Y1020" s="331"/>
      <c r="Z1020" s="331"/>
      <c r="AA1020" s="331"/>
      <c r="AB1020" s="331"/>
      <c r="AC1020" s="331"/>
      <c r="AD1020" s="328"/>
    </row>
    <row r="1021" spans="18:30" x14ac:dyDescent="0.25">
      <c r="R1021" s="331"/>
      <c r="S1021" s="331"/>
      <c r="T1021" s="331"/>
      <c r="U1021" s="331"/>
      <c r="V1021" s="331"/>
      <c r="W1021" s="331"/>
      <c r="X1021" s="331"/>
      <c r="Y1021" s="331"/>
      <c r="Z1021" s="331"/>
      <c r="AA1021" s="331"/>
      <c r="AB1021" s="331"/>
      <c r="AC1021" s="331"/>
      <c r="AD1021" s="328"/>
    </row>
    <row r="1022" spans="18:30" x14ac:dyDescent="0.25">
      <c r="R1022" s="331"/>
      <c r="S1022" s="331"/>
      <c r="T1022" s="331"/>
      <c r="U1022" s="331"/>
      <c r="V1022" s="331"/>
      <c r="W1022" s="331"/>
      <c r="X1022" s="331"/>
      <c r="Y1022" s="331"/>
      <c r="Z1022" s="331"/>
      <c r="AA1022" s="331"/>
      <c r="AB1022" s="331"/>
      <c r="AC1022" s="331"/>
      <c r="AD1022" s="328"/>
    </row>
    <row r="1023" spans="18:30" x14ac:dyDescent="0.25">
      <c r="R1023" s="331"/>
      <c r="S1023" s="331"/>
      <c r="T1023" s="331"/>
      <c r="U1023" s="331"/>
      <c r="V1023" s="331"/>
      <c r="W1023" s="331"/>
      <c r="X1023" s="331"/>
      <c r="Y1023" s="331"/>
      <c r="Z1023" s="331"/>
      <c r="AA1023" s="331"/>
      <c r="AB1023" s="331"/>
      <c r="AC1023" s="331"/>
      <c r="AD1023" s="328"/>
    </row>
    <row r="1024" spans="18:30" x14ac:dyDescent="0.25">
      <c r="R1024" s="331"/>
      <c r="S1024" s="331"/>
      <c r="T1024" s="331"/>
      <c r="U1024" s="331"/>
      <c r="V1024" s="331"/>
      <c r="W1024" s="331"/>
      <c r="X1024" s="331"/>
      <c r="Y1024" s="331"/>
      <c r="Z1024" s="331"/>
      <c r="AA1024" s="331"/>
      <c r="AB1024" s="331"/>
      <c r="AC1024" s="331"/>
      <c r="AD1024" s="328"/>
    </row>
    <row r="1025" spans="18:30" x14ac:dyDescent="0.25">
      <c r="R1025" s="331"/>
      <c r="S1025" s="331"/>
      <c r="T1025" s="331"/>
      <c r="U1025" s="331"/>
      <c r="V1025" s="331"/>
      <c r="W1025" s="331"/>
      <c r="X1025" s="331"/>
      <c r="Y1025" s="331"/>
      <c r="Z1025" s="331"/>
      <c r="AA1025" s="331"/>
      <c r="AB1025" s="331"/>
      <c r="AC1025" s="331"/>
      <c r="AD1025" s="328"/>
    </row>
    <row r="1026" spans="18:30" x14ac:dyDescent="0.25">
      <c r="R1026" s="331"/>
      <c r="S1026" s="331"/>
      <c r="T1026" s="331"/>
      <c r="U1026" s="331"/>
      <c r="V1026" s="331"/>
      <c r="W1026" s="331"/>
      <c r="X1026" s="331"/>
      <c r="Y1026" s="331"/>
      <c r="Z1026" s="331"/>
      <c r="AA1026" s="331"/>
      <c r="AB1026" s="331"/>
      <c r="AC1026" s="331"/>
      <c r="AD1026" s="328"/>
    </row>
    <row r="1027" spans="18:30" x14ac:dyDescent="0.25">
      <c r="R1027" s="331"/>
      <c r="S1027" s="331"/>
      <c r="T1027" s="331"/>
      <c r="U1027" s="331"/>
      <c r="V1027" s="331"/>
      <c r="W1027" s="331"/>
      <c r="X1027" s="331"/>
      <c r="Y1027" s="331"/>
      <c r="Z1027" s="331"/>
      <c r="AA1027" s="331"/>
      <c r="AB1027" s="331"/>
      <c r="AC1027" s="331"/>
      <c r="AD1027" s="328"/>
    </row>
    <row r="1028" spans="18:30" x14ac:dyDescent="0.25">
      <c r="R1028" s="331"/>
      <c r="S1028" s="331"/>
      <c r="T1028" s="331"/>
      <c r="U1028" s="331"/>
      <c r="V1028" s="331"/>
      <c r="W1028" s="331"/>
      <c r="X1028" s="331"/>
      <c r="Y1028" s="331"/>
      <c r="Z1028" s="331"/>
      <c r="AA1028" s="331"/>
      <c r="AB1028" s="331"/>
      <c r="AC1028" s="331"/>
      <c r="AD1028" s="328"/>
    </row>
    <row r="1029" spans="18:30" x14ac:dyDescent="0.25">
      <c r="R1029" s="331"/>
      <c r="S1029" s="331"/>
      <c r="T1029" s="331"/>
      <c r="U1029" s="331"/>
      <c r="V1029" s="331"/>
      <c r="W1029" s="331"/>
      <c r="X1029" s="331"/>
      <c r="Y1029" s="331"/>
      <c r="Z1029" s="331"/>
      <c r="AA1029" s="331"/>
      <c r="AB1029" s="331"/>
      <c r="AC1029" s="331"/>
      <c r="AD1029" s="328"/>
    </row>
    <row r="1030" spans="18:30" x14ac:dyDescent="0.25">
      <c r="R1030" s="331"/>
      <c r="S1030" s="331"/>
      <c r="T1030" s="331"/>
      <c r="U1030" s="331"/>
      <c r="V1030" s="331"/>
      <c r="W1030" s="331"/>
      <c r="X1030" s="331"/>
      <c r="Y1030" s="331"/>
      <c r="Z1030" s="331"/>
      <c r="AA1030" s="331"/>
      <c r="AB1030" s="331"/>
      <c r="AC1030" s="331"/>
      <c r="AD1030" s="328"/>
    </row>
    <row r="1031" spans="18:30" x14ac:dyDescent="0.25">
      <c r="R1031" s="331"/>
      <c r="S1031" s="331"/>
      <c r="T1031" s="331"/>
      <c r="U1031" s="331"/>
      <c r="V1031" s="331"/>
      <c r="W1031" s="331"/>
      <c r="X1031" s="331"/>
      <c r="Y1031" s="331"/>
      <c r="Z1031" s="331"/>
      <c r="AA1031" s="331"/>
      <c r="AB1031" s="331"/>
      <c r="AC1031" s="331"/>
      <c r="AD1031" s="328"/>
    </row>
    <row r="1032" spans="18:30" x14ac:dyDescent="0.25">
      <c r="R1032" s="331"/>
      <c r="S1032" s="331"/>
      <c r="T1032" s="331"/>
      <c r="U1032" s="331"/>
      <c r="V1032" s="331"/>
      <c r="W1032" s="331"/>
      <c r="X1032" s="331"/>
      <c r="Y1032" s="331"/>
      <c r="Z1032" s="331"/>
      <c r="AA1032" s="331"/>
      <c r="AB1032" s="331"/>
      <c r="AC1032" s="331"/>
      <c r="AD1032" s="328"/>
    </row>
    <row r="1033" spans="18:30" x14ac:dyDescent="0.25">
      <c r="R1033" s="331"/>
      <c r="S1033" s="331"/>
      <c r="T1033" s="331"/>
      <c r="U1033" s="331"/>
      <c r="V1033" s="331"/>
      <c r="W1033" s="331"/>
      <c r="X1033" s="331"/>
      <c r="Y1033" s="331"/>
      <c r="Z1033" s="331"/>
      <c r="AA1033" s="331"/>
      <c r="AB1033" s="331"/>
      <c r="AC1033" s="331"/>
      <c r="AD1033" s="328"/>
    </row>
    <row r="1034" spans="18:30" x14ac:dyDescent="0.25">
      <c r="R1034" s="331"/>
      <c r="S1034" s="331"/>
      <c r="T1034" s="331"/>
      <c r="U1034" s="331"/>
      <c r="V1034" s="331"/>
      <c r="W1034" s="331"/>
      <c r="X1034" s="331"/>
      <c r="Y1034" s="331"/>
      <c r="Z1034" s="331"/>
      <c r="AA1034" s="331"/>
      <c r="AB1034" s="331"/>
      <c r="AC1034" s="331"/>
      <c r="AD1034" s="328"/>
    </row>
    <row r="1035" spans="18:30" x14ac:dyDescent="0.25">
      <c r="R1035" s="331"/>
      <c r="S1035" s="331"/>
      <c r="T1035" s="331"/>
      <c r="U1035" s="331"/>
      <c r="V1035" s="331"/>
      <c r="W1035" s="331"/>
      <c r="X1035" s="331"/>
      <c r="Y1035" s="331"/>
      <c r="Z1035" s="331"/>
      <c r="AA1035" s="331"/>
      <c r="AB1035" s="331"/>
      <c r="AC1035" s="331"/>
      <c r="AD1035" s="328"/>
    </row>
    <row r="1036" spans="18:30" x14ac:dyDescent="0.25">
      <c r="R1036" s="331"/>
      <c r="S1036" s="331"/>
      <c r="T1036" s="331"/>
      <c r="U1036" s="331"/>
      <c r="V1036" s="331"/>
      <c r="W1036" s="331"/>
      <c r="X1036" s="331"/>
      <c r="Y1036" s="331"/>
      <c r="Z1036" s="331"/>
      <c r="AA1036" s="331"/>
      <c r="AB1036" s="331"/>
      <c r="AC1036" s="331"/>
      <c r="AD1036" s="328"/>
    </row>
    <row r="1037" spans="18:30" x14ac:dyDescent="0.25">
      <c r="R1037" s="331"/>
      <c r="S1037" s="331"/>
      <c r="T1037" s="331"/>
      <c r="U1037" s="331"/>
      <c r="V1037" s="331"/>
      <c r="W1037" s="331"/>
      <c r="X1037" s="331"/>
      <c r="Y1037" s="331"/>
      <c r="Z1037" s="331"/>
      <c r="AA1037" s="331"/>
      <c r="AB1037" s="331"/>
      <c r="AC1037" s="331"/>
      <c r="AD1037" s="328"/>
    </row>
    <row r="1038" spans="18:30" x14ac:dyDescent="0.25">
      <c r="R1038" s="331"/>
      <c r="S1038" s="331"/>
      <c r="T1038" s="331"/>
      <c r="U1038" s="331"/>
      <c r="V1038" s="331"/>
      <c r="W1038" s="331"/>
      <c r="X1038" s="331"/>
      <c r="Y1038" s="331"/>
      <c r="Z1038" s="331"/>
      <c r="AA1038" s="331"/>
      <c r="AB1038" s="331"/>
      <c r="AC1038" s="331"/>
      <c r="AD1038" s="328"/>
    </row>
    <row r="1039" spans="18:30" x14ac:dyDescent="0.25">
      <c r="R1039" s="331"/>
      <c r="S1039" s="331"/>
      <c r="T1039" s="331"/>
      <c r="U1039" s="331"/>
      <c r="V1039" s="331"/>
      <c r="W1039" s="331"/>
      <c r="X1039" s="331"/>
      <c r="Y1039" s="331"/>
      <c r="Z1039" s="331"/>
      <c r="AA1039" s="331"/>
      <c r="AB1039" s="331"/>
      <c r="AC1039" s="331"/>
      <c r="AD1039" s="328"/>
    </row>
    <row r="1040" spans="18:30" x14ac:dyDescent="0.25">
      <c r="R1040" s="331"/>
      <c r="S1040" s="331"/>
      <c r="T1040" s="331"/>
      <c r="U1040" s="331"/>
      <c r="V1040" s="331"/>
      <c r="W1040" s="331"/>
      <c r="X1040" s="331"/>
      <c r="Y1040" s="331"/>
      <c r="Z1040" s="331"/>
      <c r="AA1040" s="331"/>
      <c r="AB1040" s="331"/>
      <c r="AC1040" s="331"/>
      <c r="AD1040" s="328"/>
    </row>
    <row r="1041" spans="18:30" x14ac:dyDescent="0.25">
      <c r="R1041" s="331"/>
      <c r="S1041" s="331"/>
      <c r="T1041" s="331"/>
      <c r="U1041" s="331"/>
      <c r="V1041" s="331"/>
      <c r="W1041" s="331"/>
      <c r="X1041" s="331"/>
      <c r="Y1041" s="331"/>
      <c r="Z1041" s="331"/>
      <c r="AA1041" s="331"/>
      <c r="AB1041" s="331"/>
      <c r="AC1041" s="331"/>
      <c r="AD1041" s="328"/>
    </row>
    <row r="1042" spans="18:30" x14ac:dyDescent="0.25">
      <c r="R1042" s="331"/>
      <c r="S1042" s="331"/>
      <c r="T1042" s="331"/>
      <c r="U1042" s="331"/>
      <c r="V1042" s="331"/>
      <c r="W1042" s="331"/>
      <c r="X1042" s="331"/>
      <c r="Y1042" s="331"/>
      <c r="Z1042" s="331"/>
      <c r="AA1042" s="331"/>
      <c r="AB1042" s="331"/>
      <c r="AC1042" s="331"/>
      <c r="AD1042" s="328"/>
    </row>
    <row r="1043" spans="18:30" x14ac:dyDescent="0.25">
      <c r="R1043" s="331"/>
      <c r="S1043" s="331"/>
      <c r="T1043" s="331"/>
      <c r="U1043" s="331"/>
      <c r="V1043" s="331"/>
      <c r="W1043" s="331"/>
      <c r="X1043" s="331"/>
      <c r="Y1043" s="331"/>
      <c r="Z1043" s="331"/>
      <c r="AA1043" s="331"/>
      <c r="AB1043" s="331"/>
      <c r="AC1043" s="331"/>
      <c r="AD1043" s="328"/>
    </row>
    <row r="1044" spans="18:30" x14ac:dyDescent="0.25">
      <c r="R1044" s="331"/>
      <c r="S1044" s="331"/>
      <c r="T1044" s="331"/>
      <c r="U1044" s="331"/>
      <c r="V1044" s="331"/>
      <c r="W1044" s="331"/>
      <c r="X1044" s="331"/>
      <c r="Y1044" s="331"/>
      <c r="Z1044" s="331"/>
      <c r="AA1044" s="331"/>
      <c r="AB1044" s="331"/>
      <c r="AC1044" s="331"/>
      <c r="AD1044" s="328"/>
    </row>
    <row r="1045" spans="18:30" x14ac:dyDescent="0.25">
      <c r="R1045" s="331"/>
      <c r="S1045" s="331"/>
      <c r="T1045" s="331"/>
      <c r="U1045" s="331"/>
      <c r="V1045" s="331"/>
      <c r="W1045" s="331"/>
      <c r="X1045" s="331"/>
      <c r="Y1045" s="331"/>
      <c r="Z1045" s="331"/>
      <c r="AA1045" s="331"/>
      <c r="AB1045" s="331"/>
      <c r="AC1045" s="331"/>
      <c r="AD1045" s="328"/>
    </row>
    <row r="1046" spans="18:30" x14ac:dyDescent="0.25">
      <c r="R1046" s="331"/>
      <c r="S1046" s="331"/>
      <c r="T1046" s="331"/>
      <c r="U1046" s="331"/>
      <c r="V1046" s="331"/>
      <c r="W1046" s="331"/>
      <c r="X1046" s="331"/>
      <c r="Y1046" s="331"/>
      <c r="Z1046" s="331"/>
      <c r="AA1046" s="331"/>
      <c r="AB1046" s="331"/>
      <c r="AC1046" s="331"/>
      <c r="AD1046" s="328"/>
    </row>
    <row r="1047" spans="18:30" x14ac:dyDescent="0.25">
      <c r="R1047" s="331"/>
      <c r="S1047" s="331"/>
      <c r="T1047" s="331"/>
      <c r="U1047" s="331"/>
      <c r="V1047" s="331"/>
      <c r="W1047" s="331"/>
      <c r="X1047" s="331"/>
      <c r="Y1047" s="331"/>
      <c r="Z1047" s="331"/>
      <c r="AA1047" s="331"/>
      <c r="AB1047" s="331"/>
      <c r="AC1047" s="331"/>
      <c r="AD1047" s="328"/>
    </row>
    <row r="1048" spans="18:30" x14ac:dyDescent="0.25">
      <c r="R1048" s="331"/>
      <c r="S1048" s="331"/>
      <c r="T1048" s="331"/>
      <c r="U1048" s="331"/>
      <c r="V1048" s="331"/>
      <c r="W1048" s="331"/>
      <c r="X1048" s="331"/>
      <c r="Y1048" s="331"/>
      <c r="Z1048" s="331"/>
      <c r="AA1048" s="331"/>
      <c r="AB1048" s="331"/>
      <c r="AC1048" s="331"/>
      <c r="AD1048" s="328"/>
    </row>
    <row r="1049" spans="18:30" x14ac:dyDescent="0.25">
      <c r="R1049" s="331"/>
      <c r="S1049" s="331"/>
      <c r="T1049" s="331"/>
      <c r="U1049" s="331"/>
      <c r="V1049" s="331"/>
      <c r="W1049" s="331"/>
      <c r="X1049" s="331"/>
      <c r="Y1049" s="331"/>
      <c r="Z1049" s="331"/>
      <c r="AA1049" s="331"/>
      <c r="AB1049" s="331"/>
      <c r="AC1049" s="331"/>
      <c r="AD1049" s="328"/>
    </row>
    <row r="1050" spans="18:30" x14ac:dyDescent="0.25">
      <c r="R1050" s="331"/>
      <c r="S1050" s="331"/>
      <c r="T1050" s="331"/>
      <c r="U1050" s="331"/>
      <c r="V1050" s="331"/>
      <c r="W1050" s="331"/>
      <c r="X1050" s="331"/>
      <c r="Y1050" s="331"/>
      <c r="Z1050" s="331"/>
      <c r="AA1050" s="331"/>
      <c r="AB1050" s="331"/>
      <c r="AC1050" s="331"/>
      <c r="AD1050" s="328"/>
    </row>
    <row r="1051" spans="18:30" x14ac:dyDescent="0.25">
      <c r="R1051" s="331"/>
      <c r="S1051" s="331"/>
      <c r="T1051" s="331"/>
      <c r="U1051" s="331"/>
      <c r="V1051" s="331"/>
      <c r="W1051" s="331"/>
      <c r="X1051" s="331"/>
      <c r="Y1051" s="331"/>
      <c r="Z1051" s="331"/>
      <c r="AA1051" s="331"/>
      <c r="AB1051" s="331"/>
      <c r="AC1051" s="331"/>
      <c r="AD1051" s="328"/>
    </row>
    <row r="1052" spans="18:30" x14ac:dyDescent="0.25">
      <c r="R1052" s="331"/>
      <c r="S1052" s="331"/>
      <c r="T1052" s="331"/>
      <c r="U1052" s="331"/>
      <c r="V1052" s="331"/>
      <c r="W1052" s="331"/>
      <c r="X1052" s="331"/>
      <c r="Y1052" s="331"/>
      <c r="Z1052" s="331"/>
      <c r="AA1052" s="331"/>
      <c r="AB1052" s="331"/>
      <c r="AC1052" s="331"/>
      <c r="AD1052" s="328"/>
    </row>
    <row r="1053" spans="18:30" x14ac:dyDescent="0.25">
      <c r="R1053" s="331"/>
      <c r="S1053" s="331"/>
      <c r="T1053" s="331"/>
      <c r="U1053" s="331"/>
      <c r="V1053" s="331"/>
      <c r="W1053" s="331"/>
      <c r="X1053" s="331"/>
      <c r="Y1053" s="331"/>
      <c r="Z1053" s="331"/>
      <c r="AA1053" s="331"/>
      <c r="AB1053" s="331"/>
      <c r="AC1053" s="331"/>
      <c r="AD1053" s="328"/>
    </row>
    <row r="1054" spans="18:30" x14ac:dyDescent="0.25">
      <c r="R1054" s="331"/>
      <c r="S1054" s="331"/>
      <c r="T1054" s="331"/>
      <c r="U1054" s="331"/>
      <c r="V1054" s="331"/>
      <c r="W1054" s="331"/>
      <c r="X1054" s="331"/>
      <c r="Y1054" s="331"/>
      <c r="Z1054" s="331"/>
      <c r="AA1054" s="331"/>
      <c r="AB1054" s="331"/>
      <c r="AC1054" s="331"/>
      <c r="AD1054" s="328"/>
    </row>
    <row r="1055" spans="18:30" x14ac:dyDescent="0.25">
      <c r="R1055" s="331"/>
      <c r="S1055" s="331"/>
      <c r="T1055" s="331"/>
      <c r="U1055" s="331"/>
      <c r="V1055" s="331"/>
      <c r="W1055" s="331"/>
      <c r="X1055" s="331"/>
      <c r="Y1055" s="331"/>
      <c r="Z1055" s="331"/>
      <c r="AA1055" s="331"/>
      <c r="AB1055" s="331"/>
      <c r="AC1055" s="331"/>
      <c r="AD1055" s="328"/>
    </row>
    <row r="1056" spans="18:30" x14ac:dyDescent="0.25">
      <c r="R1056" s="331"/>
      <c r="S1056" s="331"/>
      <c r="T1056" s="331"/>
      <c r="U1056" s="331"/>
      <c r="V1056" s="331"/>
      <c r="W1056" s="331"/>
      <c r="X1056" s="331"/>
      <c r="Y1056" s="331"/>
      <c r="Z1056" s="331"/>
      <c r="AA1056" s="331"/>
      <c r="AB1056" s="331"/>
      <c r="AC1056" s="331"/>
      <c r="AD1056" s="328"/>
    </row>
    <row r="1057" spans="18:30" x14ac:dyDescent="0.25">
      <c r="R1057" s="331"/>
      <c r="S1057" s="331"/>
      <c r="T1057" s="331"/>
      <c r="U1057" s="331"/>
      <c r="V1057" s="331"/>
      <c r="W1057" s="331"/>
      <c r="X1057" s="331"/>
      <c r="Y1057" s="331"/>
      <c r="Z1057" s="331"/>
      <c r="AA1057" s="331"/>
      <c r="AB1057" s="331"/>
      <c r="AC1057" s="331"/>
      <c r="AD1057" s="328"/>
    </row>
    <row r="1058" spans="18:30" x14ac:dyDescent="0.25">
      <c r="R1058" s="331"/>
      <c r="S1058" s="331"/>
      <c r="T1058" s="331"/>
      <c r="U1058" s="331"/>
      <c r="V1058" s="331"/>
      <c r="W1058" s="331"/>
      <c r="X1058" s="331"/>
      <c r="Y1058" s="331"/>
      <c r="Z1058" s="331"/>
      <c r="AA1058" s="331"/>
      <c r="AB1058" s="331"/>
      <c r="AC1058" s="331"/>
      <c r="AD1058" s="328"/>
    </row>
    <row r="1059" spans="18:30" x14ac:dyDescent="0.25">
      <c r="R1059" s="331"/>
      <c r="S1059" s="331"/>
      <c r="T1059" s="331"/>
      <c r="U1059" s="331"/>
      <c r="V1059" s="331"/>
      <c r="W1059" s="331"/>
      <c r="X1059" s="331"/>
      <c r="Y1059" s="331"/>
      <c r="Z1059" s="331"/>
      <c r="AA1059" s="331"/>
      <c r="AB1059" s="331"/>
      <c r="AC1059" s="331"/>
      <c r="AD1059" s="328"/>
    </row>
    <row r="1060" spans="18:30" x14ac:dyDescent="0.25">
      <c r="R1060" s="331"/>
      <c r="S1060" s="331"/>
      <c r="T1060" s="331"/>
      <c r="U1060" s="331"/>
      <c r="V1060" s="331"/>
      <c r="W1060" s="331"/>
      <c r="X1060" s="331"/>
      <c r="Y1060" s="331"/>
      <c r="Z1060" s="331"/>
      <c r="AA1060" s="331"/>
      <c r="AB1060" s="331"/>
      <c r="AC1060" s="331"/>
      <c r="AD1060" s="328"/>
    </row>
    <row r="1061" spans="18:30" x14ac:dyDescent="0.25">
      <c r="R1061" s="331"/>
      <c r="S1061" s="331"/>
      <c r="T1061" s="331"/>
      <c r="U1061" s="331"/>
      <c r="V1061" s="331"/>
      <c r="W1061" s="331"/>
      <c r="X1061" s="331"/>
      <c r="Y1061" s="331"/>
      <c r="Z1061" s="331"/>
      <c r="AA1061" s="331"/>
      <c r="AB1061" s="331"/>
      <c r="AC1061" s="331"/>
      <c r="AD1061" s="328"/>
    </row>
    <row r="1062" spans="18:30" x14ac:dyDescent="0.25">
      <c r="R1062" s="331"/>
      <c r="S1062" s="331"/>
      <c r="T1062" s="331"/>
      <c r="U1062" s="331"/>
      <c r="V1062" s="331"/>
      <c r="W1062" s="331"/>
      <c r="X1062" s="331"/>
      <c r="Y1062" s="331"/>
      <c r="Z1062" s="331"/>
      <c r="AA1062" s="331"/>
      <c r="AB1062" s="331"/>
      <c r="AC1062" s="331"/>
      <c r="AD1062" s="328"/>
    </row>
    <row r="1063" spans="18:30" x14ac:dyDescent="0.25">
      <c r="R1063" s="331"/>
      <c r="S1063" s="331"/>
      <c r="T1063" s="331"/>
      <c r="U1063" s="331"/>
      <c r="V1063" s="331"/>
      <c r="W1063" s="331"/>
      <c r="X1063" s="331"/>
      <c r="Y1063" s="331"/>
      <c r="Z1063" s="331"/>
      <c r="AA1063" s="331"/>
      <c r="AB1063" s="331"/>
      <c r="AC1063" s="331"/>
      <c r="AD1063" s="328"/>
    </row>
    <row r="1064" spans="18:30" x14ac:dyDescent="0.25">
      <c r="R1064" s="331"/>
      <c r="S1064" s="331"/>
      <c r="T1064" s="331"/>
      <c r="U1064" s="331"/>
      <c r="V1064" s="331"/>
      <c r="W1064" s="331"/>
      <c r="X1064" s="331"/>
      <c r="Y1064" s="331"/>
      <c r="Z1064" s="331"/>
      <c r="AA1064" s="331"/>
      <c r="AB1064" s="331"/>
      <c r="AC1064" s="331"/>
      <c r="AD1064" s="328"/>
    </row>
    <row r="1065" spans="18:30" x14ac:dyDescent="0.25">
      <c r="R1065" s="331"/>
      <c r="S1065" s="331"/>
      <c r="T1065" s="331"/>
      <c r="U1065" s="331"/>
      <c r="V1065" s="331"/>
      <c r="W1065" s="331"/>
      <c r="X1065" s="331"/>
      <c r="Y1065" s="331"/>
      <c r="Z1065" s="331"/>
      <c r="AA1065" s="331"/>
      <c r="AB1065" s="331"/>
      <c r="AC1065" s="331"/>
      <c r="AD1065" s="328"/>
    </row>
    <row r="1066" spans="18:30" x14ac:dyDescent="0.25">
      <c r="R1066" s="331"/>
      <c r="S1066" s="331"/>
      <c r="T1066" s="331"/>
      <c r="U1066" s="331"/>
      <c r="V1066" s="331"/>
      <c r="W1066" s="331"/>
      <c r="X1066" s="331"/>
      <c r="Y1066" s="331"/>
      <c r="Z1066" s="331"/>
      <c r="AA1066" s="331"/>
      <c r="AB1066" s="331"/>
      <c r="AC1066" s="331"/>
      <c r="AD1066" s="328"/>
    </row>
    <row r="1067" spans="18:30" x14ac:dyDescent="0.25">
      <c r="R1067" s="331"/>
      <c r="S1067" s="331"/>
      <c r="T1067" s="331"/>
      <c r="U1067" s="331"/>
      <c r="V1067" s="331"/>
      <c r="W1067" s="331"/>
      <c r="X1067" s="331"/>
      <c r="Y1067" s="331"/>
      <c r="Z1067" s="331"/>
      <c r="AA1067" s="331"/>
      <c r="AB1067" s="331"/>
      <c r="AC1067" s="331"/>
      <c r="AD1067" s="328"/>
    </row>
    <row r="1068" spans="18:30" x14ac:dyDescent="0.25">
      <c r="R1068" s="331"/>
      <c r="S1068" s="331"/>
      <c r="T1068" s="331"/>
      <c r="U1068" s="331"/>
      <c r="V1068" s="331"/>
      <c r="W1068" s="331"/>
      <c r="X1068" s="331"/>
      <c r="Y1068" s="331"/>
      <c r="Z1068" s="331"/>
      <c r="AA1068" s="331"/>
      <c r="AB1068" s="331"/>
      <c r="AC1068" s="331"/>
      <c r="AD1068" s="328"/>
    </row>
    <row r="1069" spans="18:30" x14ac:dyDescent="0.25">
      <c r="R1069" s="331"/>
      <c r="S1069" s="331"/>
      <c r="T1069" s="331"/>
      <c r="U1069" s="331"/>
      <c r="V1069" s="331"/>
      <c r="W1069" s="331"/>
      <c r="X1069" s="331"/>
      <c r="Y1069" s="331"/>
      <c r="Z1069" s="331"/>
      <c r="AA1069" s="331"/>
      <c r="AB1069" s="331"/>
      <c r="AC1069" s="331"/>
      <c r="AD1069" s="328"/>
    </row>
    <row r="1070" spans="18:30" x14ac:dyDescent="0.25">
      <c r="R1070" s="331"/>
      <c r="S1070" s="331"/>
      <c r="T1070" s="331"/>
      <c r="U1070" s="331"/>
      <c r="V1070" s="331"/>
      <c r="W1070" s="331"/>
      <c r="X1070" s="331"/>
      <c r="Y1070" s="331"/>
      <c r="Z1070" s="331"/>
      <c r="AA1070" s="331"/>
      <c r="AB1070" s="331"/>
      <c r="AC1070" s="331"/>
      <c r="AD1070" s="328"/>
    </row>
    <row r="1071" spans="18:30" x14ac:dyDescent="0.25">
      <c r="R1071" s="331"/>
      <c r="S1071" s="331"/>
      <c r="T1071" s="331"/>
      <c r="U1071" s="331"/>
      <c r="V1071" s="331"/>
      <c r="W1071" s="331"/>
      <c r="X1071" s="331"/>
      <c r="Y1071" s="331"/>
      <c r="Z1071" s="331"/>
      <c r="AA1071" s="331"/>
      <c r="AB1071" s="331"/>
      <c r="AC1071" s="331"/>
      <c r="AD1071" s="328"/>
    </row>
    <row r="1072" spans="18:30" x14ac:dyDescent="0.25">
      <c r="R1072" s="331"/>
      <c r="S1072" s="331"/>
      <c r="T1072" s="331"/>
      <c r="U1072" s="331"/>
      <c r="V1072" s="331"/>
      <c r="W1072" s="331"/>
      <c r="X1072" s="331"/>
      <c r="Y1072" s="331"/>
      <c r="Z1072" s="331"/>
      <c r="AA1072" s="331"/>
      <c r="AB1072" s="331"/>
      <c r="AC1072" s="331"/>
      <c r="AD1072" s="328"/>
    </row>
    <row r="1073" spans="18:30" x14ac:dyDescent="0.25">
      <c r="R1073" s="331"/>
      <c r="S1073" s="331"/>
      <c r="T1073" s="331"/>
      <c r="U1073" s="331"/>
      <c r="V1073" s="331"/>
      <c r="W1073" s="331"/>
      <c r="X1073" s="331"/>
      <c r="Y1073" s="331"/>
      <c r="Z1073" s="331"/>
      <c r="AA1073" s="331"/>
      <c r="AB1073" s="331"/>
      <c r="AC1073" s="331"/>
      <c r="AD1073" s="328"/>
    </row>
    <row r="1074" spans="18:30" x14ac:dyDescent="0.25">
      <c r="R1074" s="331"/>
      <c r="S1074" s="331"/>
      <c r="T1074" s="331"/>
      <c r="U1074" s="331"/>
      <c r="V1074" s="331"/>
      <c r="W1074" s="331"/>
      <c r="X1074" s="331"/>
      <c r="Y1074" s="331"/>
      <c r="Z1074" s="331"/>
      <c r="AA1074" s="331"/>
      <c r="AB1074" s="331"/>
      <c r="AC1074" s="331"/>
      <c r="AD1074" s="328"/>
    </row>
    <row r="1075" spans="18:30" x14ac:dyDescent="0.25">
      <c r="R1075" s="331"/>
      <c r="S1075" s="331"/>
      <c r="T1075" s="331"/>
      <c r="U1075" s="331"/>
      <c r="V1075" s="331"/>
      <c r="W1075" s="331"/>
      <c r="X1075" s="331"/>
      <c r="Y1075" s="331"/>
      <c r="Z1075" s="331"/>
      <c r="AA1075" s="331"/>
      <c r="AB1075" s="331"/>
      <c r="AC1075" s="331"/>
      <c r="AD1075" s="328"/>
    </row>
    <row r="1076" spans="18:30" x14ac:dyDescent="0.25">
      <c r="R1076" s="331"/>
      <c r="S1076" s="331"/>
      <c r="T1076" s="331"/>
      <c r="U1076" s="331"/>
      <c r="V1076" s="331"/>
      <c r="W1076" s="331"/>
      <c r="X1076" s="331"/>
      <c r="Y1076" s="331"/>
      <c r="Z1076" s="331"/>
      <c r="AA1076" s="331"/>
      <c r="AB1076" s="331"/>
      <c r="AC1076" s="331"/>
      <c r="AD1076" s="328"/>
    </row>
    <row r="1077" spans="18:30" x14ac:dyDescent="0.25">
      <c r="R1077" s="331"/>
      <c r="S1077" s="331"/>
      <c r="T1077" s="331"/>
      <c r="U1077" s="331"/>
      <c r="V1077" s="331"/>
      <c r="W1077" s="331"/>
      <c r="X1077" s="331"/>
      <c r="Y1077" s="331"/>
      <c r="Z1077" s="331"/>
      <c r="AA1077" s="331"/>
      <c r="AB1077" s="331"/>
      <c r="AC1077" s="331"/>
      <c r="AD1077" s="328"/>
    </row>
    <row r="1078" spans="18:30" x14ac:dyDescent="0.25">
      <c r="R1078" s="331"/>
      <c r="S1078" s="331"/>
      <c r="T1078" s="331"/>
      <c r="U1078" s="331"/>
      <c r="V1078" s="331"/>
      <c r="W1078" s="331"/>
      <c r="X1078" s="331"/>
      <c r="Y1078" s="331"/>
      <c r="Z1078" s="331"/>
      <c r="AA1078" s="331"/>
      <c r="AB1078" s="331"/>
      <c r="AC1078" s="331"/>
      <c r="AD1078" s="328"/>
    </row>
    <row r="1079" spans="18:30" x14ac:dyDescent="0.25">
      <c r="R1079" s="331"/>
      <c r="S1079" s="331"/>
      <c r="T1079" s="331"/>
      <c r="U1079" s="331"/>
      <c r="V1079" s="331"/>
      <c r="W1079" s="331"/>
      <c r="X1079" s="331"/>
      <c r="Y1079" s="331"/>
      <c r="Z1079" s="331"/>
      <c r="AA1079" s="331"/>
      <c r="AB1079" s="331"/>
      <c r="AC1079" s="331"/>
      <c r="AD1079" s="328"/>
    </row>
    <row r="1080" spans="18:30" x14ac:dyDescent="0.25">
      <c r="R1080" s="331"/>
      <c r="S1080" s="331"/>
      <c r="T1080" s="331"/>
      <c r="U1080" s="331"/>
      <c r="V1080" s="331"/>
      <c r="W1080" s="331"/>
      <c r="X1080" s="331"/>
      <c r="Y1080" s="331"/>
      <c r="Z1080" s="331"/>
      <c r="AA1080" s="331"/>
      <c r="AB1080" s="331"/>
      <c r="AC1080" s="331"/>
      <c r="AD1080" s="328"/>
    </row>
    <row r="1081" spans="18:30" x14ac:dyDescent="0.25">
      <c r="R1081" s="331"/>
      <c r="S1081" s="331"/>
      <c r="T1081" s="331"/>
      <c r="U1081" s="331"/>
      <c r="V1081" s="331"/>
      <c r="W1081" s="331"/>
      <c r="X1081" s="331"/>
      <c r="Y1081" s="331"/>
      <c r="Z1081" s="331"/>
      <c r="AA1081" s="331"/>
      <c r="AB1081" s="331"/>
      <c r="AC1081" s="331"/>
      <c r="AD1081" s="328"/>
    </row>
    <row r="1082" spans="18:30" x14ac:dyDescent="0.25">
      <c r="R1082" s="331"/>
      <c r="S1082" s="331"/>
      <c r="T1082" s="331"/>
      <c r="U1082" s="331"/>
      <c r="V1082" s="331"/>
      <c r="W1082" s="331"/>
      <c r="X1082" s="331"/>
      <c r="Y1082" s="331"/>
      <c r="Z1082" s="331"/>
      <c r="AA1082" s="331"/>
      <c r="AB1082" s="331"/>
      <c r="AC1082" s="331"/>
      <c r="AD1082" s="328"/>
    </row>
    <row r="1083" spans="18:30" x14ac:dyDescent="0.25">
      <c r="R1083" s="331"/>
      <c r="S1083" s="331"/>
      <c r="T1083" s="331"/>
      <c r="U1083" s="331"/>
      <c r="V1083" s="331"/>
      <c r="W1083" s="331"/>
      <c r="X1083" s="331"/>
      <c r="Y1083" s="331"/>
      <c r="Z1083" s="331"/>
      <c r="AA1083" s="331"/>
      <c r="AB1083" s="331"/>
      <c r="AC1083" s="331"/>
      <c r="AD1083" s="328"/>
    </row>
    <row r="1084" spans="18:30" x14ac:dyDescent="0.25">
      <c r="R1084" s="331"/>
      <c r="S1084" s="331"/>
      <c r="T1084" s="331"/>
      <c r="U1084" s="331"/>
      <c r="V1084" s="331"/>
      <c r="W1084" s="331"/>
      <c r="X1084" s="331"/>
      <c r="Y1084" s="331"/>
      <c r="Z1084" s="331"/>
      <c r="AA1084" s="331"/>
      <c r="AB1084" s="331"/>
      <c r="AC1084" s="331"/>
      <c r="AD1084" s="328"/>
    </row>
    <row r="1085" spans="18:30" x14ac:dyDescent="0.25">
      <c r="R1085" s="331"/>
      <c r="S1085" s="331"/>
      <c r="T1085" s="331"/>
      <c r="U1085" s="331"/>
      <c r="V1085" s="331"/>
      <c r="W1085" s="331"/>
      <c r="X1085" s="331"/>
      <c r="Y1085" s="331"/>
      <c r="Z1085" s="331"/>
      <c r="AA1085" s="331"/>
      <c r="AB1085" s="331"/>
      <c r="AC1085" s="331"/>
      <c r="AD1085" s="328"/>
    </row>
    <row r="1086" spans="18:30" x14ac:dyDescent="0.25">
      <c r="R1086" s="331"/>
      <c r="S1086" s="331"/>
      <c r="T1086" s="331"/>
      <c r="U1086" s="331"/>
      <c r="V1086" s="331"/>
      <c r="W1086" s="331"/>
      <c r="X1086" s="331"/>
      <c r="Y1086" s="331"/>
      <c r="Z1086" s="331"/>
      <c r="AA1086" s="331"/>
      <c r="AB1086" s="331"/>
      <c r="AC1086" s="331"/>
      <c r="AD1086" s="328"/>
    </row>
    <row r="1087" spans="18:30" x14ac:dyDescent="0.25">
      <c r="R1087" s="331"/>
      <c r="S1087" s="331"/>
      <c r="T1087" s="331"/>
      <c r="U1087" s="331"/>
      <c r="V1087" s="331"/>
      <c r="W1087" s="331"/>
      <c r="X1087" s="331"/>
      <c r="Y1087" s="331"/>
      <c r="Z1087" s="331"/>
      <c r="AA1087" s="331"/>
      <c r="AB1087" s="331"/>
      <c r="AC1087" s="331"/>
      <c r="AD1087" s="328"/>
    </row>
    <row r="1088" spans="18:30" x14ac:dyDescent="0.25">
      <c r="R1088" s="331"/>
      <c r="S1088" s="331"/>
      <c r="T1088" s="331"/>
      <c r="U1088" s="331"/>
      <c r="V1088" s="331"/>
      <c r="W1088" s="331"/>
      <c r="X1088" s="331"/>
      <c r="Y1088" s="331"/>
      <c r="Z1088" s="331"/>
      <c r="AA1088" s="331"/>
      <c r="AB1088" s="331"/>
      <c r="AC1088" s="331"/>
      <c r="AD1088" s="328"/>
    </row>
    <row r="1089" spans="18:30" x14ac:dyDescent="0.25">
      <c r="R1089" s="331"/>
      <c r="S1089" s="331"/>
      <c r="T1089" s="331"/>
      <c r="U1089" s="331"/>
      <c r="V1089" s="331"/>
      <c r="W1089" s="331"/>
      <c r="X1089" s="331"/>
      <c r="Y1089" s="331"/>
      <c r="Z1089" s="331"/>
      <c r="AA1089" s="331"/>
      <c r="AB1089" s="331"/>
      <c r="AC1089" s="331"/>
      <c r="AD1089" s="328"/>
    </row>
    <row r="1090" spans="18:30" x14ac:dyDescent="0.25">
      <c r="R1090" s="331"/>
      <c r="S1090" s="331"/>
      <c r="T1090" s="331"/>
      <c r="U1090" s="331"/>
      <c r="V1090" s="331"/>
      <c r="W1090" s="331"/>
      <c r="X1090" s="331"/>
      <c r="Y1090" s="331"/>
      <c r="Z1090" s="331"/>
      <c r="AA1090" s="331"/>
      <c r="AB1090" s="331"/>
      <c r="AC1090" s="331"/>
      <c r="AD1090" s="328"/>
    </row>
    <row r="1091" spans="18:30" x14ac:dyDescent="0.25">
      <c r="R1091" s="331"/>
      <c r="S1091" s="331"/>
      <c r="T1091" s="331"/>
      <c r="U1091" s="331"/>
      <c r="V1091" s="331"/>
      <c r="W1091" s="331"/>
      <c r="X1091" s="331"/>
      <c r="Y1091" s="331"/>
      <c r="Z1091" s="331"/>
      <c r="AA1091" s="331"/>
      <c r="AB1091" s="331"/>
      <c r="AC1091" s="331"/>
      <c r="AD1091" s="328"/>
    </row>
    <row r="1092" spans="18:30" x14ac:dyDescent="0.25">
      <c r="R1092" s="331"/>
      <c r="S1092" s="331"/>
      <c r="T1092" s="331"/>
      <c r="U1092" s="331"/>
      <c r="V1092" s="331"/>
      <c r="W1092" s="331"/>
      <c r="X1092" s="331"/>
      <c r="Y1092" s="331"/>
      <c r="Z1092" s="331"/>
      <c r="AA1092" s="331"/>
      <c r="AB1092" s="331"/>
      <c r="AC1092" s="331"/>
      <c r="AD1092" s="328"/>
    </row>
    <row r="1093" spans="18:30" x14ac:dyDescent="0.25">
      <c r="R1093" s="331"/>
      <c r="S1093" s="331"/>
      <c r="T1093" s="331"/>
      <c r="U1093" s="331"/>
      <c r="V1093" s="331"/>
      <c r="W1093" s="331"/>
      <c r="X1093" s="331"/>
      <c r="Y1093" s="331"/>
      <c r="Z1093" s="331"/>
      <c r="AA1093" s="331"/>
      <c r="AB1093" s="331"/>
      <c r="AC1093" s="331"/>
      <c r="AD1093" s="328"/>
    </row>
    <row r="1094" spans="18:30" x14ac:dyDescent="0.25">
      <c r="R1094" s="331"/>
      <c r="S1094" s="331"/>
      <c r="T1094" s="331"/>
      <c r="U1094" s="331"/>
      <c r="V1094" s="331"/>
      <c r="W1094" s="331"/>
      <c r="X1094" s="331"/>
      <c r="Y1094" s="331"/>
      <c r="Z1094" s="331"/>
      <c r="AA1094" s="331"/>
      <c r="AB1094" s="331"/>
      <c r="AC1094" s="331"/>
      <c r="AD1094" s="328"/>
    </row>
    <row r="1095" spans="18:30" x14ac:dyDescent="0.25">
      <c r="R1095" s="331"/>
      <c r="S1095" s="331"/>
      <c r="T1095" s="331"/>
      <c r="U1095" s="331"/>
      <c r="V1095" s="331"/>
      <c r="W1095" s="331"/>
      <c r="X1095" s="331"/>
      <c r="Y1095" s="331"/>
      <c r="Z1095" s="331"/>
      <c r="AA1095" s="331"/>
      <c r="AB1095" s="331"/>
      <c r="AC1095" s="331"/>
      <c r="AD1095" s="328"/>
    </row>
    <row r="1096" spans="18:30" x14ac:dyDescent="0.25">
      <c r="R1096" s="331"/>
      <c r="S1096" s="331"/>
      <c r="T1096" s="331"/>
      <c r="U1096" s="331"/>
      <c r="V1096" s="331"/>
      <c r="W1096" s="331"/>
      <c r="X1096" s="331"/>
      <c r="Y1096" s="331"/>
      <c r="Z1096" s="331"/>
      <c r="AA1096" s="331"/>
      <c r="AB1096" s="331"/>
      <c r="AC1096" s="331"/>
      <c r="AD1096" s="328"/>
    </row>
    <row r="1097" spans="18:30" x14ac:dyDescent="0.25">
      <c r="R1097" s="331"/>
      <c r="S1097" s="331"/>
      <c r="T1097" s="331"/>
      <c r="U1097" s="331"/>
      <c r="V1097" s="331"/>
      <c r="W1097" s="331"/>
      <c r="X1097" s="331"/>
      <c r="Y1097" s="331"/>
      <c r="Z1097" s="331"/>
      <c r="AA1097" s="331"/>
      <c r="AB1097" s="331"/>
      <c r="AC1097" s="331"/>
      <c r="AD1097" s="328"/>
    </row>
    <row r="1098" spans="18:30" x14ac:dyDescent="0.25">
      <c r="R1098" s="331"/>
      <c r="S1098" s="331"/>
      <c r="T1098" s="331"/>
      <c r="U1098" s="331"/>
      <c r="V1098" s="331"/>
      <c r="W1098" s="331"/>
      <c r="X1098" s="331"/>
      <c r="Y1098" s="331"/>
      <c r="Z1098" s="331"/>
      <c r="AA1098" s="331"/>
      <c r="AB1098" s="331"/>
      <c r="AC1098" s="331"/>
      <c r="AD1098" s="328"/>
    </row>
    <row r="1099" spans="18:30" x14ac:dyDescent="0.25">
      <c r="R1099" s="331"/>
      <c r="S1099" s="331"/>
      <c r="T1099" s="331"/>
      <c r="U1099" s="331"/>
      <c r="V1099" s="331"/>
      <c r="W1099" s="331"/>
      <c r="X1099" s="331"/>
      <c r="Y1099" s="331"/>
      <c r="Z1099" s="331"/>
      <c r="AA1099" s="331"/>
      <c r="AB1099" s="331"/>
      <c r="AC1099" s="331"/>
      <c r="AD1099" s="328"/>
    </row>
    <row r="1100" spans="18:30" x14ac:dyDescent="0.25">
      <c r="R1100" s="331"/>
      <c r="S1100" s="331"/>
      <c r="T1100" s="331"/>
      <c r="U1100" s="331"/>
      <c r="V1100" s="331"/>
      <c r="W1100" s="331"/>
      <c r="X1100" s="331"/>
      <c r="Y1100" s="331"/>
      <c r="Z1100" s="331"/>
      <c r="AA1100" s="331"/>
      <c r="AB1100" s="331"/>
      <c r="AC1100" s="331"/>
      <c r="AD1100" s="328"/>
    </row>
    <row r="1101" spans="18:30" x14ac:dyDescent="0.25">
      <c r="R1101" s="331"/>
      <c r="S1101" s="331"/>
      <c r="T1101" s="331"/>
      <c r="U1101" s="331"/>
      <c r="V1101" s="331"/>
      <c r="W1101" s="331"/>
      <c r="X1101" s="331"/>
      <c r="Y1101" s="331"/>
      <c r="Z1101" s="331"/>
      <c r="AA1101" s="331"/>
      <c r="AB1101" s="331"/>
      <c r="AC1101" s="331"/>
      <c r="AD1101" s="328"/>
    </row>
    <row r="1102" spans="18:30" x14ac:dyDescent="0.25">
      <c r="R1102" s="331"/>
      <c r="S1102" s="331"/>
      <c r="T1102" s="331"/>
      <c r="U1102" s="331"/>
      <c r="V1102" s="331"/>
      <c r="W1102" s="331"/>
      <c r="X1102" s="331"/>
      <c r="Y1102" s="331"/>
      <c r="Z1102" s="331"/>
      <c r="AA1102" s="331"/>
      <c r="AB1102" s="331"/>
      <c r="AC1102" s="331"/>
      <c r="AD1102" s="328"/>
    </row>
    <row r="1103" spans="18:30" x14ac:dyDescent="0.25">
      <c r="R1103" s="331"/>
      <c r="S1103" s="331"/>
      <c r="T1103" s="331"/>
      <c r="U1103" s="331"/>
      <c r="V1103" s="331"/>
      <c r="W1103" s="331"/>
      <c r="X1103" s="331"/>
      <c r="Y1103" s="331"/>
      <c r="Z1103" s="331"/>
      <c r="AA1103" s="331"/>
      <c r="AB1103" s="331"/>
      <c r="AC1103" s="331"/>
      <c r="AD1103" s="328"/>
    </row>
    <row r="1104" spans="18:30" x14ac:dyDescent="0.25">
      <c r="R1104" s="331"/>
      <c r="S1104" s="331"/>
      <c r="T1104" s="331"/>
      <c r="U1104" s="331"/>
      <c r="V1104" s="331"/>
      <c r="W1104" s="331"/>
      <c r="X1104" s="331"/>
      <c r="Y1104" s="331"/>
      <c r="Z1104" s="331"/>
      <c r="AA1104" s="331"/>
      <c r="AB1104" s="331"/>
      <c r="AC1104" s="331"/>
      <c r="AD1104" s="328"/>
    </row>
    <row r="1105" spans="18:30" x14ac:dyDescent="0.25">
      <c r="R1105" s="331"/>
      <c r="S1105" s="331"/>
      <c r="T1105" s="331"/>
      <c r="U1105" s="331"/>
      <c r="V1105" s="331"/>
      <c r="W1105" s="331"/>
      <c r="X1105" s="331"/>
      <c r="Y1105" s="331"/>
      <c r="Z1105" s="331"/>
      <c r="AA1105" s="331"/>
      <c r="AB1105" s="331"/>
      <c r="AC1105" s="331"/>
      <c r="AD1105" s="328"/>
    </row>
    <row r="1106" spans="18:30" x14ac:dyDescent="0.25">
      <c r="R1106" s="331"/>
      <c r="S1106" s="331"/>
      <c r="T1106" s="331"/>
      <c r="U1106" s="331"/>
      <c r="V1106" s="331"/>
      <c r="W1106" s="331"/>
      <c r="X1106" s="331"/>
      <c r="Y1106" s="331"/>
      <c r="Z1106" s="331"/>
      <c r="AA1106" s="331"/>
      <c r="AB1106" s="331"/>
      <c r="AC1106" s="331"/>
      <c r="AD1106" s="328"/>
    </row>
    <row r="1107" spans="18:30" x14ac:dyDescent="0.25">
      <c r="R1107" s="331"/>
      <c r="S1107" s="331"/>
      <c r="T1107" s="331"/>
      <c r="U1107" s="331"/>
      <c r="V1107" s="331"/>
      <c r="W1107" s="331"/>
      <c r="X1107" s="331"/>
      <c r="Y1107" s="331"/>
      <c r="Z1107" s="331"/>
      <c r="AA1107" s="331"/>
      <c r="AB1107" s="331"/>
      <c r="AC1107" s="331"/>
      <c r="AD1107" s="328"/>
    </row>
    <row r="1108" spans="18:30" x14ac:dyDescent="0.25">
      <c r="R1108" s="331"/>
      <c r="S1108" s="331"/>
      <c r="T1108" s="331"/>
      <c r="U1108" s="331"/>
      <c r="V1108" s="331"/>
      <c r="W1108" s="331"/>
      <c r="X1108" s="331"/>
      <c r="Y1108" s="331"/>
      <c r="Z1108" s="331"/>
      <c r="AA1108" s="331"/>
      <c r="AB1108" s="331"/>
      <c r="AC1108" s="331"/>
      <c r="AD1108" s="328"/>
    </row>
    <row r="1109" spans="18:30" x14ac:dyDescent="0.25">
      <c r="R1109" s="331"/>
      <c r="S1109" s="331"/>
      <c r="T1109" s="331"/>
      <c r="U1109" s="331"/>
      <c r="V1109" s="331"/>
      <c r="W1109" s="331"/>
      <c r="X1109" s="331"/>
      <c r="Y1109" s="331"/>
      <c r="Z1109" s="331"/>
      <c r="AA1109" s="331"/>
      <c r="AB1109" s="331"/>
      <c r="AC1109" s="331"/>
      <c r="AD1109" s="328"/>
    </row>
    <row r="1110" spans="18:30" x14ac:dyDescent="0.25">
      <c r="R1110" s="331"/>
      <c r="S1110" s="331"/>
      <c r="T1110" s="331"/>
      <c r="U1110" s="331"/>
      <c r="V1110" s="331"/>
      <c r="W1110" s="331"/>
      <c r="X1110" s="331"/>
      <c r="Y1110" s="331"/>
      <c r="Z1110" s="331"/>
      <c r="AA1110" s="331"/>
      <c r="AB1110" s="331"/>
      <c r="AC1110" s="331"/>
      <c r="AD1110" s="328"/>
    </row>
    <row r="1111" spans="18:30" x14ac:dyDescent="0.25">
      <c r="R1111" s="331"/>
      <c r="S1111" s="331"/>
      <c r="T1111" s="331"/>
      <c r="U1111" s="331"/>
      <c r="V1111" s="331"/>
      <c r="W1111" s="331"/>
      <c r="X1111" s="331"/>
      <c r="Y1111" s="331"/>
      <c r="Z1111" s="331"/>
      <c r="AA1111" s="331"/>
      <c r="AB1111" s="331"/>
      <c r="AC1111" s="331"/>
      <c r="AD1111" s="328"/>
    </row>
    <row r="1112" spans="18:30" x14ac:dyDescent="0.25">
      <c r="R1112" s="331"/>
      <c r="S1112" s="331"/>
      <c r="T1112" s="331"/>
      <c r="U1112" s="331"/>
      <c r="V1112" s="331"/>
      <c r="W1112" s="331"/>
      <c r="X1112" s="331"/>
      <c r="Y1112" s="331"/>
      <c r="Z1112" s="331"/>
      <c r="AA1112" s="331"/>
      <c r="AB1112" s="331"/>
      <c r="AC1112" s="331"/>
      <c r="AD1112" s="328"/>
    </row>
    <row r="1113" spans="18:30" x14ac:dyDescent="0.25">
      <c r="R1113" s="331"/>
      <c r="S1113" s="331"/>
      <c r="T1113" s="331"/>
      <c r="U1113" s="331"/>
      <c r="V1113" s="331"/>
      <c r="W1113" s="331"/>
      <c r="X1113" s="331"/>
      <c r="Y1113" s="331"/>
      <c r="Z1113" s="331"/>
      <c r="AA1113" s="331"/>
      <c r="AB1113" s="331"/>
      <c r="AC1113" s="331"/>
      <c r="AD1113" s="328"/>
    </row>
    <row r="1114" spans="18:30" x14ac:dyDescent="0.25">
      <c r="R1114" s="331"/>
      <c r="S1114" s="331"/>
      <c r="T1114" s="331"/>
      <c r="U1114" s="331"/>
      <c r="V1114" s="331"/>
      <c r="W1114" s="331"/>
      <c r="X1114" s="331"/>
      <c r="Y1114" s="331"/>
      <c r="Z1114" s="331"/>
      <c r="AA1114" s="331"/>
      <c r="AB1114" s="331"/>
      <c r="AC1114" s="331"/>
      <c r="AD1114" s="328"/>
    </row>
    <row r="1115" spans="18:30" x14ac:dyDescent="0.25">
      <c r="R1115" s="331"/>
      <c r="S1115" s="331"/>
      <c r="T1115" s="331"/>
      <c r="U1115" s="331"/>
      <c r="V1115" s="331"/>
      <c r="W1115" s="331"/>
      <c r="X1115" s="331"/>
      <c r="Y1115" s="331"/>
      <c r="Z1115" s="331"/>
      <c r="AA1115" s="331"/>
      <c r="AB1115" s="331"/>
      <c r="AC1115" s="331"/>
      <c r="AD1115" s="328"/>
    </row>
    <row r="1116" spans="18:30" x14ac:dyDescent="0.25">
      <c r="R1116" s="331"/>
      <c r="S1116" s="331"/>
      <c r="T1116" s="331"/>
      <c r="U1116" s="331"/>
      <c r="V1116" s="331"/>
      <c r="W1116" s="331"/>
      <c r="X1116" s="331"/>
      <c r="Y1116" s="331"/>
      <c r="Z1116" s="331"/>
      <c r="AA1116" s="331"/>
      <c r="AB1116" s="331"/>
      <c r="AC1116" s="331"/>
      <c r="AD1116" s="328"/>
    </row>
    <row r="1117" spans="18:30" x14ac:dyDescent="0.25">
      <c r="R1117" s="331"/>
      <c r="S1117" s="331"/>
      <c r="T1117" s="331"/>
      <c r="U1117" s="331"/>
      <c r="V1117" s="331"/>
      <c r="W1117" s="331"/>
      <c r="X1117" s="331"/>
      <c r="Y1117" s="331"/>
      <c r="Z1117" s="331"/>
      <c r="AA1117" s="331"/>
      <c r="AB1117" s="331"/>
      <c r="AC1117" s="331"/>
      <c r="AD1117" s="328"/>
    </row>
    <row r="1118" spans="18:30" x14ac:dyDescent="0.25">
      <c r="R1118" s="331"/>
      <c r="S1118" s="331"/>
      <c r="T1118" s="331"/>
      <c r="U1118" s="331"/>
      <c r="V1118" s="331"/>
      <c r="W1118" s="331"/>
      <c r="X1118" s="331"/>
      <c r="Y1118" s="331"/>
      <c r="Z1118" s="331"/>
      <c r="AA1118" s="331"/>
      <c r="AB1118" s="331"/>
      <c r="AC1118" s="331"/>
      <c r="AD1118" s="328"/>
    </row>
    <row r="1119" spans="18:30" x14ac:dyDescent="0.25">
      <c r="R1119" s="331"/>
      <c r="S1119" s="331"/>
      <c r="T1119" s="331"/>
      <c r="U1119" s="331"/>
      <c r="V1119" s="331"/>
      <c r="W1119" s="331"/>
      <c r="X1119" s="331"/>
      <c r="Y1119" s="331"/>
      <c r="Z1119" s="331"/>
      <c r="AA1119" s="331"/>
      <c r="AB1119" s="331"/>
      <c r="AC1119" s="331"/>
      <c r="AD1119" s="328"/>
    </row>
    <row r="1120" spans="18:30" x14ac:dyDescent="0.25">
      <c r="R1120" s="331"/>
      <c r="S1120" s="331"/>
      <c r="T1120" s="331"/>
      <c r="U1120" s="331"/>
      <c r="V1120" s="331"/>
      <c r="W1120" s="331"/>
      <c r="X1120" s="331"/>
      <c r="Y1120" s="331"/>
      <c r="Z1120" s="331"/>
      <c r="AA1120" s="331"/>
      <c r="AB1120" s="331"/>
      <c r="AC1120" s="331"/>
      <c r="AD1120" s="328"/>
    </row>
    <row r="1121" spans="18:30" x14ac:dyDescent="0.25">
      <c r="R1121" s="331"/>
      <c r="S1121" s="331"/>
      <c r="T1121" s="331"/>
      <c r="U1121" s="331"/>
      <c r="V1121" s="331"/>
      <c r="W1121" s="331"/>
      <c r="X1121" s="331"/>
      <c r="Y1121" s="331"/>
      <c r="Z1121" s="331"/>
      <c r="AA1121" s="331"/>
      <c r="AB1121" s="331"/>
      <c r="AC1121" s="331"/>
      <c r="AD1121" s="328"/>
    </row>
    <row r="1122" spans="18:30" x14ac:dyDescent="0.25">
      <c r="R1122" s="331"/>
      <c r="S1122" s="331"/>
      <c r="T1122" s="331"/>
      <c r="U1122" s="331"/>
      <c r="V1122" s="331"/>
      <c r="W1122" s="331"/>
      <c r="X1122" s="331"/>
      <c r="Y1122" s="331"/>
      <c r="Z1122" s="331"/>
      <c r="AA1122" s="331"/>
      <c r="AB1122" s="331"/>
      <c r="AC1122" s="331"/>
      <c r="AD1122" s="328"/>
    </row>
    <row r="1123" spans="18:30" x14ac:dyDescent="0.25">
      <c r="R1123" s="331"/>
      <c r="S1123" s="331"/>
      <c r="T1123" s="331"/>
      <c r="U1123" s="331"/>
      <c r="V1123" s="331"/>
      <c r="W1123" s="331"/>
      <c r="X1123" s="331"/>
      <c r="Y1123" s="331"/>
      <c r="Z1123" s="331"/>
      <c r="AA1123" s="331"/>
      <c r="AB1123" s="331"/>
      <c r="AC1123" s="331"/>
      <c r="AD1123" s="328"/>
    </row>
    <row r="1124" spans="18:30" x14ac:dyDescent="0.25">
      <c r="R1124" s="331"/>
      <c r="S1124" s="331"/>
      <c r="T1124" s="331"/>
      <c r="U1124" s="331"/>
      <c r="V1124" s="331"/>
      <c r="W1124" s="331"/>
      <c r="X1124" s="331"/>
      <c r="Y1124" s="331"/>
      <c r="Z1124" s="331"/>
      <c r="AA1124" s="331"/>
      <c r="AB1124" s="331"/>
      <c r="AC1124" s="331"/>
      <c r="AD1124" s="328"/>
    </row>
    <row r="1125" spans="18:30" x14ac:dyDescent="0.25">
      <c r="R1125" s="331"/>
      <c r="S1125" s="331"/>
      <c r="T1125" s="331"/>
      <c r="U1125" s="331"/>
      <c r="V1125" s="331"/>
      <c r="W1125" s="331"/>
      <c r="X1125" s="331"/>
      <c r="Y1125" s="331"/>
      <c r="Z1125" s="331"/>
      <c r="AA1125" s="331"/>
      <c r="AB1125" s="331"/>
      <c r="AC1125" s="331"/>
      <c r="AD1125" s="328"/>
    </row>
    <row r="1126" spans="18:30" x14ac:dyDescent="0.25">
      <c r="R1126" s="331"/>
      <c r="S1126" s="331"/>
      <c r="T1126" s="331"/>
      <c r="U1126" s="331"/>
      <c r="V1126" s="331"/>
      <c r="W1126" s="331"/>
      <c r="X1126" s="331"/>
      <c r="Y1126" s="331"/>
      <c r="Z1126" s="331"/>
      <c r="AA1126" s="331"/>
      <c r="AB1126" s="331"/>
      <c r="AC1126" s="331"/>
      <c r="AD1126" s="328"/>
    </row>
    <row r="1127" spans="18:30" x14ac:dyDescent="0.25">
      <c r="R1127" s="331"/>
      <c r="S1127" s="331"/>
      <c r="T1127" s="331"/>
      <c r="U1127" s="331"/>
      <c r="V1127" s="331"/>
      <c r="W1127" s="331"/>
      <c r="X1127" s="331"/>
      <c r="Y1127" s="331"/>
      <c r="Z1127" s="331"/>
      <c r="AA1127" s="331"/>
      <c r="AB1127" s="331"/>
      <c r="AC1127" s="331"/>
      <c r="AD1127" s="328"/>
    </row>
    <row r="1128" spans="18:30" x14ac:dyDescent="0.25">
      <c r="R1128" s="331"/>
      <c r="S1128" s="331"/>
      <c r="T1128" s="331"/>
      <c r="U1128" s="331"/>
      <c r="V1128" s="331"/>
      <c r="W1128" s="331"/>
      <c r="X1128" s="331"/>
      <c r="Y1128" s="331"/>
      <c r="Z1128" s="331"/>
      <c r="AA1128" s="331"/>
      <c r="AB1128" s="331"/>
      <c r="AC1128" s="331"/>
      <c r="AD1128" s="328"/>
    </row>
    <row r="1129" spans="18:30" x14ac:dyDescent="0.25">
      <c r="R1129" s="331"/>
      <c r="S1129" s="331"/>
      <c r="T1129" s="331"/>
      <c r="U1129" s="331"/>
      <c r="V1129" s="331"/>
      <c r="W1129" s="331"/>
      <c r="X1129" s="331"/>
      <c r="Y1129" s="331"/>
      <c r="Z1129" s="331"/>
      <c r="AA1129" s="331"/>
      <c r="AB1129" s="331"/>
      <c r="AC1129" s="331"/>
      <c r="AD1129" s="328"/>
    </row>
    <row r="1130" spans="18:30" x14ac:dyDescent="0.25">
      <c r="R1130" s="331"/>
      <c r="S1130" s="331"/>
      <c r="T1130" s="331"/>
      <c r="U1130" s="331"/>
      <c r="V1130" s="331"/>
      <c r="W1130" s="331"/>
      <c r="X1130" s="331"/>
      <c r="Y1130" s="331"/>
      <c r="Z1130" s="331"/>
      <c r="AA1130" s="331"/>
      <c r="AB1130" s="331"/>
      <c r="AC1130" s="331"/>
      <c r="AD1130" s="328"/>
    </row>
    <row r="1131" spans="18:30" x14ac:dyDescent="0.25">
      <c r="R1131" s="331"/>
      <c r="S1131" s="331"/>
      <c r="T1131" s="331"/>
      <c r="U1131" s="331"/>
      <c r="V1131" s="331"/>
      <c r="W1131" s="331"/>
      <c r="X1131" s="331"/>
      <c r="Y1131" s="331"/>
      <c r="Z1131" s="331"/>
      <c r="AA1131" s="331"/>
      <c r="AB1131" s="331"/>
      <c r="AC1131" s="331"/>
      <c r="AD1131" s="328"/>
    </row>
    <row r="1132" spans="18:30" x14ac:dyDescent="0.25">
      <c r="R1132" s="331"/>
      <c r="S1132" s="331"/>
      <c r="T1132" s="331"/>
      <c r="U1132" s="331"/>
      <c r="V1132" s="331"/>
      <c r="W1132" s="331"/>
      <c r="X1132" s="331"/>
      <c r="Y1132" s="331"/>
      <c r="Z1132" s="331"/>
      <c r="AA1132" s="331"/>
      <c r="AB1132" s="331"/>
      <c r="AC1132" s="331"/>
      <c r="AD1132" s="328"/>
    </row>
    <row r="1133" spans="18:30" x14ac:dyDescent="0.25">
      <c r="R1133" s="331"/>
      <c r="S1133" s="331"/>
      <c r="T1133" s="331"/>
      <c r="U1133" s="331"/>
      <c r="V1133" s="331"/>
      <c r="W1133" s="331"/>
      <c r="X1133" s="331"/>
      <c r="Y1133" s="331"/>
      <c r="Z1133" s="331"/>
      <c r="AA1133" s="331"/>
      <c r="AB1133" s="331"/>
      <c r="AC1133" s="331"/>
      <c r="AD1133" s="328"/>
    </row>
    <row r="1134" spans="18:30" x14ac:dyDescent="0.25">
      <c r="R1134" s="331"/>
      <c r="S1134" s="331"/>
      <c r="T1134" s="331"/>
      <c r="U1134" s="331"/>
      <c r="V1134" s="331"/>
      <c r="W1134" s="331"/>
      <c r="X1134" s="331"/>
      <c r="Y1134" s="331"/>
      <c r="Z1134" s="331"/>
      <c r="AA1134" s="331"/>
      <c r="AB1134" s="331"/>
      <c r="AC1134" s="331"/>
      <c r="AD1134" s="328"/>
    </row>
    <row r="1135" spans="18:30" x14ac:dyDescent="0.25">
      <c r="R1135" s="331"/>
      <c r="S1135" s="331"/>
      <c r="T1135" s="331"/>
      <c r="U1135" s="331"/>
      <c r="V1135" s="331"/>
      <c r="W1135" s="331"/>
      <c r="X1135" s="331"/>
      <c r="Y1135" s="331"/>
      <c r="Z1135" s="331"/>
      <c r="AA1135" s="331"/>
      <c r="AB1135" s="331"/>
      <c r="AC1135" s="331"/>
      <c r="AD1135" s="328"/>
    </row>
    <row r="1136" spans="18:30" x14ac:dyDescent="0.25">
      <c r="R1136" s="331"/>
      <c r="S1136" s="331"/>
      <c r="T1136" s="331"/>
      <c r="U1136" s="331"/>
      <c r="V1136" s="331"/>
      <c r="W1136" s="331"/>
      <c r="X1136" s="331"/>
      <c r="Y1136" s="331"/>
      <c r="Z1136" s="331"/>
      <c r="AA1136" s="331"/>
      <c r="AB1136" s="331"/>
      <c r="AC1136" s="331"/>
      <c r="AD1136" s="328"/>
    </row>
    <row r="1137" spans="18:30" x14ac:dyDescent="0.25">
      <c r="R1137" s="331"/>
      <c r="S1137" s="331"/>
      <c r="T1137" s="331"/>
      <c r="U1137" s="331"/>
      <c r="V1137" s="331"/>
      <c r="W1137" s="331"/>
      <c r="X1137" s="331"/>
      <c r="Y1137" s="331"/>
      <c r="Z1137" s="331"/>
      <c r="AA1137" s="331"/>
      <c r="AB1137" s="331"/>
      <c r="AC1137" s="331"/>
      <c r="AD1137" s="328"/>
    </row>
    <row r="1138" spans="18:30" x14ac:dyDescent="0.25">
      <c r="R1138" s="331"/>
      <c r="S1138" s="331"/>
      <c r="T1138" s="331"/>
      <c r="U1138" s="331"/>
      <c r="V1138" s="331"/>
      <c r="W1138" s="331"/>
      <c r="X1138" s="331"/>
      <c r="Y1138" s="331"/>
      <c r="Z1138" s="331"/>
      <c r="AA1138" s="331"/>
      <c r="AB1138" s="331"/>
      <c r="AC1138" s="331"/>
      <c r="AD1138" s="328"/>
    </row>
    <row r="1139" spans="18:30" x14ac:dyDescent="0.25">
      <c r="R1139" s="331"/>
      <c r="S1139" s="331"/>
      <c r="T1139" s="331"/>
      <c r="U1139" s="331"/>
      <c r="V1139" s="331"/>
      <c r="W1139" s="331"/>
      <c r="X1139" s="331"/>
      <c r="Y1139" s="331"/>
      <c r="Z1139" s="331"/>
      <c r="AA1139" s="331"/>
      <c r="AB1139" s="331"/>
      <c r="AC1139" s="331"/>
      <c r="AD1139" s="328"/>
    </row>
    <row r="1140" spans="18:30" x14ac:dyDescent="0.25">
      <c r="R1140" s="331"/>
      <c r="S1140" s="331"/>
      <c r="T1140" s="331"/>
      <c r="U1140" s="331"/>
      <c r="V1140" s="331"/>
      <c r="W1140" s="331"/>
      <c r="X1140" s="331"/>
      <c r="Y1140" s="331"/>
      <c r="Z1140" s="331"/>
      <c r="AA1140" s="331"/>
      <c r="AB1140" s="331"/>
      <c r="AC1140" s="331"/>
      <c r="AD1140" s="328"/>
    </row>
    <row r="1141" spans="18:30" x14ac:dyDescent="0.25">
      <c r="R1141" s="331"/>
      <c r="S1141" s="331"/>
      <c r="T1141" s="331"/>
      <c r="U1141" s="331"/>
      <c r="V1141" s="331"/>
      <c r="W1141" s="331"/>
      <c r="X1141" s="331"/>
      <c r="Y1141" s="331"/>
      <c r="Z1141" s="331"/>
      <c r="AA1141" s="331"/>
      <c r="AB1141" s="331"/>
      <c r="AC1141" s="331"/>
      <c r="AD1141" s="328"/>
    </row>
    <row r="1142" spans="18:30" x14ac:dyDescent="0.25">
      <c r="R1142" s="331"/>
      <c r="S1142" s="331"/>
      <c r="T1142" s="331"/>
      <c r="U1142" s="331"/>
      <c r="V1142" s="331"/>
      <c r="W1142" s="331"/>
      <c r="X1142" s="331"/>
      <c r="Y1142" s="331"/>
      <c r="Z1142" s="331"/>
      <c r="AA1142" s="331"/>
      <c r="AB1142" s="331"/>
      <c r="AC1142" s="331"/>
      <c r="AD1142" s="328"/>
    </row>
    <row r="1143" spans="18:30" x14ac:dyDescent="0.25">
      <c r="R1143" s="331"/>
      <c r="S1143" s="331"/>
      <c r="T1143" s="331"/>
      <c r="U1143" s="331"/>
      <c r="V1143" s="331"/>
      <c r="W1143" s="331"/>
      <c r="X1143" s="331"/>
      <c r="Y1143" s="331"/>
      <c r="Z1143" s="331"/>
      <c r="AA1143" s="331"/>
      <c r="AB1143" s="331"/>
      <c r="AC1143" s="331"/>
      <c r="AD1143" s="328"/>
    </row>
    <row r="1144" spans="18:30" x14ac:dyDescent="0.25">
      <c r="R1144" s="331"/>
      <c r="S1144" s="331"/>
      <c r="T1144" s="331"/>
      <c r="U1144" s="331"/>
      <c r="V1144" s="331"/>
      <c r="W1144" s="331"/>
      <c r="X1144" s="331"/>
      <c r="Y1144" s="331"/>
      <c r="Z1144" s="331"/>
      <c r="AA1144" s="331"/>
      <c r="AB1144" s="331"/>
      <c r="AC1144" s="331"/>
      <c r="AD1144" s="328"/>
    </row>
    <row r="1145" spans="18:30" x14ac:dyDescent="0.25">
      <c r="R1145" s="331"/>
      <c r="S1145" s="331"/>
      <c r="T1145" s="331"/>
      <c r="U1145" s="331"/>
      <c r="V1145" s="331"/>
      <c r="W1145" s="331"/>
      <c r="X1145" s="331"/>
      <c r="Y1145" s="331"/>
      <c r="Z1145" s="331"/>
      <c r="AA1145" s="331"/>
      <c r="AB1145" s="331"/>
      <c r="AC1145" s="331"/>
      <c r="AD1145" s="328"/>
    </row>
    <row r="1146" spans="18:30" x14ac:dyDescent="0.25">
      <c r="R1146" s="331"/>
      <c r="S1146" s="331"/>
      <c r="T1146" s="331"/>
      <c r="U1146" s="331"/>
      <c r="V1146" s="331"/>
      <c r="W1146" s="331"/>
      <c r="X1146" s="331"/>
      <c r="Y1146" s="331"/>
      <c r="Z1146" s="331"/>
      <c r="AA1146" s="331"/>
      <c r="AB1146" s="331"/>
      <c r="AC1146" s="331"/>
      <c r="AD1146" s="328"/>
    </row>
    <row r="1147" spans="18:30" x14ac:dyDescent="0.25">
      <c r="R1147" s="331"/>
      <c r="S1147" s="331"/>
      <c r="T1147" s="331"/>
      <c r="U1147" s="331"/>
      <c r="V1147" s="331"/>
      <c r="W1147" s="331"/>
      <c r="X1147" s="331"/>
      <c r="Y1147" s="331"/>
      <c r="Z1147" s="331"/>
      <c r="AA1147" s="331"/>
      <c r="AB1147" s="331"/>
      <c r="AC1147" s="331"/>
      <c r="AD1147" s="328"/>
    </row>
    <row r="1148" spans="18:30" x14ac:dyDescent="0.25">
      <c r="R1148" s="331"/>
      <c r="S1148" s="331"/>
      <c r="T1148" s="331"/>
      <c r="U1148" s="331"/>
      <c r="V1148" s="331"/>
      <c r="W1148" s="331"/>
      <c r="X1148" s="331"/>
      <c r="Y1148" s="331"/>
      <c r="Z1148" s="331"/>
      <c r="AA1148" s="331"/>
      <c r="AB1148" s="331"/>
      <c r="AC1148" s="331"/>
      <c r="AD1148" s="328"/>
    </row>
    <row r="1149" spans="18:30" x14ac:dyDescent="0.25">
      <c r="R1149" s="331"/>
      <c r="S1149" s="331"/>
      <c r="T1149" s="331"/>
      <c r="U1149" s="331"/>
      <c r="V1149" s="331"/>
      <c r="W1149" s="331"/>
      <c r="X1149" s="331"/>
      <c r="Y1149" s="331"/>
      <c r="Z1149" s="331"/>
      <c r="AA1149" s="331"/>
      <c r="AB1149" s="331"/>
      <c r="AC1149" s="331"/>
      <c r="AD1149" s="328"/>
    </row>
    <row r="1150" spans="18:30" x14ac:dyDescent="0.25">
      <c r="R1150" s="331"/>
      <c r="S1150" s="331"/>
      <c r="T1150" s="331"/>
      <c r="U1150" s="331"/>
      <c r="V1150" s="331"/>
      <c r="W1150" s="331"/>
      <c r="X1150" s="331"/>
      <c r="Y1150" s="331"/>
      <c r="Z1150" s="331"/>
      <c r="AA1150" s="331"/>
      <c r="AB1150" s="331"/>
      <c r="AC1150" s="331"/>
      <c r="AD1150" s="328"/>
    </row>
    <row r="1151" spans="18:30" x14ac:dyDescent="0.25">
      <c r="R1151" s="331"/>
      <c r="S1151" s="331"/>
      <c r="T1151" s="331"/>
      <c r="U1151" s="331"/>
      <c r="V1151" s="331"/>
      <c r="W1151" s="331"/>
      <c r="X1151" s="331"/>
      <c r="Y1151" s="331"/>
      <c r="Z1151" s="331"/>
      <c r="AA1151" s="331"/>
      <c r="AB1151" s="331"/>
      <c r="AC1151" s="331"/>
      <c r="AD1151" s="328"/>
    </row>
    <row r="1152" spans="18:30" x14ac:dyDescent="0.25">
      <c r="R1152" s="331"/>
      <c r="S1152" s="331"/>
      <c r="T1152" s="331"/>
      <c r="U1152" s="331"/>
      <c r="V1152" s="331"/>
      <c r="W1152" s="331"/>
      <c r="X1152" s="331"/>
      <c r="Y1152" s="331"/>
      <c r="Z1152" s="331"/>
      <c r="AA1152" s="331"/>
      <c r="AB1152" s="331"/>
      <c r="AC1152" s="331"/>
      <c r="AD1152" s="328"/>
    </row>
    <row r="1153" spans="18:30" x14ac:dyDescent="0.25">
      <c r="R1153" s="331"/>
      <c r="S1153" s="331"/>
      <c r="T1153" s="331"/>
      <c r="U1153" s="331"/>
      <c r="V1153" s="331"/>
      <c r="W1153" s="331"/>
      <c r="X1153" s="331"/>
      <c r="Y1153" s="331"/>
      <c r="Z1153" s="331"/>
      <c r="AA1153" s="331"/>
      <c r="AB1153" s="331"/>
      <c r="AC1153" s="331"/>
      <c r="AD1153" s="328"/>
    </row>
    <row r="1154" spans="18:30" x14ac:dyDescent="0.25">
      <c r="R1154" s="331"/>
      <c r="S1154" s="331"/>
      <c r="T1154" s="331"/>
      <c r="U1154" s="331"/>
      <c r="V1154" s="331"/>
      <c r="W1154" s="331"/>
      <c r="X1154" s="331"/>
      <c r="Y1154" s="331"/>
      <c r="Z1154" s="331"/>
      <c r="AA1154" s="331"/>
      <c r="AB1154" s="331"/>
      <c r="AC1154" s="331"/>
      <c r="AD1154" s="328"/>
    </row>
    <row r="1155" spans="18:30" x14ac:dyDescent="0.25">
      <c r="R1155" s="331"/>
      <c r="S1155" s="331"/>
      <c r="T1155" s="331"/>
      <c r="U1155" s="331"/>
      <c r="V1155" s="331"/>
      <c r="W1155" s="331"/>
      <c r="X1155" s="331"/>
      <c r="Y1155" s="331"/>
      <c r="Z1155" s="331"/>
      <c r="AA1155" s="331"/>
      <c r="AB1155" s="331"/>
      <c r="AC1155" s="331"/>
      <c r="AD1155" s="328"/>
    </row>
    <row r="1156" spans="18:30" x14ac:dyDescent="0.25">
      <c r="R1156" s="331"/>
      <c r="S1156" s="331"/>
      <c r="T1156" s="331"/>
      <c r="U1156" s="331"/>
      <c r="V1156" s="331"/>
      <c r="W1156" s="331"/>
      <c r="X1156" s="331"/>
      <c r="Y1156" s="331"/>
      <c r="Z1156" s="331"/>
      <c r="AA1156" s="331"/>
      <c r="AB1156" s="331"/>
      <c r="AC1156" s="331"/>
      <c r="AD1156" s="328"/>
    </row>
    <row r="1157" spans="18:30" x14ac:dyDescent="0.25">
      <c r="R1157" s="331"/>
      <c r="S1157" s="331"/>
      <c r="T1157" s="331"/>
      <c r="U1157" s="331"/>
      <c r="V1157" s="331"/>
      <c r="W1157" s="331"/>
      <c r="X1157" s="331"/>
      <c r="Y1157" s="331"/>
      <c r="Z1157" s="331"/>
      <c r="AA1157" s="331"/>
      <c r="AB1157" s="331"/>
      <c r="AC1157" s="331"/>
      <c r="AD1157" s="328"/>
    </row>
    <row r="1158" spans="18:30" x14ac:dyDescent="0.25">
      <c r="R1158" s="331"/>
      <c r="S1158" s="331"/>
      <c r="T1158" s="331"/>
      <c r="U1158" s="331"/>
      <c r="V1158" s="331"/>
      <c r="W1158" s="331"/>
      <c r="X1158" s="331"/>
      <c r="Y1158" s="331"/>
      <c r="Z1158" s="331"/>
      <c r="AA1158" s="331"/>
      <c r="AB1158" s="331"/>
      <c r="AC1158" s="331"/>
      <c r="AD1158" s="328"/>
    </row>
    <row r="1159" spans="18:30" x14ac:dyDescent="0.25">
      <c r="R1159" s="331"/>
      <c r="S1159" s="331"/>
      <c r="T1159" s="331"/>
      <c r="U1159" s="331"/>
      <c r="V1159" s="331"/>
      <c r="W1159" s="331"/>
      <c r="X1159" s="331"/>
      <c r="Y1159" s="331"/>
      <c r="Z1159" s="331"/>
      <c r="AA1159" s="331"/>
      <c r="AB1159" s="331"/>
      <c r="AC1159" s="331"/>
      <c r="AD1159" s="328"/>
    </row>
    <row r="1160" spans="18:30" x14ac:dyDescent="0.25">
      <c r="R1160" s="331"/>
      <c r="S1160" s="331"/>
      <c r="T1160" s="331"/>
      <c r="U1160" s="331"/>
      <c r="V1160" s="331"/>
      <c r="W1160" s="331"/>
      <c r="X1160" s="331"/>
      <c r="Y1160" s="331"/>
      <c r="Z1160" s="331"/>
      <c r="AA1160" s="331"/>
      <c r="AB1160" s="331"/>
      <c r="AC1160" s="331"/>
      <c r="AD1160" s="328"/>
    </row>
    <row r="1161" spans="18:30" x14ac:dyDescent="0.25">
      <c r="R1161" s="331"/>
      <c r="S1161" s="331"/>
      <c r="T1161" s="331"/>
      <c r="U1161" s="331"/>
      <c r="V1161" s="331"/>
      <c r="W1161" s="331"/>
      <c r="X1161" s="331"/>
      <c r="Y1161" s="331"/>
      <c r="Z1161" s="331"/>
      <c r="AA1161" s="331"/>
      <c r="AB1161" s="331"/>
      <c r="AC1161" s="331"/>
      <c r="AD1161" s="328"/>
    </row>
    <row r="1162" spans="18:30" x14ac:dyDescent="0.25">
      <c r="R1162" s="331"/>
      <c r="S1162" s="331"/>
      <c r="T1162" s="331"/>
      <c r="U1162" s="331"/>
      <c r="V1162" s="331"/>
      <c r="W1162" s="331"/>
      <c r="X1162" s="331"/>
      <c r="Y1162" s="331"/>
      <c r="Z1162" s="331"/>
      <c r="AA1162" s="331"/>
      <c r="AB1162" s="331"/>
      <c r="AC1162" s="331"/>
      <c r="AD1162" s="328"/>
    </row>
    <row r="1163" spans="18:30" x14ac:dyDescent="0.25">
      <c r="R1163" s="331"/>
      <c r="S1163" s="331"/>
      <c r="T1163" s="331"/>
      <c r="U1163" s="331"/>
      <c r="V1163" s="331"/>
      <c r="W1163" s="331"/>
      <c r="X1163" s="331"/>
      <c r="Y1163" s="331"/>
      <c r="Z1163" s="331"/>
      <c r="AA1163" s="331"/>
      <c r="AB1163" s="331"/>
      <c r="AC1163" s="331"/>
      <c r="AD1163" s="328"/>
    </row>
    <row r="1164" spans="18:30" x14ac:dyDescent="0.25">
      <c r="R1164" s="331"/>
      <c r="S1164" s="331"/>
      <c r="T1164" s="331"/>
      <c r="U1164" s="331"/>
      <c r="V1164" s="331"/>
      <c r="W1164" s="331"/>
      <c r="X1164" s="331"/>
      <c r="Y1164" s="331"/>
      <c r="Z1164" s="331"/>
      <c r="AA1164" s="331"/>
      <c r="AB1164" s="331"/>
      <c r="AC1164" s="331"/>
      <c r="AD1164" s="328"/>
    </row>
    <row r="1165" spans="18:30" x14ac:dyDescent="0.25">
      <c r="R1165" s="331"/>
      <c r="S1165" s="331"/>
      <c r="T1165" s="331"/>
      <c r="U1165" s="331"/>
      <c r="V1165" s="331"/>
      <c r="W1165" s="331"/>
      <c r="X1165" s="331"/>
      <c r="Y1165" s="331"/>
      <c r="Z1165" s="331"/>
      <c r="AA1165" s="331"/>
      <c r="AB1165" s="331"/>
      <c r="AC1165" s="331"/>
      <c r="AD1165" s="328"/>
    </row>
    <row r="1166" spans="18:30" x14ac:dyDescent="0.25">
      <c r="R1166" s="331"/>
      <c r="S1166" s="331"/>
      <c r="T1166" s="331"/>
      <c r="U1166" s="331"/>
      <c r="V1166" s="331"/>
      <c r="W1166" s="331"/>
      <c r="X1166" s="331"/>
      <c r="Y1166" s="331"/>
      <c r="Z1166" s="331"/>
      <c r="AA1166" s="331"/>
      <c r="AB1166" s="331"/>
      <c r="AC1166" s="331"/>
      <c r="AD1166" s="328"/>
    </row>
    <row r="1167" spans="18:30" x14ac:dyDescent="0.25">
      <c r="R1167" s="331"/>
      <c r="S1167" s="331"/>
      <c r="T1167" s="331"/>
      <c r="U1167" s="331"/>
      <c r="V1167" s="331"/>
      <c r="W1167" s="331"/>
      <c r="X1167" s="331"/>
      <c r="Y1167" s="331"/>
      <c r="Z1167" s="331"/>
      <c r="AA1167" s="331"/>
      <c r="AB1167" s="331"/>
      <c r="AC1167" s="331"/>
      <c r="AD1167" s="328"/>
    </row>
    <row r="1168" spans="18:30" x14ac:dyDescent="0.25">
      <c r="R1168" s="331"/>
      <c r="S1168" s="331"/>
      <c r="T1168" s="331"/>
      <c r="U1168" s="331"/>
      <c r="V1168" s="331"/>
      <c r="W1168" s="331"/>
      <c r="X1168" s="331"/>
      <c r="Y1168" s="331"/>
      <c r="Z1168" s="331"/>
      <c r="AA1168" s="331"/>
      <c r="AB1168" s="331"/>
      <c r="AC1168" s="331"/>
      <c r="AD1168" s="328"/>
    </row>
    <row r="1169" spans="18:30" x14ac:dyDescent="0.25">
      <c r="R1169" s="331"/>
      <c r="S1169" s="331"/>
      <c r="T1169" s="331"/>
      <c r="U1169" s="331"/>
      <c r="V1169" s="331"/>
      <c r="W1169" s="331"/>
      <c r="X1169" s="331"/>
      <c r="Y1169" s="331"/>
      <c r="Z1169" s="331"/>
      <c r="AA1169" s="331"/>
      <c r="AB1169" s="331"/>
      <c r="AC1169" s="331"/>
      <c r="AD1169" s="328"/>
    </row>
    <row r="1170" spans="18:30" x14ac:dyDescent="0.25">
      <c r="R1170" s="331"/>
      <c r="S1170" s="331"/>
      <c r="T1170" s="331"/>
      <c r="U1170" s="331"/>
      <c r="V1170" s="331"/>
      <c r="W1170" s="331"/>
      <c r="X1170" s="331"/>
      <c r="Y1170" s="331"/>
      <c r="Z1170" s="331"/>
      <c r="AA1170" s="331"/>
      <c r="AB1170" s="331"/>
      <c r="AC1170" s="331"/>
      <c r="AD1170" s="328"/>
    </row>
    <row r="1171" spans="18:30" x14ac:dyDescent="0.25">
      <c r="R1171" s="331"/>
      <c r="S1171" s="331"/>
      <c r="T1171" s="331"/>
      <c r="U1171" s="331"/>
      <c r="V1171" s="331"/>
      <c r="W1171" s="331"/>
      <c r="X1171" s="331"/>
      <c r="Y1171" s="331"/>
      <c r="Z1171" s="331"/>
      <c r="AA1171" s="331"/>
      <c r="AB1171" s="331"/>
      <c r="AC1171" s="331"/>
      <c r="AD1171" s="328"/>
    </row>
    <row r="1172" spans="18:30" x14ac:dyDescent="0.25">
      <c r="R1172" s="331"/>
      <c r="S1172" s="331"/>
      <c r="T1172" s="331"/>
      <c r="U1172" s="331"/>
      <c r="V1172" s="331"/>
      <c r="W1172" s="331"/>
      <c r="X1172" s="331"/>
      <c r="Y1172" s="331"/>
      <c r="Z1172" s="331"/>
      <c r="AA1172" s="331"/>
      <c r="AB1172" s="331"/>
      <c r="AC1172" s="331"/>
      <c r="AD1172" s="328"/>
    </row>
    <row r="1173" spans="18:30" x14ac:dyDescent="0.25">
      <c r="R1173" s="331"/>
      <c r="S1173" s="331"/>
      <c r="T1173" s="331"/>
      <c r="U1173" s="331"/>
      <c r="V1173" s="331"/>
      <c r="W1173" s="331"/>
      <c r="X1173" s="331"/>
      <c r="Y1173" s="331"/>
      <c r="Z1173" s="331"/>
      <c r="AA1173" s="331"/>
      <c r="AB1173" s="331"/>
      <c r="AC1173" s="331"/>
      <c r="AD1173" s="328"/>
    </row>
    <row r="1174" spans="18:30" x14ac:dyDescent="0.25">
      <c r="R1174" s="331"/>
      <c r="S1174" s="331"/>
      <c r="T1174" s="331"/>
      <c r="U1174" s="331"/>
      <c r="V1174" s="331"/>
      <c r="W1174" s="331"/>
      <c r="X1174" s="331"/>
      <c r="Y1174" s="331"/>
      <c r="Z1174" s="331"/>
      <c r="AA1174" s="331"/>
      <c r="AB1174" s="331"/>
      <c r="AC1174" s="331"/>
      <c r="AD1174" s="328"/>
    </row>
    <row r="1175" spans="18:30" x14ac:dyDescent="0.25">
      <c r="R1175" s="331"/>
      <c r="S1175" s="331"/>
      <c r="T1175" s="331"/>
      <c r="U1175" s="331"/>
      <c r="V1175" s="331"/>
      <c r="W1175" s="331"/>
      <c r="X1175" s="331"/>
      <c r="Y1175" s="331"/>
      <c r="Z1175" s="331"/>
      <c r="AA1175" s="331"/>
      <c r="AB1175" s="331"/>
      <c r="AC1175" s="331"/>
      <c r="AD1175" s="328"/>
    </row>
    <row r="1176" spans="18:30" x14ac:dyDescent="0.25">
      <c r="R1176" s="331"/>
      <c r="S1176" s="331"/>
      <c r="T1176" s="331"/>
      <c r="U1176" s="331"/>
      <c r="V1176" s="331"/>
      <c r="W1176" s="331"/>
      <c r="X1176" s="331"/>
      <c r="Y1176" s="331"/>
      <c r="Z1176" s="331"/>
      <c r="AA1176" s="331"/>
      <c r="AB1176" s="331"/>
      <c r="AC1176" s="331"/>
      <c r="AD1176" s="328"/>
    </row>
    <row r="1177" spans="18:30" x14ac:dyDescent="0.25">
      <c r="R1177" s="331"/>
      <c r="S1177" s="331"/>
      <c r="T1177" s="331"/>
      <c r="U1177" s="331"/>
      <c r="V1177" s="331"/>
      <c r="W1177" s="331"/>
      <c r="X1177" s="331"/>
      <c r="Y1177" s="331"/>
      <c r="Z1177" s="331"/>
      <c r="AA1177" s="331"/>
      <c r="AB1177" s="331"/>
      <c r="AC1177" s="331"/>
      <c r="AD1177" s="328"/>
    </row>
    <row r="1178" spans="18:30" x14ac:dyDescent="0.25">
      <c r="R1178" s="331"/>
      <c r="S1178" s="331"/>
      <c r="T1178" s="331"/>
      <c r="U1178" s="331"/>
      <c r="V1178" s="331"/>
      <c r="W1178" s="331"/>
      <c r="X1178" s="331"/>
      <c r="Y1178" s="331"/>
      <c r="Z1178" s="331"/>
      <c r="AA1178" s="331"/>
      <c r="AB1178" s="331"/>
      <c r="AC1178" s="331"/>
      <c r="AD1178" s="328"/>
    </row>
    <row r="1179" spans="18:30" x14ac:dyDescent="0.25">
      <c r="R1179" s="331"/>
      <c r="S1179" s="331"/>
      <c r="T1179" s="331"/>
      <c r="U1179" s="331"/>
      <c r="V1179" s="331"/>
      <c r="W1179" s="331"/>
      <c r="X1179" s="331"/>
      <c r="Y1179" s="331"/>
      <c r="Z1179" s="331"/>
      <c r="AA1179" s="331"/>
      <c r="AB1179" s="331"/>
      <c r="AC1179" s="331"/>
      <c r="AD1179" s="328"/>
    </row>
    <row r="1180" spans="18:30" x14ac:dyDescent="0.25">
      <c r="R1180" s="331"/>
      <c r="S1180" s="331"/>
      <c r="T1180" s="331"/>
      <c r="U1180" s="331"/>
      <c r="V1180" s="331"/>
      <c r="W1180" s="331"/>
      <c r="X1180" s="331"/>
      <c r="Y1180" s="331"/>
      <c r="Z1180" s="331"/>
      <c r="AA1180" s="331"/>
      <c r="AB1180" s="331"/>
      <c r="AC1180" s="331"/>
      <c r="AD1180" s="328"/>
    </row>
    <row r="1181" spans="18:30" x14ac:dyDescent="0.25">
      <c r="R1181" s="331"/>
      <c r="S1181" s="331"/>
      <c r="T1181" s="331"/>
      <c r="U1181" s="331"/>
      <c r="V1181" s="331"/>
      <c r="W1181" s="331"/>
      <c r="X1181" s="331"/>
      <c r="Y1181" s="331"/>
      <c r="Z1181" s="331"/>
      <c r="AA1181" s="331"/>
      <c r="AB1181" s="331"/>
      <c r="AC1181" s="331"/>
      <c r="AD1181" s="328"/>
    </row>
    <row r="1182" spans="18:30" x14ac:dyDescent="0.25">
      <c r="R1182" s="331"/>
      <c r="S1182" s="331"/>
      <c r="T1182" s="331"/>
      <c r="U1182" s="331"/>
      <c r="V1182" s="331"/>
      <c r="W1182" s="331"/>
      <c r="X1182" s="331"/>
      <c r="Y1182" s="331"/>
      <c r="Z1182" s="331"/>
      <c r="AA1182" s="331"/>
      <c r="AB1182" s="331"/>
      <c r="AC1182" s="331"/>
      <c r="AD1182" s="328"/>
    </row>
    <row r="1183" spans="18:30" x14ac:dyDescent="0.25">
      <c r="R1183" s="331"/>
      <c r="S1183" s="331"/>
      <c r="T1183" s="331"/>
      <c r="U1183" s="331"/>
      <c r="V1183" s="331"/>
      <c r="W1183" s="331"/>
      <c r="X1183" s="331"/>
      <c r="Y1183" s="331"/>
      <c r="Z1183" s="331"/>
      <c r="AA1183" s="331"/>
      <c r="AB1183" s="331"/>
      <c r="AC1183" s="331"/>
      <c r="AD1183" s="328"/>
    </row>
    <row r="1184" spans="18:30" x14ac:dyDescent="0.25">
      <c r="R1184" s="331"/>
      <c r="S1184" s="331"/>
      <c r="T1184" s="331"/>
      <c r="U1184" s="331"/>
      <c r="V1184" s="331"/>
      <c r="W1184" s="331"/>
      <c r="X1184" s="331"/>
      <c r="Y1184" s="331"/>
      <c r="Z1184" s="331"/>
      <c r="AA1184" s="331"/>
      <c r="AB1184" s="331"/>
      <c r="AC1184" s="331"/>
      <c r="AD1184" s="328"/>
    </row>
    <row r="1185" spans="18:30" x14ac:dyDescent="0.25">
      <c r="R1185" s="331"/>
      <c r="S1185" s="331"/>
      <c r="T1185" s="331"/>
      <c r="U1185" s="331"/>
      <c r="V1185" s="331"/>
      <c r="W1185" s="331"/>
      <c r="X1185" s="331"/>
      <c r="Y1185" s="331"/>
      <c r="Z1185" s="331"/>
      <c r="AA1185" s="331"/>
      <c r="AB1185" s="331"/>
      <c r="AC1185" s="331"/>
      <c r="AD1185" s="328"/>
    </row>
    <row r="1186" spans="18:30" x14ac:dyDescent="0.25">
      <c r="R1186" s="331"/>
      <c r="S1186" s="331"/>
      <c r="T1186" s="331"/>
      <c r="U1186" s="331"/>
      <c r="V1186" s="331"/>
      <c r="W1186" s="331"/>
      <c r="X1186" s="331"/>
      <c r="Y1186" s="331"/>
      <c r="Z1186" s="331"/>
      <c r="AA1186" s="331"/>
      <c r="AB1186" s="331"/>
      <c r="AC1186" s="331"/>
      <c r="AD1186" s="328"/>
    </row>
    <row r="1187" spans="18:30" x14ac:dyDescent="0.25">
      <c r="R1187" s="331"/>
      <c r="S1187" s="331"/>
      <c r="T1187" s="331"/>
      <c r="U1187" s="331"/>
      <c r="V1187" s="331"/>
      <c r="W1187" s="331"/>
      <c r="X1187" s="331"/>
      <c r="Y1187" s="331"/>
      <c r="Z1187" s="331"/>
      <c r="AA1187" s="331"/>
      <c r="AB1187" s="331"/>
      <c r="AC1187" s="331"/>
      <c r="AD1187" s="328"/>
    </row>
    <row r="1188" spans="18:30" x14ac:dyDescent="0.25">
      <c r="R1188" s="331"/>
      <c r="S1188" s="331"/>
      <c r="T1188" s="331"/>
      <c r="U1188" s="331"/>
      <c r="V1188" s="331"/>
      <c r="W1188" s="331"/>
      <c r="X1188" s="331"/>
      <c r="Y1188" s="331"/>
      <c r="Z1188" s="331"/>
      <c r="AA1188" s="331"/>
      <c r="AB1188" s="331"/>
      <c r="AC1188" s="331"/>
      <c r="AD1188" s="328"/>
    </row>
    <row r="1189" spans="18:30" x14ac:dyDescent="0.25">
      <c r="R1189" s="331"/>
      <c r="S1189" s="331"/>
      <c r="T1189" s="331"/>
      <c r="U1189" s="331"/>
      <c r="V1189" s="331"/>
      <c r="W1189" s="331"/>
      <c r="X1189" s="331"/>
      <c r="Y1189" s="331"/>
      <c r="Z1189" s="331"/>
      <c r="AA1189" s="331"/>
      <c r="AB1189" s="331"/>
      <c r="AC1189" s="331"/>
      <c r="AD1189" s="328"/>
    </row>
    <row r="1190" spans="18:30" x14ac:dyDescent="0.25">
      <c r="R1190" s="331"/>
      <c r="S1190" s="331"/>
      <c r="T1190" s="331"/>
      <c r="U1190" s="331"/>
      <c r="V1190" s="331"/>
      <c r="W1190" s="331"/>
      <c r="X1190" s="331"/>
      <c r="Y1190" s="331"/>
      <c r="Z1190" s="331"/>
      <c r="AA1190" s="331"/>
      <c r="AB1190" s="331"/>
      <c r="AC1190" s="331"/>
      <c r="AD1190" s="328"/>
    </row>
    <row r="1191" spans="18:30" x14ac:dyDescent="0.25">
      <c r="R1191" s="331"/>
      <c r="S1191" s="331"/>
      <c r="T1191" s="331"/>
      <c r="U1191" s="331"/>
      <c r="V1191" s="331"/>
      <c r="W1191" s="331"/>
      <c r="X1191" s="331"/>
      <c r="Y1191" s="331"/>
      <c r="Z1191" s="331"/>
      <c r="AA1191" s="331"/>
      <c r="AB1191" s="331"/>
      <c r="AC1191" s="331"/>
      <c r="AD1191" s="328"/>
    </row>
    <row r="1192" spans="18:30" x14ac:dyDescent="0.25">
      <c r="R1192" s="331"/>
      <c r="S1192" s="331"/>
      <c r="T1192" s="331"/>
      <c r="U1192" s="331"/>
      <c r="V1192" s="331"/>
      <c r="W1192" s="331"/>
      <c r="X1192" s="331"/>
      <c r="Y1192" s="331"/>
      <c r="Z1192" s="331"/>
      <c r="AA1192" s="331"/>
      <c r="AB1192" s="331"/>
      <c r="AC1192" s="331"/>
      <c r="AD1192" s="328"/>
    </row>
    <row r="1193" spans="18:30" x14ac:dyDescent="0.25">
      <c r="R1193" s="331"/>
      <c r="S1193" s="331"/>
      <c r="T1193" s="331"/>
      <c r="U1193" s="331"/>
      <c r="V1193" s="331"/>
      <c r="W1193" s="331"/>
      <c r="X1193" s="331"/>
      <c r="Y1193" s="331"/>
      <c r="Z1193" s="331"/>
      <c r="AA1193" s="331"/>
      <c r="AB1193" s="331"/>
      <c r="AC1193" s="331"/>
      <c r="AD1193" s="328"/>
    </row>
    <row r="1194" spans="18:30" x14ac:dyDescent="0.25">
      <c r="R1194" s="331"/>
      <c r="S1194" s="331"/>
      <c r="T1194" s="331"/>
      <c r="U1194" s="331"/>
      <c r="V1194" s="331"/>
      <c r="W1194" s="331"/>
      <c r="X1194" s="331"/>
      <c r="Y1194" s="331"/>
      <c r="Z1194" s="331"/>
      <c r="AA1194" s="331"/>
      <c r="AB1194" s="331"/>
      <c r="AC1194" s="331"/>
      <c r="AD1194" s="328"/>
    </row>
    <row r="1195" spans="18:30" x14ac:dyDescent="0.25">
      <c r="R1195" s="331"/>
      <c r="S1195" s="331"/>
      <c r="T1195" s="331"/>
      <c r="U1195" s="331"/>
      <c r="V1195" s="331"/>
      <c r="W1195" s="331"/>
      <c r="X1195" s="331"/>
      <c r="Y1195" s="331"/>
      <c r="Z1195" s="331"/>
      <c r="AA1195" s="331"/>
      <c r="AB1195" s="331"/>
      <c r="AC1195" s="331"/>
      <c r="AD1195" s="328"/>
    </row>
    <row r="1196" spans="18:30" x14ac:dyDescent="0.25">
      <c r="R1196" s="331"/>
      <c r="S1196" s="331"/>
      <c r="T1196" s="331"/>
      <c r="U1196" s="331"/>
      <c r="V1196" s="331"/>
      <c r="W1196" s="331"/>
      <c r="X1196" s="331"/>
      <c r="Y1196" s="331"/>
      <c r="Z1196" s="331"/>
      <c r="AA1196" s="331"/>
      <c r="AB1196" s="331"/>
      <c r="AC1196" s="331"/>
      <c r="AD1196" s="328"/>
    </row>
    <row r="1197" spans="18:30" x14ac:dyDescent="0.25">
      <c r="R1197" s="331"/>
      <c r="S1197" s="331"/>
      <c r="T1197" s="331"/>
      <c r="U1197" s="331"/>
      <c r="V1197" s="331"/>
      <c r="W1197" s="331"/>
      <c r="X1197" s="331"/>
      <c r="Y1197" s="331"/>
      <c r="Z1197" s="331"/>
      <c r="AA1197" s="331"/>
      <c r="AB1197" s="331"/>
      <c r="AC1197" s="331"/>
      <c r="AD1197" s="328"/>
    </row>
    <row r="1198" spans="18:30" x14ac:dyDescent="0.25">
      <c r="R1198" s="331"/>
      <c r="S1198" s="331"/>
      <c r="T1198" s="331"/>
      <c r="U1198" s="331"/>
      <c r="V1198" s="331"/>
      <c r="W1198" s="331"/>
      <c r="X1198" s="331"/>
      <c r="Y1198" s="331"/>
      <c r="Z1198" s="331"/>
      <c r="AA1198" s="331"/>
      <c r="AB1198" s="331"/>
      <c r="AC1198" s="331"/>
      <c r="AD1198" s="328"/>
    </row>
    <row r="1199" spans="18:30" x14ac:dyDescent="0.25">
      <c r="R1199" s="331"/>
      <c r="S1199" s="331"/>
      <c r="T1199" s="331"/>
      <c r="U1199" s="331"/>
      <c r="V1199" s="331"/>
      <c r="W1199" s="331"/>
      <c r="X1199" s="331"/>
      <c r="Y1199" s="331"/>
      <c r="Z1199" s="331"/>
      <c r="AA1199" s="331"/>
      <c r="AB1199" s="331"/>
      <c r="AC1199" s="331"/>
      <c r="AD1199" s="328"/>
    </row>
    <row r="1200" spans="18:30" x14ac:dyDescent="0.25">
      <c r="R1200" s="331"/>
      <c r="S1200" s="331"/>
      <c r="T1200" s="331"/>
      <c r="U1200" s="331"/>
      <c r="V1200" s="331"/>
      <c r="W1200" s="331"/>
      <c r="X1200" s="331"/>
      <c r="Y1200" s="331"/>
      <c r="Z1200" s="331"/>
      <c r="AA1200" s="331"/>
      <c r="AB1200" s="331"/>
      <c r="AC1200" s="331"/>
      <c r="AD1200" s="328"/>
    </row>
    <row r="1201" spans="18:30" x14ac:dyDescent="0.25">
      <c r="R1201" s="331"/>
      <c r="S1201" s="331"/>
      <c r="T1201" s="331"/>
      <c r="U1201" s="331"/>
      <c r="V1201" s="331"/>
      <c r="W1201" s="331"/>
      <c r="X1201" s="331"/>
      <c r="Y1201" s="331"/>
      <c r="Z1201" s="331"/>
      <c r="AA1201" s="331"/>
      <c r="AB1201" s="331"/>
      <c r="AC1201" s="331"/>
      <c r="AD1201" s="328"/>
    </row>
    <row r="1202" spans="18:30" x14ac:dyDescent="0.25">
      <c r="R1202" s="331"/>
      <c r="S1202" s="331"/>
      <c r="T1202" s="331"/>
      <c r="U1202" s="331"/>
      <c r="V1202" s="331"/>
      <c r="W1202" s="331"/>
      <c r="X1202" s="331"/>
      <c r="Y1202" s="331"/>
      <c r="Z1202" s="331"/>
      <c r="AA1202" s="331"/>
      <c r="AB1202" s="331"/>
      <c r="AC1202" s="331"/>
      <c r="AD1202" s="328"/>
    </row>
    <row r="1203" spans="18:30" x14ac:dyDescent="0.25">
      <c r="R1203" s="331"/>
      <c r="S1203" s="331"/>
      <c r="T1203" s="331"/>
      <c r="U1203" s="331"/>
      <c r="V1203" s="331"/>
      <c r="W1203" s="331"/>
      <c r="X1203" s="331"/>
      <c r="Y1203" s="331"/>
      <c r="Z1203" s="331"/>
      <c r="AA1203" s="331"/>
      <c r="AB1203" s="331"/>
      <c r="AC1203" s="331"/>
      <c r="AD1203" s="328"/>
    </row>
    <row r="1204" spans="18:30" x14ac:dyDescent="0.25">
      <c r="R1204" s="331"/>
      <c r="S1204" s="331"/>
      <c r="T1204" s="331"/>
      <c r="U1204" s="331"/>
      <c r="V1204" s="331"/>
      <c r="W1204" s="331"/>
      <c r="X1204" s="331"/>
      <c r="Y1204" s="331"/>
      <c r="Z1204" s="331"/>
      <c r="AA1204" s="331"/>
      <c r="AB1204" s="331"/>
      <c r="AC1204" s="331"/>
      <c r="AD1204" s="328"/>
    </row>
    <row r="1205" spans="18:30" x14ac:dyDescent="0.25">
      <c r="R1205" s="331"/>
      <c r="S1205" s="331"/>
      <c r="T1205" s="331"/>
      <c r="U1205" s="331"/>
      <c r="V1205" s="331"/>
      <c r="W1205" s="331"/>
      <c r="X1205" s="331"/>
      <c r="Y1205" s="331"/>
      <c r="Z1205" s="331"/>
      <c r="AA1205" s="331"/>
      <c r="AB1205" s="331"/>
      <c r="AC1205" s="331"/>
      <c r="AD1205" s="328"/>
    </row>
    <row r="1206" spans="18:30" x14ac:dyDescent="0.25">
      <c r="R1206" s="331"/>
      <c r="S1206" s="331"/>
      <c r="T1206" s="331"/>
      <c r="U1206" s="331"/>
      <c r="V1206" s="331"/>
      <c r="W1206" s="331"/>
      <c r="X1206" s="331"/>
      <c r="Y1206" s="331"/>
      <c r="Z1206" s="331"/>
      <c r="AA1206" s="331"/>
      <c r="AB1206" s="331"/>
      <c r="AC1206" s="331"/>
      <c r="AD1206" s="328"/>
    </row>
    <row r="1207" spans="18:30" x14ac:dyDescent="0.25">
      <c r="R1207" s="331"/>
      <c r="S1207" s="331"/>
      <c r="T1207" s="331"/>
      <c r="U1207" s="331"/>
      <c r="V1207" s="331"/>
      <c r="W1207" s="331"/>
      <c r="X1207" s="331"/>
      <c r="Y1207" s="331"/>
      <c r="Z1207" s="331"/>
      <c r="AA1207" s="331"/>
      <c r="AB1207" s="331"/>
      <c r="AC1207" s="331"/>
      <c r="AD1207" s="328"/>
    </row>
    <row r="1208" spans="18:30" x14ac:dyDescent="0.25">
      <c r="R1208" s="331"/>
      <c r="S1208" s="331"/>
      <c r="T1208" s="331"/>
      <c r="U1208" s="331"/>
      <c r="V1208" s="331"/>
      <c r="W1208" s="331"/>
      <c r="X1208" s="331"/>
      <c r="Y1208" s="331"/>
      <c r="Z1208" s="331"/>
      <c r="AA1208" s="331"/>
      <c r="AB1208" s="331"/>
      <c r="AC1208" s="331"/>
      <c r="AD1208" s="328"/>
    </row>
    <row r="1209" spans="18:30" x14ac:dyDescent="0.25">
      <c r="R1209" s="331"/>
      <c r="S1209" s="331"/>
      <c r="T1209" s="331"/>
      <c r="U1209" s="331"/>
      <c r="V1209" s="331"/>
      <c r="W1209" s="331"/>
      <c r="X1209" s="331"/>
      <c r="Y1209" s="331"/>
      <c r="Z1209" s="331"/>
      <c r="AA1209" s="331"/>
      <c r="AB1209" s="331"/>
      <c r="AC1209" s="331"/>
      <c r="AD1209" s="328"/>
    </row>
    <row r="1210" spans="18:30" x14ac:dyDescent="0.25">
      <c r="R1210" s="331"/>
      <c r="S1210" s="331"/>
      <c r="T1210" s="331"/>
      <c r="U1210" s="331"/>
      <c r="V1210" s="331"/>
      <c r="W1210" s="331"/>
      <c r="X1210" s="331"/>
      <c r="Y1210" s="331"/>
      <c r="Z1210" s="331"/>
      <c r="AA1210" s="331"/>
      <c r="AB1210" s="331"/>
      <c r="AC1210" s="331"/>
      <c r="AD1210" s="328"/>
    </row>
    <row r="1211" spans="18:30" x14ac:dyDescent="0.25">
      <c r="R1211" s="331"/>
      <c r="S1211" s="331"/>
      <c r="T1211" s="331"/>
      <c r="U1211" s="331"/>
      <c r="V1211" s="331"/>
      <c r="W1211" s="331"/>
      <c r="X1211" s="331"/>
      <c r="Y1211" s="331"/>
      <c r="Z1211" s="331"/>
      <c r="AA1211" s="331"/>
      <c r="AB1211" s="331"/>
      <c r="AC1211" s="331"/>
      <c r="AD1211" s="328"/>
    </row>
    <row r="1212" spans="18:30" x14ac:dyDescent="0.25">
      <c r="R1212" s="331"/>
      <c r="S1212" s="331"/>
      <c r="T1212" s="331"/>
      <c r="U1212" s="331"/>
      <c r="V1212" s="331"/>
      <c r="W1212" s="331"/>
      <c r="X1212" s="331"/>
      <c r="Y1212" s="331"/>
      <c r="Z1212" s="331"/>
      <c r="AA1212" s="331"/>
      <c r="AB1212" s="331"/>
      <c r="AC1212" s="331"/>
      <c r="AD1212" s="328"/>
    </row>
    <row r="1213" spans="18:30" x14ac:dyDescent="0.25">
      <c r="R1213" s="331"/>
      <c r="S1213" s="331"/>
      <c r="T1213" s="331"/>
      <c r="U1213" s="331"/>
      <c r="V1213" s="331"/>
      <c r="W1213" s="331"/>
      <c r="X1213" s="331"/>
      <c r="Y1213" s="331"/>
      <c r="Z1213" s="331"/>
      <c r="AA1213" s="331"/>
      <c r="AB1213" s="331"/>
      <c r="AC1213" s="331"/>
      <c r="AD1213" s="328"/>
    </row>
    <row r="1214" spans="18:30" x14ac:dyDescent="0.25">
      <c r="R1214" s="331"/>
      <c r="S1214" s="331"/>
      <c r="T1214" s="331"/>
      <c r="U1214" s="331"/>
      <c r="V1214" s="331"/>
      <c r="W1214" s="331"/>
      <c r="X1214" s="331"/>
      <c r="Y1214" s="331"/>
      <c r="Z1214" s="331"/>
      <c r="AA1214" s="331"/>
      <c r="AB1214" s="331"/>
      <c r="AC1214" s="331"/>
      <c r="AD1214" s="328"/>
    </row>
    <row r="1215" spans="18:30" x14ac:dyDescent="0.25">
      <c r="R1215" s="331"/>
      <c r="S1215" s="331"/>
      <c r="T1215" s="331"/>
      <c r="U1215" s="331"/>
      <c r="V1215" s="331"/>
      <c r="W1215" s="331"/>
      <c r="X1215" s="331"/>
      <c r="Y1215" s="331"/>
      <c r="Z1215" s="331"/>
      <c r="AA1215" s="331"/>
      <c r="AB1215" s="331"/>
      <c r="AC1215" s="331"/>
      <c r="AD1215" s="328"/>
    </row>
    <row r="1216" spans="18:30" x14ac:dyDescent="0.25">
      <c r="R1216" s="331"/>
      <c r="S1216" s="331"/>
      <c r="T1216" s="331"/>
      <c r="U1216" s="331"/>
      <c r="V1216" s="331"/>
      <c r="W1216" s="331"/>
      <c r="X1216" s="331"/>
      <c r="Y1216" s="331"/>
      <c r="Z1216" s="331"/>
      <c r="AA1216" s="331"/>
      <c r="AB1216" s="331"/>
      <c r="AC1216" s="331"/>
      <c r="AD1216" s="328"/>
    </row>
    <row r="1217" spans="18:30" x14ac:dyDescent="0.25">
      <c r="R1217" s="331"/>
      <c r="S1217" s="331"/>
      <c r="T1217" s="331"/>
      <c r="U1217" s="331"/>
      <c r="V1217" s="331"/>
      <c r="W1217" s="331"/>
      <c r="X1217" s="331"/>
      <c r="Y1217" s="331"/>
      <c r="Z1217" s="331"/>
      <c r="AA1217" s="331"/>
      <c r="AB1217" s="331"/>
      <c r="AC1217" s="331"/>
      <c r="AD1217" s="328"/>
    </row>
    <row r="1218" spans="18:30" x14ac:dyDescent="0.25">
      <c r="R1218" s="331"/>
      <c r="S1218" s="331"/>
      <c r="T1218" s="331"/>
      <c r="U1218" s="331"/>
      <c r="V1218" s="331"/>
      <c r="W1218" s="331"/>
      <c r="X1218" s="331"/>
      <c r="Y1218" s="331"/>
      <c r="Z1218" s="331"/>
      <c r="AA1218" s="331"/>
      <c r="AB1218" s="331"/>
      <c r="AC1218" s="331"/>
      <c r="AD1218" s="328"/>
    </row>
    <row r="1219" spans="18:30" x14ac:dyDescent="0.25">
      <c r="R1219" s="331"/>
      <c r="S1219" s="331"/>
      <c r="T1219" s="331"/>
      <c r="U1219" s="331"/>
      <c r="V1219" s="331"/>
      <c r="W1219" s="331"/>
      <c r="X1219" s="331"/>
      <c r="Y1219" s="331"/>
      <c r="Z1219" s="331"/>
      <c r="AA1219" s="331"/>
      <c r="AB1219" s="331"/>
      <c r="AC1219" s="331"/>
      <c r="AD1219" s="328"/>
    </row>
    <row r="1220" spans="18:30" x14ac:dyDescent="0.25">
      <c r="R1220" s="331"/>
      <c r="S1220" s="331"/>
      <c r="T1220" s="331"/>
      <c r="U1220" s="331"/>
      <c r="V1220" s="331"/>
      <c r="W1220" s="331"/>
      <c r="X1220" s="331"/>
      <c r="Y1220" s="331"/>
      <c r="Z1220" s="331"/>
      <c r="AA1220" s="331"/>
      <c r="AB1220" s="331"/>
      <c r="AC1220" s="331"/>
      <c r="AD1220" s="328"/>
    </row>
    <row r="1221" spans="18:30" x14ac:dyDescent="0.25">
      <c r="R1221" s="331"/>
      <c r="S1221" s="331"/>
      <c r="T1221" s="331"/>
      <c r="U1221" s="331"/>
      <c r="V1221" s="331"/>
      <c r="W1221" s="331"/>
      <c r="X1221" s="331"/>
      <c r="Y1221" s="331"/>
      <c r="Z1221" s="331"/>
      <c r="AA1221" s="331"/>
      <c r="AB1221" s="331"/>
      <c r="AC1221" s="331"/>
      <c r="AD1221" s="328"/>
    </row>
    <row r="1222" spans="18:30" x14ac:dyDescent="0.25">
      <c r="R1222" s="331"/>
      <c r="S1222" s="331"/>
      <c r="T1222" s="331"/>
      <c r="U1222" s="331"/>
      <c r="V1222" s="331"/>
      <c r="W1222" s="331"/>
      <c r="X1222" s="331"/>
      <c r="Y1222" s="331"/>
      <c r="Z1222" s="331"/>
      <c r="AA1222" s="331"/>
      <c r="AB1222" s="331"/>
      <c r="AC1222" s="331"/>
      <c r="AD1222" s="328"/>
    </row>
    <row r="1223" spans="18:30" x14ac:dyDescent="0.25">
      <c r="R1223" s="331"/>
      <c r="S1223" s="331"/>
      <c r="T1223" s="331"/>
      <c r="U1223" s="331"/>
      <c r="V1223" s="331"/>
      <c r="W1223" s="331"/>
      <c r="X1223" s="331"/>
      <c r="Y1223" s="331"/>
      <c r="Z1223" s="331"/>
      <c r="AA1223" s="331"/>
      <c r="AB1223" s="331"/>
      <c r="AC1223" s="331"/>
      <c r="AD1223" s="328"/>
    </row>
    <row r="1224" spans="18:30" x14ac:dyDescent="0.25">
      <c r="R1224" s="331"/>
      <c r="S1224" s="331"/>
      <c r="T1224" s="331"/>
      <c r="U1224" s="331"/>
      <c r="V1224" s="331"/>
      <c r="W1224" s="331"/>
      <c r="X1224" s="331"/>
      <c r="Y1224" s="331"/>
      <c r="Z1224" s="331"/>
      <c r="AA1224" s="331"/>
      <c r="AB1224" s="331"/>
      <c r="AC1224" s="331"/>
      <c r="AD1224" s="328"/>
    </row>
    <row r="1225" spans="18:30" x14ac:dyDescent="0.25">
      <c r="R1225" s="331"/>
      <c r="S1225" s="331"/>
      <c r="T1225" s="331"/>
      <c r="U1225" s="331"/>
      <c r="V1225" s="331"/>
      <c r="W1225" s="331"/>
      <c r="X1225" s="331"/>
      <c r="Y1225" s="331"/>
      <c r="Z1225" s="331"/>
      <c r="AA1225" s="331"/>
      <c r="AB1225" s="331"/>
      <c r="AC1225" s="331"/>
      <c r="AD1225" s="328"/>
    </row>
    <row r="1226" spans="18:30" x14ac:dyDescent="0.25">
      <c r="R1226" s="331"/>
      <c r="S1226" s="331"/>
      <c r="T1226" s="331"/>
      <c r="U1226" s="331"/>
      <c r="V1226" s="331"/>
      <c r="W1226" s="331"/>
      <c r="X1226" s="331"/>
      <c r="Y1226" s="331"/>
      <c r="Z1226" s="331"/>
      <c r="AA1226" s="331"/>
      <c r="AB1226" s="331"/>
      <c r="AC1226" s="331"/>
      <c r="AD1226" s="328"/>
    </row>
    <row r="1227" spans="18:30" x14ac:dyDescent="0.25">
      <c r="R1227" s="331"/>
      <c r="S1227" s="331"/>
      <c r="T1227" s="331"/>
      <c r="U1227" s="331"/>
      <c r="V1227" s="331"/>
      <c r="W1227" s="331"/>
      <c r="X1227" s="331"/>
      <c r="Y1227" s="331"/>
      <c r="Z1227" s="331"/>
      <c r="AA1227" s="331"/>
      <c r="AB1227" s="331"/>
      <c r="AC1227" s="331"/>
      <c r="AD1227" s="328"/>
    </row>
    <row r="1228" spans="18:30" x14ac:dyDescent="0.25">
      <c r="R1228" s="331"/>
      <c r="S1228" s="331"/>
      <c r="T1228" s="331"/>
      <c r="U1228" s="331"/>
      <c r="V1228" s="331"/>
      <c r="W1228" s="331"/>
      <c r="X1228" s="331"/>
      <c r="Y1228" s="331"/>
      <c r="Z1228" s="331"/>
      <c r="AA1228" s="331"/>
      <c r="AB1228" s="331"/>
      <c r="AC1228" s="331"/>
      <c r="AD1228" s="328"/>
    </row>
    <row r="1229" spans="18:30" x14ac:dyDescent="0.25">
      <c r="R1229" s="331"/>
      <c r="S1229" s="331"/>
      <c r="T1229" s="331"/>
      <c r="U1229" s="331"/>
      <c r="V1229" s="331"/>
      <c r="W1229" s="331"/>
      <c r="X1229" s="331"/>
      <c r="Y1229" s="331"/>
      <c r="Z1229" s="331"/>
      <c r="AA1229" s="331"/>
      <c r="AB1229" s="331"/>
      <c r="AC1229" s="331"/>
      <c r="AD1229" s="328"/>
    </row>
    <row r="1230" spans="18:30" x14ac:dyDescent="0.25">
      <c r="R1230" s="331"/>
      <c r="S1230" s="331"/>
      <c r="T1230" s="331"/>
      <c r="U1230" s="331"/>
      <c r="V1230" s="331"/>
      <c r="W1230" s="331"/>
      <c r="X1230" s="331"/>
      <c r="Y1230" s="331"/>
      <c r="Z1230" s="331"/>
      <c r="AA1230" s="331"/>
      <c r="AB1230" s="331"/>
      <c r="AC1230" s="331"/>
      <c r="AD1230" s="328"/>
    </row>
    <row r="1231" spans="18:30" x14ac:dyDescent="0.25">
      <c r="R1231" s="331"/>
      <c r="S1231" s="331"/>
      <c r="T1231" s="331"/>
      <c r="U1231" s="331"/>
      <c r="V1231" s="331"/>
      <c r="W1231" s="331"/>
      <c r="X1231" s="331"/>
      <c r="Y1231" s="331"/>
      <c r="Z1231" s="331"/>
      <c r="AA1231" s="331"/>
      <c r="AB1231" s="331"/>
      <c r="AC1231" s="331"/>
      <c r="AD1231" s="328"/>
    </row>
    <row r="1232" spans="18:30" x14ac:dyDescent="0.25">
      <c r="R1232" s="331"/>
      <c r="S1232" s="331"/>
      <c r="T1232" s="331"/>
      <c r="U1232" s="331"/>
      <c r="V1232" s="331"/>
      <c r="W1232" s="331"/>
      <c r="X1232" s="331"/>
      <c r="Y1232" s="331"/>
      <c r="Z1232" s="331"/>
      <c r="AA1232" s="331"/>
      <c r="AB1232" s="331"/>
      <c r="AC1232" s="331"/>
      <c r="AD1232" s="328"/>
    </row>
    <row r="1233" spans="18:30" x14ac:dyDescent="0.25">
      <c r="R1233" s="331"/>
      <c r="S1233" s="331"/>
      <c r="T1233" s="331"/>
      <c r="U1233" s="331"/>
      <c r="V1233" s="331"/>
      <c r="W1233" s="331"/>
      <c r="X1233" s="331"/>
      <c r="Y1233" s="331"/>
      <c r="Z1233" s="331"/>
      <c r="AA1233" s="331"/>
      <c r="AB1233" s="331"/>
      <c r="AC1233" s="331"/>
      <c r="AD1233" s="328"/>
    </row>
    <row r="1234" spans="18:30" x14ac:dyDescent="0.25">
      <c r="R1234" s="331"/>
      <c r="S1234" s="331"/>
      <c r="T1234" s="331"/>
      <c r="U1234" s="331"/>
      <c r="V1234" s="331"/>
      <c r="W1234" s="331"/>
      <c r="X1234" s="331"/>
      <c r="Y1234" s="331"/>
      <c r="Z1234" s="331"/>
      <c r="AA1234" s="331"/>
      <c r="AB1234" s="331"/>
      <c r="AC1234" s="331"/>
      <c r="AD1234" s="328"/>
    </row>
    <row r="1235" spans="18:30" x14ac:dyDescent="0.25">
      <c r="R1235" s="331"/>
      <c r="S1235" s="331"/>
      <c r="T1235" s="331"/>
      <c r="U1235" s="331"/>
      <c r="V1235" s="331"/>
      <c r="W1235" s="331"/>
      <c r="X1235" s="331"/>
      <c r="Y1235" s="331"/>
      <c r="Z1235" s="331"/>
      <c r="AA1235" s="331"/>
      <c r="AB1235" s="331"/>
      <c r="AC1235" s="331"/>
      <c r="AD1235" s="328"/>
    </row>
    <row r="1236" spans="18:30" x14ac:dyDescent="0.25">
      <c r="R1236" s="331"/>
      <c r="S1236" s="331"/>
      <c r="T1236" s="331"/>
      <c r="U1236" s="331"/>
      <c r="V1236" s="331"/>
      <c r="W1236" s="331"/>
      <c r="X1236" s="331"/>
      <c r="Y1236" s="331"/>
      <c r="Z1236" s="331"/>
      <c r="AA1236" s="331"/>
      <c r="AB1236" s="331"/>
      <c r="AC1236" s="331"/>
      <c r="AD1236" s="328"/>
    </row>
    <row r="1237" spans="18:30" x14ac:dyDescent="0.25">
      <c r="R1237" s="331"/>
      <c r="S1237" s="331"/>
      <c r="T1237" s="331"/>
      <c r="U1237" s="331"/>
      <c r="V1237" s="331"/>
      <c r="W1237" s="331"/>
      <c r="X1237" s="331"/>
      <c r="Y1237" s="331"/>
      <c r="Z1237" s="331"/>
      <c r="AA1237" s="331"/>
      <c r="AB1237" s="331"/>
      <c r="AC1237" s="331"/>
      <c r="AD1237" s="328"/>
    </row>
    <row r="1238" spans="18:30" x14ac:dyDescent="0.25">
      <c r="R1238" s="331"/>
      <c r="S1238" s="331"/>
      <c r="T1238" s="331"/>
      <c r="U1238" s="331"/>
      <c r="V1238" s="331"/>
      <c r="W1238" s="331"/>
      <c r="X1238" s="331"/>
      <c r="Y1238" s="331"/>
      <c r="Z1238" s="331"/>
      <c r="AA1238" s="331"/>
      <c r="AB1238" s="331"/>
      <c r="AC1238" s="331"/>
      <c r="AD1238" s="328"/>
    </row>
    <row r="1239" spans="18:30" x14ac:dyDescent="0.25">
      <c r="R1239" s="331"/>
      <c r="S1239" s="331"/>
      <c r="T1239" s="331"/>
      <c r="U1239" s="331"/>
      <c r="V1239" s="331"/>
      <c r="W1239" s="331"/>
      <c r="X1239" s="331"/>
      <c r="Y1239" s="331"/>
      <c r="Z1239" s="331"/>
      <c r="AA1239" s="331"/>
      <c r="AB1239" s="331"/>
      <c r="AC1239" s="331"/>
      <c r="AD1239" s="328"/>
    </row>
    <row r="1240" spans="18:30" x14ac:dyDescent="0.25">
      <c r="R1240" s="331"/>
      <c r="S1240" s="331"/>
      <c r="T1240" s="331"/>
      <c r="U1240" s="331"/>
      <c r="V1240" s="331"/>
      <c r="W1240" s="331"/>
      <c r="X1240" s="331"/>
      <c r="Y1240" s="331"/>
      <c r="Z1240" s="331"/>
      <c r="AA1240" s="331"/>
      <c r="AB1240" s="331"/>
      <c r="AC1240" s="331"/>
      <c r="AD1240" s="328"/>
    </row>
    <row r="1241" spans="18:30" x14ac:dyDescent="0.25">
      <c r="R1241" s="331"/>
      <c r="S1241" s="331"/>
      <c r="T1241" s="331"/>
      <c r="U1241" s="331"/>
      <c r="V1241" s="331"/>
      <c r="W1241" s="331"/>
      <c r="X1241" s="331"/>
      <c r="Y1241" s="331"/>
      <c r="Z1241" s="331"/>
      <c r="AA1241" s="331"/>
      <c r="AB1241" s="331"/>
      <c r="AC1241" s="331"/>
      <c r="AD1241" s="328"/>
    </row>
    <row r="1242" spans="18:30" x14ac:dyDescent="0.25">
      <c r="R1242" s="331"/>
      <c r="S1242" s="331"/>
      <c r="T1242" s="331"/>
      <c r="U1242" s="331"/>
      <c r="V1242" s="331"/>
      <c r="W1242" s="331"/>
      <c r="X1242" s="331"/>
      <c r="Y1242" s="331"/>
      <c r="Z1242" s="331"/>
      <c r="AA1242" s="331"/>
      <c r="AB1242" s="331"/>
      <c r="AC1242" s="331"/>
      <c r="AD1242" s="328"/>
    </row>
    <row r="1243" spans="18:30" x14ac:dyDescent="0.25">
      <c r="R1243" s="331"/>
      <c r="S1243" s="331"/>
      <c r="T1243" s="331"/>
      <c r="U1243" s="331"/>
      <c r="V1243" s="331"/>
      <c r="W1243" s="331"/>
      <c r="X1243" s="331"/>
      <c r="Y1243" s="331"/>
      <c r="Z1243" s="331"/>
      <c r="AA1243" s="331"/>
      <c r="AB1243" s="331"/>
      <c r="AC1243" s="331"/>
      <c r="AD1243" s="328"/>
    </row>
    <row r="1244" spans="18:30" x14ac:dyDescent="0.25">
      <c r="R1244" s="331"/>
      <c r="S1244" s="331"/>
      <c r="T1244" s="331"/>
      <c r="U1244" s="331"/>
      <c r="V1244" s="331"/>
      <c r="W1244" s="331"/>
      <c r="X1244" s="331"/>
      <c r="Y1244" s="331"/>
      <c r="Z1244" s="331"/>
      <c r="AA1244" s="331"/>
      <c r="AB1244" s="331"/>
      <c r="AC1244" s="331"/>
      <c r="AD1244" s="328"/>
    </row>
    <row r="1245" spans="18:30" x14ac:dyDescent="0.25">
      <c r="R1245" s="331"/>
      <c r="S1245" s="331"/>
      <c r="T1245" s="331"/>
      <c r="U1245" s="331"/>
      <c r="V1245" s="331"/>
      <c r="W1245" s="331"/>
      <c r="X1245" s="331"/>
      <c r="Y1245" s="331"/>
      <c r="Z1245" s="331"/>
      <c r="AA1245" s="331"/>
      <c r="AB1245" s="331"/>
      <c r="AC1245" s="331"/>
      <c r="AD1245" s="328"/>
    </row>
    <row r="1246" spans="18:30" x14ac:dyDescent="0.25">
      <c r="R1246" s="331"/>
      <c r="S1246" s="331"/>
      <c r="T1246" s="331"/>
      <c r="U1246" s="331"/>
      <c r="V1246" s="331"/>
      <c r="W1246" s="331"/>
      <c r="X1246" s="331"/>
      <c r="Y1246" s="331"/>
      <c r="Z1246" s="331"/>
      <c r="AA1246" s="331"/>
      <c r="AB1246" s="331"/>
      <c r="AC1246" s="331"/>
      <c r="AD1246" s="328"/>
    </row>
    <row r="1247" spans="18:30" x14ac:dyDescent="0.25">
      <c r="R1247" s="331"/>
      <c r="S1247" s="331"/>
      <c r="T1247" s="331"/>
      <c r="U1247" s="331"/>
      <c r="V1247" s="331"/>
      <c r="W1247" s="331"/>
      <c r="X1247" s="331"/>
      <c r="Y1247" s="331"/>
      <c r="Z1247" s="331"/>
      <c r="AA1247" s="331"/>
      <c r="AB1247" s="331"/>
      <c r="AC1247" s="331"/>
      <c r="AD1247" s="328"/>
    </row>
    <row r="1248" spans="18:30" x14ac:dyDescent="0.25">
      <c r="R1248" s="331"/>
      <c r="S1248" s="331"/>
      <c r="T1248" s="331"/>
      <c r="U1248" s="331"/>
      <c r="V1248" s="331"/>
      <c r="W1248" s="331"/>
      <c r="X1248" s="331"/>
      <c r="Y1248" s="331"/>
      <c r="Z1248" s="331"/>
      <c r="AA1248" s="331"/>
      <c r="AB1248" s="331"/>
      <c r="AC1248" s="331"/>
      <c r="AD1248" s="328"/>
    </row>
    <row r="1249" spans="18:30" x14ac:dyDescent="0.25">
      <c r="R1249" s="331"/>
      <c r="S1249" s="331"/>
      <c r="T1249" s="331"/>
      <c r="U1249" s="331"/>
      <c r="V1249" s="331"/>
      <c r="W1249" s="331"/>
      <c r="X1249" s="331"/>
      <c r="Y1249" s="331"/>
      <c r="Z1249" s="331"/>
      <c r="AA1249" s="331"/>
      <c r="AB1249" s="331"/>
      <c r="AC1249" s="331"/>
      <c r="AD1249" s="328"/>
    </row>
    <row r="1250" spans="18:30" x14ac:dyDescent="0.25">
      <c r="R1250" s="331"/>
      <c r="S1250" s="331"/>
      <c r="T1250" s="331"/>
      <c r="U1250" s="331"/>
      <c r="V1250" s="331"/>
      <c r="W1250" s="331"/>
      <c r="X1250" s="331"/>
      <c r="Y1250" s="331"/>
      <c r="Z1250" s="331"/>
      <c r="AA1250" s="331"/>
      <c r="AB1250" s="331"/>
      <c r="AC1250" s="331"/>
      <c r="AD1250" s="328"/>
    </row>
    <row r="1251" spans="18:30" x14ac:dyDescent="0.25">
      <c r="R1251" s="331"/>
      <c r="S1251" s="331"/>
      <c r="T1251" s="331"/>
      <c r="U1251" s="331"/>
      <c r="V1251" s="331"/>
      <c r="W1251" s="331"/>
      <c r="X1251" s="331"/>
      <c r="Y1251" s="331"/>
      <c r="Z1251" s="331"/>
      <c r="AA1251" s="331"/>
      <c r="AB1251" s="331"/>
      <c r="AC1251" s="331"/>
      <c r="AD1251" s="328"/>
    </row>
    <row r="1252" spans="18:30" x14ac:dyDescent="0.25">
      <c r="R1252" s="331"/>
      <c r="S1252" s="331"/>
      <c r="T1252" s="331"/>
      <c r="U1252" s="331"/>
      <c r="V1252" s="331"/>
      <c r="W1252" s="331"/>
      <c r="X1252" s="331"/>
      <c r="Y1252" s="331"/>
      <c r="Z1252" s="331"/>
      <c r="AA1252" s="331"/>
      <c r="AB1252" s="331"/>
      <c r="AC1252" s="331"/>
      <c r="AD1252" s="328"/>
    </row>
    <row r="1253" spans="18:30" x14ac:dyDescent="0.25">
      <c r="R1253" s="331"/>
      <c r="S1253" s="331"/>
      <c r="T1253" s="331"/>
      <c r="U1253" s="331"/>
      <c r="V1253" s="331"/>
      <c r="W1253" s="331"/>
      <c r="X1253" s="331"/>
      <c r="Y1253" s="331"/>
      <c r="Z1253" s="331"/>
      <c r="AA1253" s="331"/>
      <c r="AB1253" s="331"/>
      <c r="AC1253" s="331"/>
      <c r="AD1253" s="328"/>
    </row>
    <row r="1254" spans="18:30" x14ac:dyDescent="0.25">
      <c r="R1254" s="331"/>
      <c r="S1254" s="331"/>
      <c r="T1254" s="331"/>
      <c r="U1254" s="331"/>
      <c r="V1254" s="331"/>
      <c r="W1254" s="331"/>
      <c r="X1254" s="331"/>
      <c r="Y1254" s="331"/>
      <c r="Z1254" s="331"/>
      <c r="AA1254" s="331"/>
      <c r="AB1254" s="331"/>
      <c r="AC1254" s="331"/>
      <c r="AD1254" s="328"/>
    </row>
    <row r="1255" spans="18:30" x14ac:dyDescent="0.25">
      <c r="R1255" s="331"/>
      <c r="S1255" s="331"/>
      <c r="T1255" s="331"/>
      <c r="U1255" s="331"/>
      <c r="V1255" s="331"/>
      <c r="W1255" s="331"/>
      <c r="X1255" s="331"/>
      <c r="Y1255" s="331"/>
      <c r="Z1255" s="331"/>
      <c r="AA1255" s="331"/>
      <c r="AB1255" s="331"/>
      <c r="AC1255" s="331"/>
      <c r="AD1255" s="328"/>
    </row>
    <row r="1256" spans="18:30" x14ac:dyDescent="0.25">
      <c r="R1256" s="331"/>
      <c r="S1256" s="331"/>
      <c r="T1256" s="331"/>
      <c r="U1256" s="331"/>
      <c r="V1256" s="331"/>
      <c r="W1256" s="331"/>
      <c r="X1256" s="331"/>
      <c r="Y1256" s="331"/>
      <c r="Z1256" s="331"/>
      <c r="AA1256" s="331"/>
      <c r="AB1256" s="331"/>
      <c r="AC1256" s="331"/>
      <c r="AD1256" s="328"/>
    </row>
    <row r="1257" spans="18:30" x14ac:dyDescent="0.25">
      <c r="R1257" s="331"/>
      <c r="S1257" s="331"/>
      <c r="T1257" s="331"/>
      <c r="U1257" s="331"/>
      <c r="V1257" s="331"/>
      <c r="W1257" s="331"/>
      <c r="X1257" s="331"/>
      <c r="Y1257" s="331"/>
      <c r="Z1257" s="331"/>
      <c r="AA1257" s="331"/>
      <c r="AB1257" s="331"/>
      <c r="AC1257" s="331"/>
      <c r="AD1257" s="328"/>
    </row>
    <row r="1258" spans="18:30" x14ac:dyDescent="0.25">
      <c r="R1258" s="331"/>
      <c r="S1258" s="331"/>
      <c r="T1258" s="331"/>
      <c r="U1258" s="331"/>
      <c r="V1258" s="331"/>
      <c r="W1258" s="331"/>
      <c r="X1258" s="331"/>
      <c r="Y1258" s="331"/>
      <c r="Z1258" s="331"/>
      <c r="AA1258" s="331"/>
      <c r="AB1258" s="331"/>
      <c r="AC1258" s="331"/>
      <c r="AD1258" s="328"/>
    </row>
    <row r="1259" spans="18:30" x14ac:dyDescent="0.25">
      <c r="R1259" s="331"/>
      <c r="S1259" s="331"/>
      <c r="T1259" s="331"/>
      <c r="U1259" s="331"/>
      <c r="V1259" s="331"/>
      <c r="W1259" s="331"/>
      <c r="X1259" s="331"/>
      <c r="Y1259" s="331"/>
      <c r="Z1259" s="331"/>
      <c r="AA1259" s="331"/>
      <c r="AB1259" s="331"/>
      <c r="AC1259" s="331"/>
      <c r="AD1259" s="328"/>
    </row>
    <row r="1260" spans="18:30" x14ac:dyDescent="0.25">
      <c r="R1260" s="331"/>
      <c r="S1260" s="331"/>
      <c r="T1260" s="331"/>
      <c r="U1260" s="331"/>
      <c r="V1260" s="331"/>
      <c r="W1260" s="331"/>
      <c r="X1260" s="331"/>
      <c r="Y1260" s="331"/>
      <c r="Z1260" s="331"/>
      <c r="AA1260" s="331"/>
      <c r="AB1260" s="331"/>
      <c r="AC1260" s="331"/>
      <c r="AD1260" s="328"/>
    </row>
    <row r="1261" spans="18:30" x14ac:dyDescent="0.25">
      <c r="R1261" s="331"/>
      <c r="S1261" s="331"/>
      <c r="T1261" s="331"/>
      <c r="U1261" s="331"/>
      <c r="V1261" s="331"/>
      <c r="W1261" s="331"/>
      <c r="X1261" s="331"/>
      <c r="Y1261" s="331"/>
      <c r="Z1261" s="331"/>
      <c r="AA1261" s="331"/>
      <c r="AB1261" s="331"/>
      <c r="AC1261" s="331"/>
      <c r="AD1261" s="328"/>
    </row>
    <row r="1262" spans="18:30" x14ac:dyDescent="0.25">
      <c r="R1262" s="331"/>
      <c r="S1262" s="331"/>
      <c r="T1262" s="331"/>
      <c r="U1262" s="331"/>
      <c r="V1262" s="331"/>
      <c r="W1262" s="331"/>
      <c r="X1262" s="331"/>
      <c r="Y1262" s="331"/>
      <c r="Z1262" s="331"/>
      <c r="AA1262" s="331"/>
      <c r="AB1262" s="331"/>
      <c r="AC1262" s="331"/>
      <c r="AD1262" s="328"/>
    </row>
    <row r="1263" spans="18:30" x14ac:dyDescent="0.25">
      <c r="R1263" s="331"/>
      <c r="S1263" s="331"/>
      <c r="T1263" s="331"/>
      <c r="U1263" s="331"/>
      <c r="V1263" s="331"/>
      <c r="W1263" s="331"/>
      <c r="X1263" s="331"/>
      <c r="Y1263" s="331"/>
      <c r="Z1263" s="331"/>
      <c r="AA1263" s="331"/>
      <c r="AB1263" s="331"/>
      <c r="AC1263" s="331"/>
      <c r="AD1263" s="328"/>
    </row>
    <row r="1264" spans="18:30" x14ac:dyDescent="0.25">
      <c r="R1264" s="331"/>
      <c r="S1264" s="331"/>
      <c r="T1264" s="331"/>
      <c r="U1264" s="331"/>
      <c r="V1264" s="331"/>
      <c r="W1264" s="331"/>
      <c r="X1264" s="331"/>
      <c r="Y1264" s="331"/>
      <c r="Z1264" s="331"/>
      <c r="AA1264" s="331"/>
      <c r="AB1264" s="331"/>
      <c r="AC1264" s="331"/>
      <c r="AD1264" s="328"/>
    </row>
    <row r="1265" spans="18:30" x14ac:dyDescent="0.25">
      <c r="R1265" s="331"/>
      <c r="S1265" s="331"/>
      <c r="T1265" s="331"/>
      <c r="U1265" s="331"/>
      <c r="V1265" s="331"/>
      <c r="W1265" s="331"/>
      <c r="X1265" s="331"/>
      <c r="Y1265" s="331"/>
      <c r="Z1265" s="331"/>
      <c r="AA1265" s="331"/>
      <c r="AB1265" s="331"/>
      <c r="AC1265" s="331"/>
      <c r="AD1265" s="328"/>
    </row>
    <row r="1266" spans="18:30" x14ac:dyDescent="0.25">
      <c r="R1266" s="331"/>
      <c r="S1266" s="331"/>
      <c r="T1266" s="331"/>
      <c r="U1266" s="331"/>
      <c r="V1266" s="331"/>
      <c r="W1266" s="331"/>
      <c r="X1266" s="331"/>
      <c r="Y1266" s="331"/>
      <c r="Z1266" s="331"/>
      <c r="AA1266" s="331"/>
      <c r="AB1266" s="331"/>
      <c r="AC1266" s="331"/>
      <c r="AD1266" s="328"/>
    </row>
    <row r="1267" spans="18:30" x14ac:dyDescent="0.25">
      <c r="R1267" s="331"/>
      <c r="S1267" s="331"/>
      <c r="T1267" s="331"/>
      <c r="U1267" s="331"/>
      <c r="V1267" s="331"/>
      <c r="W1267" s="331"/>
      <c r="X1267" s="331"/>
      <c r="Y1267" s="331"/>
      <c r="Z1267" s="331"/>
      <c r="AA1267" s="331"/>
      <c r="AB1267" s="331"/>
      <c r="AC1267" s="331"/>
      <c r="AD1267" s="328"/>
    </row>
    <row r="1268" spans="18:30" x14ac:dyDescent="0.25">
      <c r="R1268" s="331"/>
      <c r="S1268" s="331"/>
      <c r="T1268" s="331"/>
      <c r="U1268" s="331"/>
      <c r="V1268" s="331"/>
      <c r="W1268" s="331"/>
      <c r="X1268" s="331"/>
      <c r="Y1268" s="331"/>
      <c r="Z1268" s="331"/>
      <c r="AA1268" s="331"/>
      <c r="AB1268" s="331"/>
      <c r="AC1268" s="331"/>
      <c r="AD1268" s="328"/>
    </row>
    <row r="1269" spans="18:30" x14ac:dyDescent="0.25">
      <c r="R1269" s="331"/>
      <c r="S1269" s="331"/>
      <c r="T1269" s="331"/>
      <c r="U1269" s="331"/>
      <c r="V1269" s="331"/>
      <c r="W1269" s="331"/>
      <c r="X1269" s="331"/>
      <c r="Y1269" s="331"/>
      <c r="Z1269" s="331"/>
      <c r="AA1269" s="331"/>
      <c r="AB1269" s="331"/>
      <c r="AC1269" s="331"/>
      <c r="AD1269" s="328"/>
    </row>
    <row r="1270" spans="18:30" x14ac:dyDescent="0.25">
      <c r="R1270" s="331"/>
      <c r="S1270" s="331"/>
      <c r="T1270" s="331"/>
      <c r="U1270" s="331"/>
      <c r="V1270" s="331"/>
      <c r="W1270" s="331"/>
      <c r="X1270" s="331"/>
      <c r="Y1270" s="331"/>
      <c r="Z1270" s="331"/>
      <c r="AA1270" s="331"/>
      <c r="AB1270" s="331"/>
      <c r="AC1270" s="331"/>
      <c r="AD1270" s="328"/>
    </row>
    <row r="1271" spans="18:30" x14ac:dyDescent="0.25">
      <c r="R1271" s="331"/>
      <c r="S1271" s="331"/>
      <c r="T1271" s="331"/>
      <c r="U1271" s="331"/>
      <c r="V1271" s="331"/>
      <c r="W1271" s="331"/>
      <c r="X1271" s="331"/>
      <c r="Y1271" s="331"/>
      <c r="Z1271" s="331"/>
      <c r="AA1271" s="331"/>
      <c r="AB1271" s="331"/>
      <c r="AC1271" s="331"/>
      <c r="AD1271" s="328"/>
    </row>
    <row r="1272" spans="18:30" x14ac:dyDescent="0.25">
      <c r="R1272" s="331"/>
      <c r="S1272" s="331"/>
      <c r="T1272" s="331"/>
      <c r="U1272" s="331"/>
      <c r="V1272" s="331"/>
      <c r="W1272" s="331"/>
      <c r="X1272" s="331"/>
      <c r="Y1272" s="331"/>
      <c r="Z1272" s="331"/>
      <c r="AA1272" s="331"/>
      <c r="AB1272" s="331"/>
      <c r="AC1272" s="331"/>
      <c r="AD1272" s="328"/>
    </row>
    <row r="1273" spans="18:30" x14ac:dyDescent="0.25">
      <c r="R1273" s="331"/>
      <c r="S1273" s="331"/>
      <c r="T1273" s="331"/>
      <c r="U1273" s="331"/>
      <c r="V1273" s="331"/>
      <c r="W1273" s="331"/>
      <c r="X1273" s="331"/>
      <c r="Y1273" s="331"/>
      <c r="Z1273" s="331"/>
      <c r="AA1273" s="331"/>
      <c r="AB1273" s="331"/>
      <c r="AC1273" s="331"/>
      <c r="AD1273" s="328"/>
    </row>
    <row r="1274" spans="18:30" x14ac:dyDescent="0.25">
      <c r="R1274" s="331"/>
      <c r="S1274" s="331"/>
      <c r="T1274" s="331"/>
      <c r="U1274" s="331"/>
      <c r="V1274" s="331"/>
      <c r="W1274" s="331"/>
      <c r="X1274" s="331"/>
      <c r="Y1274" s="331"/>
      <c r="Z1274" s="331"/>
      <c r="AA1274" s="331"/>
      <c r="AB1274" s="331"/>
      <c r="AC1274" s="331"/>
      <c r="AD1274" s="328"/>
    </row>
    <row r="1275" spans="18:30" x14ac:dyDescent="0.25">
      <c r="R1275" s="331"/>
      <c r="S1275" s="331"/>
      <c r="T1275" s="331"/>
      <c r="U1275" s="331"/>
      <c r="V1275" s="331"/>
      <c r="W1275" s="331"/>
      <c r="X1275" s="331"/>
      <c r="Y1275" s="331"/>
      <c r="Z1275" s="331"/>
      <c r="AA1275" s="331"/>
      <c r="AB1275" s="331"/>
      <c r="AC1275" s="331"/>
      <c r="AD1275" s="328"/>
    </row>
    <row r="1276" spans="18:30" x14ac:dyDescent="0.25">
      <c r="R1276" s="331"/>
      <c r="S1276" s="331"/>
      <c r="T1276" s="331"/>
      <c r="U1276" s="331"/>
      <c r="V1276" s="331"/>
      <c r="W1276" s="331"/>
      <c r="X1276" s="331"/>
      <c r="Y1276" s="331"/>
      <c r="Z1276" s="331"/>
      <c r="AA1276" s="331"/>
      <c r="AB1276" s="331"/>
      <c r="AC1276" s="331"/>
      <c r="AD1276" s="328"/>
    </row>
    <row r="1277" spans="18:30" x14ac:dyDescent="0.25">
      <c r="R1277" s="331"/>
      <c r="S1277" s="331"/>
      <c r="T1277" s="331"/>
      <c r="U1277" s="331"/>
      <c r="V1277" s="331"/>
      <c r="W1277" s="331"/>
      <c r="X1277" s="331"/>
      <c r="Y1277" s="331"/>
      <c r="Z1277" s="331"/>
      <c r="AA1277" s="331"/>
      <c r="AB1277" s="331"/>
      <c r="AC1277" s="331"/>
      <c r="AD1277" s="328"/>
    </row>
    <row r="1278" spans="18:30" x14ac:dyDescent="0.25">
      <c r="R1278" s="331"/>
      <c r="S1278" s="331"/>
      <c r="T1278" s="331"/>
      <c r="U1278" s="331"/>
      <c r="V1278" s="331"/>
      <c r="W1278" s="331"/>
      <c r="X1278" s="331"/>
      <c r="Y1278" s="331"/>
      <c r="Z1278" s="331"/>
      <c r="AA1278" s="331"/>
      <c r="AB1278" s="331"/>
      <c r="AC1278" s="331"/>
      <c r="AD1278" s="328"/>
    </row>
    <row r="1279" spans="18:30" x14ac:dyDescent="0.25">
      <c r="R1279" s="331"/>
      <c r="S1279" s="331"/>
      <c r="T1279" s="331"/>
      <c r="U1279" s="331"/>
      <c r="V1279" s="331"/>
      <c r="W1279" s="331"/>
      <c r="X1279" s="331"/>
      <c r="Y1279" s="331"/>
      <c r="Z1279" s="331"/>
      <c r="AA1279" s="331"/>
      <c r="AB1279" s="331"/>
      <c r="AC1279" s="331"/>
      <c r="AD1279" s="328"/>
    </row>
    <row r="1280" spans="18:30" x14ac:dyDescent="0.25">
      <c r="R1280" s="331"/>
      <c r="S1280" s="331"/>
      <c r="T1280" s="331"/>
      <c r="U1280" s="331"/>
      <c r="V1280" s="331"/>
      <c r="W1280" s="331"/>
      <c r="X1280" s="331"/>
      <c r="Y1280" s="331"/>
      <c r="Z1280" s="331"/>
      <c r="AA1280" s="331"/>
      <c r="AB1280" s="331"/>
      <c r="AC1280" s="331"/>
      <c r="AD1280" s="328"/>
    </row>
    <row r="1281" spans="18:30" x14ac:dyDescent="0.25">
      <c r="R1281" s="331"/>
      <c r="S1281" s="331"/>
      <c r="T1281" s="331"/>
      <c r="U1281" s="331"/>
      <c r="V1281" s="331"/>
      <c r="W1281" s="331"/>
      <c r="X1281" s="331"/>
      <c r="Y1281" s="331"/>
      <c r="Z1281" s="331"/>
      <c r="AA1281" s="331"/>
      <c r="AB1281" s="331"/>
      <c r="AC1281" s="331"/>
      <c r="AD1281" s="328"/>
    </row>
    <row r="1282" spans="18:30" x14ac:dyDescent="0.25">
      <c r="R1282" s="331"/>
      <c r="S1282" s="331"/>
      <c r="T1282" s="331"/>
      <c r="U1282" s="331"/>
      <c r="V1282" s="331"/>
      <c r="W1282" s="331"/>
      <c r="X1282" s="331"/>
      <c r="Y1282" s="331"/>
      <c r="Z1282" s="331"/>
      <c r="AA1282" s="331"/>
      <c r="AB1282" s="331"/>
      <c r="AC1282" s="331"/>
      <c r="AD1282" s="328"/>
    </row>
    <row r="1283" spans="18:30" x14ac:dyDescent="0.25">
      <c r="R1283" s="331"/>
      <c r="S1283" s="331"/>
      <c r="T1283" s="331"/>
      <c r="U1283" s="331"/>
      <c r="V1283" s="331"/>
      <c r="W1283" s="331"/>
      <c r="X1283" s="331"/>
      <c r="Y1283" s="331"/>
      <c r="Z1283" s="331"/>
      <c r="AA1283" s="331"/>
      <c r="AB1283" s="331"/>
      <c r="AC1283" s="331"/>
      <c r="AD1283" s="328"/>
    </row>
    <row r="1284" spans="18:30" x14ac:dyDescent="0.25">
      <c r="R1284" s="331"/>
      <c r="S1284" s="331"/>
      <c r="T1284" s="331"/>
      <c r="U1284" s="331"/>
      <c r="V1284" s="331"/>
      <c r="W1284" s="331"/>
      <c r="X1284" s="331"/>
      <c r="Y1284" s="331"/>
      <c r="Z1284" s="331"/>
      <c r="AA1284" s="331"/>
      <c r="AB1284" s="331"/>
      <c r="AC1284" s="331"/>
      <c r="AD1284" s="328"/>
    </row>
    <row r="1285" spans="18:30" x14ac:dyDescent="0.25">
      <c r="R1285" s="331"/>
      <c r="S1285" s="331"/>
      <c r="T1285" s="331"/>
      <c r="U1285" s="331"/>
      <c r="V1285" s="331"/>
      <c r="W1285" s="331"/>
      <c r="X1285" s="331"/>
      <c r="Y1285" s="331"/>
      <c r="Z1285" s="331"/>
      <c r="AA1285" s="331"/>
      <c r="AB1285" s="331"/>
      <c r="AC1285" s="331"/>
      <c r="AD1285" s="328"/>
    </row>
    <row r="1286" spans="18:30" x14ac:dyDescent="0.25">
      <c r="R1286" s="331"/>
      <c r="S1286" s="331"/>
      <c r="T1286" s="331"/>
      <c r="U1286" s="331"/>
      <c r="V1286" s="331"/>
      <c r="W1286" s="331"/>
      <c r="X1286" s="331"/>
      <c r="Y1286" s="331"/>
      <c r="Z1286" s="331"/>
      <c r="AA1286" s="331"/>
      <c r="AB1286" s="331"/>
      <c r="AC1286" s="331"/>
      <c r="AD1286" s="328"/>
    </row>
    <row r="1287" spans="18:30" x14ac:dyDescent="0.25">
      <c r="R1287" s="331"/>
      <c r="S1287" s="331"/>
      <c r="T1287" s="331"/>
      <c r="U1287" s="331"/>
      <c r="V1287" s="331"/>
      <c r="W1287" s="331"/>
      <c r="X1287" s="331"/>
      <c r="Y1287" s="331"/>
      <c r="Z1287" s="331"/>
      <c r="AA1287" s="331"/>
      <c r="AB1287" s="331"/>
      <c r="AC1287" s="331"/>
      <c r="AD1287" s="328"/>
    </row>
    <row r="1288" spans="18:30" x14ac:dyDescent="0.25">
      <c r="R1288" s="331"/>
      <c r="S1288" s="331"/>
      <c r="T1288" s="331"/>
      <c r="U1288" s="331"/>
      <c r="V1288" s="331"/>
      <c r="W1288" s="331"/>
      <c r="X1288" s="331"/>
      <c r="Y1288" s="331"/>
      <c r="Z1288" s="331"/>
      <c r="AA1288" s="331"/>
      <c r="AB1288" s="331"/>
      <c r="AC1288" s="331"/>
      <c r="AD1288" s="328"/>
    </row>
    <row r="1289" spans="18:30" x14ac:dyDescent="0.25">
      <c r="R1289" s="331"/>
      <c r="S1289" s="331"/>
      <c r="T1289" s="331"/>
      <c r="U1289" s="331"/>
      <c r="V1289" s="331"/>
      <c r="W1289" s="331"/>
      <c r="X1289" s="331"/>
      <c r="Y1289" s="331"/>
      <c r="Z1289" s="331"/>
      <c r="AA1289" s="331"/>
      <c r="AB1289" s="331"/>
      <c r="AC1289" s="331"/>
      <c r="AD1289" s="328"/>
    </row>
    <row r="1290" spans="18:30" x14ac:dyDescent="0.25">
      <c r="R1290" s="331"/>
      <c r="S1290" s="331"/>
      <c r="T1290" s="331"/>
      <c r="U1290" s="331"/>
      <c r="V1290" s="331"/>
      <c r="W1290" s="331"/>
      <c r="X1290" s="331"/>
      <c r="Y1290" s="331"/>
      <c r="Z1290" s="331"/>
      <c r="AA1290" s="331"/>
      <c r="AB1290" s="331"/>
      <c r="AC1290" s="331"/>
      <c r="AD1290" s="328"/>
    </row>
    <row r="1291" spans="18:30" x14ac:dyDescent="0.25">
      <c r="R1291" s="331"/>
      <c r="S1291" s="331"/>
      <c r="T1291" s="331"/>
      <c r="U1291" s="331"/>
      <c r="V1291" s="331"/>
      <c r="W1291" s="331"/>
      <c r="X1291" s="331"/>
      <c r="Y1291" s="331"/>
      <c r="Z1291" s="331"/>
      <c r="AA1291" s="331"/>
      <c r="AB1291" s="331"/>
      <c r="AC1291" s="331"/>
      <c r="AD1291" s="328"/>
    </row>
    <row r="1292" spans="18:30" x14ac:dyDescent="0.25">
      <c r="R1292" s="331"/>
      <c r="S1292" s="331"/>
      <c r="T1292" s="331"/>
      <c r="U1292" s="331"/>
      <c r="V1292" s="331"/>
      <c r="W1292" s="331"/>
      <c r="X1292" s="331"/>
      <c r="Y1292" s="331"/>
      <c r="Z1292" s="331"/>
      <c r="AA1292" s="331"/>
      <c r="AB1292" s="331"/>
      <c r="AC1292" s="331"/>
      <c r="AD1292" s="328"/>
    </row>
    <row r="1293" spans="18:30" x14ac:dyDescent="0.25">
      <c r="R1293" s="331"/>
      <c r="S1293" s="331"/>
      <c r="T1293" s="331"/>
      <c r="U1293" s="331"/>
      <c r="V1293" s="331"/>
      <c r="W1293" s="331"/>
      <c r="X1293" s="331"/>
      <c r="Y1293" s="331"/>
      <c r="Z1293" s="331"/>
      <c r="AA1293" s="331"/>
      <c r="AB1293" s="331"/>
      <c r="AC1293" s="331"/>
      <c r="AD1293" s="328"/>
    </row>
    <row r="1294" spans="18:30" x14ac:dyDescent="0.25">
      <c r="R1294" s="331"/>
      <c r="S1294" s="331"/>
      <c r="T1294" s="331"/>
      <c r="U1294" s="331"/>
      <c r="V1294" s="331"/>
      <c r="W1294" s="331"/>
      <c r="X1294" s="331"/>
      <c r="Y1294" s="331"/>
      <c r="Z1294" s="331"/>
      <c r="AA1294" s="331"/>
      <c r="AB1294" s="331"/>
      <c r="AC1294" s="331"/>
      <c r="AD1294" s="328"/>
    </row>
    <row r="1295" spans="18:30" x14ac:dyDescent="0.25">
      <c r="R1295" s="331"/>
      <c r="S1295" s="331"/>
      <c r="T1295" s="331"/>
      <c r="U1295" s="331"/>
      <c r="V1295" s="331"/>
      <c r="W1295" s="331"/>
      <c r="X1295" s="331"/>
      <c r="Y1295" s="331"/>
      <c r="Z1295" s="331"/>
      <c r="AA1295" s="331"/>
      <c r="AB1295" s="331"/>
      <c r="AC1295" s="331"/>
      <c r="AD1295" s="328"/>
    </row>
    <row r="1296" spans="18:30" x14ac:dyDescent="0.25">
      <c r="R1296" s="331"/>
      <c r="S1296" s="331"/>
      <c r="T1296" s="331"/>
      <c r="U1296" s="331"/>
      <c r="V1296" s="331"/>
      <c r="W1296" s="331"/>
      <c r="X1296" s="331"/>
      <c r="Y1296" s="331"/>
      <c r="Z1296" s="331"/>
      <c r="AA1296" s="331"/>
      <c r="AB1296" s="331"/>
      <c r="AC1296" s="331"/>
      <c r="AD1296" s="328"/>
    </row>
    <row r="1297" spans="18:30" x14ac:dyDescent="0.25">
      <c r="R1297" s="331"/>
      <c r="S1297" s="331"/>
      <c r="T1297" s="331"/>
      <c r="U1297" s="331"/>
      <c r="V1297" s="331"/>
      <c r="W1297" s="331"/>
      <c r="X1297" s="331"/>
      <c r="Y1297" s="331"/>
      <c r="Z1297" s="331"/>
      <c r="AA1297" s="331"/>
      <c r="AB1297" s="331"/>
      <c r="AC1297" s="331"/>
      <c r="AD1297" s="328"/>
    </row>
    <row r="1298" spans="18:30" x14ac:dyDescent="0.25">
      <c r="R1298" s="331"/>
      <c r="S1298" s="331"/>
      <c r="T1298" s="331"/>
      <c r="U1298" s="331"/>
      <c r="V1298" s="331"/>
      <c r="W1298" s="331"/>
      <c r="X1298" s="331"/>
      <c r="Y1298" s="331"/>
      <c r="Z1298" s="331"/>
      <c r="AA1298" s="331"/>
      <c r="AB1298" s="331"/>
      <c r="AC1298" s="331"/>
      <c r="AD1298" s="328"/>
    </row>
    <row r="1299" spans="18:30" x14ac:dyDescent="0.25">
      <c r="R1299" s="331"/>
      <c r="S1299" s="331"/>
      <c r="T1299" s="331"/>
      <c r="U1299" s="331"/>
      <c r="V1299" s="331"/>
      <c r="W1299" s="331"/>
      <c r="X1299" s="331"/>
      <c r="Y1299" s="331"/>
      <c r="Z1299" s="331"/>
      <c r="AA1299" s="331"/>
      <c r="AB1299" s="331"/>
      <c r="AC1299" s="331"/>
      <c r="AD1299" s="328"/>
    </row>
    <row r="1300" spans="18:30" x14ac:dyDescent="0.25">
      <c r="R1300" s="331"/>
      <c r="S1300" s="331"/>
      <c r="T1300" s="331"/>
      <c r="U1300" s="331"/>
      <c r="V1300" s="331"/>
      <c r="W1300" s="331"/>
      <c r="X1300" s="331"/>
      <c r="Y1300" s="331"/>
      <c r="Z1300" s="331"/>
      <c r="AA1300" s="331"/>
      <c r="AB1300" s="331"/>
      <c r="AC1300" s="331"/>
      <c r="AD1300" s="328"/>
    </row>
    <row r="1301" spans="18:30" x14ac:dyDescent="0.25">
      <c r="R1301" s="331"/>
      <c r="S1301" s="331"/>
      <c r="T1301" s="331"/>
      <c r="U1301" s="331"/>
      <c r="V1301" s="331"/>
      <c r="W1301" s="331"/>
      <c r="X1301" s="331"/>
      <c r="Y1301" s="331"/>
      <c r="Z1301" s="331"/>
      <c r="AA1301" s="331"/>
      <c r="AB1301" s="331"/>
      <c r="AC1301" s="331"/>
      <c r="AD1301" s="328"/>
    </row>
    <row r="1302" spans="18:30" x14ac:dyDescent="0.25">
      <c r="R1302" s="331"/>
      <c r="S1302" s="331"/>
      <c r="T1302" s="331"/>
      <c r="U1302" s="331"/>
      <c r="V1302" s="331"/>
      <c r="W1302" s="331"/>
      <c r="X1302" s="331"/>
      <c r="Y1302" s="331"/>
      <c r="Z1302" s="331"/>
      <c r="AA1302" s="331"/>
      <c r="AB1302" s="331"/>
      <c r="AC1302" s="331"/>
      <c r="AD1302" s="328"/>
    </row>
    <row r="1303" spans="18:30" x14ac:dyDescent="0.25">
      <c r="R1303" s="331"/>
      <c r="S1303" s="331"/>
      <c r="T1303" s="331"/>
      <c r="U1303" s="331"/>
      <c r="V1303" s="331"/>
      <c r="W1303" s="331"/>
      <c r="X1303" s="331"/>
      <c r="Y1303" s="331"/>
      <c r="Z1303" s="331"/>
      <c r="AA1303" s="331"/>
      <c r="AB1303" s="331"/>
      <c r="AC1303" s="331"/>
      <c r="AD1303" s="328"/>
    </row>
    <row r="1304" spans="18:30" x14ac:dyDescent="0.25">
      <c r="R1304" s="331"/>
      <c r="S1304" s="331"/>
      <c r="T1304" s="331"/>
      <c r="U1304" s="331"/>
      <c r="V1304" s="331"/>
      <c r="W1304" s="331"/>
      <c r="X1304" s="331"/>
      <c r="Y1304" s="331"/>
      <c r="Z1304" s="331"/>
      <c r="AA1304" s="331"/>
      <c r="AB1304" s="331"/>
      <c r="AC1304" s="331"/>
      <c r="AD1304" s="328"/>
    </row>
    <row r="1305" spans="18:30" x14ac:dyDescent="0.25">
      <c r="R1305" s="331"/>
      <c r="S1305" s="331"/>
      <c r="T1305" s="331"/>
      <c r="U1305" s="331"/>
      <c r="V1305" s="331"/>
      <c r="W1305" s="331"/>
      <c r="X1305" s="331"/>
      <c r="Y1305" s="331"/>
      <c r="Z1305" s="331"/>
      <c r="AA1305" s="331"/>
      <c r="AB1305" s="331"/>
      <c r="AC1305" s="331"/>
      <c r="AD1305" s="328"/>
    </row>
    <row r="1306" spans="18:30" x14ac:dyDescent="0.25">
      <c r="R1306" s="331"/>
      <c r="S1306" s="331"/>
      <c r="T1306" s="331"/>
      <c r="U1306" s="331"/>
      <c r="V1306" s="331"/>
      <c r="W1306" s="331"/>
      <c r="X1306" s="331"/>
      <c r="Y1306" s="331"/>
      <c r="Z1306" s="331"/>
      <c r="AA1306" s="331"/>
      <c r="AB1306" s="331"/>
      <c r="AC1306" s="331"/>
      <c r="AD1306" s="328"/>
    </row>
    <row r="1307" spans="18:30" x14ac:dyDescent="0.25">
      <c r="R1307" s="331"/>
      <c r="S1307" s="331"/>
      <c r="T1307" s="331"/>
      <c r="U1307" s="331"/>
      <c r="V1307" s="331"/>
      <c r="W1307" s="331"/>
      <c r="X1307" s="331"/>
      <c r="Y1307" s="331"/>
      <c r="Z1307" s="331"/>
      <c r="AA1307" s="331"/>
      <c r="AB1307" s="331"/>
      <c r="AC1307" s="331"/>
      <c r="AD1307" s="328"/>
    </row>
    <row r="1308" spans="18:30" x14ac:dyDescent="0.25">
      <c r="R1308" s="331"/>
      <c r="S1308" s="331"/>
      <c r="T1308" s="331"/>
      <c r="U1308" s="331"/>
      <c r="V1308" s="331"/>
      <c r="W1308" s="331"/>
      <c r="X1308" s="331"/>
      <c r="Y1308" s="331"/>
      <c r="Z1308" s="331"/>
      <c r="AA1308" s="331"/>
      <c r="AB1308" s="331"/>
      <c r="AC1308" s="331"/>
      <c r="AD1308" s="328"/>
    </row>
    <row r="1309" spans="18:30" x14ac:dyDescent="0.25">
      <c r="R1309" s="331"/>
      <c r="S1309" s="331"/>
      <c r="T1309" s="331"/>
      <c r="U1309" s="331"/>
      <c r="V1309" s="331"/>
      <c r="W1309" s="331"/>
      <c r="X1309" s="331"/>
      <c r="Y1309" s="331"/>
      <c r="Z1309" s="331"/>
      <c r="AA1309" s="331"/>
      <c r="AB1309" s="331"/>
      <c r="AC1309" s="331"/>
      <c r="AD1309" s="328"/>
    </row>
    <row r="1310" spans="18:30" x14ac:dyDescent="0.25">
      <c r="R1310" s="331"/>
      <c r="S1310" s="331"/>
      <c r="T1310" s="331"/>
      <c r="U1310" s="331"/>
      <c r="V1310" s="331"/>
      <c r="W1310" s="331"/>
      <c r="X1310" s="331"/>
      <c r="Y1310" s="331"/>
      <c r="Z1310" s="331"/>
      <c r="AA1310" s="331"/>
      <c r="AB1310" s="331"/>
      <c r="AC1310" s="331"/>
      <c r="AD1310" s="328"/>
    </row>
    <row r="1311" spans="18:30" x14ac:dyDescent="0.25">
      <c r="R1311" s="331"/>
      <c r="S1311" s="331"/>
      <c r="T1311" s="331"/>
      <c r="U1311" s="331"/>
      <c r="V1311" s="331"/>
      <c r="W1311" s="331"/>
      <c r="X1311" s="331"/>
      <c r="Y1311" s="331"/>
      <c r="Z1311" s="331"/>
      <c r="AA1311" s="331"/>
      <c r="AB1311" s="331"/>
      <c r="AC1311" s="331"/>
      <c r="AD1311" s="328"/>
    </row>
    <row r="1312" spans="18:30" x14ac:dyDescent="0.25">
      <c r="R1312" s="331"/>
      <c r="S1312" s="331"/>
      <c r="T1312" s="331"/>
      <c r="U1312" s="331"/>
      <c r="V1312" s="331"/>
      <c r="W1312" s="331"/>
      <c r="X1312" s="331"/>
      <c r="Y1312" s="331"/>
      <c r="Z1312" s="331"/>
      <c r="AA1312" s="331"/>
      <c r="AB1312" s="331"/>
      <c r="AC1312" s="331"/>
      <c r="AD1312" s="328"/>
    </row>
    <row r="1313" spans="18:30" x14ac:dyDescent="0.25">
      <c r="R1313" s="331"/>
      <c r="S1313" s="331"/>
      <c r="T1313" s="331"/>
      <c r="U1313" s="331"/>
      <c r="V1313" s="331"/>
      <c r="W1313" s="331"/>
      <c r="X1313" s="331"/>
      <c r="Y1313" s="331"/>
      <c r="Z1313" s="331"/>
      <c r="AA1313" s="331"/>
      <c r="AB1313" s="331"/>
      <c r="AC1313" s="331"/>
      <c r="AD1313" s="328"/>
    </row>
    <row r="1314" spans="18:30" x14ac:dyDescent="0.25">
      <c r="R1314" s="331"/>
      <c r="S1314" s="331"/>
      <c r="T1314" s="331"/>
      <c r="U1314" s="331"/>
      <c r="V1314" s="331"/>
      <c r="W1314" s="331"/>
      <c r="X1314" s="331"/>
      <c r="Y1314" s="331"/>
      <c r="Z1314" s="331"/>
      <c r="AA1314" s="331"/>
      <c r="AB1314" s="331"/>
      <c r="AC1314" s="331"/>
      <c r="AD1314" s="328"/>
    </row>
    <row r="1315" spans="18:30" x14ac:dyDescent="0.25">
      <c r="R1315" s="331"/>
      <c r="S1315" s="331"/>
      <c r="T1315" s="331"/>
      <c r="U1315" s="331"/>
      <c r="V1315" s="331"/>
      <c r="W1315" s="331"/>
      <c r="X1315" s="331"/>
      <c r="Y1315" s="331"/>
      <c r="Z1315" s="331"/>
      <c r="AA1315" s="331"/>
      <c r="AB1315" s="331"/>
      <c r="AC1315" s="331"/>
      <c r="AD1315" s="328"/>
    </row>
    <row r="1316" spans="18:30" x14ac:dyDescent="0.25">
      <c r="R1316" s="331"/>
      <c r="S1316" s="331"/>
      <c r="T1316" s="331"/>
      <c r="U1316" s="331"/>
      <c r="V1316" s="331"/>
      <c r="W1316" s="331"/>
      <c r="X1316" s="331"/>
      <c r="Y1316" s="331"/>
      <c r="Z1316" s="331"/>
      <c r="AA1316" s="331"/>
      <c r="AB1316" s="331"/>
      <c r="AC1316" s="331"/>
      <c r="AD1316" s="328"/>
    </row>
    <row r="1317" spans="18:30" x14ac:dyDescent="0.25">
      <c r="R1317" s="331"/>
      <c r="S1317" s="331"/>
      <c r="T1317" s="331"/>
      <c r="U1317" s="331"/>
      <c r="V1317" s="331"/>
      <c r="W1317" s="331"/>
      <c r="X1317" s="331"/>
      <c r="Y1317" s="331"/>
      <c r="Z1317" s="331"/>
      <c r="AA1317" s="331"/>
      <c r="AB1317" s="331"/>
      <c r="AC1317" s="331"/>
      <c r="AD1317" s="328"/>
    </row>
    <row r="1318" spans="18:30" x14ac:dyDescent="0.25">
      <c r="R1318" s="331"/>
      <c r="S1318" s="331"/>
      <c r="T1318" s="331"/>
      <c r="U1318" s="331"/>
      <c r="V1318" s="331"/>
      <c r="W1318" s="331"/>
      <c r="X1318" s="331"/>
      <c r="Y1318" s="331"/>
      <c r="Z1318" s="331"/>
      <c r="AA1318" s="331"/>
      <c r="AB1318" s="331"/>
      <c r="AC1318" s="331"/>
      <c r="AD1318" s="328"/>
    </row>
    <row r="1319" spans="18:30" x14ac:dyDescent="0.25">
      <c r="R1319" s="331"/>
      <c r="S1319" s="331"/>
      <c r="T1319" s="331"/>
      <c r="U1319" s="331"/>
      <c r="V1319" s="331"/>
      <c r="W1319" s="331"/>
      <c r="X1319" s="331"/>
      <c r="Y1319" s="331"/>
      <c r="Z1319" s="331"/>
      <c r="AA1319" s="331"/>
      <c r="AB1319" s="331"/>
      <c r="AC1319" s="331"/>
      <c r="AD1319" s="328"/>
    </row>
    <row r="1320" spans="18:30" x14ac:dyDescent="0.25">
      <c r="R1320" s="331"/>
      <c r="S1320" s="331"/>
      <c r="T1320" s="331"/>
      <c r="U1320" s="331"/>
      <c r="V1320" s="331"/>
      <c r="W1320" s="331"/>
      <c r="X1320" s="331"/>
      <c r="Y1320" s="331"/>
      <c r="Z1320" s="331"/>
      <c r="AA1320" s="331"/>
      <c r="AB1320" s="331"/>
      <c r="AC1320" s="331"/>
      <c r="AD1320" s="328"/>
    </row>
    <row r="1321" spans="18:30" x14ac:dyDescent="0.25">
      <c r="R1321" s="331"/>
      <c r="S1321" s="331"/>
      <c r="T1321" s="331"/>
      <c r="U1321" s="331"/>
      <c r="V1321" s="331"/>
      <c r="W1321" s="331"/>
      <c r="X1321" s="331"/>
      <c r="Y1321" s="331"/>
      <c r="Z1321" s="331"/>
      <c r="AA1321" s="331"/>
      <c r="AB1321" s="331"/>
      <c r="AC1321" s="331"/>
      <c r="AD1321" s="328"/>
    </row>
    <row r="1322" spans="18:30" x14ac:dyDescent="0.25">
      <c r="R1322" s="331"/>
      <c r="S1322" s="331"/>
      <c r="T1322" s="331"/>
      <c r="U1322" s="331"/>
      <c r="V1322" s="331"/>
      <c r="W1322" s="331"/>
      <c r="X1322" s="331"/>
      <c r="Y1322" s="331"/>
      <c r="Z1322" s="331"/>
      <c r="AA1322" s="331"/>
      <c r="AB1322" s="331"/>
      <c r="AC1322" s="331"/>
      <c r="AD1322" s="328"/>
    </row>
    <row r="1323" spans="18:30" x14ac:dyDescent="0.25">
      <c r="R1323" s="331"/>
      <c r="S1323" s="331"/>
      <c r="T1323" s="331"/>
      <c r="U1323" s="331"/>
      <c r="V1323" s="331"/>
      <c r="W1323" s="331"/>
      <c r="X1323" s="331"/>
      <c r="Y1323" s="331"/>
      <c r="Z1323" s="331"/>
      <c r="AA1323" s="331"/>
      <c r="AB1323" s="331"/>
      <c r="AC1323" s="331"/>
      <c r="AD1323" s="328"/>
    </row>
    <row r="1324" spans="18:30" x14ac:dyDescent="0.25">
      <c r="R1324" s="331"/>
      <c r="S1324" s="331"/>
      <c r="T1324" s="331"/>
      <c r="U1324" s="331"/>
      <c r="V1324" s="331"/>
      <c r="W1324" s="331"/>
      <c r="X1324" s="331"/>
      <c r="Y1324" s="331"/>
      <c r="Z1324" s="331"/>
      <c r="AA1324" s="331"/>
      <c r="AB1324" s="331"/>
      <c r="AC1324" s="331"/>
      <c r="AD1324" s="328"/>
    </row>
    <row r="1325" spans="18:30" x14ac:dyDescent="0.25">
      <c r="R1325" s="331"/>
      <c r="S1325" s="331"/>
      <c r="T1325" s="331"/>
      <c r="U1325" s="331"/>
      <c r="V1325" s="331"/>
      <c r="W1325" s="331"/>
      <c r="X1325" s="331"/>
      <c r="Y1325" s="331"/>
      <c r="Z1325" s="331"/>
      <c r="AA1325" s="331"/>
      <c r="AB1325" s="331"/>
      <c r="AC1325" s="331"/>
      <c r="AD1325" s="328"/>
    </row>
    <row r="1326" spans="18:30" x14ac:dyDescent="0.25">
      <c r="R1326" s="331"/>
      <c r="S1326" s="331"/>
      <c r="T1326" s="331"/>
      <c r="U1326" s="331"/>
      <c r="V1326" s="331"/>
      <c r="W1326" s="331"/>
      <c r="X1326" s="331"/>
      <c r="Y1326" s="331"/>
      <c r="Z1326" s="331"/>
      <c r="AA1326" s="331"/>
      <c r="AB1326" s="331"/>
      <c r="AC1326" s="331"/>
      <c r="AD1326" s="328"/>
    </row>
    <row r="1327" spans="18:30" x14ac:dyDescent="0.25">
      <c r="R1327" s="331"/>
      <c r="S1327" s="331"/>
      <c r="T1327" s="331"/>
      <c r="U1327" s="331"/>
      <c r="V1327" s="331"/>
      <c r="W1327" s="331"/>
      <c r="X1327" s="331"/>
      <c r="Y1327" s="331"/>
      <c r="Z1327" s="331"/>
      <c r="AA1327" s="331"/>
      <c r="AB1327" s="331"/>
      <c r="AC1327" s="331"/>
      <c r="AD1327" s="328"/>
    </row>
    <row r="1328" spans="18:30" x14ac:dyDescent="0.25">
      <c r="R1328" s="331"/>
      <c r="S1328" s="331"/>
      <c r="T1328" s="331"/>
      <c r="U1328" s="331"/>
      <c r="V1328" s="331"/>
      <c r="W1328" s="331"/>
      <c r="X1328" s="331"/>
      <c r="Y1328" s="331"/>
      <c r="Z1328" s="331"/>
      <c r="AA1328" s="331"/>
      <c r="AB1328" s="331"/>
      <c r="AC1328" s="331"/>
      <c r="AD1328" s="328"/>
    </row>
    <row r="1329" spans="18:30" x14ac:dyDescent="0.25">
      <c r="R1329" s="331"/>
      <c r="S1329" s="331"/>
      <c r="T1329" s="331"/>
      <c r="U1329" s="331"/>
      <c r="V1329" s="331"/>
      <c r="W1329" s="331"/>
      <c r="X1329" s="331"/>
      <c r="Y1329" s="331"/>
      <c r="Z1329" s="331"/>
      <c r="AA1329" s="331"/>
      <c r="AB1329" s="331"/>
      <c r="AC1329" s="331"/>
      <c r="AD1329" s="328"/>
    </row>
    <row r="1330" spans="18:30" x14ac:dyDescent="0.25">
      <c r="R1330" s="331"/>
      <c r="S1330" s="331"/>
      <c r="T1330" s="331"/>
      <c r="U1330" s="331"/>
      <c r="V1330" s="331"/>
      <c r="W1330" s="331"/>
      <c r="X1330" s="331"/>
      <c r="Y1330" s="331"/>
      <c r="Z1330" s="331"/>
      <c r="AA1330" s="331"/>
      <c r="AB1330" s="331"/>
      <c r="AC1330" s="331"/>
      <c r="AD1330" s="328"/>
    </row>
    <row r="1331" spans="18:30" x14ac:dyDescent="0.25">
      <c r="R1331" s="331"/>
      <c r="S1331" s="331"/>
      <c r="T1331" s="331"/>
      <c r="U1331" s="331"/>
      <c r="V1331" s="331"/>
      <c r="W1331" s="331"/>
      <c r="X1331" s="331"/>
      <c r="Y1331" s="331"/>
      <c r="Z1331" s="331"/>
      <c r="AA1331" s="331"/>
      <c r="AB1331" s="331"/>
      <c r="AC1331" s="331"/>
      <c r="AD1331" s="328"/>
    </row>
    <row r="1332" spans="18:30" x14ac:dyDescent="0.25">
      <c r="R1332" s="331"/>
      <c r="S1332" s="331"/>
      <c r="T1332" s="331"/>
      <c r="U1332" s="331"/>
      <c r="V1332" s="331"/>
      <c r="W1332" s="331"/>
      <c r="X1332" s="331"/>
      <c r="Y1332" s="331"/>
      <c r="Z1332" s="331"/>
      <c r="AA1332" s="331"/>
      <c r="AB1332" s="331"/>
      <c r="AC1332" s="331"/>
      <c r="AD1332" s="328"/>
    </row>
    <row r="1333" spans="18:30" x14ac:dyDescent="0.25">
      <c r="R1333" s="331"/>
      <c r="S1333" s="331"/>
      <c r="T1333" s="331"/>
      <c r="U1333" s="331"/>
      <c r="V1333" s="331"/>
      <c r="W1333" s="331"/>
      <c r="X1333" s="331"/>
      <c r="Y1333" s="331"/>
      <c r="Z1333" s="331"/>
      <c r="AA1333" s="331"/>
      <c r="AB1333" s="331"/>
      <c r="AC1333" s="331"/>
      <c r="AD1333" s="328"/>
    </row>
    <row r="1334" spans="18:30" x14ac:dyDescent="0.25">
      <c r="R1334" s="331"/>
      <c r="S1334" s="331"/>
      <c r="T1334" s="331"/>
      <c r="U1334" s="331"/>
      <c r="V1334" s="331"/>
      <c r="W1334" s="331"/>
      <c r="X1334" s="331"/>
      <c r="Y1334" s="331"/>
      <c r="Z1334" s="331"/>
      <c r="AA1334" s="331"/>
      <c r="AB1334" s="331"/>
      <c r="AC1334" s="331"/>
      <c r="AD1334" s="328"/>
    </row>
    <row r="1335" spans="18:30" x14ac:dyDescent="0.25">
      <c r="R1335" s="331"/>
      <c r="S1335" s="331"/>
      <c r="T1335" s="331"/>
      <c r="U1335" s="331"/>
      <c r="V1335" s="331"/>
      <c r="W1335" s="331"/>
      <c r="X1335" s="331"/>
      <c r="Y1335" s="331"/>
      <c r="Z1335" s="331"/>
      <c r="AA1335" s="331"/>
      <c r="AB1335" s="331"/>
      <c r="AC1335" s="331"/>
      <c r="AD1335" s="328"/>
    </row>
    <row r="1336" spans="18:30" x14ac:dyDescent="0.25">
      <c r="R1336" s="331"/>
      <c r="S1336" s="331"/>
      <c r="T1336" s="331"/>
      <c r="U1336" s="331"/>
      <c r="V1336" s="331"/>
      <c r="W1336" s="331"/>
      <c r="X1336" s="331"/>
      <c r="Y1336" s="331"/>
      <c r="Z1336" s="331"/>
      <c r="AA1336" s="331"/>
      <c r="AB1336" s="331"/>
      <c r="AC1336" s="331"/>
      <c r="AD1336" s="328"/>
    </row>
    <row r="1337" spans="18:30" x14ac:dyDescent="0.25">
      <c r="R1337" s="331"/>
      <c r="S1337" s="331"/>
      <c r="T1337" s="331"/>
      <c r="U1337" s="331"/>
      <c r="V1337" s="331"/>
      <c r="W1337" s="331"/>
      <c r="X1337" s="331"/>
      <c r="Y1337" s="331"/>
      <c r="Z1337" s="331"/>
      <c r="AA1337" s="331"/>
      <c r="AB1337" s="331"/>
      <c r="AC1337" s="331"/>
      <c r="AD1337" s="328"/>
    </row>
    <row r="1338" spans="18:30" x14ac:dyDescent="0.25">
      <c r="R1338" s="331"/>
      <c r="S1338" s="331"/>
      <c r="T1338" s="331"/>
      <c r="U1338" s="331"/>
      <c r="V1338" s="331"/>
      <c r="W1338" s="331"/>
      <c r="X1338" s="331"/>
      <c r="Y1338" s="331"/>
      <c r="Z1338" s="331"/>
      <c r="AA1338" s="331"/>
      <c r="AB1338" s="331"/>
      <c r="AC1338" s="331"/>
      <c r="AD1338" s="328"/>
    </row>
    <row r="1339" spans="18:30" x14ac:dyDescent="0.25">
      <c r="R1339" s="331"/>
      <c r="S1339" s="331"/>
      <c r="T1339" s="331"/>
      <c r="U1339" s="331"/>
      <c r="V1339" s="331"/>
      <c r="W1339" s="331"/>
      <c r="X1339" s="331"/>
      <c r="Y1339" s="331"/>
      <c r="Z1339" s="331"/>
      <c r="AA1339" s="331"/>
      <c r="AB1339" s="331"/>
      <c r="AC1339" s="331"/>
      <c r="AD1339" s="328"/>
    </row>
    <row r="1340" spans="18:30" x14ac:dyDescent="0.25">
      <c r="R1340" s="331"/>
      <c r="S1340" s="331"/>
      <c r="T1340" s="331"/>
      <c r="U1340" s="331"/>
      <c r="V1340" s="331"/>
      <c r="W1340" s="331"/>
      <c r="X1340" s="331"/>
      <c r="Y1340" s="331"/>
      <c r="Z1340" s="331"/>
      <c r="AA1340" s="331"/>
      <c r="AB1340" s="331"/>
      <c r="AC1340" s="331"/>
      <c r="AD1340" s="328"/>
    </row>
    <row r="1341" spans="18:30" x14ac:dyDescent="0.25">
      <c r="R1341" s="331"/>
      <c r="S1341" s="331"/>
      <c r="T1341" s="331"/>
      <c r="U1341" s="331"/>
      <c r="V1341" s="331"/>
      <c r="W1341" s="331"/>
      <c r="X1341" s="331"/>
      <c r="Y1341" s="331"/>
      <c r="Z1341" s="331"/>
      <c r="AA1341" s="331"/>
      <c r="AB1341" s="331"/>
      <c r="AC1341" s="331"/>
      <c r="AD1341" s="328"/>
    </row>
    <row r="1342" spans="18:30" x14ac:dyDescent="0.25">
      <c r="R1342" s="331"/>
      <c r="S1342" s="331"/>
      <c r="T1342" s="331"/>
      <c r="U1342" s="331"/>
      <c r="V1342" s="331"/>
      <c r="W1342" s="331"/>
      <c r="X1342" s="331"/>
      <c r="Y1342" s="331"/>
      <c r="Z1342" s="331"/>
      <c r="AA1342" s="331"/>
      <c r="AB1342" s="331"/>
      <c r="AC1342" s="331"/>
      <c r="AD1342" s="328"/>
    </row>
    <row r="1343" spans="18:30" x14ac:dyDescent="0.25">
      <c r="R1343" s="331"/>
      <c r="S1343" s="331"/>
      <c r="T1343" s="331"/>
      <c r="U1343" s="331"/>
      <c r="V1343" s="331"/>
      <c r="W1343" s="331"/>
      <c r="X1343" s="331"/>
      <c r="Y1343" s="331"/>
      <c r="Z1343" s="331"/>
      <c r="AA1343" s="331"/>
      <c r="AB1343" s="331"/>
      <c r="AC1343" s="331"/>
      <c r="AD1343" s="328"/>
    </row>
    <row r="1344" spans="18:30" x14ac:dyDescent="0.25">
      <c r="R1344" s="331"/>
      <c r="S1344" s="331"/>
      <c r="T1344" s="331"/>
      <c r="U1344" s="331"/>
      <c r="V1344" s="331"/>
      <c r="W1344" s="331"/>
      <c r="X1344" s="331"/>
      <c r="Y1344" s="331"/>
      <c r="Z1344" s="331"/>
      <c r="AA1344" s="331"/>
      <c r="AB1344" s="331"/>
      <c r="AC1344" s="331"/>
      <c r="AD1344" s="328"/>
    </row>
    <row r="1345" spans="18:30" x14ac:dyDescent="0.25">
      <c r="R1345" s="331"/>
      <c r="S1345" s="331"/>
      <c r="T1345" s="331"/>
      <c r="U1345" s="331"/>
      <c r="V1345" s="331"/>
      <c r="W1345" s="331"/>
      <c r="X1345" s="331"/>
      <c r="Y1345" s="331"/>
      <c r="Z1345" s="331"/>
      <c r="AA1345" s="331"/>
      <c r="AB1345" s="331"/>
      <c r="AC1345" s="331"/>
      <c r="AD1345" s="328"/>
    </row>
    <row r="1346" spans="18:30" x14ac:dyDescent="0.25">
      <c r="R1346" s="331"/>
      <c r="S1346" s="331"/>
      <c r="T1346" s="331"/>
      <c r="U1346" s="331"/>
      <c r="V1346" s="331"/>
      <c r="W1346" s="331"/>
      <c r="X1346" s="331"/>
      <c r="Y1346" s="331"/>
      <c r="Z1346" s="331"/>
      <c r="AA1346" s="331"/>
      <c r="AB1346" s="331"/>
      <c r="AC1346" s="331"/>
      <c r="AD1346" s="328"/>
    </row>
    <row r="1347" spans="18:30" x14ac:dyDescent="0.25">
      <c r="R1347" s="331"/>
      <c r="S1347" s="331"/>
      <c r="T1347" s="331"/>
      <c r="U1347" s="331"/>
      <c r="V1347" s="331"/>
      <c r="W1347" s="331"/>
      <c r="X1347" s="331"/>
      <c r="Y1347" s="331"/>
      <c r="Z1347" s="331"/>
      <c r="AA1347" s="331"/>
      <c r="AB1347" s="331"/>
      <c r="AC1347" s="331"/>
      <c r="AD1347" s="328"/>
    </row>
    <row r="1348" spans="18:30" x14ac:dyDescent="0.25">
      <c r="R1348" s="331"/>
      <c r="S1348" s="331"/>
      <c r="T1348" s="331"/>
      <c r="U1348" s="331"/>
      <c r="V1348" s="331"/>
      <c r="W1348" s="331"/>
      <c r="X1348" s="331"/>
      <c r="Y1348" s="331"/>
      <c r="Z1348" s="331"/>
      <c r="AA1348" s="331"/>
      <c r="AB1348" s="331"/>
      <c r="AC1348" s="331"/>
      <c r="AD1348" s="328"/>
    </row>
    <row r="1349" spans="18:30" x14ac:dyDescent="0.25">
      <c r="R1349" s="331"/>
      <c r="S1349" s="331"/>
      <c r="T1349" s="331"/>
      <c r="U1349" s="331"/>
      <c r="V1349" s="331"/>
      <c r="W1349" s="331"/>
      <c r="X1349" s="331"/>
      <c r="Y1349" s="331"/>
      <c r="Z1349" s="331"/>
      <c r="AA1349" s="331"/>
      <c r="AB1349" s="331"/>
      <c r="AC1349" s="331"/>
      <c r="AD1349" s="328"/>
    </row>
    <row r="1350" spans="18:30" x14ac:dyDescent="0.25">
      <c r="R1350" s="331"/>
      <c r="S1350" s="331"/>
      <c r="T1350" s="331"/>
      <c r="U1350" s="331"/>
      <c r="V1350" s="331"/>
      <c r="W1350" s="331"/>
      <c r="X1350" s="331"/>
      <c r="Y1350" s="331"/>
      <c r="Z1350" s="331"/>
      <c r="AA1350" s="331"/>
      <c r="AB1350" s="331"/>
      <c r="AC1350" s="331"/>
      <c r="AD1350" s="328"/>
    </row>
    <row r="1351" spans="18:30" x14ac:dyDescent="0.25">
      <c r="R1351" s="331"/>
      <c r="S1351" s="331"/>
      <c r="T1351" s="331"/>
      <c r="U1351" s="331"/>
      <c r="V1351" s="331"/>
      <c r="W1351" s="331"/>
      <c r="X1351" s="331"/>
      <c r="Y1351" s="331"/>
      <c r="Z1351" s="331"/>
      <c r="AA1351" s="331"/>
      <c r="AB1351" s="331"/>
      <c r="AC1351" s="331"/>
      <c r="AD1351" s="328"/>
    </row>
    <row r="1352" spans="18:30" x14ac:dyDescent="0.25">
      <c r="R1352" s="331"/>
      <c r="S1352" s="331"/>
      <c r="T1352" s="331"/>
      <c r="U1352" s="331"/>
      <c r="V1352" s="331"/>
      <c r="W1352" s="331"/>
      <c r="X1352" s="331"/>
      <c r="Y1352" s="331"/>
      <c r="Z1352" s="331"/>
      <c r="AA1352" s="331"/>
      <c r="AB1352" s="331"/>
      <c r="AC1352" s="331"/>
      <c r="AD1352" s="328"/>
    </row>
    <row r="1353" spans="18:30" x14ac:dyDescent="0.25">
      <c r="R1353" s="331"/>
      <c r="S1353" s="331"/>
      <c r="T1353" s="331"/>
      <c r="U1353" s="331"/>
      <c r="V1353" s="331"/>
      <c r="W1353" s="331"/>
      <c r="X1353" s="331"/>
      <c r="Y1353" s="331"/>
      <c r="Z1353" s="331"/>
      <c r="AA1353" s="331"/>
      <c r="AB1353" s="331"/>
      <c r="AC1353" s="331"/>
      <c r="AD1353" s="328"/>
    </row>
    <row r="1354" spans="18:30" x14ac:dyDescent="0.25">
      <c r="R1354" s="331"/>
      <c r="S1354" s="331"/>
      <c r="T1354" s="331"/>
      <c r="U1354" s="331"/>
      <c r="V1354" s="331"/>
      <c r="W1354" s="331"/>
      <c r="X1354" s="331"/>
      <c r="Y1354" s="331"/>
      <c r="Z1354" s="331"/>
      <c r="AA1354" s="331"/>
      <c r="AB1354" s="331"/>
      <c r="AC1354" s="331"/>
      <c r="AD1354" s="328"/>
    </row>
    <row r="1355" spans="18:30" x14ac:dyDescent="0.25">
      <c r="R1355" s="331"/>
      <c r="S1355" s="331"/>
      <c r="T1355" s="331"/>
      <c r="U1355" s="331"/>
      <c r="V1355" s="331"/>
      <c r="W1355" s="331"/>
      <c r="X1355" s="331"/>
      <c r="Y1355" s="331"/>
      <c r="Z1355" s="331"/>
      <c r="AA1355" s="331"/>
      <c r="AB1355" s="331"/>
      <c r="AC1355" s="331"/>
      <c r="AD1355" s="328"/>
    </row>
    <row r="1356" spans="18:30" x14ac:dyDescent="0.25">
      <c r="R1356" s="331"/>
      <c r="S1356" s="331"/>
      <c r="T1356" s="331"/>
      <c r="U1356" s="331"/>
      <c r="V1356" s="331"/>
      <c r="W1356" s="331"/>
      <c r="X1356" s="331"/>
      <c r="Y1356" s="331"/>
      <c r="Z1356" s="331"/>
      <c r="AA1356" s="331"/>
      <c r="AB1356" s="331"/>
      <c r="AC1356" s="331"/>
      <c r="AD1356" s="328"/>
    </row>
    <row r="1357" spans="18:30" x14ac:dyDescent="0.25">
      <c r="R1357" s="331"/>
      <c r="S1357" s="331"/>
      <c r="T1357" s="331"/>
      <c r="U1357" s="331"/>
      <c r="V1357" s="331"/>
      <c r="W1357" s="331"/>
      <c r="X1357" s="331"/>
      <c r="Y1357" s="331"/>
      <c r="Z1357" s="331"/>
      <c r="AA1357" s="331"/>
      <c r="AB1357" s="331"/>
      <c r="AC1357" s="331"/>
      <c r="AD1357" s="328"/>
    </row>
    <row r="1358" spans="18:30" x14ac:dyDescent="0.25">
      <c r="R1358" s="331"/>
      <c r="S1358" s="331"/>
      <c r="T1358" s="331"/>
      <c r="U1358" s="331"/>
      <c r="V1358" s="331"/>
      <c r="W1358" s="331"/>
      <c r="X1358" s="331"/>
      <c r="Y1358" s="331"/>
      <c r="Z1358" s="331"/>
      <c r="AA1358" s="331"/>
      <c r="AB1358" s="331"/>
      <c r="AC1358" s="331"/>
      <c r="AD1358" s="328"/>
    </row>
    <row r="1359" spans="18:30" x14ac:dyDescent="0.25">
      <c r="R1359" s="331"/>
      <c r="S1359" s="331"/>
      <c r="T1359" s="331"/>
      <c r="U1359" s="331"/>
      <c r="V1359" s="331"/>
      <c r="W1359" s="331"/>
      <c r="X1359" s="331"/>
      <c r="Y1359" s="331"/>
      <c r="Z1359" s="331"/>
      <c r="AA1359" s="331"/>
      <c r="AB1359" s="331"/>
      <c r="AC1359" s="331"/>
      <c r="AD1359" s="328"/>
    </row>
    <row r="1360" spans="18:30" x14ac:dyDescent="0.25">
      <c r="R1360" s="331"/>
      <c r="S1360" s="331"/>
      <c r="T1360" s="331"/>
      <c r="U1360" s="331"/>
      <c r="V1360" s="331"/>
      <c r="W1360" s="331"/>
      <c r="X1360" s="331"/>
      <c r="Y1360" s="331"/>
      <c r="Z1360" s="331"/>
      <c r="AA1360" s="331"/>
      <c r="AB1360" s="331"/>
      <c r="AC1360" s="331"/>
      <c r="AD1360" s="328"/>
    </row>
    <row r="1361" spans="18:30" x14ac:dyDescent="0.25">
      <c r="R1361" s="331"/>
      <c r="S1361" s="331"/>
      <c r="T1361" s="331"/>
      <c r="U1361" s="331"/>
      <c r="V1361" s="331"/>
      <c r="W1361" s="331"/>
      <c r="X1361" s="331"/>
      <c r="Y1361" s="331"/>
      <c r="Z1361" s="331"/>
      <c r="AA1361" s="331"/>
      <c r="AB1361" s="331"/>
      <c r="AC1361" s="331"/>
      <c r="AD1361" s="328"/>
    </row>
    <row r="1362" spans="18:30" x14ac:dyDescent="0.25">
      <c r="R1362" s="331"/>
      <c r="S1362" s="331"/>
      <c r="T1362" s="331"/>
      <c r="U1362" s="331"/>
      <c r="V1362" s="331"/>
      <c r="W1362" s="331"/>
      <c r="X1362" s="331"/>
      <c r="Y1362" s="331"/>
      <c r="Z1362" s="331"/>
      <c r="AA1362" s="331"/>
      <c r="AB1362" s="331"/>
      <c r="AC1362" s="331"/>
      <c r="AD1362" s="328"/>
    </row>
    <row r="1363" spans="18:30" x14ac:dyDescent="0.25">
      <c r="R1363" s="331"/>
      <c r="S1363" s="331"/>
      <c r="T1363" s="331"/>
      <c r="U1363" s="331"/>
      <c r="V1363" s="331"/>
      <c r="W1363" s="331"/>
      <c r="X1363" s="331"/>
      <c r="Y1363" s="331"/>
      <c r="Z1363" s="331"/>
      <c r="AA1363" s="331"/>
      <c r="AB1363" s="331"/>
      <c r="AC1363" s="331"/>
      <c r="AD1363" s="328"/>
    </row>
    <row r="1364" spans="18:30" x14ac:dyDescent="0.25">
      <c r="R1364" s="331"/>
      <c r="S1364" s="331"/>
      <c r="T1364" s="331"/>
      <c r="U1364" s="331"/>
      <c r="V1364" s="331"/>
      <c r="W1364" s="331"/>
      <c r="X1364" s="331"/>
      <c r="Y1364" s="331"/>
      <c r="Z1364" s="331"/>
      <c r="AA1364" s="331"/>
      <c r="AB1364" s="331"/>
      <c r="AC1364" s="331"/>
      <c r="AD1364" s="328"/>
    </row>
    <row r="1365" spans="18:30" x14ac:dyDescent="0.25">
      <c r="R1365" s="331"/>
      <c r="S1365" s="331"/>
      <c r="T1365" s="331"/>
      <c r="U1365" s="331"/>
      <c r="V1365" s="331"/>
      <c r="W1365" s="331"/>
      <c r="X1365" s="331"/>
      <c r="Y1365" s="331"/>
      <c r="Z1365" s="331"/>
      <c r="AA1365" s="331"/>
      <c r="AB1365" s="331"/>
      <c r="AC1365" s="331"/>
      <c r="AD1365" s="328"/>
    </row>
    <row r="1366" spans="18:30" x14ac:dyDescent="0.25">
      <c r="R1366" s="331"/>
      <c r="S1366" s="331"/>
      <c r="T1366" s="331"/>
      <c r="U1366" s="331"/>
      <c r="V1366" s="331"/>
      <c r="W1366" s="331"/>
      <c r="X1366" s="331"/>
      <c r="Y1366" s="331"/>
      <c r="Z1366" s="331"/>
      <c r="AA1366" s="331"/>
      <c r="AB1366" s="331"/>
      <c r="AC1366" s="331"/>
      <c r="AD1366" s="328"/>
    </row>
    <row r="1367" spans="18:30" x14ac:dyDescent="0.25">
      <c r="R1367" s="331"/>
      <c r="S1367" s="331"/>
      <c r="T1367" s="331"/>
      <c r="U1367" s="331"/>
      <c r="V1367" s="331"/>
      <c r="W1367" s="331"/>
      <c r="X1367" s="331"/>
      <c r="Y1367" s="331"/>
      <c r="Z1367" s="331"/>
      <c r="AA1367" s="331"/>
      <c r="AB1367" s="331"/>
      <c r="AC1367" s="331"/>
      <c r="AD1367" s="328"/>
    </row>
    <row r="1368" spans="18:30" x14ac:dyDescent="0.25">
      <c r="R1368" s="331"/>
      <c r="S1368" s="331"/>
      <c r="T1368" s="331"/>
      <c r="U1368" s="331"/>
      <c r="V1368" s="331"/>
      <c r="W1368" s="331"/>
      <c r="X1368" s="331"/>
      <c r="Y1368" s="331"/>
      <c r="Z1368" s="331"/>
      <c r="AA1368" s="331"/>
      <c r="AB1368" s="331"/>
      <c r="AC1368" s="331"/>
      <c r="AD1368" s="328"/>
    </row>
    <row r="1369" spans="18:30" x14ac:dyDescent="0.25">
      <c r="R1369" s="331"/>
      <c r="S1369" s="331"/>
      <c r="T1369" s="331"/>
      <c r="U1369" s="331"/>
      <c r="V1369" s="331"/>
      <c r="W1369" s="331"/>
      <c r="X1369" s="331"/>
      <c r="Y1369" s="331"/>
      <c r="Z1369" s="331"/>
      <c r="AA1369" s="331"/>
      <c r="AB1369" s="331"/>
      <c r="AC1369" s="331"/>
      <c r="AD1369" s="328"/>
    </row>
    <row r="1370" spans="18:30" x14ac:dyDescent="0.25">
      <c r="R1370" s="331"/>
      <c r="S1370" s="331"/>
      <c r="T1370" s="331"/>
      <c r="U1370" s="331"/>
      <c r="V1370" s="331"/>
      <c r="W1370" s="331"/>
      <c r="X1370" s="331"/>
      <c r="Y1370" s="331"/>
      <c r="Z1370" s="331"/>
      <c r="AA1370" s="331"/>
      <c r="AB1370" s="331"/>
      <c r="AC1370" s="331"/>
      <c r="AD1370" s="328"/>
    </row>
    <row r="1371" spans="18:30" x14ac:dyDescent="0.25">
      <c r="R1371" s="331"/>
      <c r="S1371" s="331"/>
      <c r="T1371" s="331"/>
      <c r="U1371" s="331"/>
      <c r="V1371" s="331"/>
      <c r="W1371" s="331"/>
      <c r="X1371" s="331"/>
      <c r="Y1371" s="331"/>
      <c r="Z1371" s="331"/>
      <c r="AA1371" s="331"/>
      <c r="AB1371" s="331"/>
      <c r="AC1371" s="331"/>
      <c r="AD1371" s="328"/>
    </row>
    <row r="1372" spans="18:30" x14ac:dyDescent="0.25">
      <c r="R1372" s="331"/>
      <c r="S1372" s="331"/>
      <c r="T1372" s="331"/>
      <c r="U1372" s="331"/>
      <c r="V1372" s="331"/>
      <c r="W1372" s="331"/>
      <c r="X1372" s="331"/>
      <c r="Y1372" s="331"/>
      <c r="Z1372" s="331"/>
      <c r="AA1372" s="331"/>
      <c r="AB1372" s="331"/>
      <c r="AC1372" s="331"/>
      <c r="AD1372" s="328"/>
    </row>
    <row r="1373" spans="18:30" x14ac:dyDescent="0.25">
      <c r="R1373" s="331"/>
      <c r="S1373" s="331"/>
      <c r="T1373" s="331"/>
      <c r="U1373" s="331"/>
      <c r="V1373" s="331"/>
      <c r="W1373" s="331"/>
      <c r="X1373" s="331"/>
      <c r="Y1373" s="331"/>
      <c r="Z1373" s="331"/>
      <c r="AA1373" s="331"/>
      <c r="AB1373" s="331"/>
      <c r="AC1373" s="331"/>
      <c r="AD1373" s="328"/>
    </row>
    <row r="1374" spans="18:30" x14ac:dyDescent="0.25">
      <c r="R1374" s="331"/>
      <c r="S1374" s="331"/>
      <c r="T1374" s="331"/>
      <c r="U1374" s="331"/>
      <c r="V1374" s="331"/>
      <c r="W1374" s="331"/>
      <c r="X1374" s="331"/>
      <c r="Y1374" s="331"/>
      <c r="Z1374" s="331"/>
      <c r="AA1374" s="331"/>
      <c r="AB1374" s="331"/>
      <c r="AC1374" s="331"/>
      <c r="AD1374" s="328"/>
    </row>
    <row r="1375" spans="18:30" x14ac:dyDescent="0.25">
      <c r="R1375" s="331"/>
      <c r="S1375" s="331"/>
      <c r="T1375" s="331"/>
      <c r="U1375" s="331"/>
      <c r="V1375" s="331"/>
      <c r="W1375" s="331"/>
      <c r="X1375" s="331"/>
      <c r="Y1375" s="331"/>
      <c r="Z1375" s="331"/>
      <c r="AA1375" s="331"/>
      <c r="AB1375" s="331"/>
      <c r="AC1375" s="331"/>
      <c r="AD1375" s="328"/>
    </row>
    <row r="1376" spans="18:30" x14ac:dyDescent="0.25">
      <c r="R1376" s="331"/>
      <c r="S1376" s="331"/>
      <c r="T1376" s="331"/>
      <c r="U1376" s="331"/>
      <c r="V1376" s="331"/>
      <c r="W1376" s="331"/>
      <c r="X1376" s="331"/>
      <c r="Y1376" s="331"/>
      <c r="Z1376" s="331"/>
      <c r="AA1376" s="331"/>
      <c r="AB1376" s="331"/>
      <c r="AC1376" s="331"/>
      <c r="AD1376" s="328"/>
    </row>
    <row r="1377" spans="18:30" x14ac:dyDescent="0.25">
      <c r="R1377" s="331"/>
      <c r="S1377" s="331"/>
      <c r="T1377" s="331"/>
      <c r="U1377" s="331"/>
      <c r="V1377" s="331"/>
      <c r="W1377" s="331"/>
      <c r="X1377" s="331"/>
      <c r="Y1377" s="331"/>
      <c r="Z1377" s="331"/>
      <c r="AA1377" s="331"/>
      <c r="AB1377" s="331"/>
      <c r="AC1377" s="331"/>
      <c r="AD1377" s="328"/>
    </row>
    <row r="1378" spans="18:30" x14ac:dyDescent="0.25">
      <c r="R1378" s="331"/>
      <c r="S1378" s="331"/>
      <c r="T1378" s="331"/>
      <c r="U1378" s="331"/>
      <c r="V1378" s="331"/>
      <c r="W1378" s="331"/>
      <c r="X1378" s="331"/>
      <c r="Y1378" s="331"/>
      <c r="Z1378" s="331"/>
      <c r="AA1378" s="331"/>
      <c r="AB1378" s="331"/>
      <c r="AC1378" s="331"/>
      <c r="AD1378" s="328"/>
    </row>
    <row r="1379" spans="18:30" x14ac:dyDescent="0.25">
      <c r="R1379" s="331"/>
      <c r="S1379" s="331"/>
      <c r="T1379" s="331"/>
      <c r="U1379" s="331"/>
      <c r="V1379" s="331"/>
      <c r="W1379" s="331"/>
      <c r="X1379" s="331"/>
      <c r="Y1379" s="331"/>
      <c r="Z1379" s="331"/>
      <c r="AA1379" s="331"/>
      <c r="AB1379" s="331"/>
      <c r="AC1379" s="331"/>
      <c r="AD1379" s="328"/>
    </row>
    <row r="1380" spans="18:30" x14ac:dyDescent="0.25">
      <c r="R1380" s="331"/>
      <c r="S1380" s="331"/>
      <c r="T1380" s="331"/>
      <c r="U1380" s="331"/>
      <c r="V1380" s="331"/>
      <c r="W1380" s="331"/>
      <c r="X1380" s="331"/>
      <c r="Y1380" s="331"/>
      <c r="Z1380" s="331"/>
      <c r="AA1380" s="331"/>
      <c r="AB1380" s="331"/>
      <c r="AC1380" s="331"/>
      <c r="AD1380" s="328"/>
    </row>
    <row r="1381" spans="18:30" x14ac:dyDescent="0.25">
      <c r="R1381" s="331"/>
      <c r="S1381" s="331"/>
      <c r="T1381" s="331"/>
      <c r="U1381" s="331"/>
      <c r="V1381" s="331"/>
      <c r="W1381" s="331"/>
      <c r="X1381" s="331"/>
      <c r="Y1381" s="331"/>
      <c r="Z1381" s="331"/>
      <c r="AA1381" s="331"/>
      <c r="AB1381" s="331"/>
      <c r="AC1381" s="331"/>
      <c r="AD1381" s="328"/>
    </row>
    <row r="1382" spans="18:30" x14ac:dyDescent="0.25">
      <c r="R1382" s="331"/>
      <c r="S1382" s="331"/>
      <c r="T1382" s="331"/>
      <c r="U1382" s="331"/>
      <c r="V1382" s="331"/>
      <c r="W1382" s="331"/>
      <c r="X1382" s="331"/>
      <c r="Y1382" s="331"/>
      <c r="Z1382" s="331"/>
      <c r="AA1382" s="331"/>
      <c r="AB1382" s="331"/>
      <c r="AC1382" s="331"/>
      <c r="AD1382" s="328"/>
    </row>
    <row r="1383" spans="18:30" x14ac:dyDescent="0.25">
      <c r="R1383" s="331"/>
      <c r="S1383" s="331"/>
      <c r="T1383" s="331"/>
      <c r="U1383" s="331"/>
      <c r="V1383" s="331"/>
      <c r="W1383" s="331"/>
      <c r="X1383" s="331"/>
      <c r="Y1383" s="331"/>
      <c r="Z1383" s="331"/>
      <c r="AA1383" s="331"/>
      <c r="AB1383" s="331"/>
      <c r="AC1383" s="331"/>
      <c r="AD1383" s="328"/>
    </row>
    <row r="1384" spans="18:30" x14ac:dyDescent="0.25">
      <c r="R1384" s="331"/>
      <c r="S1384" s="331"/>
      <c r="T1384" s="331"/>
      <c r="U1384" s="331"/>
      <c r="V1384" s="331"/>
      <c r="W1384" s="331"/>
      <c r="X1384" s="331"/>
      <c r="Y1384" s="331"/>
      <c r="Z1384" s="331"/>
      <c r="AA1384" s="331"/>
      <c r="AB1384" s="331"/>
      <c r="AC1384" s="331"/>
      <c r="AD1384" s="328"/>
    </row>
    <row r="1385" spans="18:30" x14ac:dyDescent="0.25">
      <c r="R1385" s="331"/>
      <c r="S1385" s="331"/>
      <c r="T1385" s="331"/>
      <c r="U1385" s="331"/>
      <c r="V1385" s="331"/>
      <c r="W1385" s="331"/>
      <c r="X1385" s="331"/>
      <c r="Y1385" s="331"/>
      <c r="Z1385" s="331"/>
      <c r="AA1385" s="331"/>
      <c r="AB1385" s="331"/>
      <c r="AC1385" s="331"/>
      <c r="AD1385" s="328"/>
    </row>
    <row r="1386" spans="18:30" x14ac:dyDescent="0.25">
      <c r="R1386" s="331"/>
      <c r="S1386" s="331"/>
      <c r="T1386" s="331"/>
      <c r="U1386" s="331"/>
      <c r="V1386" s="331"/>
      <c r="W1386" s="331"/>
      <c r="X1386" s="331"/>
      <c r="Y1386" s="331"/>
      <c r="Z1386" s="331"/>
      <c r="AA1386" s="331"/>
      <c r="AB1386" s="331"/>
      <c r="AC1386" s="331"/>
      <c r="AD1386" s="328"/>
    </row>
    <row r="1387" spans="18:30" x14ac:dyDescent="0.25">
      <c r="R1387" s="331"/>
      <c r="S1387" s="331"/>
      <c r="T1387" s="331"/>
      <c r="U1387" s="331"/>
      <c r="V1387" s="331"/>
      <c r="W1387" s="331"/>
      <c r="X1387" s="331"/>
      <c r="Y1387" s="331"/>
      <c r="Z1387" s="331"/>
      <c r="AA1387" s="331"/>
      <c r="AB1387" s="331"/>
      <c r="AC1387" s="331"/>
      <c r="AD1387" s="328"/>
    </row>
    <row r="1388" spans="18:30" x14ac:dyDescent="0.25">
      <c r="R1388" s="331"/>
      <c r="S1388" s="331"/>
      <c r="T1388" s="331"/>
      <c r="U1388" s="331"/>
      <c r="V1388" s="331"/>
      <c r="W1388" s="331"/>
      <c r="X1388" s="331"/>
      <c r="Y1388" s="331"/>
      <c r="Z1388" s="331"/>
      <c r="AA1388" s="331"/>
      <c r="AB1388" s="331"/>
      <c r="AC1388" s="331"/>
      <c r="AD1388" s="328"/>
    </row>
    <row r="1389" spans="18:30" x14ac:dyDescent="0.25">
      <c r="R1389" s="331"/>
      <c r="S1389" s="331"/>
      <c r="T1389" s="331"/>
      <c r="U1389" s="331"/>
      <c r="V1389" s="331"/>
      <c r="W1389" s="331"/>
      <c r="X1389" s="331"/>
      <c r="Y1389" s="331"/>
      <c r="Z1389" s="331"/>
      <c r="AA1389" s="331"/>
      <c r="AB1389" s="331"/>
      <c r="AC1389" s="331"/>
      <c r="AD1389" s="328"/>
    </row>
    <row r="1390" spans="18:30" x14ac:dyDescent="0.25">
      <c r="R1390" s="331"/>
      <c r="S1390" s="331"/>
      <c r="T1390" s="331"/>
      <c r="U1390" s="331"/>
      <c r="V1390" s="331"/>
      <c r="W1390" s="331"/>
      <c r="X1390" s="331"/>
      <c r="Y1390" s="331"/>
      <c r="Z1390" s="331"/>
      <c r="AA1390" s="331"/>
      <c r="AB1390" s="331"/>
      <c r="AC1390" s="331"/>
      <c r="AD1390" s="328"/>
    </row>
    <row r="1391" spans="18:30" x14ac:dyDescent="0.25">
      <c r="R1391" s="331"/>
      <c r="S1391" s="331"/>
      <c r="T1391" s="331"/>
      <c r="U1391" s="331"/>
      <c r="V1391" s="331"/>
      <c r="W1391" s="331"/>
      <c r="X1391" s="331"/>
      <c r="Y1391" s="331"/>
      <c r="Z1391" s="331"/>
      <c r="AA1391" s="331"/>
      <c r="AB1391" s="331"/>
      <c r="AC1391" s="331"/>
      <c r="AD1391" s="328"/>
    </row>
    <row r="1392" spans="18:30" x14ac:dyDescent="0.25">
      <c r="R1392" s="331"/>
      <c r="S1392" s="331"/>
      <c r="T1392" s="331"/>
      <c r="U1392" s="331"/>
      <c r="V1392" s="331"/>
      <c r="W1392" s="331"/>
      <c r="X1392" s="331"/>
      <c r="Y1392" s="331"/>
      <c r="Z1392" s="331"/>
      <c r="AA1392" s="331"/>
      <c r="AB1392" s="331"/>
      <c r="AC1392" s="331"/>
      <c r="AD1392" s="328"/>
    </row>
    <row r="1393" spans="18:30" x14ac:dyDescent="0.25">
      <c r="R1393" s="331"/>
      <c r="S1393" s="331"/>
      <c r="T1393" s="331"/>
      <c r="U1393" s="331"/>
      <c r="V1393" s="331"/>
      <c r="W1393" s="331"/>
      <c r="X1393" s="331"/>
      <c r="Y1393" s="331"/>
      <c r="Z1393" s="331"/>
      <c r="AA1393" s="331"/>
      <c r="AB1393" s="331"/>
      <c r="AC1393" s="331"/>
      <c r="AD1393" s="328"/>
    </row>
    <row r="1394" spans="18:30" x14ac:dyDescent="0.25">
      <c r="R1394" s="331"/>
      <c r="S1394" s="331"/>
      <c r="T1394" s="331"/>
      <c r="U1394" s="331"/>
      <c r="V1394" s="331"/>
      <c r="W1394" s="331"/>
      <c r="X1394" s="331"/>
      <c r="Y1394" s="331"/>
      <c r="Z1394" s="331"/>
      <c r="AA1394" s="331"/>
      <c r="AB1394" s="331"/>
      <c r="AC1394" s="331"/>
      <c r="AD1394" s="328"/>
    </row>
    <row r="1395" spans="18:30" x14ac:dyDescent="0.25">
      <c r="R1395" s="331"/>
      <c r="S1395" s="331"/>
      <c r="T1395" s="331"/>
      <c r="U1395" s="331"/>
      <c r="V1395" s="331"/>
      <c r="W1395" s="331"/>
      <c r="X1395" s="331"/>
      <c r="Y1395" s="331"/>
      <c r="Z1395" s="331"/>
      <c r="AA1395" s="331"/>
      <c r="AB1395" s="331"/>
      <c r="AC1395" s="331"/>
      <c r="AD1395" s="328"/>
    </row>
    <row r="1396" spans="18:30" x14ac:dyDescent="0.25">
      <c r="R1396" s="331"/>
      <c r="S1396" s="331"/>
      <c r="T1396" s="331"/>
      <c r="U1396" s="331"/>
      <c r="V1396" s="331"/>
      <c r="W1396" s="331"/>
      <c r="X1396" s="331"/>
      <c r="Y1396" s="331"/>
      <c r="Z1396" s="331"/>
      <c r="AA1396" s="331"/>
      <c r="AB1396" s="331"/>
      <c r="AC1396" s="331"/>
      <c r="AD1396" s="328"/>
    </row>
    <row r="1397" spans="18:30" x14ac:dyDescent="0.25">
      <c r="R1397" s="331"/>
      <c r="S1397" s="331"/>
      <c r="T1397" s="331"/>
      <c r="U1397" s="331"/>
      <c r="V1397" s="331"/>
      <c r="W1397" s="331"/>
      <c r="X1397" s="331"/>
      <c r="Y1397" s="331"/>
      <c r="Z1397" s="331"/>
      <c r="AA1397" s="331"/>
      <c r="AB1397" s="331"/>
      <c r="AC1397" s="331"/>
      <c r="AD1397" s="328"/>
    </row>
    <row r="1398" spans="18:30" x14ac:dyDescent="0.25">
      <c r="R1398" s="331"/>
      <c r="S1398" s="331"/>
      <c r="T1398" s="331"/>
      <c r="U1398" s="331"/>
      <c r="V1398" s="331"/>
      <c r="W1398" s="331"/>
      <c r="X1398" s="331"/>
      <c r="Y1398" s="331"/>
      <c r="Z1398" s="331"/>
      <c r="AA1398" s="331"/>
      <c r="AB1398" s="331"/>
      <c r="AC1398" s="331"/>
      <c r="AD1398" s="328"/>
    </row>
    <row r="1399" spans="18:30" x14ac:dyDescent="0.25">
      <c r="R1399" s="331"/>
      <c r="S1399" s="331"/>
      <c r="T1399" s="331"/>
      <c r="U1399" s="331"/>
      <c r="V1399" s="331"/>
      <c r="W1399" s="331"/>
      <c r="X1399" s="331"/>
      <c r="Y1399" s="331"/>
      <c r="Z1399" s="331"/>
      <c r="AA1399" s="331"/>
      <c r="AB1399" s="331"/>
      <c r="AC1399" s="331"/>
      <c r="AD1399" s="328"/>
    </row>
    <row r="1400" spans="18:30" x14ac:dyDescent="0.25">
      <c r="R1400" s="331"/>
      <c r="S1400" s="331"/>
      <c r="T1400" s="331"/>
      <c r="U1400" s="331"/>
      <c r="V1400" s="331"/>
      <c r="W1400" s="331"/>
      <c r="X1400" s="331"/>
      <c r="Y1400" s="331"/>
      <c r="Z1400" s="331"/>
      <c r="AA1400" s="331"/>
      <c r="AB1400" s="331"/>
      <c r="AC1400" s="331"/>
      <c r="AD1400" s="328"/>
    </row>
    <row r="1401" spans="18:30" x14ac:dyDescent="0.25">
      <c r="R1401" s="331"/>
      <c r="S1401" s="331"/>
      <c r="T1401" s="331"/>
      <c r="U1401" s="331"/>
      <c r="V1401" s="331"/>
      <c r="W1401" s="331"/>
      <c r="X1401" s="331"/>
      <c r="Y1401" s="331"/>
      <c r="Z1401" s="331"/>
      <c r="AA1401" s="331"/>
      <c r="AB1401" s="331"/>
      <c r="AC1401" s="331"/>
      <c r="AD1401" s="328"/>
    </row>
    <row r="1402" spans="18:30" x14ac:dyDescent="0.25">
      <c r="R1402" s="331"/>
      <c r="S1402" s="331"/>
      <c r="T1402" s="331"/>
      <c r="U1402" s="331"/>
      <c r="V1402" s="331"/>
      <c r="W1402" s="331"/>
      <c r="X1402" s="331"/>
      <c r="Y1402" s="331"/>
      <c r="Z1402" s="331"/>
      <c r="AA1402" s="331"/>
      <c r="AB1402" s="331"/>
      <c r="AC1402" s="331"/>
      <c r="AD1402" s="328"/>
    </row>
    <row r="1403" spans="18:30" x14ac:dyDescent="0.25">
      <c r="R1403" s="331"/>
      <c r="S1403" s="331"/>
      <c r="T1403" s="331"/>
      <c r="U1403" s="331"/>
      <c r="V1403" s="331"/>
      <c r="W1403" s="331"/>
      <c r="X1403" s="331"/>
      <c r="Y1403" s="331"/>
      <c r="Z1403" s="331"/>
      <c r="AA1403" s="331"/>
      <c r="AB1403" s="331"/>
      <c r="AC1403" s="331"/>
      <c r="AD1403" s="328"/>
    </row>
    <row r="1404" spans="18:30" x14ac:dyDescent="0.25">
      <c r="R1404" s="331"/>
      <c r="S1404" s="331"/>
      <c r="T1404" s="331"/>
      <c r="U1404" s="331"/>
      <c r="V1404" s="331"/>
      <c r="W1404" s="331"/>
      <c r="X1404" s="331"/>
      <c r="Y1404" s="331"/>
      <c r="Z1404" s="331"/>
      <c r="AA1404" s="331"/>
      <c r="AB1404" s="331"/>
      <c r="AC1404" s="331"/>
      <c r="AD1404" s="328"/>
    </row>
    <row r="1405" spans="18:30" x14ac:dyDescent="0.25">
      <c r="R1405" s="331"/>
      <c r="S1405" s="331"/>
      <c r="T1405" s="331"/>
      <c r="U1405" s="331"/>
      <c r="V1405" s="331"/>
      <c r="W1405" s="331"/>
      <c r="X1405" s="331"/>
      <c r="Y1405" s="331"/>
      <c r="Z1405" s="331"/>
      <c r="AA1405" s="331"/>
      <c r="AB1405" s="331"/>
      <c r="AC1405" s="331"/>
      <c r="AD1405" s="328"/>
    </row>
    <row r="1406" spans="18:30" x14ac:dyDescent="0.25">
      <c r="R1406" s="331"/>
      <c r="S1406" s="331"/>
      <c r="T1406" s="331"/>
      <c r="U1406" s="331"/>
      <c r="V1406" s="331"/>
      <c r="W1406" s="331"/>
      <c r="X1406" s="331"/>
      <c r="Y1406" s="331"/>
      <c r="Z1406" s="331"/>
      <c r="AA1406" s="331"/>
      <c r="AB1406" s="331"/>
      <c r="AC1406" s="331"/>
      <c r="AD1406" s="328"/>
    </row>
    <row r="1407" spans="18:30" x14ac:dyDescent="0.25">
      <c r="R1407" s="331"/>
      <c r="S1407" s="331"/>
      <c r="T1407" s="331"/>
      <c r="U1407" s="331"/>
      <c r="V1407" s="331"/>
      <c r="W1407" s="331"/>
      <c r="X1407" s="331"/>
      <c r="Y1407" s="331"/>
      <c r="Z1407" s="331"/>
      <c r="AA1407" s="331"/>
      <c r="AB1407" s="331"/>
      <c r="AC1407" s="331"/>
      <c r="AD1407" s="328"/>
    </row>
    <row r="1408" spans="18:30" x14ac:dyDescent="0.25">
      <c r="R1408" s="331"/>
      <c r="S1408" s="331"/>
      <c r="T1408" s="331"/>
      <c r="U1408" s="331"/>
      <c r="V1408" s="331"/>
      <c r="W1408" s="331"/>
      <c r="X1408" s="331"/>
      <c r="Y1408" s="331"/>
      <c r="Z1408" s="331"/>
      <c r="AA1408" s="331"/>
      <c r="AB1408" s="331"/>
      <c r="AC1408" s="331"/>
      <c r="AD1408" s="328"/>
    </row>
    <row r="1409" spans="18:30" x14ac:dyDescent="0.25">
      <c r="R1409" s="331"/>
      <c r="S1409" s="331"/>
      <c r="T1409" s="331"/>
      <c r="U1409" s="331"/>
      <c r="V1409" s="331"/>
      <c r="W1409" s="331"/>
      <c r="X1409" s="331"/>
      <c r="Y1409" s="331"/>
      <c r="Z1409" s="331"/>
      <c r="AA1409" s="331"/>
      <c r="AB1409" s="331"/>
      <c r="AC1409" s="331"/>
      <c r="AD1409" s="328"/>
    </row>
    <row r="1410" spans="18:30" x14ac:dyDescent="0.25">
      <c r="R1410" s="331"/>
      <c r="S1410" s="331"/>
      <c r="T1410" s="331"/>
      <c r="U1410" s="331"/>
      <c r="V1410" s="331"/>
      <c r="W1410" s="331"/>
      <c r="X1410" s="331"/>
      <c r="Y1410" s="331"/>
      <c r="Z1410" s="331"/>
      <c r="AA1410" s="331"/>
      <c r="AB1410" s="331"/>
      <c r="AC1410" s="331"/>
      <c r="AD1410" s="328"/>
    </row>
    <row r="1411" spans="18:30" x14ac:dyDescent="0.25">
      <c r="R1411" s="331"/>
      <c r="S1411" s="331"/>
      <c r="T1411" s="331"/>
      <c r="U1411" s="331"/>
      <c r="V1411" s="331"/>
      <c r="W1411" s="331"/>
      <c r="X1411" s="331"/>
      <c r="Y1411" s="331"/>
      <c r="Z1411" s="331"/>
      <c r="AA1411" s="331"/>
      <c r="AB1411" s="331"/>
      <c r="AC1411" s="331"/>
      <c r="AD1411" s="328"/>
    </row>
    <row r="1412" spans="18:30" x14ac:dyDescent="0.25">
      <c r="R1412" s="331"/>
      <c r="S1412" s="331"/>
      <c r="T1412" s="331"/>
      <c r="U1412" s="331"/>
      <c r="V1412" s="331"/>
      <c r="W1412" s="331"/>
      <c r="X1412" s="331"/>
      <c r="Y1412" s="331"/>
      <c r="Z1412" s="331"/>
      <c r="AA1412" s="331"/>
      <c r="AB1412" s="331"/>
      <c r="AC1412" s="331"/>
      <c r="AD1412" s="328"/>
    </row>
    <row r="1413" spans="18:30" x14ac:dyDescent="0.25">
      <c r="R1413" s="331"/>
      <c r="S1413" s="331"/>
      <c r="T1413" s="331"/>
      <c r="U1413" s="331"/>
      <c r="V1413" s="331"/>
      <c r="W1413" s="331"/>
      <c r="X1413" s="331"/>
      <c r="Y1413" s="331"/>
      <c r="Z1413" s="331"/>
      <c r="AA1413" s="331"/>
      <c r="AB1413" s="331"/>
      <c r="AC1413" s="331"/>
      <c r="AD1413" s="328"/>
    </row>
    <row r="1414" spans="18:30" x14ac:dyDescent="0.25">
      <c r="R1414" s="331"/>
      <c r="S1414" s="331"/>
      <c r="T1414" s="331"/>
      <c r="U1414" s="331"/>
      <c r="V1414" s="331"/>
      <c r="W1414" s="331"/>
      <c r="X1414" s="331"/>
      <c r="Y1414" s="331"/>
      <c r="Z1414" s="331"/>
      <c r="AA1414" s="331"/>
      <c r="AB1414" s="331"/>
      <c r="AC1414" s="331"/>
      <c r="AD1414" s="328"/>
    </row>
    <row r="1415" spans="18:30" x14ac:dyDescent="0.25">
      <c r="R1415" s="331"/>
      <c r="S1415" s="331"/>
      <c r="T1415" s="331"/>
      <c r="U1415" s="331"/>
      <c r="V1415" s="331"/>
      <c r="W1415" s="331"/>
      <c r="X1415" s="331"/>
      <c r="Y1415" s="331"/>
      <c r="Z1415" s="331"/>
      <c r="AA1415" s="331"/>
      <c r="AB1415" s="331"/>
      <c r="AC1415" s="331"/>
      <c r="AD1415" s="328"/>
    </row>
    <row r="1416" spans="18:30" x14ac:dyDescent="0.25">
      <c r="R1416" s="331"/>
      <c r="S1416" s="331"/>
      <c r="T1416" s="331"/>
      <c r="U1416" s="331"/>
      <c r="V1416" s="331"/>
      <c r="W1416" s="331"/>
      <c r="X1416" s="331"/>
      <c r="Y1416" s="331"/>
      <c r="Z1416" s="331"/>
      <c r="AA1416" s="331"/>
      <c r="AB1416" s="331"/>
      <c r="AC1416" s="331"/>
      <c r="AD1416" s="328"/>
    </row>
    <row r="1417" spans="18:30" x14ac:dyDescent="0.25">
      <c r="R1417" s="331"/>
      <c r="S1417" s="331"/>
      <c r="T1417" s="331"/>
      <c r="U1417" s="331"/>
      <c r="V1417" s="331"/>
      <c r="W1417" s="331"/>
      <c r="X1417" s="331"/>
      <c r="Y1417" s="331"/>
      <c r="Z1417" s="331"/>
      <c r="AA1417" s="331"/>
      <c r="AB1417" s="331"/>
      <c r="AC1417" s="331"/>
      <c r="AD1417" s="328"/>
    </row>
    <row r="1418" spans="18:30" x14ac:dyDescent="0.25">
      <c r="R1418" s="331"/>
      <c r="S1418" s="331"/>
      <c r="T1418" s="331"/>
      <c r="U1418" s="331"/>
      <c r="V1418" s="331"/>
      <c r="W1418" s="331"/>
      <c r="X1418" s="331"/>
      <c r="Y1418" s="331"/>
      <c r="Z1418" s="331"/>
      <c r="AA1418" s="331"/>
      <c r="AB1418" s="331"/>
      <c r="AC1418" s="331"/>
      <c r="AD1418" s="328"/>
    </row>
    <row r="1419" spans="18:30" x14ac:dyDescent="0.25">
      <c r="R1419" s="331"/>
      <c r="S1419" s="331"/>
      <c r="T1419" s="331"/>
      <c r="U1419" s="331"/>
      <c r="V1419" s="331"/>
      <c r="W1419" s="331"/>
      <c r="X1419" s="331"/>
      <c r="Y1419" s="331"/>
      <c r="Z1419" s="331"/>
      <c r="AA1419" s="331"/>
      <c r="AB1419" s="331"/>
      <c r="AC1419" s="331"/>
      <c r="AD1419" s="328"/>
    </row>
    <row r="1420" spans="18:30" x14ac:dyDescent="0.25">
      <c r="R1420" s="331"/>
      <c r="S1420" s="331"/>
      <c r="T1420" s="331"/>
      <c r="U1420" s="331"/>
      <c r="V1420" s="331"/>
      <c r="W1420" s="331"/>
      <c r="X1420" s="331"/>
      <c r="Y1420" s="331"/>
      <c r="Z1420" s="331"/>
      <c r="AA1420" s="331"/>
      <c r="AB1420" s="331"/>
      <c r="AC1420" s="331"/>
      <c r="AD1420" s="328"/>
    </row>
    <row r="1421" spans="18:30" x14ac:dyDescent="0.25">
      <c r="R1421" s="331"/>
      <c r="S1421" s="331"/>
      <c r="T1421" s="331"/>
      <c r="U1421" s="331"/>
      <c r="V1421" s="331"/>
      <c r="W1421" s="331"/>
      <c r="X1421" s="331"/>
      <c r="Y1421" s="331"/>
      <c r="Z1421" s="331"/>
      <c r="AA1421" s="331"/>
      <c r="AB1421" s="331"/>
      <c r="AC1421" s="331"/>
      <c r="AD1421" s="328"/>
    </row>
    <row r="1422" spans="18:30" x14ac:dyDescent="0.25">
      <c r="R1422" s="331"/>
      <c r="S1422" s="331"/>
      <c r="T1422" s="331"/>
      <c r="U1422" s="331"/>
      <c r="V1422" s="331"/>
      <c r="W1422" s="331"/>
      <c r="X1422" s="331"/>
      <c r="Y1422" s="331"/>
      <c r="Z1422" s="331"/>
      <c r="AA1422" s="331"/>
      <c r="AB1422" s="331"/>
      <c r="AC1422" s="331"/>
      <c r="AD1422" s="328"/>
    </row>
    <row r="1423" spans="18:30" x14ac:dyDescent="0.25">
      <c r="R1423" s="331"/>
      <c r="S1423" s="331"/>
      <c r="T1423" s="331"/>
      <c r="U1423" s="331"/>
      <c r="V1423" s="331"/>
      <c r="W1423" s="331"/>
      <c r="X1423" s="331"/>
      <c r="Y1423" s="331"/>
      <c r="Z1423" s="331"/>
      <c r="AA1423" s="331"/>
      <c r="AB1423" s="331"/>
      <c r="AC1423" s="331"/>
      <c r="AD1423" s="328"/>
    </row>
    <row r="1424" spans="18:30" x14ac:dyDescent="0.25">
      <c r="R1424" s="331"/>
      <c r="S1424" s="331"/>
      <c r="T1424" s="331"/>
      <c r="U1424" s="331"/>
      <c r="V1424" s="331"/>
      <c r="W1424" s="331"/>
      <c r="X1424" s="331"/>
      <c r="Y1424" s="331"/>
      <c r="Z1424" s="331"/>
      <c r="AA1424" s="331"/>
      <c r="AB1424" s="331"/>
      <c r="AC1424" s="331"/>
      <c r="AD1424" s="328"/>
    </row>
    <row r="1425" spans="18:30" x14ac:dyDescent="0.25">
      <c r="R1425" s="331"/>
      <c r="S1425" s="331"/>
      <c r="T1425" s="331"/>
      <c r="U1425" s="331"/>
      <c r="V1425" s="331"/>
      <c r="W1425" s="331"/>
      <c r="X1425" s="331"/>
      <c r="Y1425" s="331"/>
      <c r="Z1425" s="331"/>
      <c r="AA1425" s="331"/>
      <c r="AB1425" s="331"/>
      <c r="AC1425" s="331"/>
      <c r="AD1425" s="328"/>
    </row>
    <row r="1426" spans="18:30" x14ac:dyDescent="0.25">
      <c r="R1426" s="331"/>
      <c r="S1426" s="331"/>
      <c r="T1426" s="331"/>
      <c r="U1426" s="331"/>
      <c r="V1426" s="331"/>
      <c r="W1426" s="331"/>
      <c r="X1426" s="331"/>
      <c r="Y1426" s="331"/>
      <c r="Z1426" s="331"/>
      <c r="AA1426" s="331"/>
      <c r="AB1426" s="331"/>
      <c r="AC1426" s="331"/>
      <c r="AD1426" s="328"/>
    </row>
    <row r="1427" spans="18:30" x14ac:dyDescent="0.25">
      <c r="R1427" s="331"/>
      <c r="S1427" s="331"/>
      <c r="T1427" s="331"/>
      <c r="U1427" s="331"/>
      <c r="V1427" s="331"/>
      <c r="W1427" s="331"/>
      <c r="X1427" s="331"/>
      <c r="Y1427" s="331"/>
      <c r="Z1427" s="331"/>
      <c r="AA1427" s="331"/>
      <c r="AB1427" s="331"/>
      <c r="AC1427" s="331"/>
      <c r="AD1427" s="328"/>
    </row>
    <row r="1428" spans="18:30" x14ac:dyDescent="0.25">
      <c r="R1428" s="331"/>
      <c r="S1428" s="331"/>
      <c r="T1428" s="331"/>
      <c r="U1428" s="331"/>
      <c r="V1428" s="331"/>
      <c r="W1428" s="331"/>
      <c r="X1428" s="331"/>
      <c r="Y1428" s="331"/>
      <c r="Z1428" s="331"/>
      <c r="AA1428" s="331"/>
      <c r="AB1428" s="331"/>
      <c r="AC1428" s="331"/>
      <c r="AD1428" s="328"/>
    </row>
    <row r="1429" spans="18:30" x14ac:dyDescent="0.25">
      <c r="R1429" s="331"/>
      <c r="S1429" s="331"/>
      <c r="T1429" s="331"/>
      <c r="U1429" s="331"/>
      <c r="V1429" s="331"/>
      <c r="W1429" s="331"/>
      <c r="X1429" s="331"/>
      <c r="Y1429" s="331"/>
      <c r="Z1429" s="331"/>
      <c r="AA1429" s="331"/>
      <c r="AB1429" s="331"/>
      <c r="AC1429" s="331"/>
      <c r="AD1429" s="328"/>
    </row>
    <row r="1430" spans="18:30" x14ac:dyDescent="0.25">
      <c r="R1430" s="331"/>
      <c r="S1430" s="331"/>
      <c r="T1430" s="331"/>
      <c r="U1430" s="331"/>
      <c r="V1430" s="331"/>
      <c r="W1430" s="331"/>
      <c r="X1430" s="331"/>
      <c r="Y1430" s="331"/>
      <c r="Z1430" s="331"/>
      <c r="AA1430" s="331"/>
      <c r="AB1430" s="331"/>
      <c r="AC1430" s="331"/>
      <c r="AD1430" s="328"/>
    </row>
    <row r="1431" spans="18:30" x14ac:dyDescent="0.25">
      <c r="R1431" s="331"/>
      <c r="S1431" s="331"/>
      <c r="T1431" s="331"/>
      <c r="U1431" s="331"/>
      <c r="V1431" s="331"/>
      <c r="W1431" s="331"/>
      <c r="X1431" s="331"/>
      <c r="Y1431" s="331"/>
      <c r="Z1431" s="331"/>
      <c r="AA1431" s="331"/>
      <c r="AB1431" s="331"/>
      <c r="AC1431" s="331"/>
      <c r="AD1431" s="328"/>
    </row>
    <row r="1432" spans="18:30" x14ac:dyDescent="0.25">
      <c r="R1432" s="331"/>
      <c r="S1432" s="331"/>
      <c r="T1432" s="331"/>
      <c r="U1432" s="331"/>
      <c r="V1432" s="331"/>
      <c r="W1432" s="331"/>
      <c r="X1432" s="331"/>
      <c r="Y1432" s="331"/>
      <c r="Z1432" s="331"/>
      <c r="AA1432" s="331"/>
      <c r="AB1432" s="331"/>
      <c r="AC1432" s="331"/>
      <c r="AD1432" s="328"/>
    </row>
    <row r="1433" spans="18:30" x14ac:dyDescent="0.25">
      <c r="R1433" s="331"/>
      <c r="S1433" s="331"/>
      <c r="T1433" s="331"/>
      <c r="U1433" s="331"/>
      <c r="V1433" s="331"/>
      <c r="W1433" s="331"/>
      <c r="X1433" s="331"/>
      <c r="Y1433" s="331"/>
      <c r="Z1433" s="331"/>
      <c r="AA1433" s="331"/>
      <c r="AB1433" s="331"/>
      <c r="AC1433" s="331"/>
      <c r="AD1433" s="328"/>
    </row>
    <row r="1434" spans="18:30" x14ac:dyDescent="0.25">
      <c r="R1434" s="331"/>
      <c r="S1434" s="331"/>
      <c r="T1434" s="331"/>
      <c r="U1434" s="331"/>
      <c r="V1434" s="331"/>
      <c r="W1434" s="331"/>
      <c r="X1434" s="331"/>
      <c r="Y1434" s="331"/>
      <c r="Z1434" s="331"/>
      <c r="AA1434" s="331"/>
      <c r="AB1434" s="331"/>
      <c r="AC1434" s="331"/>
      <c r="AD1434" s="328"/>
    </row>
    <row r="1435" spans="18:30" x14ac:dyDescent="0.25">
      <c r="R1435" s="331"/>
      <c r="S1435" s="331"/>
      <c r="T1435" s="331"/>
      <c r="U1435" s="331"/>
      <c r="V1435" s="331"/>
      <c r="W1435" s="331"/>
      <c r="X1435" s="331"/>
      <c r="Y1435" s="331"/>
      <c r="Z1435" s="331"/>
      <c r="AA1435" s="331"/>
      <c r="AB1435" s="331"/>
      <c r="AC1435" s="331"/>
      <c r="AD1435" s="328"/>
    </row>
    <row r="1436" spans="18:30" x14ac:dyDescent="0.25">
      <c r="R1436" s="331"/>
      <c r="S1436" s="331"/>
      <c r="T1436" s="331"/>
      <c r="U1436" s="331"/>
      <c r="V1436" s="331"/>
      <c r="W1436" s="331"/>
      <c r="X1436" s="331"/>
      <c r="Y1436" s="331"/>
      <c r="Z1436" s="331"/>
      <c r="AA1436" s="331"/>
      <c r="AB1436" s="331"/>
      <c r="AC1436" s="331"/>
      <c r="AD1436" s="328"/>
    </row>
    <row r="1437" spans="18:30" x14ac:dyDescent="0.25">
      <c r="R1437" s="331"/>
      <c r="S1437" s="331"/>
      <c r="T1437" s="331"/>
      <c r="U1437" s="331"/>
      <c r="V1437" s="331"/>
      <c r="W1437" s="331"/>
      <c r="X1437" s="331"/>
      <c r="Y1437" s="331"/>
      <c r="Z1437" s="331"/>
      <c r="AA1437" s="331"/>
      <c r="AB1437" s="331"/>
      <c r="AC1437" s="331"/>
      <c r="AD1437" s="328"/>
    </row>
    <row r="1438" spans="18:30" x14ac:dyDescent="0.25">
      <c r="R1438" s="331"/>
      <c r="S1438" s="331"/>
      <c r="T1438" s="331"/>
      <c r="U1438" s="331"/>
      <c r="V1438" s="331"/>
      <c r="W1438" s="331"/>
      <c r="X1438" s="331"/>
      <c r="Y1438" s="331"/>
      <c r="Z1438" s="331"/>
      <c r="AA1438" s="331"/>
      <c r="AB1438" s="331"/>
      <c r="AC1438" s="331"/>
      <c r="AD1438" s="328"/>
    </row>
    <row r="1439" spans="18:30" x14ac:dyDescent="0.25">
      <c r="R1439" s="331"/>
      <c r="S1439" s="331"/>
      <c r="T1439" s="331"/>
      <c r="U1439" s="331"/>
      <c r="V1439" s="331"/>
      <c r="W1439" s="331"/>
      <c r="X1439" s="331"/>
      <c r="Y1439" s="331"/>
      <c r="Z1439" s="331"/>
      <c r="AA1439" s="331"/>
      <c r="AB1439" s="331"/>
      <c r="AC1439" s="331"/>
      <c r="AD1439" s="328"/>
    </row>
    <row r="1440" spans="18:30" x14ac:dyDescent="0.25">
      <c r="R1440" s="331"/>
      <c r="S1440" s="331"/>
      <c r="T1440" s="331"/>
      <c r="U1440" s="331"/>
      <c r="V1440" s="331"/>
      <c r="W1440" s="331"/>
      <c r="X1440" s="331"/>
      <c r="Y1440" s="331"/>
      <c r="Z1440" s="331"/>
      <c r="AA1440" s="331"/>
      <c r="AB1440" s="331"/>
      <c r="AC1440" s="331"/>
      <c r="AD1440" s="328"/>
    </row>
    <row r="1441" spans="18:30" x14ac:dyDescent="0.25">
      <c r="R1441" s="331"/>
      <c r="S1441" s="331"/>
      <c r="T1441" s="331"/>
      <c r="U1441" s="331"/>
      <c r="V1441" s="331"/>
      <c r="W1441" s="331"/>
      <c r="X1441" s="331"/>
      <c r="Y1441" s="331"/>
      <c r="Z1441" s="331"/>
      <c r="AA1441" s="331"/>
      <c r="AB1441" s="331"/>
      <c r="AC1441" s="331"/>
      <c r="AD1441" s="328"/>
    </row>
    <row r="1442" spans="18:30" x14ac:dyDescent="0.25">
      <c r="R1442" s="331"/>
      <c r="S1442" s="331"/>
      <c r="T1442" s="331"/>
      <c r="U1442" s="331"/>
      <c r="V1442" s="331"/>
      <c r="W1442" s="331"/>
      <c r="X1442" s="331"/>
      <c r="Y1442" s="331"/>
      <c r="Z1442" s="331"/>
      <c r="AA1442" s="331"/>
      <c r="AB1442" s="331"/>
      <c r="AC1442" s="331"/>
      <c r="AD1442" s="328"/>
    </row>
    <row r="1443" spans="18:30" x14ac:dyDescent="0.25">
      <c r="R1443" s="331"/>
      <c r="S1443" s="331"/>
      <c r="T1443" s="331"/>
      <c r="U1443" s="331"/>
      <c r="V1443" s="331"/>
      <c r="W1443" s="331"/>
      <c r="X1443" s="331"/>
      <c r="Y1443" s="331"/>
      <c r="Z1443" s="331"/>
      <c r="AA1443" s="331"/>
      <c r="AB1443" s="331"/>
      <c r="AC1443" s="331"/>
      <c r="AD1443" s="328"/>
    </row>
    <row r="1444" spans="18:30" x14ac:dyDescent="0.25">
      <c r="R1444" s="331"/>
      <c r="S1444" s="331"/>
      <c r="T1444" s="331"/>
      <c r="U1444" s="331"/>
      <c r="V1444" s="331"/>
      <c r="W1444" s="331"/>
      <c r="X1444" s="331"/>
      <c r="Y1444" s="331"/>
      <c r="Z1444" s="331"/>
      <c r="AA1444" s="331"/>
      <c r="AB1444" s="331"/>
      <c r="AC1444" s="331"/>
      <c r="AD1444" s="328"/>
    </row>
    <row r="1445" spans="18:30" x14ac:dyDescent="0.25">
      <c r="R1445" s="331"/>
      <c r="S1445" s="331"/>
      <c r="T1445" s="331"/>
      <c r="U1445" s="331"/>
      <c r="V1445" s="331"/>
      <c r="W1445" s="331"/>
      <c r="X1445" s="331"/>
      <c r="Y1445" s="331"/>
      <c r="Z1445" s="331"/>
      <c r="AA1445" s="331"/>
      <c r="AB1445" s="331"/>
      <c r="AC1445" s="331"/>
      <c r="AD1445" s="328"/>
    </row>
    <row r="1446" spans="18:30" x14ac:dyDescent="0.25">
      <c r="R1446" s="331"/>
      <c r="S1446" s="331"/>
      <c r="T1446" s="331"/>
      <c r="U1446" s="331"/>
      <c r="V1446" s="331"/>
      <c r="W1446" s="331"/>
      <c r="X1446" s="331"/>
      <c r="Y1446" s="331"/>
      <c r="Z1446" s="331"/>
      <c r="AA1446" s="331"/>
      <c r="AB1446" s="331"/>
      <c r="AC1446" s="331"/>
      <c r="AD1446" s="328"/>
    </row>
    <row r="1447" spans="18:30" x14ac:dyDescent="0.25">
      <c r="R1447" s="331"/>
      <c r="S1447" s="331"/>
      <c r="T1447" s="331"/>
      <c r="U1447" s="331"/>
      <c r="V1447" s="331"/>
      <c r="W1447" s="331"/>
      <c r="X1447" s="331"/>
      <c r="Y1447" s="331"/>
      <c r="Z1447" s="331"/>
      <c r="AA1447" s="331"/>
      <c r="AB1447" s="331"/>
      <c r="AC1447" s="331"/>
      <c r="AD1447" s="328"/>
    </row>
    <row r="1448" spans="18:30" x14ac:dyDescent="0.25">
      <c r="R1448" s="331"/>
      <c r="S1448" s="331"/>
      <c r="T1448" s="331"/>
      <c r="U1448" s="331"/>
      <c r="V1448" s="331"/>
      <c r="W1448" s="331"/>
      <c r="X1448" s="331"/>
      <c r="Y1448" s="331"/>
      <c r="Z1448" s="331"/>
      <c r="AA1448" s="331"/>
      <c r="AB1448" s="331"/>
      <c r="AC1448" s="331"/>
      <c r="AD1448" s="328"/>
    </row>
    <row r="1449" spans="18:30" x14ac:dyDescent="0.25">
      <c r="R1449" s="331"/>
      <c r="S1449" s="331"/>
      <c r="T1449" s="331"/>
      <c r="U1449" s="331"/>
      <c r="V1449" s="331"/>
      <c r="W1449" s="331"/>
      <c r="X1449" s="331"/>
      <c r="Y1449" s="331"/>
      <c r="Z1449" s="331"/>
      <c r="AA1449" s="331"/>
      <c r="AB1449" s="331"/>
      <c r="AC1449" s="331"/>
      <c r="AD1449" s="328"/>
    </row>
    <row r="1450" spans="18:30" x14ac:dyDescent="0.25">
      <c r="R1450" s="331"/>
      <c r="S1450" s="331"/>
      <c r="T1450" s="331"/>
      <c r="U1450" s="331"/>
      <c r="V1450" s="331"/>
      <c r="W1450" s="331"/>
      <c r="X1450" s="331"/>
      <c r="Y1450" s="331"/>
      <c r="Z1450" s="331"/>
      <c r="AA1450" s="331"/>
      <c r="AB1450" s="331"/>
      <c r="AC1450" s="331"/>
      <c r="AD1450" s="328"/>
    </row>
    <row r="1451" spans="18:30" x14ac:dyDescent="0.25">
      <c r="R1451" s="331"/>
      <c r="S1451" s="331"/>
      <c r="T1451" s="331"/>
      <c r="U1451" s="331"/>
      <c r="V1451" s="331"/>
      <c r="W1451" s="331"/>
      <c r="X1451" s="331"/>
      <c r="Y1451" s="331"/>
      <c r="Z1451" s="331"/>
      <c r="AA1451" s="331"/>
      <c r="AB1451" s="331"/>
      <c r="AC1451" s="331"/>
      <c r="AD1451" s="328"/>
    </row>
    <row r="1452" spans="18:30" x14ac:dyDescent="0.25">
      <c r="R1452" s="331"/>
      <c r="S1452" s="331"/>
      <c r="T1452" s="331"/>
      <c r="U1452" s="331"/>
      <c r="V1452" s="331"/>
      <c r="W1452" s="331"/>
      <c r="X1452" s="331"/>
      <c r="Y1452" s="331"/>
      <c r="Z1452" s="331"/>
      <c r="AA1452" s="331"/>
      <c r="AB1452" s="331"/>
      <c r="AC1452" s="331"/>
      <c r="AD1452" s="328"/>
    </row>
    <row r="1453" spans="18:30" x14ac:dyDescent="0.25">
      <c r="R1453" s="331"/>
      <c r="S1453" s="331"/>
      <c r="T1453" s="331"/>
      <c r="U1453" s="331"/>
      <c r="V1453" s="331"/>
      <c r="W1453" s="331"/>
      <c r="X1453" s="331"/>
      <c r="Y1453" s="331"/>
      <c r="Z1453" s="331"/>
      <c r="AA1453" s="331"/>
      <c r="AB1453" s="331"/>
      <c r="AC1453" s="331"/>
      <c r="AD1453" s="328"/>
    </row>
    <row r="1454" spans="18:30" x14ac:dyDescent="0.25">
      <c r="R1454" s="331"/>
      <c r="S1454" s="331"/>
      <c r="T1454" s="331"/>
      <c r="U1454" s="331"/>
      <c r="V1454" s="331"/>
      <c r="W1454" s="331"/>
      <c r="X1454" s="331"/>
      <c r="Y1454" s="331"/>
      <c r="Z1454" s="331"/>
      <c r="AA1454" s="331"/>
      <c r="AB1454" s="331"/>
      <c r="AC1454" s="331"/>
      <c r="AD1454" s="328"/>
    </row>
    <row r="1455" spans="18:30" x14ac:dyDescent="0.25">
      <c r="R1455" s="331"/>
      <c r="S1455" s="331"/>
      <c r="T1455" s="331"/>
      <c r="U1455" s="331"/>
      <c r="V1455" s="331"/>
      <c r="W1455" s="331"/>
      <c r="X1455" s="331"/>
      <c r="Y1455" s="331"/>
      <c r="Z1455" s="331"/>
      <c r="AA1455" s="331"/>
      <c r="AB1455" s="331"/>
      <c r="AC1455" s="331"/>
      <c r="AD1455" s="328"/>
    </row>
    <row r="1456" spans="18:30" x14ac:dyDescent="0.25">
      <c r="R1456" s="331"/>
      <c r="S1456" s="331"/>
      <c r="T1456" s="331"/>
      <c r="U1456" s="331"/>
      <c r="V1456" s="331"/>
      <c r="W1456" s="331"/>
      <c r="X1456" s="331"/>
      <c r="Y1456" s="331"/>
      <c r="Z1456" s="331"/>
      <c r="AA1456" s="331"/>
      <c r="AB1456" s="331"/>
      <c r="AC1456" s="331"/>
      <c r="AD1456" s="328"/>
    </row>
    <row r="1457" spans="18:30" x14ac:dyDescent="0.25">
      <c r="R1457" s="331"/>
      <c r="S1457" s="331"/>
      <c r="T1457" s="331"/>
      <c r="U1457" s="331"/>
      <c r="V1457" s="331"/>
      <c r="W1457" s="331"/>
      <c r="X1457" s="331"/>
      <c r="Y1457" s="331"/>
      <c r="Z1457" s="331"/>
      <c r="AA1457" s="331"/>
      <c r="AB1457" s="331"/>
      <c r="AC1457" s="331"/>
      <c r="AD1457" s="328"/>
    </row>
    <row r="1458" spans="18:30" x14ac:dyDescent="0.25">
      <c r="R1458" s="331"/>
      <c r="S1458" s="331"/>
      <c r="T1458" s="331"/>
      <c r="U1458" s="331"/>
      <c r="V1458" s="331"/>
      <c r="W1458" s="331"/>
      <c r="X1458" s="331"/>
      <c r="Y1458" s="331"/>
      <c r="Z1458" s="331"/>
      <c r="AA1458" s="331"/>
      <c r="AB1458" s="331"/>
      <c r="AC1458" s="331"/>
      <c r="AD1458" s="328"/>
    </row>
    <row r="1459" spans="18:30" x14ac:dyDescent="0.25">
      <c r="R1459" s="331"/>
      <c r="S1459" s="331"/>
      <c r="T1459" s="331"/>
      <c r="U1459" s="331"/>
      <c r="V1459" s="331"/>
      <c r="W1459" s="331"/>
      <c r="X1459" s="331"/>
      <c r="Y1459" s="331"/>
      <c r="Z1459" s="331"/>
      <c r="AA1459" s="331"/>
      <c r="AB1459" s="331"/>
      <c r="AC1459" s="331"/>
      <c r="AD1459" s="328"/>
    </row>
    <row r="1460" spans="18:30" x14ac:dyDescent="0.25">
      <c r="R1460" s="331"/>
      <c r="S1460" s="331"/>
      <c r="T1460" s="331"/>
      <c r="U1460" s="331"/>
      <c r="V1460" s="331"/>
      <c r="W1460" s="331"/>
      <c r="X1460" s="331"/>
      <c r="Y1460" s="331"/>
      <c r="Z1460" s="331"/>
      <c r="AA1460" s="331"/>
      <c r="AB1460" s="331"/>
      <c r="AC1460" s="331"/>
      <c r="AD1460" s="328"/>
    </row>
    <row r="1461" spans="18:30" x14ac:dyDescent="0.25">
      <c r="R1461" s="331"/>
      <c r="S1461" s="331"/>
      <c r="T1461" s="331"/>
      <c r="U1461" s="331"/>
      <c r="V1461" s="331"/>
      <c r="W1461" s="331"/>
      <c r="X1461" s="331"/>
      <c r="Y1461" s="331"/>
      <c r="Z1461" s="331"/>
      <c r="AA1461" s="331"/>
      <c r="AB1461" s="331"/>
      <c r="AC1461" s="331"/>
      <c r="AD1461" s="328"/>
    </row>
    <row r="1462" spans="18:30" x14ac:dyDescent="0.25">
      <c r="R1462" s="331"/>
      <c r="S1462" s="331"/>
      <c r="T1462" s="331"/>
      <c r="U1462" s="331"/>
      <c r="V1462" s="331"/>
      <c r="W1462" s="331"/>
      <c r="X1462" s="331"/>
      <c r="Y1462" s="331"/>
      <c r="Z1462" s="331"/>
      <c r="AA1462" s="331"/>
      <c r="AB1462" s="331"/>
      <c r="AC1462" s="331"/>
      <c r="AD1462" s="328"/>
    </row>
    <row r="1463" spans="18:30" x14ac:dyDescent="0.25">
      <c r="R1463" s="331"/>
      <c r="S1463" s="331"/>
      <c r="T1463" s="331"/>
      <c r="U1463" s="331"/>
      <c r="V1463" s="331"/>
      <c r="W1463" s="331"/>
      <c r="X1463" s="331"/>
      <c r="Y1463" s="331"/>
      <c r="Z1463" s="331"/>
      <c r="AA1463" s="331"/>
      <c r="AB1463" s="331"/>
      <c r="AC1463" s="331"/>
      <c r="AD1463" s="328"/>
    </row>
    <row r="1464" spans="18:30" x14ac:dyDescent="0.25">
      <c r="R1464" s="331"/>
      <c r="S1464" s="331"/>
      <c r="T1464" s="331"/>
      <c r="U1464" s="331"/>
      <c r="V1464" s="331"/>
      <c r="W1464" s="331"/>
      <c r="X1464" s="331"/>
      <c r="Y1464" s="331"/>
      <c r="Z1464" s="331"/>
      <c r="AA1464" s="331"/>
      <c r="AB1464" s="331"/>
      <c r="AC1464" s="331"/>
      <c r="AD1464" s="328"/>
    </row>
    <row r="1465" spans="18:30" x14ac:dyDescent="0.25">
      <c r="R1465" s="331"/>
      <c r="S1465" s="331"/>
      <c r="T1465" s="331"/>
      <c r="U1465" s="331"/>
      <c r="V1465" s="331"/>
      <c r="W1465" s="331"/>
      <c r="X1465" s="331"/>
      <c r="Y1465" s="331"/>
      <c r="Z1465" s="331"/>
      <c r="AA1465" s="331"/>
      <c r="AB1465" s="331"/>
      <c r="AC1465" s="331"/>
      <c r="AD1465" s="328"/>
    </row>
    <row r="1466" spans="18:30" x14ac:dyDescent="0.25">
      <c r="R1466" s="331"/>
      <c r="S1466" s="331"/>
      <c r="T1466" s="331"/>
      <c r="U1466" s="331"/>
      <c r="V1466" s="331"/>
      <c r="W1466" s="331"/>
      <c r="X1466" s="331"/>
      <c r="Y1466" s="331"/>
      <c r="Z1466" s="331"/>
      <c r="AA1466" s="331"/>
      <c r="AB1466" s="331"/>
      <c r="AC1466" s="331"/>
      <c r="AD1466" s="328"/>
    </row>
    <row r="1467" spans="18:30" x14ac:dyDescent="0.25">
      <c r="R1467" s="331"/>
      <c r="S1467" s="331"/>
      <c r="T1467" s="331"/>
      <c r="U1467" s="331"/>
      <c r="V1467" s="331"/>
      <c r="W1467" s="331"/>
      <c r="X1467" s="331"/>
      <c r="Y1467" s="331"/>
      <c r="Z1467" s="331"/>
      <c r="AA1467" s="331"/>
      <c r="AB1467" s="331"/>
      <c r="AC1467" s="331"/>
      <c r="AD1467" s="328"/>
    </row>
    <row r="1468" spans="18:30" x14ac:dyDescent="0.25">
      <c r="R1468" s="331"/>
      <c r="S1468" s="331"/>
      <c r="T1468" s="331"/>
      <c r="U1468" s="331"/>
      <c r="V1468" s="331"/>
      <c r="W1468" s="331"/>
      <c r="X1468" s="331"/>
      <c r="Y1468" s="331"/>
      <c r="Z1468" s="331"/>
      <c r="AA1468" s="331"/>
      <c r="AB1468" s="331"/>
      <c r="AC1468" s="331"/>
      <c r="AD1468" s="328"/>
    </row>
    <row r="1469" spans="18:30" x14ac:dyDescent="0.25">
      <c r="R1469" s="331"/>
      <c r="S1469" s="331"/>
      <c r="T1469" s="331"/>
      <c r="U1469" s="331"/>
      <c r="V1469" s="331"/>
      <c r="W1469" s="331"/>
      <c r="X1469" s="331"/>
      <c r="Y1469" s="331"/>
      <c r="Z1469" s="331"/>
      <c r="AA1469" s="331"/>
      <c r="AB1469" s="331"/>
      <c r="AC1469" s="331"/>
      <c r="AD1469" s="328"/>
    </row>
    <row r="1470" spans="18:30" x14ac:dyDescent="0.25">
      <c r="R1470" s="331"/>
      <c r="S1470" s="331"/>
      <c r="T1470" s="331"/>
      <c r="U1470" s="331"/>
      <c r="V1470" s="331"/>
      <c r="W1470" s="331"/>
      <c r="X1470" s="331"/>
      <c r="Y1470" s="331"/>
      <c r="Z1470" s="331"/>
      <c r="AA1470" s="331"/>
      <c r="AB1470" s="331"/>
      <c r="AC1470" s="331"/>
      <c r="AD1470" s="328"/>
    </row>
    <row r="1471" spans="18:30" x14ac:dyDescent="0.25">
      <c r="R1471" s="331"/>
      <c r="S1471" s="331"/>
      <c r="T1471" s="331"/>
      <c r="U1471" s="331"/>
      <c r="V1471" s="331"/>
      <c r="W1471" s="331"/>
      <c r="X1471" s="331"/>
      <c r="Y1471" s="331"/>
      <c r="Z1471" s="331"/>
      <c r="AA1471" s="331"/>
      <c r="AB1471" s="331"/>
      <c r="AC1471" s="331"/>
      <c r="AD1471" s="328"/>
    </row>
    <row r="1472" spans="18:30" x14ac:dyDescent="0.25">
      <c r="R1472" s="331"/>
      <c r="S1472" s="331"/>
      <c r="T1472" s="331"/>
      <c r="U1472" s="331"/>
      <c r="V1472" s="331"/>
      <c r="W1472" s="331"/>
      <c r="X1472" s="331"/>
      <c r="Y1472" s="331"/>
      <c r="Z1472" s="331"/>
      <c r="AA1472" s="331"/>
      <c r="AB1472" s="331"/>
      <c r="AC1472" s="331"/>
      <c r="AD1472" s="328"/>
    </row>
    <row r="1473" spans="18:30" x14ac:dyDescent="0.25">
      <c r="R1473" s="331"/>
      <c r="S1473" s="331"/>
      <c r="T1473" s="331"/>
      <c r="U1473" s="331"/>
      <c r="V1473" s="331"/>
      <c r="W1473" s="331"/>
      <c r="X1473" s="331"/>
      <c r="Y1473" s="331"/>
      <c r="Z1473" s="331"/>
      <c r="AA1473" s="331"/>
      <c r="AB1473" s="331"/>
      <c r="AC1473" s="331"/>
      <c r="AD1473" s="328"/>
    </row>
    <row r="1474" spans="18:30" x14ac:dyDescent="0.25">
      <c r="R1474" s="331"/>
      <c r="S1474" s="331"/>
      <c r="T1474" s="331"/>
      <c r="U1474" s="331"/>
      <c r="V1474" s="331"/>
      <c r="W1474" s="331"/>
      <c r="X1474" s="331"/>
      <c r="Y1474" s="331"/>
      <c r="Z1474" s="331"/>
      <c r="AA1474" s="331"/>
      <c r="AB1474" s="331"/>
      <c r="AC1474" s="331"/>
      <c r="AD1474" s="328"/>
    </row>
    <row r="1475" spans="18:30" x14ac:dyDescent="0.25">
      <c r="R1475" s="331"/>
      <c r="S1475" s="331"/>
      <c r="T1475" s="331"/>
      <c r="U1475" s="331"/>
      <c r="V1475" s="331"/>
      <c r="W1475" s="331"/>
      <c r="X1475" s="331"/>
      <c r="Y1475" s="331"/>
      <c r="Z1475" s="331"/>
      <c r="AA1475" s="331"/>
      <c r="AB1475" s="331"/>
      <c r="AC1475" s="331"/>
      <c r="AD1475" s="328"/>
    </row>
    <row r="1476" spans="18:30" x14ac:dyDescent="0.25">
      <c r="R1476" s="331"/>
      <c r="S1476" s="331"/>
      <c r="T1476" s="331"/>
      <c r="U1476" s="331"/>
      <c r="V1476" s="331"/>
      <c r="W1476" s="331"/>
      <c r="X1476" s="331"/>
      <c r="Y1476" s="331"/>
      <c r="Z1476" s="331"/>
      <c r="AA1476" s="331"/>
      <c r="AB1476" s="331"/>
      <c r="AC1476" s="331"/>
      <c r="AD1476" s="328"/>
    </row>
    <row r="1477" spans="18:30" x14ac:dyDescent="0.25">
      <c r="R1477" s="331"/>
      <c r="S1477" s="331"/>
      <c r="T1477" s="331"/>
      <c r="U1477" s="331"/>
      <c r="V1477" s="331"/>
      <c r="W1477" s="331"/>
      <c r="X1477" s="331"/>
      <c r="Y1477" s="331"/>
      <c r="Z1477" s="331"/>
      <c r="AA1477" s="331"/>
      <c r="AB1477" s="331"/>
      <c r="AC1477" s="331"/>
      <c r="AD1477" s="328"/>
    </row>
    <row r="1478" spans="18:30" x14ac:dyDescent="0.25">
      <c r="R1478" s="331"/>
      <c r="S1478" s="331"/>
      <c r="T1478" s="331"/>
      <c r="U1478" s="331"/>
      <c r="V1478" s="331"/>
      <c r="W1478" s="331"/>
      <c r="X1478" s="331"/>
      <c r="Y1478" s="331"/>
      <c r="Z1478" s="331"/>
      <c r="AA1478" s="331"/>
      <c r="AB1478" s="331"/>
      <c r="AC1478" s="331"/>
      <c r="AD1478" s="328"/>
    </row>
    <row r="1479" spans="18:30" x14ac:dyDescent="0.25">
      <c r="R1479" s="331"/>
      <c r="S1479" s="331"/>
      <c r="T1479" s="331"/>
      <c r="U1479" s="331"/>
      <c r="V1479" s="331"/>
      <c r="W1479" s="331"/>
      <c r="X1479" s="331"/>
      <c r="Y1479" s="331"/>
      <c r="Z1479" s="331"/>
      <c r="AA1479" s="331"/>
      <c r="AB1479" s="331"/>
      <c r="AC1479" s="331"/>
      <c r="AD1479" s="328"/>
    </row>
    <row r="1480" spans="18:30" x14ac:dyDescent="0.25">
      <c r="R1480" s="331"/>
      <c r="S1480" s="331"/>
      <c r="T1480" s="331"/>
      <c r="U1480" s="331"/>
      <c r="V1480" s="331"/>
      <c r="W1480" s="331"/>
      <c r="X1480" s="331"/>
      <c r="Y1480" s="331"/>
      <c r="Z1480" s="331"/>
      <c r="AA1480" s="331"/>
      <c r="AB1480" s="331"/>
      <c r="AC1480" s="331"/>
      <c r="AD1480" s="328"/>
    </row>
    <row r="1481" spans="18:30" x14ac:dyDescent="0.25">
      <c r="R1481" s="331"/>
      <c r="S1481" s="331"/>
      <c r="T1481" s="331"/>
      <c r="U1481" s="331"/>
      <c r="V1481" s="331"/>
      <c r="W1481" s="331"/>
      <c r="X1481" s="331"/>
      <c r="Y1481" s="331"/>
      <c r="Z1481" s="331"/>
      <c r="AA1481" s="331"/>
      <c r="AB1481" s="331"/>
      <c r="AC1481" s="331"/>
      <c r="AD1481" s="328"/>
    </row>
    <row r="1482" spans="18:30" x14ac:dyDescent="0.25">
      <c r="R1482" s="331"/>
      <c r="S1482" s="331"/>
      <c r="T1482" s="331"/>
      <c r="U1482" s="331"/>
      <c r="V1482" s="331"/>
      <c r="W1482" s="331"/>
      <c r="X1482" s="331"/>
      <c r="Y1482" s="331"/>
      <c r="Z1482" s="331"/>
      <c r="AA1482" s="331"/>
      <c r="AB1482" s="331"/>
      <c r="AC1482" s="331"/>
      <c r="AD1482" s="328"/>
    </row>
    <row r="1483" spans="18:30" x14ac:dyDescent="0.25">
      <c r="R1483" s="331"/>
      <c r="S1483" s="331"/>
      <c r="T1483" s="331"/>
      <c r="U1483" s="331"/>
      <c r="V1483" s="331"/>
      <c r="W1483" s="331"/>
      <c r="X1483" s="331"/>
      <c r="Y1483" s="331"/>
      <c r="Z1483" s="331"/>
      <c r="AA1483" s="331"/>
      <c r="AB1483" s="331"/>
      <c r="AC1483" s="331"/>
      <c r="AD1483" s="328"/>
    </row>
    <row r="1484" spans="18:30" x14ac:dyDescent="0.25">
      <c r="R1484" s="331"/>
      <c r="S1484" s="331"/>
      <c r="T1484" s="331"/>
      <c r="U1484" s="331"/>
      <c r="V1484" s="331"/>
      <c r="W1484" s="331"/>
      <c r="X1484" s="331"/>
      <c r="Y1484" s="331"/>
      <c r="Z1484" s="331"/>
      <c r="AA1484" s="331"/>
      <c r="AB1484" s="331"/>
      <c r="AC1484" s="331"/>
      <c r="AD1484" s="328"/>
    </row>
    <row r="1485" spans="18:30" x14ac:dyDescent="0.25">
      <c r="R1485" s="331"/>
      <c r="S1485" s="331"/>
      <c r="T1485" s="331"/>
      <c r="U1485" s="331"/>
      <c r="V1485" s="331"/>
      <c r="W1485" s="331"/>
      <c r="X1485" s="331"/>
      <c r="Y1485" s="331"/>
      <c r="Z1485" s="331"/>
      <c r="AA1485" s="331"/>
      <c r="AB1485" s="331"/>
      <c r="AC1485" s="331"/>
      <c r="AD1485" s="328"/>
    </row>
    <row r="1486" spans="18:30" x14ac:dyDescent="0.25">
      <c r="R1486" s="331"/>
      <c r="S1486" s="331"/>
      <c r="T1486" s="331"/>
      <c r="U1486" s="331"/>
      <c r="V1486" s="331"/>
      <c r="W1486" s="331"/>
      <c r="X1486" s="331"/>
      <c r="Y1486" s="331"/>
      <c r="Z1486" s="331"/>
      <c r="AA1486" s="331"/>
      <c r="AB1486" s="331"/>
      <c r="AC1486" s="331"/>
      <c r="AD1486" s="328"/>
    </row>
    <row r="1487" spans="18:30" x14ac:dyDescent="0.25">
      <c r="R1487" s="331"/>
      <c r="S1487" s="331"/>
      <c r="T1487" s="331"/>
      <c r="U1487" s="331"/>
      <c r="V1487" s="331"/>
      <c r="W1487" s="331"/>
      <c r="X1487" s="331"/>
      <c r="Y1487" s="331"/>
      <c r="Z1487" s="331"/>
      <c r="AA1487" s="331"/>
      <c r="AB1487" s="331"/>
      <c r="AC1487" s="331"/>
      <c r="AD1487" s="328"/>
    </row>
    <row r="1488" spans="18:30" x14ac:dyDescent="0.25">
      <c r="R1488" s="331"/>
      <c r="S1488" s="331"/>
      <c r="T1488" s="331"/>
      <c r="U1488" s="331"/>
      <c r="V1488" s="331"/>
      <c r="W1488" s="331"/>
      <c r="X1488" s="331"/>
      <c r="Y1488" s="331"/>
      <c r="Z1488" s="331"/>
      <c r="AA1488" s="331"/>
      <c r="AB1488" s="331"/>
      <c r="AC1488" s="331"/>
      <c r="AD1488" s="328"/>
    </row>
    <row r="1489" spans="18:30" x14ac:dyDescent="0.25">
      <c r="R1489" s="331"/>
      <c r="S1489" s="331"/>
      <c r="T1489" s="331"/>
      <c r="U1489" s="331"/>
      <c r="V1489" s="331"/>
      <c r="W1489" s="331"/>
      <c r="X1489" s="331"/>
      <c r="Y1489" s="331"/>
      <c r="Z1489" s="331"/>
      <c r="AA1489" s="331"/>
      <c r="AB1489" s="331"/>
      <c r="AC1489" s="331"/>
      <c r="AD1489" s="328"/>
    </row>
    <row r="1490" spans="18:30" x14ac:dyDescent="0.25">
      <c r="R1490" s="331"/>
      <c r="S1490" s="331"/>
      <c r="T1490" s="331"/>
      <c r="U1490" s="331"/>
      <c r="V1490" s="331"/>
      <c r="W1490" s="331"/>
      <c r="X1490" s="331"/>
      <c r="Y1490" s="331"/>
      <c r="Z1490" s="331"/>
      <c r="AA1490" s="331"/>
      <c r="AB1490" s="331"/>
      <c r="AC1490" s="331"/>
      <c r="AD1490" s="328"/>
    </row>
    <row r="1491" spans="18:30" x14ac:dyDescent="0.25">
      <c r="R1491" s="331"/>
      <c r="S1491" s="331"/>
      <c r="T1491" s="331"/>
      <c r="U1491" s="331"/>
      <c r="V1491" s="331"/>
      <c r="W1491" s="331"/>
      <c r="X1491" s="331"/>
      <c r="Y1491" s="331"/>
      <c r="Z1491" s="331"/>
      <c r="AA1491" s="331"/>
      <c r="AB1491" s="331"/>
      <c r="AC1491" s="331"/>
      <c r="AD1491" s="328"/>
    </row>
    <row r="1492" spans="18:30" x14ac:dyDescent="0.25">
      <c r="R1492" s="331"/>
      <c r="S1492" s="331"/>
      <c r="T1492" s="331"/>
      <c r="U1492" s="331"/>
      <c r="V1492" s="331"/>
      <c r="W1492" s="331"/>
      <c r="X1492" s="331"/>
      <c r="Y1492" s="331"/>
      <c r="Z1492" s="331"/>
      <c r="AA1492" s="331"/>
      <c r="AB1492" s="331"/>
      <c r="AC1492" s="331"/>
      <c r="AD1492" s="328"/>
    </row>
    <row r="1493" spans="18:30" x14ac:dyDescent="0.25">
      <c r="R1493" s="331"/>
      <c r="S1493" s="331"/>
      <c r="T1493" s="331"/>
      <c r="U1493" s="331"/>
      <c r="V1493" s="331"/>
      <c r="W1493" s="331"/>
      <c r="X1493" s="331"/>
      <c r="Y1493" s="331"/>
      <c r="Z1493" s="331"/>
      <c r="AA1493" s="331"/>
      <c r="AB1493" s="331"/>
      <c r="AC1493" s="331"/>
      <c r="AD1493" s="328"/>
    </row>
    <row r="1494" spans="18:30" x14ac:dyDescent="0.25">
      <c r="R1494" s="331"/>
      <c r="S1494" s="331"/>
      <c r="T1494" s="331"/>
      <c r="U1494" s="331"/>
      <c r="V1494" s="331"/>
      <c r="W1494" s="331"/>
      <c r="X1494" s="331"/>
      <c r="Y1494" s="331"/>
      <c r="Z1494" s="331"/>
      <c r="AA1494" s="331"/>
      <c r="AB1494" s="331"/>
      <c r="AC1494" s="331"/>
      <c r="AD1494" s="328"/>
    </row>
    <row r="1495" spans="18:30" x14ac:dyDescent="0.25">
      <c r="R1495" s="331"/>
      <c r="S1495" s="331"/>
      <c r="T1495" s="331"/>
      <c r="U1495" s="331"/>
      <c r="V1495" s="331"/>
      <c r="W1495" s="331"/>
      <c r="X1495" s="331"/>
      <c r="Y1495" s="331"/>
      <c r="Z1495" s="331"/>
      <c r="AA1495" s="331"/>
      <c r="AB1495" s="331"/>
      <c r="AC1495" s="331"/>
      <c r="AD1495" s="328"/>
    </row>
    <row r="1496" spans="18:30" x14ac:dyDescent="0.25">
      <c r="R1496" s="331"/>
      <c r="S1496" s="331"/>
      <c r="T1496" s="331"/>
      <c r="U1496" s="331"/>
      <c r="V1496" s="331"/>
      <c r="W1496" s="331"/>
      <c r="X1496" s="331"/>
      <c r="Y1496" s="331"/>
      <c r="Z1496" s="331"/>
      <c r="AA1496" s="331"/>
      <c r="AB1496" s="331"/>
      <c r="AC1496" s="331"/>
      <c r="AD1496" s="328"/>
    </row>
    <row r="1497" spans="18:30" x14ac:dyDescent="0.25">
      <c r="R1497" s="331"/>
      <c r="S1497" s="331"/>
      <c r="T1497" s="331"/>
      <c r="U1497" s="331"/>
      <c r="V1497" s="331"/>
      <c r="W1497" s="331"/>
      <c r="X1497" s="331"/>
      <c r="Y1497" s="331"/>
      <c r="Z1497" s="331"/>
      <c r="AA1497" s="331"/>
      <c r="AB1497" s="331"/>
      <c r="AC1497" s="331"/>
      <c r="AD1497" s="328"/>
    </row>
    <row r="1498" spans="18:30" x14ac:dyDescent="0.25">
      <c r="R1498" s="331"/>
      <c r="S1498" s="331"/>
      <c r="T1498" s="331"/>
      <c r="U1498" s="331"/>
      <c r="V1498" s="331"/>
      <c r="W1498" s="331"/>
      <c r="X1498" s="331"/>
      <c r="Y1498" s="331"/>
      <c r="Z1498" s="331"/>
      <c r="AA1498" s="331"/>
      <c r="AB1498" s="331"/>
      <c r="AC1498" s="331"/>
      <c r="AD1498" s="328"/>
    </row>
    <row r="1499" spans="18:30" x14ac:dyDescent="0.25">
      <c r="R1499" s="331"/>
      <c r="S1499" s="331"/>
      <c r="T1499" s="331"/>
      <c r="U1499" s="331"/>
      <c r="V1499" s="331"/>
      <c r="W1499" s="331"/>
      <c r="X1499" s="331"/>
      <c r="Y1499" s="331"/>
      <c r="Z1499" s="331"/>
      <c r="AA1499" s="331"/>
      <c r="AB1499" s="331"/>
      <c r="AC1499" s="331"/>
      <c r="AD1499" s="328"/>
    </row>
    <row r="1500" spans="18:30" x14ac:dyDescent="0.25">
      <c r="R1500" s="331"/>
      <c r="S1500" s="331"/>
      <c r="T1500" s="331"/>
      <c r="U1500" s="331"/>
      <c r="V1500" s="331"/>
      <c r="W1500" s="331"/>
      <c r="X1500" s="331"/>
      <c r="Y1500" s="331"/>
      <c r="Z1500" s="331"/>
      <c r="AA1500" s="331"/>
      <c r="AB1500" s="331"/>
      <c r="AC1500" s="331"/>
      <c r="AD1500" s="328"/>
    </row>
    <row r="1501" spans="18:30" x14ac:dyDescent="0.25">
      <c r="R1501" s="331"/>
      <c r="S1501" s="331"/>
      <c r="T1501" s="331"/>
      <c r="U1501" s="331"/>
      <c r="V1501" s="331"/>
      <c r="W1501" s="331"/>
      <c r="X1501" s="331"/>
      <c r="Y1501" s="331"/>
      <c r="Z1501" s="331"/>
      <c r="AA1501" s="331"/>
      <c r="AB1501" s="331"/>
      <c r="AC1501" s="331"/>
      <c r="AD1501" s="328"/>
    </row>
    <row r="1502" spans="18:30" x14ac:dyDescent="0.25">
      <c r="R1502" s="331"/>
      <c r="S1502" s="331"/>
      <c r="T1502" s="331"/>
      <c r="U1502" s="331"/>
      <c r="V1502" s="331"/>
      <c r="W1502" s="331"/>
      <c r="X1502" s="331"/>
      <c r="Y1502" s="331"/>
      <c r="Z1502" s="331"/>
      <c r="AA1502" s="331"/>
      <c r="AB1502" s="331"/>
      <c r="AC1502" s="331"/>
      <c r="AD1502" s="328"/>
    </row>
    <row r="1503" spans="18:30" x14ac:dyDescent="0.25">
      <c r="R1503" s="331"/>
      <c r="S1503" s="331"/>
      <c r="T1503" s="331"/>
      <c r="U1503" s="331"/>
      <c r="V1503" s="331"/>
      <c r="W1503" s="331"/>
      <c r="X1503" s="331"/>
      <c r="Y1503" s="331"/>
      <c r="Z1503" s="331"/>
      <c r="AA1503" s="331"/>
      <c r="AB1503" s="331"/>
      <c r="AC1503" s="331"/>
      <c r="AD1503" s="328"/>
    </row>
    <row r="1504" spans="18:30" x14ac:dyDescent="0.25">
      <c r="R1504" s="331"/>
      <c r="S1504" s="331"/>
      <c r="T1504" s="331"/>
      <c r="U1504" s="331"/>
      <c r="V1504" s="331"/>
      <c r="W1504" s="331"/>
      <c r="X1504" s="331"/>
      <c r="Y1504" s="331"/>
      <c r="Z1504" s="331"/>
      <c r="AA1504" s="331"/>
      <c r="AB1504" s="331"/>
      <c r="AC1504" s="331"/>
      <c r="AD1504" s="328"/>
    </row>
    <row r="1505" spans="18:30" x14ac:dyDescent="0.25">
      <c r="R1505" s="331"/>
      <c r="S1505" s="331"/>
      <c r="T1505" s="331"/>
      <c r="U1505" s="331"/>
      <c r="V1505" s="331"/>
      <c r="W1505" s="331"/>
      <c r="X1505" s="331"/>
      <c r="Y1505" s="331"/>
      <c r="Z1505" s="331"/>
      <c r="AA1505" s="331"/>
      <c r="AB1505" s="331"/>
      <c r="AC1505" s="331"/>
      <c r="AD1505" s="328"/>
    </row>
    <row r="1506" spans="18:30" x14ac:dyDescent="0.25">
      <c r="R1506" s="331"/>
      <c r="S1506" s="331"/>
      <c r="T1506" s="331"/>
      <c r="U1506" s="331"/>
      <c r="V1506" s="331"/>
      <c r="W1506" s="331"/>
      <c r="X1506" s="331"/>
      <c r="Y1506" s="331"/>
      <c r="Z1506" s="331"/>
      <c r="AA1506" s="331"/>
      <c r="AB1506" s="331"/>
      <c r="AC1506" s="331"/>
      <c r="AD1506" s="328"/>
    </row>
    <row r="1507" spans="18:30" x14ac:dyDescent="0.25">
      <c r="R1507" s="331"/>
      <c r="S1507" s="331"/>
      <c r="T1507" s="331"/>
      <c r="U1507" s="331"/>
      <c r="V1507" s="331"/>
      <c r="W1507" s="331"/>
      <c r="X1507" s="331"/>
      <c r="Y1507" s="331"/>
      <c r="Z1507" s="331"/>
      <c r="AA1507" s="331"/>
      <c r="AB1507" s="331"/>
      <c r="AC1507" s="331"/>
      <c r="AD1507" s="328"/>
    </row>
    <row r="1508" spans="18:30" x14ac:dyDescent="0.25">
      <c r="R1508" s="331"/>
      <c r="S1508" s="331"/>
      <c r="T1508" s="331"/>
      <c r="U1508" s="331"/>
      <c r="V1508" s="331"/>
      <c r="W1508" s="331"/>
      <c r="X1508" s="331"/>
      <c r="Y1508" s="331"/>
      <c r="Z1508" s="331"/>
      <c r="AA1508" s="331"/>
      <c r="AB1508" s="331"/>
      <c r="AC1508" s="331"/>
      <c r="AD1508" s="328"/>
    </row>
    <row r="1509" spans="18:30" x14ac:dyDescent="0.25">
      <c r="R1509" s="331"/>
      <c r="S1509" s="331"/>
      <c r="T1509" s="331"/>
      <c r="U1509" s="331"/>
      <c r="V1509" s="331"/>
      <c r="W1509" s="331"/>
      <c r="X1509" s="331"/>
      <c r="Y1509" s="331"/>
      <c r="Z1509" s="331"/>
      <c r="AA1509" s="331"/>
      <c r="AB1509" s="331"/>
      <c r="AC1509" s="331"/>
      <c r="AD1509" s="328"/>
    </row>
    <row r="1510" spans="18:30" x14ac:dyDescent="0.25">
      <c r="R1510" s="331"/>
      <c r="S1510" s="331"/>
      <c r="T1510" s="331"/>
      <c r="U1510" s="331"/>
      <c r="V1510" s="331"/>
      <c r="W1510" s="331"/>
      <c r="X1510" s="331"/>
      <c r="Y1510" s="331"/>
      <c r="Z1510" s="331"/>
      <c r="AA1510" s="331"/>
      <c r="AB1510" s="331"/>
      <c r="AC1510" s="331"/>
      <c r="AD1510" s="328"/>
    </row>
    <row r="1511" spans="18:30" x14ac:dyDescent="0.25">
      <c r="R1511" s="331"/>
      <c r="S1511" s="331"/>
      <c r="T1511" s="331"/>
      <c r="U1511" s="331"/>
      <c r="V1511" s="331"/>
      <c r="W1511" s="331"/>
      <c r="X1511" s="331"/>
      <c r="Y1511" s="331"/>
      <c r="Z1511" s="331"/>
      <c r="AA1511" s="331"/>
      <c r="AB1511" s="331"/>
      <c r="AC1511" s="331"/>
      <c r="AD1511" s="328"/>
    </row>
    <row r="1512" spans="18:30" x14ac:dyDescent="0.25">
      <c r="R1512" s="331"/>
      <c r="S1512" s="331"/>
      <c r="T1512" s="331"/>
      <c r="U1512" s="331"/>
      <c r="V1512" s="331"/>
      <c r="W1512" s="331"/>
      <c r="X1512" s="331"/>
      <c r="Y1512" s="331"/>
      <c r="Z1512" s="331"/>
      <c r="AA1512" s="331"/>
      <c r="AB1512" s="331"/>
      <c r="AC1512" s="331"/>
      <c r="AD1512" s="328"/>
    </row>
    <row r="1513" spans="18:30" x14ac:dyDescent="0.25">
      <c r="R1513" s="331"/>
      <c r="S1513" s="331"/>
      <c r="T1513" s="331"/>
      <c r="U1513" s="331"/>
      <c r="V1513" s="331"/>
      <c r="W1513" s="331"/>
      <c r="X1513" s="331"/>
      <c r="Y1513" s="331"/>
      <c r="Z1513" s="331"/>
      <c r="AA1513" s="331"/>
      <c r="AB1513" s="331"/>
      <c r="AC1513" s="331"/>
      <c r="AD1513" s="328"/>
    </row>
    <row r="1514" spans="18:30" x14ac:dyDescent="0.25">
      <c r="R1514" s="331"/>
      <c r="S1514" s="331"/>
      <c r="T1514" s="331"/>
      <c r="U1514" s="331"/>
      <c r="V1514" s="331"/>
      <c r="W1514" s="331"/>
      <c r="X1514" s="331"/>
      <c r="Y1514" s="331"/>
      <c r="Z1514" s="331"/>
      <c r="AA1514" s="331"/>
      <c r="AB1514" s="331"/>
      <c r="AC1514" s="331"/>
      <c r="AD1514" s="328"/>
    </row>
    <row r="1515" spans="18:30" x14ac:dyDescent="0.25">
      <c r="R1515" s="331"/>
      <c r="S1515" s="331"/>
      <c r="T1515" s="331"/>
      <c r="U1515" s="331"/>
      <c r="V1515" s="331"/>
      <c r="W1515" s="331"/>
      <c r="X1515" s="331"/>
      <c r="Y1515" s="331"/>
      <c r="Z1515" s="331"/>
      <c r="AA1515" s="331"/>
      <c r="AB1515" s="331"/>
      <c r="AC1515" s="331"/>
      <c r="AD1515" s="328"/>
    </row>
    <row r="1516" spans="18:30" x14ac:dyDescent="0.25">
      <c r="R1516" s="331"/>
      <c r="S1516" s="331"/>
      <c r="T1516" s="331"/>
      <c r="U1516" s="331"/>
      <c r="V1516" s="331"/>
      <c r="W1516" s="331"/>
      <c r="X1516" s="331"/>
      <c r="Y1516" s="331"/>
      <c r="Z1516" s="331"/>
      <c r="AA1516" s="331"/>
      <c r="AB1516" s="331"/>
      <c r="AC1516" s="331"/>
      <c r="AD1516" s="328"/>
    </row>
    <row r="1517" spans="18:30" x14ac:dyDescent="0.25">
      <c r="R1517" s="331"/>
      <c r="S1517" s="331"/>
      <c r="T1517" s="331"/>
      <c r="U1517" s="331"/>
      <c r="V1517" s="331"/>
      <c r="W1517" s="331"/>
      <c r="X1517" s="331"/>
      <c r="Y1517" s="331"/>
      <c r="Z1517" s="331"/>
      <c r="AA1517" s="331"/>
      <c r="AB1517" s="331"/>
      <c r="AC1517" s="331"/>
      <c r="AD1517" s="328"/>
    </row>
    <row r="1518" spans="18:30" x14ac:dyDescent="0.25">
      <c r="R1518" s="331"/>
      <c r="S1518" s="331"/>
      <c r="T1518" s="331"/>
      <c r="U1518" s="331"/>
      <c r="V1518" s="331"/>
      <c r="W1518" s="331"/>
      <c r="X1518" s="331"/>
      <c r="Y1518" s="331"/>
      <c r="Z1518" s="331"/>
      <c r="AA1518" s="331"/>
      <c r="AB1518" s="331"/>
      <c r="AC1518" s="331"/>
      <c r="AD1518" s="328"/>
    </row>
    <row r="1519" spans="18:30" x14ac:dyDescent="0.25">
      <c r="R1519" s="331"/>
      <c r="S1519" s="331"/>
      <c r="T1519" s="331"/>
      <c r="U1519" s="331"/>
      <c r="V1519" s="331"/>
      <c r="W1519" s="331"/>
      <c r="X1519" s="331"/>
      <c r="Y1519" s="331"/>
      <c r="Z1519" s="331"/>
      <c r="AA1519" s="331"/>
      <c r="AB1519" s="331"/>
      <c r="AC1519" s="331"/>
      <c r="AD1519" s="328"/>
    </row>
    <row r="1520" spans="18:30" x14ac:dyDescent="0.25">
      <c r="R1520" s="331"/>
      <c r="S1520" s="331"/>
      <c r="T1520" s="331"/>
      <c r="U1520" s="331"/>
      <c r="V1520" s="331"/>
      <c r="W1520" s="331"/>
      <c r="X1520" s="331"/>
      <c r="Y1520" s="331"/>
      <c r="Z1520" s="331"/>
      <c r="AA1520" s="331"/>
      <c r="AB1520" s="331"/>
      <c r="AC1520" s="331"/>
      <c r="AD1520" s="328"/>
    </row>
    <row r="1521" spans="18:30" x14ac:dyDescent="0.25">
      <c r="R1521" s="331"/>
      <c r="S1521" s="331"/>
      <c r="T1521" s="331"/>
      <c r="U1521" s="331"/>
      <c r="V1521" s="331"/>
      <c r="W1521" s="331"/>
      <c r="X1521" s="331"/>
      <c r="Y1521" s="331"/>
      <c r="Z1521" s="331"/>
      <c r="AA1521" s="331"/>
      <c r="AB1521" s="331"/>
      <c r="AC1521" s="331"/>
      <c r="AD1521" s="328"/>
    </row>
    <row r="1522" spans="18:30" x14ac:dyDescent="0.25">
      <c r="R1522" s="331"/>
      <c r="S1522" s="331"/>
      <c r="T1522" s="331"/>
      <c r="U1522" s="331"/>
      <c r="V1522" s="331"/>
      <c r="W1522" s="331"/>
      <c r="X1522" s="331"/>
      <c r="Y1522" s="331"/>
      <c r="Z1522" s="331"/>
      <c r="AA1522" s="331"/>
      <c r="AB1522" s="331"/>
      <c r="AC1522" s="331"/>
      <c r="AD1522" s="328"/>
    </row>
    <row r="1523" spans="18:30" x14ac:dyDescent="0.25">
      <c r="R1523" s="331"/>
      <c r="S1523" s="331"/>
      <c r="T1523" s="331"/>
      <c r="U1523" s="331"/>
      <c r="V1523" s="331"/>
      <c r="W1523" s="331"/>
      <c r="X1523" s="331"/>
      <c r="Y1523" s="331"/>
      <c r="Z1523" s="331"/>
      <c r="AA1523" s="331"/>
      <c r="AB1523" s="331"/>
      <c r="AC1523" s="331"/>
      <c r="AD1523" s="328"/>
    </row>
    <row r="1524" spans="18:30" x14ac:dyDescent="0.25">
      <c r="R1524" s="331"/>
      <c r="S1524" s="331"/>
      <c r="T1524" s="331"/>
      <c r="U1524" s="331"/>
      <c r="V1524" s="331"/>
      <c r="W1524" s="331"/>
      <c r="X1524" s="331"/>
      <c r="Y1524" s="331"/>
      <c r="Z1524" s="331"/>
      <c r="AA1524" s="331"/>
      <c r="AB1524" s="331"/>
      <c r="AC1524" s="331"/>
      <c r="AD1524" s="328"/>
    </row>
    <row r="1525" spans="18:30" x14ac:dyDescent="0.25">
      <c r="R1525" s="331"/>
      <c r="S1525" s="331"/>
      <c r="T1525" s="331"/>
      <c r="U1525" s="331"/>
      <c r="V1525" s="331"/>
      <c r="W1525" s="331"/>
      <c r="X1525" s="331"/>
      <c r="Y1525" s="331"/>
      <c r="Z1525" s="331"/>
      <c r="AA1525" s="331"/>
      <c r="AB1525" s="331"/>
      <c r="AC1525" s="331"/>
      <c r="AD1525" s="328"/>
    </row>
    <row r="1526" spans="18:30" x14ac:dyDescent="0.25">
      <c r="R1526" s="331"/>
      <c r="S1526" s="331"/>
      <c r="T1526" s="331"/>
      <c r="U1526" s="331"/>
      <c r="V1526" s="331"/>
      <c r="W1526" s="331"/>
      <c r="X1526" s="331"/>
      <c r="Y1526" s="331"/>
      <c r="Z1526" s="331"/>
      <c r="AA1526" s="331"/>
      <c r="AB1526" s="331"/>
      <c r="AC1526" s="331"/>
      <c r="AD1526" s="328"/>
    </row>
    <row r="1527" spans="18:30" x14ac:dyDescent="0.25">
      <c r="R1527" s="331"/>
      <c r="S1527" s="331"/>
      <c r="T1527" s="331"/>
      <c r="U1527" s="331"/>
      <c r="V1527" s="331"/>
      <c r="W1527" s="331"/>
      <c r="X1527" s="331"/>
      <c r="Y1527" s="331"/>
      <c r="Z1527" s="331"/>
      <c r="AA1527" s="331"/>
      <c r="AB1527" s="331"/>
      <c r="AC1527" s="331"/>
      <c r="AD1527" s="328"/>
    </row>
    <row r="1528" spans="18:30" x14ac:dyDescent="0.25">
      <c r="R1528" s="331"/>
      <c r="S1528" s="331"/>
      <c r="T1528" s="331"/>
      <c r="U1528" s="331"/>
      <c r="V1528" s="331"/>
      <c r="W1528" s="331"/>
      <c r="X1528" s="331"/>
      <c r="Y1528" s="331"/>
      <c r="Z1528" s="331"/>
      <c r="AA1528" s="331"/>
      <c r="AB1528" s="331"/>
      <c r="AC1528" s="331"/>
      <c r="AD1528" s="328"/>
    </row>
    <row r="1529" spans="18:30" x14ac:dyDescent="0.25">
      <c r="R1529" s="331"/>
      <c r="S1529" s="331"/>
      <c r="T1529" s="331"/>
      <c r="U1529" s="331"/>
      <c r="V1529" s="331"/>
      <c r="W1529" s="331"/>
      <c r="X1529" s="331"/>
      <c r="Y1529" s="331"/>
      <c r="Z1529" s="331"/>
      <c r="AA1529" s="331"/>
      <c r="AB1529" s="331"/>
      <c r="AC1529" s="331"/>
      <c r="AD1529" s="328"/>
    </row>
    <row r="1530" spans="18:30" x14ac:dyDescent="0.25">
      <c r="R1530" s="331"/>
      <c r="S1530" s="331"/>
      <c r="T1530" s="331"/>
      <c r="U1530" s="331"/>
      <c r="V1530" s="331"/>
      <c r="W1530" s="331"/>
      <c r="X1530" s="331"/>
      <c r="Y1530" s="331"/>
      <c r="Z1530" s="331"/>
      <c r="AA1530" s="331"/>
      <c r="AB1530" s="331"/>
      <c r="AC1530" s="331"/>
      <c r="AD1530" s="328"/>
    </row>
    <row r="1531" spans="18:30" x14ac:dyDescent="0.25">
      <c r="R1531" s="331"/>
      <c r="S1531" s="331"/>
      <c r="T1531" s="331"/>
      <c r="U1531" s="331"/>
      <c r="V1531" s="331"/>
      <c r="W1531" s="331"/>
      <c r="X1531" s="331"/>
      <c r="Y1531" s="331"/>
      <c r="Z1531" s="331"/>
      <c r="AA1531" s="331"/>
      <c r="AB1531" s="331"/>
      <c r="AC1531" s="331"/>
      <c r="AD1531" s="328"/>
    </row>
    <row r="1532" spans="18:30" x14ac:dyDescent="0.25">
      <c r="R1532" s="331"/>
      <c r="S1532" s="331"/>
      <c r="T1532" s="331"/>
      <c r="U1532" s="331"/>
      <c r="V1532" s="331"/>
      <c r="W1532" s="331"/>
      <c r="X1532" s="331"/>
      <c r="Y1532" s="331"/>
      <c r="Z1532" s="331"/>
      <c r="AA1532" s="331"/>
      <c r="AB1532" s="331"/>
      <c r="AC1532" s="331"/>
      <c r="AD1532" s="328"/>
    </row>
    <row r="1533" spans="18:30" x14ac:dyDescent="0.25">
      <c r="R1533" s="331"/>
      <c r="S1533" s="331"/>
      <c r="T1533" s="331"/>
      <c r="U1533" s="331"/>
      <c r="V1533" s="331"/>
      <c r="W1533" s="331"/>
      <c r="X1533" s="331"/>
      <c r="Y1533" s="331"/>
      <c r="Z1533" s="331"/>
      <c r="AA1533" s="331"/>
      <c r="AB1533" s="331"/>
      <c r="AC1533" s="331"/>
      <c r="AD1533" s="328"/>
    </row>
    <row r="1534" spans="18:30" x14ac:dyDescent="0.25">
      <c r="R1534" s="331"/>
      <c r="S1534" s="331"/>
      <c r="T1534" s="331"/>
      <c r="U1534" s="331"/>
      <c r="V1534" s="331"/>
      <c r="W1534" s="331"/>
      <c r="X1534" s="331"/>
      <c r="Y1534" s="331"/>
      <c r="Z1534" s="331"/>
      <c r="AA1534" s="331"/>
      <c r="AB1534" s="331"/>
      <c r="AC1534" s="331"/>
      <c r="AD1534" s="328"/>
    </row>
    <row r="1535" spans="18:30" x14ac:dyDescent="0.25">
      <c r="R1535" s="331"/>
      <c r="S1535" s="331"/>
      <c r="T1535" s="331"/>
      <c r="U1535" s="331"/>
      <c r="V1535" s="331"/>
      <c r="W1535" s="331"/>
      <c r="X1535" s="331"/>
      <c r="Y1535" s="331"/>
      <c r="Z1535" s="331"/>
      <c r="AA1535" s="331"/>
      <c r="AB1535" s="331"/>
      <c r="AC1535" s="331"/>
      <c r="AD1535" s="328"/>
    </row>
    <row r="1536" spans="18:30" x14ac:dyDescent="0.25">
      <c r="R1536" s="331"/>
      <c r="S1536" s="331"/>
      <c r="T1536" s="331"/>
      <c r="U1536" s="331"/>
      <c r="V1536" s="331"/>
      <c r="W1536" s="331"/>
      <c r="X1536" s="331"/>
      <c r="Y1536" s="331"/>
      <c r="Z1536" s="331"/>
      <c r="AA1536" s="331"/>
      <c r="AB1536" s="331"/>
      <c r="AC1536" s="331"/>
      <c r="AD1536" s="328"/>
    </row>
    <row r="1537" spans="18:30" x14ac:dyDescent="0.25">
      <c r="R1537" s="331"/>
      <c r="S1537" s="331"/>
      <c r="T1537" s="331"/>
      <c r="U1537" s="331"/>
      <c r="V1537" s="331"/>
      <c r="W1537" s="331"/>
      <c r="X1537" s="331"/>
      <c r="Y1537" s="331"/>
      <c r="Z1537" s="331"/>
      <c r="AA1537" s="331"/>
      <c r="AB1537" s="331"/>
      <c r="AC1537" s="331"/>
      <c r="AD1537" s="328"/>
    </row>
    <row r="1538" spans="18:30" x14ac:dyDescent="0.25">
      <c r="R1538" s="331"/>
      <c r="S1538" s="331"/>
      <c r="T1538" s="331"/>
      <c r="U1538" s="331"/>
      <c r="V1538" s="331"/>
      <c r="W1538" s="331"/>
      <c r="X1538" s="331"/>
      <c r="Y1538" s="331"/>
      <c r="Z1538" s="331"/>
      <c r="AA1538" s="331"/>
      <c r="AB1538" s="331"/>
      <c r="AC1538" s="331"/>
      <c r="AD1538" s="328"/>
    </row>
    <row r="1539" spans="18:30" x14ac:dyDescent="0.25">
      <c r="R1539" s="331"/>
      <c r="S1539" s="331"/>
      <c r="T1539" s="331"/>
      <c r="U1539" s="331"/>
      <c r="V1539" s="331"/>
      <c r="W1539" s="331"/>
      <c r="X1539" s="331"/>
      <c r="Y1539" s="331"/>
      <c r="Z1539" s="331"/>
      <c r="AA1539" s="331"/>
      <c r="AB1539" s="331"/>
      <c r="AC1539" s="331"/>
      <c r="AD1539" s="328"/>
    </row>
    <row r="1540" spans="18:30" x14ac:dyDescent="0.25">
      <c r="R1540" s="331"/>
      <c r="S1540" s="331"/>
      <c r="T1540" s="331"/>
      <c r="U1540" s="331"/>
      <c r="V1540" s="331"/>
      <c r="W1540" s="331"/>
      <c r="X1540" s="331"/>
      <c r="Y1540" s="331"/>
      <c r="Z1540" s="331"/>
      <c r="AA1540" s="331"/>
      <c r="AB1540" s="331"/>
      <c r="AC1540" s="331"/>
      <c r="AD1540" s="328"/>
    </row>
    <row r="1541" spans="18:30" x14ac:dyDescent="0.25">
      <c r="R1541" s="331"/>
      <c r="S1541" s="331"/>
      <c r="T1541" s="331"/>
      <c r="U1541" s="331"/>
      <c r="V1541" s="331"/>
      <c r="W1541" s="331"/>
      <c r="X1541" s="331"/>
      <c r="Y1541" s="331"/>
      <c r="Z1541" s="331"/>
      <c r="AA1541" s="331"/>
      <c r="AB1541" s="331"/>
      <c r="AC1541" s="331"/>
      <c r="AD1541" s="328"/>
    </row>
    <row r="1542" spans="18:30" x14ac:dyDescent="0.25">
      <c r="R1542" s="331"/>
      <c r="S1542" s="331"/>
      <c r="T1542" s="331"/>
      <c r="U1542" s="331"/>
      <c r="V1542" s="331"/>
      <c r="W1542" s="331"/>
      <c r="X1542" s="331"/>
      <c r="Y1542" s="331"/>
      <c r="Z1542" s="331"/>
      <c r="AA1542" s="331"/>
      <c r="AB1542" s="331"/>
      <c r="AC1542" s="331"/>
      <c r="AD1542" s="328"/>
    </row>
    <row r="1543" spans="18:30" x14ac:dyDescent="0.25">
      <c r="R1543" s="331"/>
      <c r="S1543" s="331"/>
      <c r="T1543" s="331"/>
      <c r="U1543" s="331"/>
      <c r="V1543" s="331"/>
      <c r="W1543" s="331"/>
      <c r="X1543" s="331"/>
      <c r="Y1543" s="331"/>
      <c r="Z1543" s="331"/>
      <c r="AA1543" s="331"/>
      <c r="AB1543" s="331"/>
      <c r="AC1543" s="331"/>
      <c r="AD1543" s="328"/>
    </row>
    <row r="1544" spans="18:30" x14ac:dyDescent="0.25">
      <c r="R1544" s="331"/>
      <c r="S1544" s="331"/>
      <c r="T1544" s="331"/>
      <c r="U1544" s="331"/>
      <c r="V1544" s="331"/>
      <c r="W1544" s="331"/>
      <c r="X1544" s="331"/>
      <c r="Y1544" s="331"/>
      <c r="Z1544" s="331"/>
      <c r="AA1544" s="331"/>
      <c r="AB1544" s="331"/>
      <c r="AC1544" s="331"/>
      <c r="AD1544" s="328"/>
    </row>
    <row r="1545" spans="18:30" x14ac:dyDescent="0.25">
      <c r="R1545" s="331"/>
      <c r="S1545" s="331"/>
      <c r="T1545" s="331"/>
      <c r="U1545" s="331"/>
      <c r="V1545" s="331"/>
      <c r="W1545" s="331"/>
      <c r="X1545" s="331"/>
      <c r="Y1545" s="331"/>
      <c r="Z1545" s="331"/>
      <c r="AA1545" s="331"/>
      <c r="AB1545" s="331"/>
      <c r="AC1545" s="331"/>
      <c r="AD1545" s="328"/>
    </row>
    <row r="1546" spans="18:30" x14ac:dyDescent="0.25">
      <c r="R1546" s="331"/>
      <c r="S1546" s="331"/>
      <c r="T1546" s="331"/>
      <c r="U1546" s="331"/>
      <c r="V1546" s="331"/>
      <c r="W1546" s="331"/>
      <c r="X1546" s="331"/>
      <c r="Y1546" s="331"/>
      <c r="Z1546" s="331"/>
      <c r="AA1546" s="331"/>
      <c r="AB1546" s="331"/>
      <c r="AC1546" s="331"/>
      <c r="AD1546" s="328"/>
    </row>
    <row r="1547" spans="18:30" x14ac:dyDescent="0.25">
      <c r="R1547" s="331"/>
      <c r="S1547" s="331"/>
      <c r="T1547" s="331"/>
      <c r="U1547" s="331"/>
      <c r="V1547" s="331"/>
      <c r="W1547" s="331"/>
      <c r="X1547" s="331"/>
      <c r="Y1547" s="331"/>
      <c r="Z1547" s="331"/>
      <c r="AA1547" s="331"/>
      <c r="AB1547" s="331"/>
      <c r="AC1547" s="331"/>
      <c r="AD1547" s="328"/>
    </row>
    <row r="1548" spans="18:30" x14ac:dyDescent="0.25">
      <c r="R1548" s="331"/>
      <c r="S1548" s="331"/>
      <c r="T1548" s="331"/>
      <c r="U1548" s="331"/>
      <c r="V1548" s="331"/>
      <c r="W1548" s="331"/>
      <c r="X1548" s="331"/>
      <c r="Y1548" s="331"/>
      <c r="Z1548" s="331"/>
      <c r="AA1548" s="331"/>
      <c r="AB1548" s="331"/>
      <c r="AC1548" s="331"/>
      <c r="AD1548" s="328"/>
    </row>
    <row r="1549" spans="18:30" x14ac:dyDescent="0.25">
      <c r="R1549" s="331"/>
      <c r="S1549" s="331"/>
      <c r="T1549" s="331"/>
      <c r="U1549" s="331"/>
      <c r="V1549" s="331"/>
      <c r="W1549" s="331"/>
      <c r="X1549" s="331"/>
      <c r="Y1549" s="331"/>
      <c r="Z1549" s="331"/>
      <c r="AA1549" s="331"/>
      <c r="AB1549" s="331"/>
      <c r="AC1549" s="331"/>
      <c r="AD1549" s="328"/>
    </row>
    <row r="1550" spans="18:30" x14ac:dyDescent="0.25">
      <c r="R1550" s="331"/>
      <c r="S1550" s="331"/>
      <c r="T1550" s="331"/>
      <c r="U1550" s="331"/>
      <c r="V1550" s="331"/>
      <c r="W1550" s="331"/>
      <c r="X1550" s="331"/>
      <c r="Y1550" s="331"/>
      <c r="Z1550" s="331"/>
      <c r="AA1550" s="331"/>
      <c r="AB1550" s="331"/>
      <c r="AC1550" s="331"/>
      <c r="AD1550" s="328"/>
    </row>
    <row r="1551" spans="18:30" x14ac:dyDescent="0.25">
      <c r="R1551" s="331"/>
      <c r="S1551" s="331"/>
      <c r="T1551" s="331"/>
      <c r="U1551" s="331"/>
      <c r="V1551" s="331"/>
      <c r="W1551" s="331"/>
      <c r="X1551" s="331"/>
      <c r="Y1551" s="331"/>
      <c r="Z1551" s="331"/>
      <c r="AA1551" s="331"/>
      <c r="AB1551" s="331"/>
      <c r="AC1551" s="331"/>
      <c r="AD1551" s="328"/>
    </row>
    <row r="1552" spans="18:30" x14ac:dyDescent="0.25">
      <c r="R1552" s="331"/>
      <c r="S1552" s="331"/>
      <c r="T1552" s="331"/>
      <c r="U1552" s="331"/>
      <c r="V1552" s="331"/>
      <c r="W1552" s="331"/>
      <c r="X1552" s="331"/>
      <c r="Y1552" s="331"/>
      <c r="Z1552" s="331"/>
      <c r="AA1552" s="331"/>
      <c r="AB1552" s="331"/>
      <c r="AC1552" s="331"/>
      <c r="AD1552" s="328"/>
    </row>
    <row r="1553" spans="18:30" x14ac:dyDescent="0.25">
      <c r="R1553" s="331"/>
      <c r="S1553" s="331"/>
      <c r="T1553" s="331"/>
      <c r="U1553" s="331"/>
      <c r="V1553" s="331"/>
      <c r="W1553" s="331"/>
      <c r="X1553" s="331"/>
      <c r="Y1553" s="331"/>
      <c r="Z1553" s="331"/>
      <c r="AA1553" s="331"/>
      <c r="AB1553" s="331"/>
      <c r="AC1553" s="331"/>
      <c r="AD1553" s="328"/>
    </row>
    <row r="1554" spans="18:30" x14ac:dyDescent="0.25">
      <c r="R1554" s="331"/>
      <c r="S1554" s="331"/>
      <c r="T1554" s="331"/>
      <c r="U1554" s="331"/>
      <c r="V1554" s="331"/>
      <c r="W1554" s="331"/>
      <c r="X1554" s="331"/>
      <c r="Y1554" s="331"/>
      <c r="Z1554" s="331"/>
      <c r="AA1554" s="331"/>
      <c r="AB1554" s="331"/>
      <c r="AC1554" s="331"/>
      <c r="AD1554" s="328"/>
    </row>
    <row r="1555" spans="18:30" x14ac:dyDescent="0.25">
      <c r="R1555" s="331"/>
      <c r="S1555" s="331"/>
      <c r="T1555" s="331"/>
      <c r="U1555" s="331"/>
      <c r="V1555" s="331"/>
      <c r="W1555" s="331"/>
      <c r="X1555" s="331"/>
      <c r="Y1555" s="331"/>
      <c r="Z1555" s="331"/>
      <c r="AA1555" s="331"/>
      <c r="AB1555" s="331"/>
      <c r="AC1555" s="331"/>
      <c r="AD1555" s="328"/>
    </row>
    <row r="1556" spans="18:30" x14ac:dyDescent="0.25">
      <c r="R1556" s="331"/>
      <c r="S1556" s="331"/>
      <c r="T1556" s="331"/>
      <c r="U1556" s="331"/>
      <c r="V1556" s="331"/>
      <c r="W1556" s="331"/>
      <c r="X1556" s="331"/>
      <c r="Y1556" s="331"/>
      <c r="Z1556" s="331"/>
      <c r="AA1556" s="331"/>
      <c r="AB1556" s="331"/>
      <c r="AC1556" s="331"/>
      <c r="AD1556" s="328"/>
    </row>
    <row r="1557" spans="18:30" x14ac:dyDescent="0.25">
      <c r="R1557" s="331"/>
      <c r="S1557" s="331"/>
      <c r="T1557" s="331"/>
      <c r="U1557" s="331"/>
      <c r="V1557" s="331"/>
      <c r="W1557" s="331"/>
      <c r="X1557" s="331"/>
      <c r="Y1557" s="331"/>
      <c r="Z1557" s="331"/>
      <c r="AA1557" s="331"/>
      <c r="AB1557" s="331"/>
      <c r="AC1557" s="331"/>
      <c r="AD1557" s="328"/>
    </row>
    <row r="1558" spans="18:30" x14ac:dyDescent="0.25">
      <c r="R1558" s="331"/>
      <c r="S1558" s="331"/>
      <c r="T1558" s="331"/>
      <c r="U1558" s="331"/>
      <c r="V1558" s="331"/>
      <c r="W1558" s="331"/>
      <c r="X1558" s="331"/>
      <c r="Y1558" s="331"/>
      <c r="Z1558" s="331"/>
      <c r="AA1558" s="331"/>
      <c r="AB1558" s="331"/>
      <c r="AC1558" s="331"/>
      <c r="AD1558" s="328"/>
    </row>
    <row r="1559" spans="18:30" x14ac:dyDescent="0.25">
      <c r="R1559" s="331"/>
      <c r="S1559" s="331"/>
      <c r="T1559" s="331"/>
      <c r="U1559" s="331"/>
      <c r="V1559" s="331"/>
      <c r="W1559" s="331"/>
      <c r="X1559" s="331"/>
      <c r="Y1559" s="331"/>
      <c r="Z1559" s="331"/>
      <c r="AA1559" s="331"/>
      <c r="AB1559" s="331"/>
      <c r="AC1559" s="331"/>
      <c r="AD1559" s="328"/>
    </row>
    <row r="1560" spans="18:30" x14ac:dyDescent="0.25">
      <c r="R1560" s="331"/>
      <c r="S1560" s="331"/>
      <c r="T1560" s="331"/>
      <c r="U1560" s="331"/>
      <c r="V1560" s="331"/>
      <c r="W1560" s="331"/>
      <c r="X1560" s="331"/>
      <c r="Y1560" s="331"/>
      <c r="Z1560" s="331"/>
      <c r="AA1560" s="331"/>
      <c r="AB1560" s="331"/>
      <c r="AC1560" s="331"/>
      <c r="AD1560" s="328"/>
    </row>
    <row r="1561" spans="18:30" x14ac:dyDescent="0.25">
      <c r="R1561" s="331"/>
      <c r="S1561" s="331"/>
      <c r="T1561" s="331"/>
      <c r="U1561" s="331"/>
      <c r="V1561" s="331"/>
      <c r="W1561" s="331"/>
      <c r="X1561" s="331"/>
      <c r="Y1561" s="331"/>
      <c r="Z1561" s="331"/>
      <c r="AA1561" s="331"/>
      <c r="AB1561" s="331"/>
      <c r="AC1561" s="331"/>
      <c r="AD1561" s="328"/>
    </row>
    <row r="1562" spans="18:30" x14ac:dyDescent="0.25">
      <c r="R1562" s="331"/>
      <c r="S1562" s="331"/>
      <c r="T1562" s="331"/>
      <c r="U1562" s="331"/>
      <c r="V1562" s="331"/>
      <c r="W1562" s="331"/>
      <c r="X1562" s="331"/>
      <c r="Y1562" s="331"/>
      <c r="Z1562" s="331"/>
      <c r="AA1562" s="331"/>
      <c r="AB1562" s="331"/>
      <c r="AC1562" s="331"/>
      <c r="AD1562" s="328"/>
    </row>
    <row r="1563" spans="18:30" x14ac:dyDescent="0.25">
      <c r="R1563" s="331"/>
      <c r="S1563" s="331"/>
      <c r="T1563" s="331"/>
      <c r="U1563" s="331"/>
      <c r="V1563" s="331"/>
      <c r="W1563" s="331"/>
      <c r="X1563" s="331"/>
      <c r="Y1563" s="331"/>
      <c r="Z1563" s="331"/>
      <c r="AA1563" s="331"/>
      <c r="AB1563" s="331"/>
      <c r="AC1563" s="331"/>
      <c r="AD1563" s="328"/>
    </row>
    <row r="1564" spans="18:30" x14ac:dyDescent="0.25">
      <c r="R1564" s="331"/>
      <c r="S1564" s="331"/>
      <c r="T1564" s="331"/>
      <c r="U1564" s="331"/>
      <c r="V1564" s="331"/>
      <c r="W1564" s="331"/>
      <c r="X1564" s="331"/>
      <c r="Y1564" s="331"/>
      <c r="Z1564" s="331"/>
      <c r="AA1564" s="331"/>
      <c r="AB1564" s="331"/>
      <c r="AC1564" s="331"/>
      <c r="AD1564" s="328"/>
    </row>
    <row r="1565" spans="18:30" x14ac:dyDescent="0.25">
      <c r="R1565" s="331"/>
      <c r="S1565" s="331"/>
      <c r="T1565" s="331"/>
      <c r="U1565" s="331"/>
      <c r="V1565" s="331"/>
      <c r="W1565" s="331"/>
      <c r="X1565" s="331"/>
      <c r="Y1565" s="331"/>
      <c r="Z1565" s="331"/>
      <c r="AA1565" s="331"/>
      <c r="AB1565" s="331"/>
      <c r="AC1565" s="331"/>
      <c r="AD1565" s="328"/>
    </row>
    <row r="1566" spans="18:30" x14ac:dyDescent="0.25">
      <c r="R1566" s="331"/>
      <c r="S1566" s="331"/>
      <c r="T1566" s="331"/>
      <c r="U1566" s="331"/>
      <c r="V1566" s="331"/>
      <c r="W1566" s="331"/>
      <c r="X1566" s="331"/>
      <c r="Y1566" s="331"/>
      <c r="Z1566" s="331"/>
      <c r="AA1566" s="331"/>
      <c r="AB1566" s="331"/>
      <c r="AC1566" s="331"/>
      <c r="AD1566" s="328"/>
    </row>
    <row r="1567" spans="18:30" x14ac:dyDescent="0.25">
      <c r="R1567" s="331"/>
      <c r="S1567" s="331"/>
      <c r="T1567" s="331"/>
      <c r="U1567" s="331"/>
      <c r="V1567" s="331"/>
      <c r="W1567" s="331"/>
      <c r="X1567" s="331"/>
      <c r="Y1567" s="331"/>
      <c r="Z1567" s="331"/>
      <c r="AA1567" s="331"/>
      <c r="AB1567" s="331"/>
      <c r="AC1567" s="331"/>
      <c r="AD1567" s="328"/>
    </row>
    <row r="1568" spans="18:30" x14ac:dyDescent="0.25">
      <c r="R1568" s="331"/>
      <c r="S1568" s="331"/>
      <c r="T1568" s="331"/>
      <c r="U1568" s="331"/>
      <c r="V1568" s="331"/>
      <c r="W1568" s="331"/>
      <c r="X1568" s="331"/>
      <c r="Y1568" s="331"/>
      <c r="Z1568" s="331"/>
      <c r="AA1568" s="331"/>
      <c r="AB1568" s="331"/>
      <c r="AC1568" s="331"/>
      <c r="AD1568" s="328"/>
    </row>
    <row r="1569" spans="18:30" x14ac:dyDescent="0.25">
      <c r="R1569" s="331"/>
      <c r="S1569" s="331"/>
      <c r="T1569" s="331"/>
      <c r="U1569" s="331"/>
      <c r="V1569" s="331"/>
      <c r="W1569" s="331"/>
      <c r="X1569" s="331"/>
      <c r="Y1569" s="331"/>
      <c r="Z1569" s="331"/>
      <c r="AA1569" s="331"/>
      <c r="AB1569" s="331"/>
      <c r="AC1569" s="331"/>
      <c r="AD1569" s="328"/>
    </row>
    <row r="1570" spans="18:30" x14ac:dyDescent="0.25">
      <c r="R1570" s="331"/>
      <c r="S1570" s="331"/>
      <c r="T1570" s="331"/>
      <c r="U1570" s="331"/>
      <c r="V1570" s="331"/>
      <c r="W1570" s="331"/>
      <c r="X1570" s="331"/>
      <c r="Y1570" s="331"/>
      <c r="Z1570" s="331"/>
      <c r="AA1570" s="331"/>
      <c r="AB1570" s="331"/>
      <c r="AC1570" s="331"/>
      <c r="AD1570" s="328"/>
    </row>
    <row r="1571" spans="18:30" x14ac:dyDescent="0.25">
      <c r="R1571" s="331"/>
      <c r="S1571" s="331"/>
      <c r="T1571" s="331"/>
      <c r="U1571" s="331"/>
      <c r="V1571" s="331"/>
      <c r="W1571" s="331"/>
      <c r="X1571" s="331"/>
      <c r="Y1571" s="331"/>
      <c r="Z1571" s="331"/>
      <c r="AA1571" s="331"/>
      <c r="AB1571" s="331"/>
      <c r="AC1571" s="331"/>
      <c r="AD1571" s="328"/>
    </row>
    <row r="1572" spans="18:30" x14ac:dyDescent="0.25">
      <c r="R1572" s="331"/>
      <c r="S1572" s="331"/>
      <c r="T1572" s="331"/>
      <c r="U1572" s="331"/>
      <c r="V1572" s="331"/>
      <c r="W1572" s="331"/>
      <c r="X1572" s="331"/>
      <c r="Y1572" s="331"/>
      <c r="Z1572" s="331"/>
      <c r="AA1572" s="331"/>
      <c r="AB1572" s="331"/>
      <c r="AC1572" s="331"/>
      <c r="AD1572" s="328"/>
    </row>
    <row r="1573" spans="18:30" x14ac:dyDescent="0.25">
      <c r="R1573" s="331"/>
      <c r="S1573" s="331"/>
      <c r="T1573" s="331"/>
      <c r="U1573" s="331"/>
      <c r="V1573" s="331"/>
      <c r="W1573" s="331"/>
      <c r="X1573" s="331"/>
      <c r="Y1573" s="331"/>
      <c r="Z1573" s="331"/>
      <c r="AA1573" s="331"/>
      <c r="AB1573" s="331"/>
      <c r="AC1573" s="331"/>
      <c r="AD1573" s="328"/>
    </row>
    <row r="1574" spans="18:30" x14ac:dyDescent="0.25">
      <c r="R1574" s="331"/>
      <c r="S1574" s="331"/>
      <c r="T1574" s="331"/>
      <c r="U1574" s="331"/>
      <c r="V1574" s="331"/>
      <c r="W1574" s="331"/>
      <c r="X1574" s="331"/>
      <c r="Y1574" s="331"/>
      <c r="Z1574" s="331"/>
      <c r="AA1574" s="331"/>
      <c r="AB1574" s="331"/>
      <c r="AC1574" s="331"/>
      <c r="AD1574" s="328"/>
    </row>
    <row r="1575" spans="18:30" x14ac:dyDescent="0.25">
      <c r="R1575" s="331"/>
      <c r="S1575" s="331"/>
      <c r="T1575" s="331"/>
      <c r="U1575" s="331"/>
      <c r="V1575" s="331"/>
      <c r="W1575" s="331"/>
      <c r="X1575" s="331"/>
      <c r="Y1575" s="331"/>
      <c r="Z1575" s="331"/>
      <c r="AA1575" s="331"/>
      <c r="AB1575" s="331"/>
      <c r="AC1575" s="331"/>
      <c r="AD1575" s="328"/>
    </row>
    <row r="1576" spans="18:30" x14ac:dyDescent="0.25">
      <c r="R1576" s="331"/>
      <c r="S1576" s="331"/>
      <c r="T1576" s="331"/>
      <c r="U1576" s="331"/>
      <c r="V1576" s="331"/>
      <c r="W1576" s="331"/>
      <c r="X1576" s="331"/>
      <c r="Y1576" s="331"/>
      <c r="Z1576" s="331"/>
      <c r="AA1576" s="331"/>
      <c r="AB1576" s="331"/>
      <c r="AC1576" s="331"/>
      <c r="AD1576" s="328"/>
    </row>
    <row r="1577" spans="18:30" x14ac:dyDescent="0.25">
      <c r="R1577" s="331"/>
      <c r="S1577" s="331"/>
      <c r="T1577" s="331"/>
      <c r="U1577" s="331"/>
      <c r="V1577" s="331"/>
      <c r="W1577" s="331"/>
      <c r="X1577" s="331"/>
      <c r="Y1577" s="331"/>
      <c r="Z1577" s="331"/>
      <c r="AA1577" s="331"/>
      <c r="AB1577" s="331"/>
      <c r="AC1577" s="331"/>
      <c r="AD1577" s="328"/>
    </row>
    <row r="1578" spans="18:30" x14ac:dyDescent="0.25">
      <c r="R1578" s="331"/>
      <c r="S1578" s="331"/>
      <c r="T1578" s="331"/>
      <c r="U1578" s="331"/>
      <c r="V1578" s="331"/>
      <c r="W1578" s="331"/>
      <c r="X1578" s="331"/>
      <c r="Y1578" s="331"/>
      <c r="Z1578" s="331"/>
      <c r="AA1578" s="331"/>
      <c r="AB1578" s="331"/>
      <c r="AC1578" s="331"/>
      <c r="AD1578" s="328"/>
    </row>
    <row r="1579" spans="18:30" x14ac:dyDescent="0.25">
      <c r="R1579" s="331"/>
      <c r="S1579" s="331"/>
      <c r="T1579" s="331"/>
      <c r="U1579" s="331"/>
      <c r="V1579" s="331"/>
      <c r="W1579" s="331"/>
      <c r="X1579" s="331"/>
      <c r="Y1579" s="331"/>
      <c r="Z1579" s="331"/>
      <c r="AA1579" s="331"/>
      <c r="AB1579" s="331"/>
      <c r="AC1579" s="331"/>
      <c r="AD1579" s="328"/>
    </row>
    <row r="1580" spans="18:30" x14ac:dyDescent="0.25">
      <c r="R1580" s="331"/>
      <c r="S1580" s="331"/>
      <c r="T1580" s="331"/>
      <c r="U1580" s="331"/>
      <c r="V1580" s="331"/>
      <c r="W1580" s="331"/>
      <c r="X1580" s="331"/>
      <c r="Y1580" s="331"/>
      <c r="Z1580" s="331"/>
      <c r="AA1580" s="331"/>
      <c r="AB1580" s="331"/>
      <c r="AC1580" s="331"/>
      <c r="AD1580" s="328"/>
    </row>
    <row r="1581" spans="18:30" x14ac:dyDescent="0.25">
      <c r="R1581" s="331"/>
      <c r="S1581" s="331"/>
      <c r="T1581" s="331"/>
      <c r="U1581" s="331"/>
      <c r="V1581" s="331"/>
      <c r="W1581" s="331"/>
      <c r="X1581" s="331"/>
      <c r="Y1581" s="331"/>
      <c r="Z1581" s="331"/>
      <c r="AA1581" s="331"/>
      <c r="AB1581" s="331"/>
      <c r="AC1581" s="331"/>
      <c r="AD1581" s="328"/>
    </row>
    <row r="1582" spans="18:30" x14ac:dyDescent="0.25">
      <c r="R1582" s="331"/>
      <c r="S1582" s="331"/>
      <c r="T1582" s="331"/>
      <c r="U1582" s="331"/>
      <c r="V1582" s="331"/>
      <c r="W1582" s="331"/>
      <c r="X1582" s="331"/>
      <c r="Y1582" s="331"/>
      <c r="Z1582" s="331"/>
      <c r="AA1582" s="331"/>
      <c r="AB1582" s="331"/>
      <c r="AC1582" s="331"/>
      <c r="AD1582" s="328"/>
    </row>
    <row r="1583" spans="18:30" x14ac:dyDescent="0.25">
      <c r="R1583" s="331"/>
      <c r="S1583" s="331"/>
      <c r="T1583" s="331"/>
      <c r="U1583" s="331"/>
      <c r="V1583" s="331"/>
      <c r="W1583" s="331"/>
      <c r="X1583" s="331"/>
      <c r="Y1583" s="331"/>
      <c r="Z1583" s="331"/>
      <c r="AA1583" s="331"/>
      <c r="AB1583" s="331"/>
      <c r="AC1583" s="331"/>
      <c r="AD1583" s="328"/>
    </row>
    <row r="1584" spans="18:30" x14ac:dyDescent="0.25">
      <c r="R1584" s="331"/>
      <c r="S1584" s="331"/>
      <c r="T1584" s="331"/>
      <c r="U1584" s="331"/>
      <c r="V1584" s="331"/>
      <c r="W1584" s="331"/>
      <c r="X1584" s="331"/>
      <c r="Y1584" s="331"/>
      <c r="Z1584" s="331"/>
      <c r="AA1584" s="331"/>
      <c r="AB1584" s="331"/>
      <c r="AC1584" s="331"/>
      <c r="AD1584" s="328"/>
    </row>
    <row r="1585" spans="18:30" x14ac:dyDescent="0.25">
      <c r="R1585" s="331"/>
      <c r="S1585" s="331"/>
      <c r="T1585" s="331"/>
      <c r="U1585" s="331"/>
      <c r="V1585" s="331"/>
      <c r="W1585" s="331"/>
      <c r="X1585" s="331"/>
      <c r="Y1585" s="331"/>
      <c r="Z1585" s="331"/>
      <c r="AA1585" s="331"/>
      <c r="AB1585" s="331"/>
      <c r="AC1585" s="331"/>
      <c r="AD1585" s="328"/>
    </row>
    <row r="1586" spans="18:30" x14ac:dyDescent="0.25">
      <c r="R1586" s="331"/>
      <c r="S1586" s="331"/>
      <c r="T1586" s="331"/>
      <c r="U1586" s="331"/>
      <c r="V1586" s="331"/>
      <c r="W1586" s="331"/>
      <c r="X1586" s="331"/>
      <c r="Y1586" s="331"/>
      <c r="Z1586" s="331"/>
      <c r="AA1586" s="331"/>
      <c r="AB1586" s="331"/>
      <c r="AC1586" s="331"/>
      <c r="AD1586" s="328"/>
    </row>
    <row r="1587" spans="18:30" x14ac:dyDescent="0.25">
      <c r="R1587" s="331"/>
      <c r="S1587" s="331"/>
      <c r="T1587" s="331"/>
      <c r="U1587" s="331"/>
      <c r="V1587" s="331"/>
      <c r="W1587" s="331"/>
      <c r="X1587" s="331"/>
      <c r="Y1587" s="331"/>
      <c r="Z1587" s="331"/>
      <c r="AA1587" s="331"/>
      <c r="AB1587" s="331"/>
      <c r="AC1587" s="331"/>
      <c r="AD1587" s="328"/>
    </row>
    <row r="1588" spans="18:30" x14ac:dyDescent="0.25">
      <c r="R1588" s="331"/>
      <c r="S1588" s="331"/>
      <c r="T1588" s="331"/>
      <c r="U1588" s="331"/>
      <c r="V1588" s="331"/>
      <c r="W1588" s="331"/>
      <c r="X1588" s="331"/>
      <c r="Y1588" s="331"/>
      <c r="Z1588" s="331"/>
      <c r="AA1588" s="331"/>
      <c r="AB1588" s="331"/>
      <c r="AC1588" s="331"/>
      <c r="AD1588" s="328"/>
    </row>
    <row r="1589" spans="18:30" x14ac:dyDescent="0.25">
      <c r="R1589" s="331"/>
      <c r="S1589" s="331"/>
      <c r="T1589" s="331"/>
      <c r="U1589" s="331"/>
      <c r="V1589" s="331"/>
      <c r="W1589" s="331"/>
      <c r="X1589" s="331"/>
      <c r="Y1589" s="331"/>
      <c r="Z1589" s="331"/>
      <c r="AA1589" s="331"/>
      <c r="AB1589" s="331"/>
      <c r="AC1589" s="331"/>
      <c r="AD1589" s="328"/>
    </row>
    <row r="1590" spans="18:30" x14ac:dyDescent="0.25">
      <c r="R1590" s="331"/>
      <c r="S1590" s="331"/>
      <c r="T1590" s="331"/>
      <c r="U1590" s="331"/>
      <c r="V1590" s="331"/>
      <c r="W1590" s="331"/>
      <c r="X1590" s="331"/>
      <c r="Y1590" s="331"/>
      <c r="Z1590" s="331"/>
      <c r="AA1590" s="331"/>
      <c r="AB1590" s="331"/>
      <c r="AC1590" s="331"/>
      <c r="AD1590" s="328"/>
    </row>
    <row r="1591" spans="18:30" x14ac:dyDescent="0.25">
      <c r="R1591" s="331"/>
      <c r="S1591" s="331"/>
      <c r="T1591" s="331"/>
      <c r="U1591" s="331"/>
      <c r="V1591" s="331"/>
      <c r="W1591" s="331"/>
      <c r="X1591" s="331"/>
      <c r="Y1591" s="331"/>
      <c r="Z1591" s="331"/>
      <c r="AA1591" s="331"/>
      <c r="AB1591" s="331"/>
      <c r="AC1591" s="331"/>
      <c r="AD1591" s="328"/>
    </row>
    <row r="1592" spans="18:30" x14ac:dyDescent="0.25">
      <c r="R1592" s="331"/>
      <c r="S1592" s="331"/>
      <c r="T1592" s="331"/>
      <c r="U1592" s="331"/>
      <c r="V1592" s="331"/>
      <c r="W1592" s="331"/>
      <c r="X1592" s="331"/>
      <c r="Y1592" s="331"/>
      <c r="Z1592" s="331"/>
      <c r="AA1592" s="331"/>
      <c r="AB1592" s="331"/>
      <c r="AC1592" s="331"/>
      <c r="AD1592" s="328"/>
    </row>
    <row r="1593" spans="18:30" x14ac:dyDescent="0.25">
      <c r="R1593" s="331"/>
      <c r="S1593" s="331"/>
      <c r="T1593" s="331"/>
      <c r="U1593" s="331"/>
      <c r="V1593" s="331"/>
      <c r="W1593" s="331"/>
      <c r="X1593" s="331"/>
      <c r="Y1593" s="331"/>
      <c r="Z1593" s="331"/>
      <c r="AA1593" s="331"/>
      <c r="AB1593" s="331"/>
      <c r="AC1593" s="331"/>
      <c r="AD1593" s="328"/>
    </row>
    <row r="1594" spans="18:30" x14ac:dyDescent="0.25">
      <c r="R1594" s="331"/>
      <c r="S1594" s="331"/>
      <c r="T1594" s="331"/>
      <c r="U1594" s="331"/>
      <c r="V1594" s="331"/>
      <c r="W1594" s="331"/>
      <c r="X1594" s="331"/>
      <c r="Y1594" s="331"/>
      <c r="Z1594" s="331"/>
      <c r="AA1594" s="331"/>
      <c r="AB1594" s="331"/>
      <c r="AC1594" s="331"/>
      <c r="AD1594" s="328"/>
    </row>
    <row r="1595" spans="18:30" x14ac:dyDescent="0.25">
      <c r="R1595" s="331"/>
      <c r="S1595" s="331"/>
      <c r="T1595" s="331"/>
      <c r="U1595" s="331"/>
      <c r="V1595" s="331"/>
      <c r="W1595" s="331"/>
      <c r="X1595" s="331"/>
      <c r="Y1595" s="331"/>
      <c r="Z1595" s="331"/>
      <c r="AA1595" s="331"/>
      <c r="AB1595" s="331"/>
      <c r="AC1595" s="331"/>
      <c r="AD1595" s="328"/>
    </row>
    <row r="1596" spans="18:30" x14ac:dyDescent="0.25">
      <c r="R1596" s="331"/>
      <c r="S1596" s="331"/>
      <c r="T1596" s="331"/>
      <c r="U1596" s="331"/>
      <c r="V1596" s="331"/>
      <c r="W1596" s="331"/>
      <c r="X1596" s="331"/>
      <c r="Y1596" s="331"/>
      <c r="Z1596" s="331"/>
      <c r="AA1596" s="331"/>
      <c r="AB1596" s="331"/>
      <c r="AC1596" s="331"/>
      <c r="AD1596" s="328"/>
    </row>
    <row r="1597" spans="18:30" x14ac:dyDescent="0.25">
      <c r="R1597" s="331"/>
      <c r="S1597" s="331"/>
      <c r="T1597" s="331"/>
      <c r="U1597" s="331"/>
      <c r="V1597" s="331"/>
      <c r="W1597" s="331"/>
      <c r="X1597" s="331"/>
      <c r="Y1597" s="331"/>
      <c r="Z1597" s="331"/>
      <c r="AA1597" s="331"/>
      <c r="AB1597" s="331"/>
      <c r="AC1597" s="331"/>
      <c r="AD1597" s="328"/>
    </row>
    <row r="1598" spans="18:30" x14ac:dyDescent="0.25">
      <c r="R1598" s="331"/>
      <c r="S1598" s="331"/>
      <c r="T1598" s="331"/>
      <c r="U1598" s="331"/>
      <c r="V1598" s="331"/>
      <c r="W1598" s="331"/>
      <c r="X1598" s="331"/>
      <c r="Y1598" s="331"/>
      <c r="Z1598" s="331"/>
      <c r="AA1598" s="331"/>
      <c r="AB1598" s="331"/>
      <c r="AC1598" s="331"/>
      <c r="AD1598" s="328"/>
    </row>
    <row r="1599" spans="18:30" x14ac:dyDescent="0.25">
      <c r="R1599" s="331"/>
      <c r="S1599" s="331"/>
      <c r="T1599" s="331"/>
      <c r="U1599" s="331"/>
      <c r="V1599" s="331"/>
      <c r="W1599" s="331"/>
      <c r="X1599" s="331"/>
      <c r="Y1599" s="331"/>
      <c r="Z1599" s="331"/>
      <c r="AA1599" s="331"/>
      <c r="AB1599" s="331"/>
      <c r="AC1599" s="331"/>
      <c r="AD1599" s="328"/>
    </row>
    <row r="1600" spans="18:30" x14ac:dyDescent="0.25">
      <c r="R1600" s="331"/>
      <c r="S1600" s="331"/>
      <c r="T1600" s="331"/>
      <c r="U1600" s="331"/>
      <c r="V1600" s="331"/>
      <c r="W1600" s="331"/>
      <c r="X1600" s="331"/>
      <c r="Y1600" s="331"/>
      <c r="Z1600" s="331"/>
      <c r="AA1600" s="331"/>
      <c r="AB1600" s="331"/>
      <c r="AC1600" s="331"/>
      <c r="AD1600" s="328"/>
    </row>
    <row r="1601" spans="18:30" x14ac:dyDescent="0.25">
      <c r="R1601" s="331"/>
      <c r="S1601" s="331"/>
      <c r="T1601" s="331"/>
      <c r="U1601" s="331"/>
      <c r="V1601" s="331"/>
      <c r="W1601" s="331"/>
      <c r="X1601" s="331"/>
      <c r="Y1601" s="331"/>
      <c r="Z1601" s="331"/>
      <c r="AA1601" s="331"/>
      <c r="AB1601" s="331"/>
      <c r="AC1601" s="331"/>
      <c r="AD1601" s="328"/>
    </row>
    <row r="1602" spans="18:30" x14ac:dyDescent="0.25">
      <c r="R1602" s="331"/>
      <c r="S1602" s="331"/>
      <c r="T1602" s="331"/>
      <c r="U1602" s="331"/>
      <c r="V1602" s="331"/>
      <c r="W1602" s="331"/>
      <c r="X1602" s="331"/>
      <c r="Y1602" s="331"/>
      <c r="Z1602" s="331"/>
      <c r="AA1602" s="331"/>
      <c r="AB1602" s="331"/>
      <c r="AC1602" s="331"/>
      <c r="AD1602" s="328"/>
    </row>
    <row r="1603" spans="18:30" x14ac:dyDescent="0.25">
      <c r="R1603" s="331"/>
      <c r="S1603" s="331"/>
      <c r="T1603" s="331"/>
      <c r="U1603" s="331"/>
      <c r="V1603" s="331"/>
      <c r="W1603" s="331"/>
      <c r="X1603" s="331"/>
      <c r="Y1603" s="331"/>
      <c r="Z1603" s="331"/>
      <c r="AA1603" s="331"/>
      <c r="AB1603" s="331"/>
      <c r="AC1603" s="331"/>
      <c r="AD1603" s="328"/>
    </row>
    <row r="1604" spans="18:30" x14ac:dyDescent="0.25">
      <c r="R1604" s="331"/>
      <c r="S1604" s="331"/>
      <c r="T1604" s="331"/>
      <c r="U1604" s="331"/>
      <c r="V1604" s="331"/>
      <c r="W1604" s="331"/>
      <c r="X1604" s="331"/>
      <c r="Y1604" s="331"/>
      <c r="Z1604" s="331"/>
      <c r="AA1604" s="331"/>
      <c r="AB1604" s="331"/>
      <c r="AC1604" s="331"/>
      <c r="AD1604" s="328"/>
    </row>
    <row r="1605" spans="18:30" x14ac:dyDescent="0.25">
      <c r="R1605" s="331"/>
      <c r="S1605" s="331"/>
      <c r="T1605" s="331"/>
      <c r="U1605" s="331"/>
      <c r="V1605" s="331"/>
      <c r="W1605" s="331"/>
      <c r="X1605" s="331"/>
      <c r="Y1605" s="331"/>
      <c r="Z1605" s="331"/>
      <c r="AA1605" s="331"/>
      <c r="AB1605" s="331"/>
      <c r="AC1605" s="331"/>
      <c r="AD1605" s="328"/>
    </row>
    <row r="1606" spans="18:30" x14ac:dyDescent="0.25">
      <c r="R1606" s="331"/>
      <c r="S1606" s="331"/>
      <c r="T1606" s="331"/>
      <c r="U1606" s="331"/>
      <c r="V1606" s="331"/>
      <c r="W1606" s="331"/>
      <c r="X1606" s="331"/>
      <c r="Y1606" s="331"/>
      <c r="Z1606" s="331"/>
      <c r="AA1606" s="331"/>
      <c r="AB1606" s="331"/>
      <c r="AC1606" s="331"/>
      <c r="AD1606" s="328"/>
    </row>
    <row r="1607" spans="18:30" x14ac:dyDescent="0.25">
      <c r="R1607" s="331"/>
      <c r="S1607" s="331"/>
      <c r="T1607" s="331"/>
      <c r="U1607" s="331"/>
      <c r="V1607" s="331"/>
      <c r="W1607" s="331"/>
      <c r="X1607" s="331"/>
      <c r="Y1607" s="331"/>
      <c r="Z1607" s="331"/>
      <c r="AA1607" s="331"/>
      <c r="AB1607" s="331"/>
      <c r="AC1607" s="331"/>
      <c r="AD1607" s="328"/>
    </row>
    <row r="1608" spans="18:30" x14ac:dyDescent="0.25">
      <c r="R1608" s="331"/>
      <c r="S1608" s="331"/>
      <c r="T1608" s="331"/>
      <c r="U1608" s="331"/>
      <c r="V1608" s="331"/>
      <c r="W1608" s="331"/>
      <c r="X1608" s="331"/>
      <c r="Y1608" s="331"/>
      <c r="Z1608" s="331"/>
      <c r="AA1608" s="331"/>
      <c r="AB1608" s="331"/>
      <c r="AC1608" s="331"/>
      <c r="AD1608" s="328"/>
    </row>
    <row r="1609" spans="18:30" x14ac:dyDescent="0.25">
      <c r="R1609" s="331"/>
      <c r="S1609" s="331"/>
      <c r="T1609" s="331"/>
      <c r="U1609" s="331"/>
      <c r="V1609" s="331"/>
      <c r="W1609" s="331"/>
      <c r="X1609" s="331"/>
      <c r="Y1609" s="331"/>
      <c r="Z1609" s="331"/>
      <c r="AA1609" s="331"/>
      <c r="AB1609" s="331"/>
      <c r="AC1609" s="331"/>
      <c r="AD1609" s="328"/>
    </row>
    <row r="1610" spans="18:30" x14ac:dyDescent="0.25">
      <c r="R1610" s="331"/>
      <c r="S1610" s="331"/>
      <c r="T1610" s="331"/>
      <c r="U1610" s="331"/>
      <c r="V1610" s="331"/>
      <c r="W1610" s="331"/>
      <c r="X1610" s="331"/>
      <c r="Y1610" s="331"/>
      <c r="Z1610" s="331"/>
      <c r="AA1610" s="331"/>
      <c r="AB1610" s="331"/>
      <c r="AC1610" s="331"/>
      <c r="AD1610" s="328"/>
    </row>
    <row r="1611" spans="18:30" x14ac:dyDescent="0.25">
      <c r="R1611" s="331"/>
      <c r="S1611" s="331"/>
      <c r="T1611" s="331"/>
      <c r="U1611" s="331"/>
      <c r="V1611" s="331"/>
      <c r="W1611" s="331"/>
      <c r="X1611" s="331"/>
      <c r="Y1611" s="331"/>
      <c r="Z1611" s="331"/>
      <c r="AA1611" s="331"/>
      <c r="AB1611" s="331"/>
      <c r="AC1611" s="331"/>
      <c r="AD1611" s="328"/>
    </row>
    <row r="1612" spans="18:30" x14ac:dyDescent="0.25">
      <c r="R1612" s="331"/>
      <c r="S1612" s="331"/>
      <c r="T1612" s="331"/>
      <c r="U1612" s="331"/>
      <c r="V1612" s="331"/>
      <c r="W1612" s="331"/>
      <c r="X1612" s="331"/>
      <c r="Y1612" s="331"/>
      <c r="Z1612" s="331"/>
      <c r="AA1612" s="331"/>
      <c r="AB1612" s="331"/>
      <c r="AC1612" s="331"/>
      <c r="AD1612" s="328"/>
    </row>
    <row r="1613" spans="18:30" x14ac:dyDescent="0.25">
      <c r="R1613" s="331"/>
      <c r="S1613" s="331"/>
      <c r="T1613" s="331"/>
      <c r="U1613" s="331"/>
      <c r="V1613" s="331"/>
      <c r="W1613" s="331"/>
      <c r="X1613" s="331"/>
      <c r="Y1613" s="331"/>
      <c r="Z1613" s="331"/>
      <c r="AA1613" s="331"/>
      <c r="AB1613" s="331"/>
      <c r="AC1613" s="331"/>
      <c r="AD1613" s="328"/>
    </row>
    <row r="1614" spans="18:30" x14ac:dyDescent="0.25">
      <c r="R1614" s="331"/>
      <c r="S1614" s="331"/>
      <c r="T1614" s="331"/>
      <c r="U1614" s="331"/>
      <c r="V1614" s="331"/>
      <c r="W1614" s="331"/>
      <c r="X1614" s="331"/>
      <c r="Y1614" s="331"/>
      <c r="Z1614" s="331"/>
      <c r="AA1614" s="331"/>
      <c r="AB1614" s="331"/>
      <c r="AC1614" s="331"/>
      <c r="AD1614" s="328"/>
    </row>
    <row r="1615" spans="18:30" x14ac:dyDescent="0.25">
      <c r="R1615" s="331"/>
      <c r="S1615" s="331"/>
      <c r="T1615" s="331"/>
      <c r="U1615" s="331"/>
      <c r="V1615" s="331"/>
      <c r="W1615" s="331"/>
      <c r="X1615" s="331"/>
      <c r="Y1615" s="331"/>
      <c r="Z1615" s="331"/>
      <c r="AA1615" s="331"/>
      <c r="AB1615" s="331"/>
      <c r="AC1615" s="331"/>
      <c r="AD1615" s="328"/>
    </row>
    <row r="1616" spans="18:30" x14ac:dyDescent="0.25">
      <c r="R1616" s="331"/>
      <c r="S1616" s="331"/>
      <c r="T1616" s="331"/>
      <c r="U1616" s="331"/>
      <c r="V1616" s="331"/>
      <c r="W1616" s="331"/>
      <c r="X1616" s="331"/>
      <c r="Y1616" s="331"/>
      <c r="Z1616" s="331"/>
      <c r="AA1616" s="331"/>
      <c r="AB1616" s="331"/>
      <c r="AC1616" s="331"/>
      <c r="AD1616" s="328"/>
    </row>
    <row r="1617" spans="18:30" x14ac:dyDescent="0.25">
      <c r="R1617" s="331"/>
      <c r="S1617" s="331"/>
      <c r="T1617" s="331"/>
      <c r="U1617" s="331"/>
      <c r="V1617" s="331"/>
      <c r="W1617" s="331"/>
      <c r="X1617" s="331"/>
      <c r="Y1617" s="331"/>
      <c r="Z1617" s="331"/>
      <c r="AA1617" s="331"/>
      <c r="AB1617" s="331"/>
      <c r="AC1617" s="331"/>
      <c r="AD1617" s="328"/>
    </row>
  </sheetData>
  <sheetProtection formatCells="0" formatColumns="0" formatRows="0" insertHyperlinks="0" sort="0" autoFilter="0" pivotTables="0"/>
  <mergeCells count="208">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O8:AX8"/>
    <mergeCell ref="AY8:AY9"/>
    <mergeCell ref="A10:A15"/>
    <mergeCell ref="B10:B15"/>
    <mergeCell ref="C10:C15"/>
    <mergeCell ref="AF10:AF15"/>
    <mergeCell ref="AG10:AG15"/>
    <mergeCell ref="AH10:AH15"/>
    <mergeCell ref="AI10:AI15"/>
    <mergeCell ref="AJ10:AJ15"/>
    <mergeCell ref="AW10:AW15"/>
    <mergeCell ref="AX10:AX15"/>
    <mergeCell ref="AY10:AY15"/>
    <mergeCell ref="A16:A51"/>
    <mergeCell ref="B16:B51"/>
    <mergeCell ref="C16:C21"/>
    <mergeCell ref="AF16:AF21"/>
    <mergeCell ref="AG16:AG21"/>
    <mergeCell ref="AH16:AH21"/>
    <mergeCell ref="AI16:AI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V16:AV21"/>
    <mergeCell ref="AW16:AW21"/>
    <mergeCell ref="AX16:AX21"/>
    <mergeCell ref="AY16:AY21"/>
    <mergeCell ref="C22:C27"/>
    <mergeCell ref="AF22:AF27"/>
    <mergeCell ref="AG22:AG27"/>
    <mergeCell ref="AH22:AH27"/>
    <mergeCell ref="AI22:AI27"/>
    <mergeCell ref="AJ22:AJ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W22:AW27"/>
    <mergeCell ref="AX22:AX27"/>
    <mergeCell ref="AY22:AY27"/>
    <mergeCell ref="C28:C33"/>
    <mergeCell ref="AF28:AF33"/>
    <mergeCell ref="AG28:AG33"/>
    <mergeCell ref="AH28:AH33"/>
    <mergeCell ref="AI28:AI33"/>
    <mergeCell ref="AJ28:AJ33"/>
    <mergeCell ref="AK28:AK33"/>
    <mergeCell ref="AQ22:AQ27"/>
    <mergeCell ref="AR22:AR27"/>
    <mergeCell ref="AS22:AS27"/>
    <mergeCell ref="AT22:AT27"/>
    <mergeCell ref="AU22:AU27"/>
    <mergeCell ref="AV22:AV27"/>
    <mergeCell ref="AK22:AK27"/>
    <mergeCell ref="AL22:AL27"/>
    <mergeCell ref="AM22:AM27"/>
    <mergeCell ref="AN22:AN27"/>
    <mergeCell ref="AO22:AO27"/>
    <mergeCell ref="AP22:AP27"/>
    <mergeCell ref="AX28:AX33"/>
    <mergeCell ref="AY28:AY33"/>
    <mergeCell ref="C34:C39"/>
    <mergeCell ref="AF34:AF39"/>
    <mergeCell ref="AG34:AG39"/>
    <mergeCell ref="AH34:AH39"/>
    <mergeCell ref="AI34:AI39"/>
    <mergeCell ref="AJ34:AJ39"/>
    <mergeCell ref="AK34:AK39"/>
    <mergeCell ref="AL34:AL39"/>
    <mergeCell ref="AR28:AR33"/>
    <mergeCell ref="AS28:AS33"/>
    <mergeCell ref="AT28:AT33"/>
    <mergeCell ref="AU28:AU33"/>
    <mergeCell ref="AV28:AV33"/>
    <mergeCell ref="AW28:AW33"/>
    <mergeCell ref="AL28:AL33"/>
    <mergeCell ref="AM28:AM33"/>
    <mergeCell ref="AN28:AN33"/>
    <mergeCell ref="AO28:AO33"/>
    <mergeCell ref="AP28:AP33"/>
    <mergeCell ref="AQ28:AQ33"/>
    <mergeCell ref="AY34:AY39"/>
    <mergeCell ref="C40:C45"/>
    <mergeCell ref="AF40:AF45"/>
    <mergeCell ref="AG40:AG45"/>
    <mergeCell ref="AH40:AH45"/>
    <mergeCell ref="AI40:AI45"/>
    <mergeCell ref="AJ40:AJ45"/>
    <mergeCell ref="AK40:AK45"/>
    <mergeCell ref="AL40:AL45"/>
    <mergeCell ref="AM40:AM45"/>
    <mergeCell ref="AS34:AS39"/>
    <mergeCell ref="AT34:AT39"/>
    <mergeCell ref="AU34:AU39"/>
    <mergeCell ref="AV34:AV39"/>
    <mergeCell ref="AW34:AW39"/>
    <mergeCell ref="AX34:AX39"/>
    <mergeCell ref="AM34:AM39"/>
    <mergeCell ref="AN34:AN39"/>
    <mergeCell ref="AO34:AO39"/>
    <mergeCell ref="AP34:AP39"/>
    <mergeCell ref="AQ34:AQ39"/>
    <mergeCell ref="AR34:AR39"/>
    <mergeCell ref="AY46:AY51"/>
    <mergeCell ref="AT40:AT45"/>
    <mergeCell ref="AU40:AU45"/>
    <mergeCell ref="AV40:AV45"/>
    <mergeCell ref="AW40:AW45"/>
    <mergeCell ref="AX40:AX45"/>
    <mergeCell ref="AY40:AY45"/>
    <mergeCell ref="AN40:AN45"/>
    <mergeCell ref="AO40:AO45"/>
    <mergeCell ref="AP40:AP45"/>
    <mergeCell ref="AQ40:AQ45"/>
    <mergeCell ref="AR40:AR45"/>
    <mergeCell ref="AS40:AS45"/>
    <mergeCell ref="C52:C57"/>
    <mergeCell ref="AF52:AF57"/>
    <mergeCell ref="AG52:AG57"/>
    <mergeCell ref="AH52:AH57"/>
    <mergeCell ref="C46:C51"/>
    <mergeCell ref="AF46:AF51"/>
    <mergeCell ref="AO46:AO51"/>
    <mergeCell ref="AP46:AP51"/>
    <mergeCell ref="AX46:AX51"/>
    <mergeCell ref="AU52:AU57"/>
    <mergeCell ref="AV52:AV57"/>
    <mergeCell ref="AW52:AW57"/>
    <mergeCell ref="AX52:AX57"/>
    <mergeCell ref="AY52:AY57"/>
    <mergeCell ref="A58:A63"/>
    <mergeCell ref="B58:B63"/>
    <mergeCell ref="C58:C63"/>
    <mergeCell ref="AF58:AF63"/>
    <mergeCell ref="AG58:AG63"/>
    <mergeCell ref="AO52:AO57"/>
    <mergeCell ref="AP52:AP57"/>
    <mergeCell ref="AQ52:AQ57"/>
    <mergeCell ref="AR52:AR57"/>
    <mergeCell ref="AS52:AS57"/>
    <mergeCell ref="AT52:AT57"/>
    <mergeCell ref="AI52:AI57"/>
    <mergeCell ref="AJ52:AJ57"/>
    <mergeCell ref="AK52:AK57"/>
    <mergeCell ref="AL52:AL57"/>
    <mergeCell ref="AM52:AM57"/>
    <mergeCell ref="AN52:AN57"/>
    <mergeCell ref="A52:A57"/>
    <mergeCell ref="B52:B57"/>
    <mergeCell ref="AV58:AV63"/>
    <mergeCell ref="AW58:AW63"/>
    <mergeCell ref="AX58:AX63"/>
    <mergeCell ref="AY58:AY63"/>
    <mergeCell ref="AN58:AN63"/>
    <mergeCell ref="AO58:AO63"/>
    <mergeCell ref="AP58:AP63"/>
    <mergeCell ref="AQ58:AQ63"/>
    <mergeCell ref="AR58:AR63"/>
    <mergeCell ref="AS58:AS63"/>
    <mergeCell ref="A64:C66"/>
    <mergeCell ref="B69:D69"/>
    <mergeCell ref="E69:R69"/>
    <mergeCell ref="B70:D70"/>
    <mergeCell ref="E70:R70"/>
    <mergeCell ref="B71:D71"/>
    <mergeCell ref="E71:R71"/>
    <mergeCell ref="AT58:AT63"/>
    <mergeCell ref="AU58:AU63"/>
    <mergeCell ref="AH58:AH63"/>
    <mergeCell ref="AI58:AI63"/>
    <mergeCell ref="AJ58:AJ63"/>
    <mergeCell ref="AK58:AK63"/>
    <mergeCell ref="AL58:AL63"/>
    <mergeCell ref="AM58:AM6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746"/>
  <sheetViews>
    <sheetView zoomScale="71" zoomScaleNormal="71" zoomScalePageLayoutView="69" workbookViewId="0">
      <selection sqref="A1:B3"/>
    </sheetView>
  </sheetViews>
  <sheetFormatPr baseColWidth="10" defaultRowHeight="15" x14ac:dyDescent="0.25"/>
  <cols>
    <col min="1" max="1" width="16.42578125" customWidth="1"/>
    <col min="2" max="2" width="23.5703125" customWidth="1"/>
    <col min="3" max="3" width="23.7109375" customWidth="1"/>
    <col min="4" max="4" width="38.7109375" customWidth="1"/>
    <col min="5" max="5" width="24.85546875" customWidth="1"/>
    <col min="6" max="6" width="24.28515625" customWidth="1"/>
    <col min="7" max="7" width="24.42578125" customWidth="1"/>
    <col min="8" max="8" width="31.7109375" customWidth="1"/>
    <col min="9" max="9" width="18.42578125" customWidth="1"/>
    <col min="10" max="10" width="15.140625" customWidth="1"/>
    <col min="12" max="12" width="14.42578125" customWidth="1"/>
    <col min="13" max="13" width="10.7109375" customWidth="1"/>
    <col min="14" max="14" width="74.28515625" customWidth="1"/>
  </cols>
  <sheetData>
    <row r="1" spans="1:14" ht="30.75" customHeight="1" x14ac:dyDescent="0.25">
      <c r="A1" s="836"/>
      <c r="B1" s="838"/>
      <c r="C1" s="1138" t="s">
        <v>39</v>
      </c>
      <c r="D1" s="1139"/>
      <c r="E1" s="1139"/>
      <c r="F1" s="1139"/>
      <c r="G1" s="1139"/>
      <c r="H1" s="1139"/>
      <c r="I1" s="1139"/>
      <c r="J1" s="1139"/>
      <c r="K1" s="1139"/>
      <c r="L1" s="1139"/>
      <c r="M1" s="1139"/>
      <c r="N1" s="1140"/>
    </row>
    <row r="2" spans="1:14" ht="33.75" customHeight="1" thickBot="1" x14ac:dyDescent="0.3">
      <c r="A2" s="839"/>
      <c r="B2" s="840"/>
      <c r="C2" s="1141" t="s">
        <v>120</v>
      </c>
      <c r="D2" s="1142"/>
      <c r="E2" s="1142"/>
      <c r="F2" s="1142"/>
      <c r="G2" s="1142"/>
      <c r="H2" s="1143"/>
      <c r="I2" s="1143"/>
      <c r="J2" s="1143"/>
      <c r="K2" s="1143"/>
      <c r="L2" s="1143"/>
      <c r="M2" s="1143"/>
      <c r="N2" s="1144"/>
    </row>
    <row r="3" spans="1:14" ht="27" thickBot="1" x14ac:dyDescent="0.45">
      <c r="A3" s="841"/>
      <c r="B3" s="843"/>
      <c r="C3" s="1145" t="s">
        <v>40</v>
      </c>
      <c r="D3" s="1146"/>
      <c r="E3" s="1146"/>
      <c r="F3" s="1146"/>
      <c r="G3" s="1146"/>
      <c r="H3" s="1147" t="s">
        <v>272</v>
      </c>
      <c r="I3" s="1148"/>
      <c r="J3" s="1148"/>
      <c r="K3" s="1148"/>
      <c r="L3" s="1148"/>
      <c r="M3" s="1148"/>
      <c r="N3" s="1149"/>
    </row>
    <row r="4" spans="1:14" ht="26.25" customHeight="1" thickBot="1" x14ac:dyDescent="0.3">
      <c r="A4" s="1150" t="s">
        <v>0</v>
      </c>
      <c r="B4" s="1151"/>
      <c r="C4" s="1155" t="s">
        <v>278</v>
      </c>
      <c r="D4" s="1156"/>
      <c r="E4" s="1156"/>
      <c r="F4" s="1156"/>
      <c r="G4" s="1156"/>
      <c r="H4" s="1156"/>
      <c r="I4" s="1156"/>
      <c r="J4" s="1156"/>
      <c r="K4" s="1156"/>
      <c r="L4" s="1156"/>
      <c r="M4" s="1156"/>
      <c r="N4" s="1157"/>
    </row>
    <row r="5" spans="1:14" ht="47.25" customHeight="1" thickBot="1" x14ac:dyDescent="0.3">
      <c r="A5" s="1159" t="s">
        <v>2</v>
      </c>
      <c r="B5" s="1160"/>
      <c r="C5" s="833" t="s">
        <v>279</v>
      </c>
      <c r="D5" s="834"/>
      <c r="E5" s="834"/>
      <c r="F5" s="834"/>
      <c r="G5" s="834"/>
      <c r="H5" s="834"/>
      <c r="I5" s="834"/>
      <c r="J5" s="834"/>
      <c r="K5" s="834"/>
      <c r="L5" s="834"/>
      <c r="M5" s="834"/>
      <c r="N5" s="1158"/>
    </row>
    <row r="6" spans="1:14" ht="15.75" thickBot="1" x14ac:dyDescent="0.3"/>
    <row r="7" spans="1:14" ht="28.5" customHeight="1" x14ac:dyDescent="0.25">
      <c r="A7" s="1152" t="s">
        <v>121</v>
      </c>
      <c r="B7" s="1153"/>
      <c r="C7" s="1153"/>
      <c r="D7" s="1153"/>
      <c r="E7" s="1153"/>
      <c r="F7" s="1153"/>
      <c r="G7" s="1153"/>
      <c r="H7" s="1154"/>
    </row>
    <row r="8" spans="1:14" ht="33.75" customHeight="1" thickBot="1" x14ac:dyDescent="0.3">
      <c r="A8" s="58" t="s">
        <v>49</v>
      </c>
      <c r="B8" s="59" t="s">
        <v>122</v>
      </c>
      <c r="C8" s="59" t="s">
        <v>123</v>
      </c>
      <c r="D8" s="59" t="s">
        <v>124</v>
      </c>
      <c r="E8" s="59" t="s">
        <v>125</v>
      </c>
      <c r="F8" s="59" t="s">
        <v>126</v>
      </c>
      <c r="G8" s="59" t="s">
        <v>127</v>
      </c>
      <c r="H8" s="60" t="s">
        <v>128</v>
      </c>
    </row>
    <row r="9" spans="1:14" ht="16.5" customHeight="1" x14ac:dyDescent="0.25">
      <c r="A9" s="61" t="s">
        <v>129</v>
      </c>
      <c r="B9" s="104" t="s">
        <v>333</v>
      </c>
      <c r="C9" s="105">
        <v>0</v>
      </c>
      <c r="D9" s="106">
        <v>1670000000</v>
      </c>
      <c r="E9" s="106">
        <v>212240000</v>
      </c>
      <c r="F9" s="106">
        <v>212240000</v>
      </c>
      <c r="G9" s="104">
        <v>0</v>
      </c>
      <c r="H9" s="107">
        <f t="shared" ref="H9:H14" si="0">G9/E9</f>
        <v>0</v>
      </c>
    </row>
    <row r="10" spans="1:14" s="425" customFormat="1" ht="16.5" customHeight="1" x14ac:dyDescent="0.25">
      <c r="A10" s="430" t="s">
        <v>130</v>
      </c>
      <c r="B10" s="263" t="s">
        <v>333</v>
      </c>
      <c r="C10" s="429">
        <v>0</v>
      </c>
      <c r="D10" s="427">
        <v>1670000000</v>
      </c>
      <c r="E10" s="427">
        <v>1032117949</v>
      </c>
      <c r="F10" s="427">
        <v>212240000</v>
      </c>
      <c r="G10" s="427">
        <v>124867</v>
      </c>
      <c r="H10" s="431">
        <f t="shared" si="0"/>
        <v>1.209813278811606E-4</v>
      </c>
    </row>
    <row r="11" spans="1:14" ht="16.5" customHeight="1" x14ac:dyDescent="0.25">
      <c r="A11" s="38" t="s">
        <v>131</v>
      </c>
      <c r="B11" s="39" t="s">
        <v>333</v>
      </c>
      <c r="C11" s="108">
        <v>0</v>
      </c>
      <c r="D11" s="109">
        <v>1670000000</v>
      </c>
      <c r="E11" s="109">
        <v>1071288949</v>
      </c>
      <c r="F11" s="109">
        <v>1071288949</v>
      </c>
      <c r="G11" s="109">
        <v>91853665</v>
      </c>
      <c r="H11" s="110">
        <f t="shared" si="0"/>
        <v>8.5741260642837075E-2</v>
      </c>
    </row>
    <row r="12" spans="1:14" ht="16.5" customHeight="1" x14ac:dyDescent="0.25">
      <c r="A12" s="38" t="s">
        <v>132</v>
      </c>
      <c r="B12" s="39" t="s">
        <v>333</v>
      </c>
      <c r="C12" s="108">
        <v>0</v>
      </c>
      <c r="D12" s="109">
        <v>1670000000</v>
      </c>
      <c r="E12" s="109">
        <v>1071288949</v>
      </c>
      <c r="F12" s="109">
        <v>1071288949</v>
      </c>
      <c r="G12" s="109">
        <v>372535630</v>
      </c>
      <c r="H12" s="110">
        <f t="shared" si="0"/>
        <v>0.34774523749894481</v>
      </c>
    </row>
    <row r="13" spans="1:14" ht="16.5" customHeight="1" x14ac:dyDescent="0.25">
      <c r="A13" s="38" t="s">
        <v>133</v>
      </c>
      <c r="B13" s="39" t="s">
        <v>333</v>
      </c>
      <c r="C13" s="108">
        <v>0</v>
      </c>
      <c r="D13" s="109">
        <v>1670000000</v>
      </c>
      <c r="E13" s="109">
        <v>1105656350</v>
      </c>
      <c r="F13" s="109">
        <v>1105656350</v>
      </c>
      <c r="G13" s="109">
        <v>532419409</v>
      </c>
      <c r="H13" s="110">
        <f t="shared" si="0"/>
        <v>0.48154149252613615</v>
      </c>
    </row>
    <row r="14" spans="1:14" ht="16.5" customHeight="1" thickBot="1" x14ac:dyDescent="0.3">
      <c r="A14" s="233" t="s">
        <v>134</v>
      </c>
      <c r="B14" s="41" t="s">
        <v>333</v>
      </c>
      <c r="C14" s="234">
        <v>1670000000</v>
      </c>
      <c r="D14" s="234">
        <v>1670000000</v>
      </c>
      <c r="E14" s="234">
        <v>1595564433</v>
      </c>
      <c r="F14" s="234">
        <v>967082009</v>
      </c>
      <c r="G14" s="234">
        <v>967082009</v>
      </c>
      <c r="H14" s="235">
        <f t="shared" si="0"/>
        <v>0.60610652192947201</v>
      </c>
    </row>
    <row r="15" spans="1:14" ht="16.5" customHeight="1" thickBot="1" x14ac:dyDescent="0.3"/>
    <row r="16" spans="1:14" ht="29.25" customHeight="1" x14ac:dyDescent="0.25">
      <c r="A16" s="1152" t="s">
        <v>135</v>
      </c>
      <c r="B16" s="1153"/>
      <c r="C16" s="1153"/>
      <c r="D16" s="1153"/>
      <c r="E16" s="1153"/>
      <c r="F16" s="1153"/>
      <c r="G16" s="1153"/>
      <c r="H16" s="1154"/>
    </row>
    <row r="17" spans="1:8" ht="25.5" customHeight="1" x14ac:dyDescent="0.25">
      <c r="A17" s="35" t="s">
        <v>50</v>
      </c>
      <c r="B17" s="59" t="s">
        <v>122</v>
      </c>
      <c r="C17" s="59" t="s">
        <v>123</v>
      </c>
      <c r="D17" s="59" t="s">
        <v>124</v>
      </c>
      <c r="E17" s="36" t="s">
        <v>125</v>
      </c>
      <c r="F17" s="36" t="s">
        <v>126</v>
      </c>
      <c r="G17" s="36" t="s">
        <v>127</v>
      </c>
      <c r="H17" s="37" t="s">
        <v>128</v>
      </c>
    </row>
    <row r="18" spans="1:8" ht="16.5" customHeight="1" x14ac:dyDescent="0.25">
      <c r="A18" s="42" t="s">
        <v>136</v>
      </c>
      <c r="B18" s="39" t="s">
        <v>333</v>
      </c>
      <c r="C18" s="108">
        <v>2481000000</v>
      </c>
      <c r="D18" s="108">
        <v>2481000000</v>
      </c>
      <c r="E18" s="39">
        <v>0</v>
      </c>
      <c r="F18" s="39">
        <v>0</v>
      </c>
      <c r="G18" s="39">
        <v>0</v>
      </c>
      <c r="H18" s="40" t="e">
        <f>G18/E18</f>
        <v>#DIV/0!</v>
      </c>
    </row>
    <row r="19" spans="1:8" ht="16.5" customHeight="1" x14ac:dyDescent="0.25">
      <c r="A19" s="42" t="s">
        <v>137</v>
      </c>
      <c r="B19" s="39" t="s">
        <v>333</v>
      </c>
      <c r="C19" s="108">
        <v>2481000000</v>
      </c>
      <c r="D19" s="108">
        <v>2481000000</v>
      </c>
      <c r="E19" s="109">
        <v>342173447</v>
      </c>
      <c r="F19" s="39">
        <v>0</v>
      </c>
      <c r="G19" s="39">
        <v>0</v>
      </c>
      <c r="H19" s="40">
        <f t="shared" ref="H19:H29" si="1">G19/E19</f>
        <v>0</v>
      </c>
    </row>
    <row r="20" spans="1:8" ht="16.5" customHeight="1" x14ac:dyDescent="0.25">
      <c r="A20" s="42" t="s">
        <v>138</v>
      </c>
      <c r="B20" s="39" t="s">
        <v>333</v>
      </c>
      <c r="C20" s="108">
        <v>2481000000</v>
      </c>
      <c r="D20" s="108">
        <v>2481000000</v>
      </c>
      <c r="E20" s="109">
        <v>1363321447</v>
      </c>
      <c r="F20" s="39">
        <v>0</v>
      </c>
      <c r="G20" s="39">
        <v>0</v>
      </c>
      <c r="H20" s="40">
        <f t="shared" si="1"/>
        <v>0</v>
      </c>
    </row>
    <row r="21" spans="1:8" ht="16.5" customHeight="1" x14ac:dyDescent="0.25">
      <c r="A21" s="42" t="s">
        <v>139</v>
      </c>
      <c r="B21" s="39" t="s">
        <v>333</v>
      </c>
      <c r="C21" s="108">
        <v>2481000000</v>
      </c>
      <c r="D21" s="108">
        <v>2481000000</v>
      </c>
      <c r="E21" s="109">
        <v>1549610278</v>
      </c>
      <c r="F21" s="109">
        <v>125724310</v>
      </c>
      <c r="G21" s="109">
        <v>125724310</v>
      </c>
      <c r="H21" s="40">
        <f t="shared" si="1"/>
        <v>8.1132857586789967E-2</v>
      </c>
    </row>
    <row r="22" spans="1:8" ht="16.5" customHeight="1" x14ac:dyDescent="0.25">
      <c r="A22" s="42" t="s">
        <v>140</v>
      </c>
      <c r="B22" s="39" t="s">
        <v>333</v>
      </c>
      <c r="C22" s="108">
        <v>2481000000</v>
      </c>
      <c r="D22" s="108">
        <v>2481000000</v>
      </c>
      <c r="E22" s="109">
        <v>1561690360</v>
      </c>
      <c r="F22" s="109">
        <v>305406360</v>
      </c>
      <c r="G22" s="109">
        <v>305406360</v>
      </c>
      <c r="H22" s="40">
        <f t="shared" si="1"/>
        <v>0.19556140437468025</v>
      </c>
    </row>
    <row r="23" spans="1:8" ht="16.5" customHeight="1" x14ac:dyDescent="0.25">
      <c r="A23" s="42" t="s">
        <v>141</v>
      </c>
      <c r="B23" s="39" t="s">
        <v>333</v>
      </c>
      <c r="C23" s="108">
        <v>2481000000</v>
      </c>
      <c r="D23" s="108">
        <v>2481000000</v>
      </c>
      <c r="E23" s="109">
        <v>1598804329</v>
      </c>
      <c r="F23" s="109">
        <v>497461078</v>
      </c>
      <c r="G23" s="109">
        <v>497461078</v>
      </c>
      <c r="H23" s="40">
        <f t="shared" si="1"/>
        <v>0.31114569117482044</v>
      </c>
    </row>
    <row r="24" spans="1:8" ht="16.5" customHeight="1" x14ac:dyDescent="0.25">
      <c r="A24" s="42" t="s">
        <v>129</v>
      </c>
      <c r="B24" s="39" t="s">
        <v>333</v>
      </c>
      <c r="C24" s="108">
        <v>2481000000</v>
      </c>
      <c r="D24" s="108">
        <v>2481000000</v>
      </c>
      <c r="E24" s="39"/>
      <c r="F24" s="39"/>
      <c r="G24" s="39"/>
      <c r="H24" s="40" t="e">
        <f t="shared" si="1"/>
        <v>#DIV/0!</v>
      </c>
    </row>
    <row r="25" spans="1:8" s="425" customFormat="1" ht="16.5" customHeight="1" x14ac:dyDescent="0.25">
      <c r="A25" s="426" t="s">
        <v>130</v>
      </c>
      <c r="B25" s="263" t="s">
        <v>333</v>
      </c>
      <c r="C25" s="429">
        <v>2481000000</v>
      </c>
      <c r="D25" s="429">
        <v>2481000000</v>
      </c>
      <c r="E25" s="263"/>
      <c r="F25" s="263"/>
      <c r="G25" s="263"/>
      <c r="H25" s="258" t="e">
        <f t="shared" si="1"/>
        <v>#DIV/0!</v>
      </c>
    </row>
    <row r="26" spans="1:8" ht="16.5" customHeight="1" x14ac:dyDescent="0.25">
      <c r="A26" s="42" t="s">
        <v>131</v>
      </c>
      <c r="B26" s="39" t="s">
        <v>333</v>
      </c>
      <c r="C26" s="108">
        <v>2481000000</v>
      </c>
      <c r="D26" s="108">
        <v>2481000000</v>
      </c>
      <c r="E26" s="109">
        <v>1757130653</v>
      </c>
      <c r="F26" s="109">
        <v>1093186011</v>
      </c>
      <c r="G26" s="109">
        <v>1093186011</v>
      </c>
      <c r="H26" s="40">
        <f t="shared" si="1"/>
        <v>0.62214270130315685</v>
      </c>
    </row>
    <row r="27" spans="1:8" ht="16.5" customHeight="1" x14ac:dyDescent="0.25">
      <c r="A27" s="42" t="s">
        <v>132</v>
      </c>
      <c r="B27" s="39" t="s">
        <v>333</v>
      </c>
      <c r="C27" s="108">
        <v>2481000000</v>
      </c>
      <c r="D27" s="108">
        <v>2481000000</v>
      </c>
      <c r="E27" s="109">
        <v>1889218864</v>
      </c>
      <c r="F27" s="109">
        <v>1292053011</v>
      </c>
      <c r="G27" s="109">
        <v>1292053011</v>
      </c>
      <c r="H27" s="40">
        <f t="shared" si="1"/>
        <v>0.68390859080475497</v>
      </c>
    </row>
    <row r="28" spans="1:8" ht="16.5" customHeight="1" x14ac:dyDescent="0.25">
      <c r="A28" s="42" t="s">
        <v>133</v>
      </c>
      <c r="B28" s="39" t="s">
        <v>333</v>
      </c>
      <c r="C28" s="108">
        <v>2481000000</v>
      </c>
      <c r="D28" s="108">
        <v>2481000000</v>
      </c>
      <c r="E28" s="109">
        <v>2109236997</v>
      </c>
      <c r="F28" s="109">
        <v>1495436254</v>
      </c>
      <c r="G28" s="109">
        <v>1495436254</v>
      </c>
      <c r="H28" s="40">
        <f t="shared" si="1"/>
        <v>0.70899394241945402</v>
      </c>
    </row>
    <row r="29" spans="1:8" ht="16.5" customHeight="1" thickBot="1" x14ac:dyDescent="0.3">
      <c r="A29" s="43" t="s">
        <v>134</v>
      </c>
      <c r="B29" s="39" t="s">
        <v>333</v>
      </c>
      <c r="C29" s="108">
        <v>2257534457</v>
      </c>
      <c r="D29" s="108">
        <v>2257534457</v>
      </c>
      <c r="E29" s="109">
        <v>2195547343</v>
      </c>
      <c r="F29" s="109">
        <v>1831570948</v>
      </c>
      <c r="G29" s="109">
        <v>1831570948</v>
      </c>
      <c r="H29" s="40">
        <f t="shared" si="1"/>
        <v>0.83422065747730045</v>
      </c>
    </row>
    <row r="30" spans="1:8" ht="16.5" customHeight="1" thickBot="1" x14ac:dyDescent="0.3"/>
    <row r="31" spans="1:8" ht="24.75" customHeight="1" x14ac:dyDescent="0.25">
      <c r="A31" s="1152" t="s">
        <v>142</v>
      </c>
      <c r="B31" s="1153"/>
      <c r="C31" s="1153"/>
      <c r="D31" s="1153"/>
      <c r="E31" s="1153"/>
      <c r="F31" s="1153"/>
      <c r="G31" s="1153"/>
      <c r="H31" s="1154"/>
    </row>
    <row r="32" spans="1:8" ht="25.5" customHeight="1" thickBot="1" x14ac:dyDescent="0.3">
      <c r="A32" s="35" t="s">
        <v>62</v>
      </c>
      <c r="B32" s="36" t="s">
        <v>122</v>
      </c>
      <c r="C32" s="36" t="s">
        <v>123</v>
      </c>
      <c r="D32" s="36" t="s">
        <v>124</v>
      </c>
      <c r="E32" s="36" t="s">
        <v>125</v>
      </c>
      <c r="F32" s="36" t="s">
        <v>126</v>
      </c>
      <c r="G32" s="36" t="s">
        <v>127</v>
      </c>
      <c r="H32" s="37" t="s">
        <v>128</v>
      </c>
    </row>
    <row r="33" spans="1:8" ht="16.5" customHeight="1" x14ac:dyDescent="0.25">
      <c r="A33" s="42" t="s">
        <v>136</v>
      </c>
      <c r="B33" s="104" t="s">
        <v>333</v>
      </c>
      <c r="C33" s="105">
        <v>3246551000</v>
      </c>
      <c r="D33" s="105">
        <v>3246551000</v>
      </c>
      <c r="E33" s="109">
        <v>2262659425</v>
      </c>
      <c r="F33" s="39">
        <v>0</v>
      </c>
      <c r="G33" s="39">
        <v>0</v>
      </c>
      <c r="H33" s="160">
        <f>G33/E33</f>
        <v>0</v>
      </c>
    </row>
    <row r="34" spans="1:8" ht="16.5" customHeight="1" x14ac:dyDescent="0.25">
      <c r="A34" s="42" t="s">
        <v>137</v>
      </c>
      <c r="B34" s="39" t="s">
        <v>333</v>
      </c>
      <c r="C34" s="108">
        <v>3246551000</v>
      </c>
      <c r="D34" s="108">
        <v>3246551000</v>
      </c>
      <c r="E34" s="109">
        <v>2262659425</v>
      </c>
      <c r="F34" s="109">
        <v>58515937</v>
      </c>
      <c r="G34" s="109">
        <v>58515937</v>
      </c>
      <c r="H34" s="161">
        <f t="shared" ref="H34:H44" si="2">G34/E34</f>
        <v>2.5861575256735776E-2</v>
      </c>
    </row>
    <row r="35" spans="1:8" ht="16.5" customHeight="1" x14ac:dyDescent="0.25">
      <c r="A35" s="42" t="s">
        <v>138</v>
      </c>
      <c r="B35" s="52" t="s">
        <v>333</v>
      </c>
      <c r="C35" s="162">
        <v>3246551000</v>
      </c>
      <c r="D35" s="162">
        <v>3246551000</v>
      </c>
      <c r="E35" s="109">
        <v>2262659425</v>
      </c>
      <c r="F35" s="109">
        <v>321736737</v>
      </c>
      <c r="G35" s="109">
        <v>321736737</v>
      </c>
      <c r="H35" s="161">
        <f t="shared" si="2"/>
        <v>0.14219406307690341</v>
      </c>
    </row>
    <row r="36" spans="1:8" ht="16.5" customHeight="1" x14ac:dyDescent="0.25">
      <c r="A36" s="42" t="s">
        <v>139</v>
      </c>
      <c r="B36" s="52" t="s">
        <v>333</v>
      </c>
      <c r="C36" s="162">
        <v>3246551000</v>
      </c>
      <c r="D36" s="162">
        <v>3246551000</v>
      </c>
      <c r="E36" s="109">
        <v>2262659425</v>
      </c>
      <c r="F36" s="109">
        <v>568781070</v>
      </c>
      <c r="G36" s="109">
        <v>568781070</v>
      </c>
      <c r="H36" s="161">
        <f t="shared" si="2"/>
        <v>0.25137723499859022</v>
      </c>
    </row>
    <row r="37" spans="1:8" ht="16.5" customHeight="1" x14ac:dyDescent="0.25">
      <c r="A37" s="42" t="s">
        <v>140</v>
      </c>
      <c r="B37" s="52" t="s">
        <v>333</v>
      </c>
      <c r="C37" s="162">
        <v>3246551000</v>
      </c>
      <c r="D37" s="162">
        <v>3246551000</v>
      </c>
      <c r="E37" s="109">
        <v>2262659425</v>
      </c>
      <c r="F37" s="109">
        <v>862552241</v>
      </c>
      <c r="G37" s="109">
        <v>862552241</v>
      </c>
      <c r="H37" s="161">
        <f t="shared" si="2"/>
        <v>0.38121169782323738</v>
      </c>
    </row>
    <row r="38" spans="1:8" ht="16.5" customHeight="1" x14ac:dyDescent="0.25">
      <c r="A38" s="42" t="s">
        <v>141</v>
      </c>
      <c r="B38" s="52" t="s">
        <v>333</v>
      </c>
      <c r="C38" s="162">
        <v>3246551000</v>
      </c>
      <c r="D38" s="162">
        <v>3246551000</v>
      </c>
      <c r="E38" s="109">
        <v>2362659425</v>
      </c>
      <c r="F38" s="109">
        <v>1146717972</v>
      </c>
      <c r="G38" s="109">
        <v>1146717972</v>
      </c>
      <c r="H38" s="161">
        <f t="shared" si="2"/>
        <v>0.48535051639954413</v>
      </c>
    </row>
    <row r="39" spans="1:8" ht="16.5" customHeight="1" x14ac:dyDescent="0.25">
      <c r="A39" s="42" t="s">
        <v>129</v>
      </c>
      <c r="B39" s="52" t="s">
        <v>333</v>
      </c>
      <c r="C39" s="162">
        <v>3246551000</v>
      </c>
      <c r="D39" s="162">
        <v>3246551000</v>
      </c>
      <c r="E39" s="109">
        <v>2417118925</v>
      </c>
      <c r="F39" s="109">
        <v>1431884541</v>
      </c>
      <c r="G39" s="109">
        <v>1431884541</v>
      </c>
      <c r="H39" s="161">
        <f t="shared" si="2"/>
        <v>0.5923930867406535</v>
      </c>
    </row>
    <row r="40" spans="1:8" s="425" customFormat="1" ht="16.5" customHeight="1" x14ac:dyDescent="0.25">
      <c r="A40" s="426" t="s">
        <v>130</v>
      </c>
      <c r="B40" s="260" t="s">
        <v>333</v>
      </c>
      <c r="C40" s="261">
        <v>3246551000</v>
      </c>
      <c r="D40" s="261">
        <v>3246551000</v>
      </c>
      <c r="E40" s="427">
        <v>2377805058</v>
      </c>
      <c r="F40" s="427">
        <v>1737738741</v>
      </c>
      <c r="G40" s="427">
        <v>1737738741</v>
      </c>
      <c r="H40" s="428">
        <f t="shared" si="2"/>
        <v>0.73081631951007486</v>
      </c>
    </row>
    <row r="41" spans="1:8" ht="16.5" customHeight="1" x14ac:dyDescent="0.25">
      <c r="A41" s="42" t="s">
        <v>131</v>
      </c>
      <c r="B41" s="52" t="s">
        <v>333</v>
      </c>
      <c r="C41" s="162">
        <v>3246551000</v>
      </c>
      <c r="D41" s="162">
        <v>3246551000</v>
      </c>
      <c r="E41" s="109">
        <v>3075127892</v>
      </c>
      <c r="F41" s="109">
        <v>2000653068</v>
      </c>
      <c r="G41" s="109">
        <v>2000653068</v>
      </c>
      <c r="H41" s="161">
        <f t="shared" si="2"/>
        <v>0.65059182520659864</v>
      </c>
    </row>
    <row r="42" spans="1:8" ht="16.5" customHeight="1" x14ac:dyDescent="0.25">
      <c r="A42" s="42" t="s">
        <v>132</v>
      </c>
      <c r="B42" s="52" t="s">
        <v>333</v>
      </c>
      <c r="C42" s="162">
        <v>3246551000</v>
      </c>
      <c r="D42" s="162">
        <v>3396551000</v>
      </c>
      <c r="E42" s="109">
        <v>3116253992</v>
      </c>
      <c r="F42" s="109">
        <v>2247670232</v>
      </c>
      <c r="G42" s="109">
        <v>2247670232</v>
      </c>
      <c r="H42" s="161">
        <f t="shared" si="2"/>
        <v>0.72127311758610979</v>
      </c>
    </row>
    <row r="43" spans="1:8" ht="16.5" customHeight="1" x14ac:dyDescent="0.25">
      <c r="A43" s="42" t="s">
        <v>133</v>
      </c>
      <c r="B43" s="52" t="s">
        <v>333</v>
      </c>
      <c r="C43" s="162">
        <v>3246551000</v>
      </c>
      <c r="D43" s="162">
        <v>3396551000</v>
      </c>
      <c r="E43" s="109">
        <v>3116253992</v>
      </c>
      <c r="F43" s="109">
        <v>3137229225</v>
      </c>
      <c r="G43" s="109">
        <v>2526712131</v>
      </c>
      <c r="H43" s="161">
        <f t="shared" si="2"/>
        <v>0.81081713412531109</v>
      </c>
    </row>
    <row r="44" spans="1:8" ht="16.5" customHeight="1" thickBot="1" x14ac:dyDescent="0.3">
      <c r="A44" s="43" t="s">
        <v>134</v>
      </c>
      <c r="B44" s="52" t="s">
        <v>333</v>
      </c>
      <c r="C44" s="162">
        <v>3246551000</v>
      </c>
      <c r="D44" s="162">
        <v>3289807952</v>
      </c>
      <c r="E44" s="109">
        <v>3251414925</v>
      </c>
      <c r="F44" s="109">
        <v>2951912130</v>
      </c>
      <c r="G44" s="109">
        <v>2951912130</v>
      </c>
      <c r="H44" s="161">
        <f t="shared" si="2"/>
        <v>0.90788539700143012</v>
      </c>
    </row>
    <row r="45" spans="1:8" ht="16.5" customHeight="1" thickBot="1" x14ac:dyDescent="0.3"/>
    <row r="46" spans="1:8" ht="27.75" customHeight="1" x14ac:dyDescent="0.25">
      <c r="A46" s="1152" t="s">
        <v>143</v>
      </c>
      <c r="B46" s="1153"/>
      <c r="C46" s="1153"/>
      <c r="D46" s="1153"/>
      <c r="E46" s="1153"/>
      <c r="F46" s="1153"/>
      <c r="G46" s="1153"/>
      <c r="H46" s="1154"/>
    </row>
    <row r="47" spans="1:8" ht="25.5" customHeight="1" x14ac:dyDescent="0.25">
      <c r="A47" s="35" t="s">
        <v>63</v>
      </c>
      <c r="B47" s="36" t="s">
        <v>122</v>
      </c>
      <c r="C47" s="36" t="s">
        <v>123</v>
      </c>
      <c r="D47" s="36" t="s">
        <v>124</v>
      </c>
      <c r="E47" s="36" t="s">
        <v>125</v>
      </c>
      <c r="F47" s="36" t="s">
        <v>126</v>
      </c>
      <c r="G47" s="36" t="s">
        <v>127</v>
      </c>
      <c r="H47" s="37" t="s">
        <v>128</v>
      </c>
    </row>
    <row r="48" spans="1:8" ht="16.5" customHeight="1" x14ac:dyDescent="0.25">
      <c r="A48" s="42" t="s">
        <v>136</v>
      </c>
      <c r="B48" s="52" t="s">
        <v>333</v>
      </c>
      <c r="C48" s="162">
        <v>3392716000</v>
      </c>
      <c r="D48" s="162">
        <v>3392716000</v>
      </c>
      <c r="E48" s="162">
        <v>1517374400</v>
      </c>
      <c r="F48" s="162">
        <v>0</v>
      </c>
      <c r="G48" s="162">
        <v>0</v>
      </c>
      <c r="H48" s="160">
        <f>G48/E48</f>
        <v>0</v>
      </c>
    </row>
    <row r="49" spans="1:8" ht="16.5" customHeight="1" x14ac:dyDescent="0.25">
      <c r="A49" s="42" t="s">
        <v>137</v>
      </c>
      <c r="B49" s="52" t="s">
        <v>333</v>
      </c>
      <c r="C49" s="162">
        <v>3392716000</v>
      </c>
      <c r="D49" s="162">
        <v>3392716000</v>
      </c>
      <c r="E49" s="162">
        <v>2350844400</v>
      </c>
      <c r="F49" s="162">
        <v>20453069</v>
      </c>
      <c r="G49" s="162">
        <v>20453069</v>
      </c>
      <c r="H49" s="228">
        <f t="shared" ref="H49:H58" si="3">G49/E49</f>
        <v>8.7003074299600597E-3</v>
      </c>
    </row>
    <row r="50" spans="1:8" ht="16.5" customHeight="1" x14ac:dyDescent="0.25">
      <c r="A50" s="42" t="s">
        <v>138</v>
      </c>
      <c r="B50" s="52" t="s">
        <v>333</v>
      </c>
      <c r="C50" s="162">
        <v>3392716000</v>
      </c>
      <c r="D50" s="162">
        <v>3392716000</v>
      </c>
      <c r="E50" s="162">
        <v>2475353400</v>
      </c>
      <c r="F50" s="162">
        <v>215185056</v>
      </c>
      <c r="G50" s="162">
        <v>215185056</v>
      </c>
      <c r="H50" s="228">
        <f t="shared" si="3"/>
        <v>8.6931044270284807E-2</v>
      </c>
    </row>
    <row r="51" spans="1:8" ht="16.5" customHeight="1" x14ac:dyDescent="0.25">
      <c r="A51" s="42" t="s">
        <v>139</v>
      </c>
      <c r="B51" s="52" t="s">
        <v>333</v>
      </c>
      <c r="C51" s="162">
        <v>3392716000</v>
      </c>
      <c r="D51" s="162">
        <v>3392716000</v>
      </c>
      <c r="E51" s="162">
        <v>2528483400</v>
      </c>
      <c r="F51" s="162">
        <v>450323562</v>
      </c>
      <c r="G51" s="162">
        <v>450323562</v>
      </c>
      <c r="H51" s="228">
        <f t="shared" si="3"/>
        <v>0.17810026437191559</v>
      </c>
    </row>
    <row r="52" spans="1:8" ht="16.5" customHeight="1" x14ac:dyDescent="0.25">
      <c r="A52" s="42" t="s">
        <v>140</v>
      </c>
      <c r="B52" s="260" t="s">
        <v>333</v>
      </c>
      <c r="C52" s="261">
        <v>3392716000</v>
      </c>
      <c r="D52" s="261">
        <v>3392716000</v>
      </c>
      <c r="E52" s="261">
        <v>2644972899</v>
      </c>
      <c r="F52" s="261">
        <v>694547276</v>
      </c>
      <c r="G52" s="261">
        <v>694547276</v>
      </c>
      <c r="H52" s="262">
        <f t="shared" si="3"/>
        <v>0.26259145273760326</v>
      </c>
    </row>
    <row r="53" spans="1:8" ht="16.5" customHeight="1" x14ac:dyDescent="0.25">
      <c r="A53" s="42" t="s">
        <v>141</v>
      </c>
      <c r="B53" s="260" t="s">
        <v>333</v>
      </c>
      <c r="C53" s="261">
        <v>3392716000</v>
      </c>
      <c r="D53" s="261">
        <v>3392716000</v>
      </c>
      <c r="E53" s="261">
        <v>2719077899</v>
      </c>
      <c r="F53" s="261">
        <v>939171388</v>
      </c>
      <c r="G53" s="261">
        <v>939171388</v>
      </c>
      <c r="H53" s="357">
        <f>G53/E53</f>
        <v>0.34540069203070667</v>
      </c>
    </row>
    <row r="54" spans="1:8" ht="16.5" customHeight="1" x14ac:dyDescent="0.25">
      <c r="A54" s="42" t="s">
        <v>129</v>
      </c>
      <c r="B54" s="260" t="s">
        <v>333</v>
      </c>
      <c r="C54" s="261">
        <v>3392716000</v>
      </c>
      <c r="D54" s="261">
        <v>3392716000</v>
      </c>
      <c r="E54" s="261">
        <v>2734127899</v>
      </c>
      <c r="F54" s="261">
        <v>1214977488</v>
      </c>
      <c r="G54" s="261">
        <v>1214977488</v>
      </c>
      <c r="H54" s="464">
        <f t="shared" si="3"/>
        <v>0.44437478160563548</v>
      </c>
    </row>
    <row r="55" spans="1:8" ht="16.5" customHeight="1" x14ac:dyDescent="0.25">
      <c r="A55" s="42" t="s">
        <v>130</v>
      </c>
      <c r="B55" s="260" t="s">
        <v>333</v>
      </c>
      <c r="C55" s="261">
        <v>3392716000</v>
      </c>
      <c r="D55" s="261">
        <v>3392716000</v>
      </c>
      <c r="E55" s="261">
        <v>2761465903</v>
      </c>
      <c r="F55" s="261">
        <v>1479924555</v>
      </c>
      <c r="G55" s="261">
        <v>1479924555</v>
      </c>
      <c r="H55" s="464">
        <f t="shared" si="3"/>
        <v>0.53591990883980867</v>
      </c>
    </row>
    <row r="56" spans="1:8" ht="16.5" customHeight="1" x14ac:dyDescent="0.25">
      <c r="A56" s="42" t="s">
        <v>131</v>
      </c>
      <c r="B56" s="260" t="s">
        <v>333</v>
      </c>
      <c r="C56" s="261">
        <v>3392716000</v>
      </c>
      <c r="D56" s="261">
        <v>3392716000</v>
      </c>
      <c r="E56" s="261">
        <v>2879101903</v>
      </c>
      <c r="F56" s="261">
        <v>1735640281</v>
      </c>
      <c r="G56" s="261">
        <v>1735640281</v>
      </c>
      <c r="H56" s="464">
        <f t="shared" si="3"/>
        <v>0.60284086478199239</v>
      </c>
    </row>
    <row r="57" spans="1:8" ht="16.5" customHeight="1" x14ac:dyDescent="0.25">
      <c r="A57" s="426" t="s">
        <v>132</v>
      </c>
      <c r="B57" s="263" t="s">
        <v>333</v>
      </c>
      <c r="C57" s="261">
        <v>3392716000</v>
      </c>
      <c r="D57" s="261">
        <v>3392716000</v>
      </c>
      <c r="E57" s="261">
        <v>2901546003</v>
      </c>
      <c r="F57" s="261">
        <v>2057311272</v>
      </c>
      <c r="G57" s="261">
        <v>2057311272</v>
      </c>
      <c r="H57" s="464">
        <f t="shared" si="3"/>
        <v>0.70903968776399928</v>
      </c>
    </row>
    <row r="58" spans="1:8" ht="16.5" customHeight="1" x14ac:dyDescent="0.25">
      <c r="A58" s="42" t="s">
        <v>133</v>
      </c>
      <c r="B58" s="263" t="s">
        <v>333</v>
      </c>
      <c r="C58" s="261">
        <v>3392716000</v>
      </c>
      <c r="D58" s="261">
        <v>3392716000</v>
      </c>
      <c r="E58" s="261">
        <v>2927877103</v>
      </c>
      <c r="F58" s="261">
        <v>2323140475</v>
      </c>
      <c r="G58" s="261">
        <v>2323140475</v>
      </c>
      <c r="H58" s="464">
        <f t="shared" si="3"/>
        <v>0.79345559710126945</v>
      </c>
    </row>
    <row r="59" spans="1:8" ht="36.75" customHeight="1" x14ac:dyDescent="0.25">
      <c r="A59" s="679" t="s">
        <v>134</v>
      </c>
      <c r="B59" s="680" t="s">
        <v>333</v>
      </c>
      <c r="C59" s="681">
        <v>3138001271</v>
      </c>
      <c r="D59" s="681">
        <v>3138001271</v>
      </c>
      <c r="E59" s="681">
        <v>3138001271</v>
      </c>
      <c r="F59" s="681">
        <v>2702178645</v>
      </c>
      <c r="G59" s="681">
        <v>2702178645</v>
      </c>
      <c r="H59" s="682">
        <f>G59/E59</f>
        <v>0.86111457951668879</v>
      </c>
    </row>
    <row r="60" spans="1:8" ht="42" customHeight="1" x14ac:dyDescent="0.25"/>
    <row r="61" spans="1:8" ht="23.25" hidden="1" customHeight="1" x14ac:dyDescent="0.25">
      <c r="A61" s="1152" t="s">
        <v>144</v>
      </c>
      <c r="B61" s="1153"/>
      <c r="C61" s="1153"/>
      <c r="D61" s="1153"/>
      <c r="E61" s="1153"/>
      <c r="F61" s="1153"/>
      <c r="G61" s="1153"/>
      <c r="H61" s="1154"/>
    </row>
    <row r="62" spans="1:8" ht="25.5" hidden="1" customHeight="1" x14ac:dyDescent="0.25">
      <c r="A62" s="35" t="s">
        <v>64</v>
      </c>
      <c r="B62" s="36" t="s">
        <v>122</v>
      </c>
      <c r="C62" s="36" t="s">
        <v>123</v>
      </c>
      <c r="D62" s="36" t="s">
        <v>124</v>
      </c>
      <c r="E62" s="36" t="s">
        <v>125</v>
      </c>
      <c r="F62" s="36" t="s">
        <v>126</v>
      </c>
      <c r="G62" s="36" t="s">
        <v>127</v>
      </c>
      <c r="H62" s="37" t="s">
        <v>128</v>
      </c>
    </row>
    <row r="63" spans="1:8" ht="16.5" hidden="1" customHeight="1" x14ac:dyDescent="0.25">
      <c r="A63" s="42" t="s">
        <v>136</v>
      </c>
      <c r="B63" s="39"/>
      <c r="C63" s="39"/>
      <c r="D63" s="39"/>
      <c r="E63" s="39"/>
      <c r="F63" s="39"/>
      <c r="G63" s="39"/>
      <c r="H63" s="40" t="e">
        <f>G63/E63</f>
        <v>#DIV/0!</v>
      </c>
    </row>
    <row r="64" spans="1:8" ht="16.5" hidden="1" customHeight="1" x14ac:dyDescent="0.25">
      <c r="A64" s="42" t="s">
        <v>137</v>
      </c>
      <c r="B64" s="39"/>
      <c r="C64" s="39"/>
      <c r="D64" s="39"/>
      <c r="E64" s="39"/>
      <c r="F64" s="39"/>
      <c r="G64" s="39"/>
      <c r="H64" s="40" t="e">
        <f t="shared" ref="H64:H74" si="4">G64/E64</f>
        <v>#DIV/0!</v>
      </c>
    </row>
    <row r="65" spans="1:14" ht="16.5" hidden="1" customHeight="1" x14ac:dyDescent="0.25">
      <c r="A65" s="42" t="s">
        <v>138</v>
      </c>
      <c r="B65" s="39"/>
      <c r="C65" s="39"/>
      <c r="D65" s="39"/>
      <c r="E65" s="39"/>
      <c r="F65" s="39"/>
      <c r="G65" s="39"/>
      <c r="H65" s="40" t="e">
        <f t="shared" si="4"/>
        <v>#DIV/0!</v>
      </c>
    </row>
    <row r="66" spans="1:14" ht="16.5" hidden="1" customHeight="1" x14ac:dyDescent="0.25">
      <c r="A66" s="42" t="s">
        <v>139</v>
      </c>
      <c r="B66" s="39"/>
      <c r="C66" s="39"/>
      <c r="D66" s="39"/>
      <c r="E66" s="39"/>
      <c r="F66" s="39"/>
      <c r="G66" s="39"/>
      <c r="H66" s="40" t="e">
        <f t="shared" si="4"/>
        <v>#DIV/0!</v>
      </c>
    </row>
    <row r="67" spans="1:14" ht="16.5" hidden="1" customHeight="1" x14ac:dyDescent="0.25">
      <c r="A67" s="42" t="s">
        <v>140</v>
      </c>
      <c r="B67" s="39"/>
      <c r="C67" s="39"/>
      <c r="D67" s="39"/>
      <c r="E67" s="39"/>
      <c r="F67" s="39"/>
      <c r="G67" s="39"/>
      <c r="H67" s="40" t="e">
        <f t="shared" si="4"/>
        <v>#DIV/0!</v>
      </c>
    </row>
    <row r="68" spans="1:14" ht="16.5" hidden="1" customHeight="1" x14ac:dyDescent="0.25">
      <c r="A68" s="42" t="s">
        <v>141</v>
      </c>
      <c r="B68" s="39"/>
      <c r="C68" s="39"/>
      <c r="D68" s="39"/>
      <c r="E68" s="39"/>
      <c r="F68" s="39"/>
      <c r="G68" s="39"/>
      <c r="H68" s="40" t="e">
        <f t="shared" si="4"/>
        <v>#DIV/0!</v>
      </c>
    </row>
    <row r="69" spans="1:14" ht="16.5" hidden="1" customHeight="1" x14ac:dyDescent="0.25">
      <c r="A69" s="42" t="s">
        <v>129</v>
      </c>
      <c r="B69" s="39"/>
      <c r="C69" s="39"/>
      <c r="D69" s="39"/>
      <c r="E69" s="39"/>
      <c r="F69" s="39"/>
      <c r="G69" s="39"/>
      <c r="H69" s="40" t="e">
        <f t="shared" si="4"/>
        <v>#DIV/0!</v>
      </c>
    </row>
    <row r="70" spans="1:14" ht="16.5" hidden="1" customHeight="1" x14ac:dyDescent="0.25">
      <c r="A70" s="42" t="s">
        <v>130</v>
      </c>
      <c r="B70" s="39"/>
      <c r="C70" s="39"/>
      <c r="D70" s="39"/>
      <c r="E70" s="39"/>
      <c r="F70" s="39"/>
      <c r="G70" s="39"/>
      <c r="H70" s="40" t="e">
        <f t="shared" si="4"/>
        <v>#DIV/0!</v>
      </c>
    </row>
    <row r="71" spans="1:14" ht="16.5" hidden="1" customHeight="1" x14ac:dyDescent="0.25">
      <c r="A71" s="42" t="s">
        <v>131</v>
      </c>
      <c r="B71" s="39"/>
      <c r="C71" s="39"/>
      <c r="D71" s="39"/>
      <c r="E71" s="39"/>
      <c r="F71" s="39"/>
      <c r="G71" s="39"/>
      <c r="H71" s="40" t="e">
        <f t="shared" si="4"/>
        <v>#DIV/0!</v>
      </c>
    </row>
    <row r="72" spans="1:14" ht="16.5" hidden="1" customHeight="1" x14ac:dyDescent="0.25">
      <c r="A72" s="42" t="s">
        <v>132</v>
      </c>
      <c r="B72" s="39"/>
      <c r="C72" s="39"/>
      <c r="D72" s="39"/>
      <c r="E72" s="39"/>
      <c r="F72" s="39"/>
      <c r="G72" s="39"/>
      <c r="H72" s="40" t="e">
        <f t="shared" si="4"/>
        <v>#DIV/0!</v>
      </c>
    </row>
    <row r="73" spans="1:14" ht="16.5" hidden="1" customHeight="1" x14ac:dyDescent="0.25">
      <c r="A73" s="42" t="s">
        <v>133</v>
      </c>
      <c r="B73" s="39"/>
      <c r="C73" s="39"/>
      <c r="D73" s="39"/>
      <c r="E73" s="39"/>
      <c r="F73" s="39"/>
      <c r="G73" s="39"/>
      <c r="H73" s="40" t="e">
        <f t="shared" si="4"/>
        <v>#DIV/0!</v>
      </c>
    </row>
    <row r="74" spans="1:14" ht="16.5" hidden="1" customHeight="1" thickBot="1" x14ac:dyDescent="0.3">
      <c r="A74" s="43" t="s">
        <v>134</v>
      </c>
      <c r="B74" s="41"/>
      <c r="C74" s="41"/>
      <c r="D74" s="41"/>
      <c r="E74" s="41"/>
      <c r="F74" s="41"/>
      <c r="G74" s="41"/>
      <c r="H74" s="40" t="e">
        <f t="shared" si="4"/>
        <v>#DIV/0!</v>
      </c>
    </row>
    <row r="75" spans="1:14" ht="16.5" customHeight="1" thickBot="1" x14ac:dyDescent="0.3"/>
    <row r="76" spans="1:14" ht="23.25" customHeight="1" x14ac:dyDescent="0.25">
      <c r="A76" s="1135" t="s">
        <v>145</v>
      </c>
      <c r="B76" s="1136"/>
      <c r="C76" s="1136"/>
      <c r="D76" s="1136"/>
      <c r="E76" s="1136"/>
      <c r="F76" s="1136"/>
      <c r="G76" s="1136"/>
      <c r="H76" s="1136"/>
      <c r="I76" s="1136"/>
      <c r="J76" s="1136"/>
      <c r="K76" s="1136"/>
      <c r="L76" s="1136"/>
      <c r="M76" s="1136"/>
      <c r="N76" s="1137"/>
    </row>
    <row r="77" spans="1:14" ht="44.25" customHeight="1" x14ac:dyDescent="0.25">
      <c r="A77" s="35" t="s">
        <v>49</v>
      </c>
      <c r="B77" s="36" t="s">
        <v>146</v>
      </c>
      <c r="C77" s="36" t="s">
        <v>147</v>
      </c>
      <c r="D77" s="36" t="s">
        <v>148</v>
      </c>
      <c r="E77" s="36" t="s">
        <v>149</v>
      </c>
      <c r="F77" s="36" t="s">
        <v>150</v>
      </c>
      <c r="G77" s="36" t="s">
        <v>151</v>
      </c>
      <c r="H77" s="36" t="s">
        <v>152</v>
      </c>
      <c r="I77" s="36" t="s">
        <v>153</v>
      </c>
      <c r="J77" s="44" t="s">
        <v>154</v>
      </c>
      <c r="K77" s="36" t="s">
        <v>155</v>
      </c>
      <c r="L77" s="36" t="s">
        <v>156</v>
      </c>
      <c r="M77" s="36" t="s">
        <v>157</v>
      </c>
      <c r="N77" s="37" t="s">
        <v>158</v>
      </c>
    </row>
    <row r="78" spans="1:14" x14ac:dyDescent="0.25">
      <c r="A78" s="1116" t="s">
        <v>129</v>
      </c>
      <c r="B78" s="1119" t="s">
        <v>334</v>
      </c>
      <c r="C78" s="1119" t="s">
        <v>335</v>
      </c>
      <c r="D78" s="39" t="s">
        <v>336</v>
      </c>
      <c r="E78" s="39" t="s">
        <v>205</v>
      </c>
      <c r="F78" s="39">
        <v>100</v>
      </c>
      <c r="G78" s="39">
        <v>1</v>
      </c>
      <c r="H78" s="39">
        <v>1</v>
      </c>
      <c r="I78" s="39">
        <v>1</v>
      </c>
      <c r="J78" s="111">
        <f t="shared" ref="J78:J95" si="5">I78/H78</f>
        <v>1</v>
      </c>
      <c r="K78" s="39"/>
      <c r="L78" s="39"/>
      <c r="M78" s="39" t="e">
        <f t="shared" ref="M78:M95" si="6">L78/K78</f>
        <v>#DIV/0!</v>
      </c>
      <c r="N78" s="40"/>
    </row>
    <row r="79" spans="1:14" x14ac:dyDescent="0.25">
      <c r="A79" s="1117"/>
      <c r="B79" s="1120"/>
      <c r="C79" s="1120"/>
      <c r="D79" s="39" t="s">
        <v>337</v>
      </c>
      <c r="E79" s="39" t="s">
        <v>338</v>
      </c>
      <c r="F79" s="39">
        <v>0</v>
      </c>
      <c r="G79" s="39">
        <v>76.3</v>
      </c>
      <c r="H79" s="39">
        <v>71.924999999999997</v>
      </c>
      <c r="I79" s="39">
        <v>0</v>
      </c>
      <c r="J79" s="111">
        <f t="shared" si="5"/>
        <v>0</v>
      </c>
      <c r="K79" s="39"/>
      <c r="L79" s="39"/>
      <c r="M79" s="39" t="e">
        <f t="shared" si="6"/>
        <v>#DIV/0!</v>
      </c>
      <c r="N79" s="40"/>
    </row>
    <row r="80" spans="1:14" x14ac:dyDescent="0.25">
      <c r="A80" s="1118"/>
      <c r="B80" s="39" t="s">
        <v>339</v>
      </c>
      <c r="C80" s="39" t="s">
        <v>340</v>
      </c>
      <c r="D80" s="39" t="s">
        <v>341</v>
      </c>
      <c r="E80" s="39" t="s">
        <v>205</v>
      </c>
      <c r="F80" s="39">
        <v>100</v>
      </c>
      <c r="G80" s="39">
        <v>1</v>
      </c>
      <c r="H80" s="39">
        <v>1</v>
      </c>
      <c r="I80" s="39">
        <v>1</v>
      </c>
      <c r="J80" s="111">
        <f t="shared" si="5"/>
        <v>1</v>
      </c>
      <c r="K80" s="39"/>
      <c r="L80" s="39"/>
      <c r="M80" s="39" t="e">
        <f t="shared" si="6"/>
        <v>#DIV/0!</v>
      </c>
      <c r="N80" s="40"/>
    </row>
    <row r="81" spans="1:15" x14ac:dyDescent="0.25">
      <c r="A81" s="1102" t="s">
        <v>130</v>
      </c>
      <c r="B81" s="1161" t="s">
        <v>334</v>
      </c>
      <c r="C81" s="1161" t="s">
        <v>335</v>
      </c>
      <c r="D81" s="263" t="s">
        <v>336</v>
      </c>
      <c r="E81" s="263" t="s">
        <v>205</v>
      </c>
      <c r="F81" s="263">
        <v>100</v>
      </c>
      <c r="G81" s="263">
        <v>1</v>
      </c>
      <c r="H81" s="263">
        <v>1</v>
      </c>
      <c r="I81" s="263">
        <v>1</v>
      </c>
      <c r="J81" s="424">
        <f t="shared" si="5"/>
        <v>1</v>
      </c>
      <c r="K81" s="263"/>
      <c r="L81" s="263"/>
      <c r="M81" s="263" t="e">
        <f t="shared" si="6"/>
        <v>#DIV/0!</v>
      </c>
      <c r="N81" s="258"/>
    </row>
    <row r="82" spans="1:15" x14ac:dyDescent="0.25">
      <c r="A82" s="1103"/>
      <c r="B82" s="1162"/>
      <c r="C82" s="1162"/>
      <c r="D82" s="263" t="s">
        <v>337</v>
      </c>
      <c r="E82" s="263" t="s">
        <v>338</v>
      </c>
      <c r="F82" s="263">
        <v>0</v>
      </c>
      <c r="G82" s="263">
        <v>76.3</v>
      </c>
      <c r="H82" s="263">
        <v>71.924999999999997</v>
      </c>
      <c r="I82" s="263">
        <v>0</v>
      </c>
      <c r="J82" s="424">
        <f t="shared" si="5"/>
        <v>0</v>
      </c>
      <c r="K82" s="263"/>
      <c r="L82" s="263"/>
      <c r="M82" s="263" t="e">
        <f t="shared" si="6"/>
        <v>#DIV/0!</v>
      </c>
      <c r="N82" s="258"/>
    </row>
    <row r="83" spans="1:15" x14ac:dyDescent="0.25">
      <c r="A83" s="1104"/>
      <c r="B83" s="263" t="s">
        <v>339</v>
      </c>
      <c r="C83" s="263" t="s">
        <v>340</v>
      </c>
      <c r="D83" s="263" t="s">
        <v>341</v>
      </c>
      <c r="E83" s="263" t="s">
        <v>205</v>
      </c>
      <c r="F83" s="263">
        <v>100</v>
      </c>
      <c r="G83" s="263">
        <v>1</v>
      </c>
      <c r="H83" s="263">
        <v>1</v>
      </c>
      <c r="I83" s="263">
        <v>1</v>
      </c>
      <c r="J83" s="424">
        <f t="shared" si="5"/>
        <v>1</v>
      </c>
      <c r="K83" s="263"/>
      <c r="L83" s="263"/>
      <c r="M83" s="263" t="e">
        <f t="shared" si="6"/>
        <v>#DIV/0!</v>
      </c>
      <c r="N83" s="258"/>
    </row>
    <row r="84" spans="1:15" x14ac:dyDescent="0.25">
      <c r="A84" s="1102" t="s">
        <v>131</v>
      </c>
      <c r="B84" s="1119" t="s">
        <v>334</v>
      </c>
      <c r="C84" s="1119" t="s">
        <v>335</v>
      </c>
      <c r="D84" s="39" t="s">
        <v>336</v>
      </c>
      <c r="E84" s="39" t="s">
        <v>205</v>
      </c>
      <c r="F84" s="39">
        <v>100</v>
      </c>
      <c r="G84" s="39">
        <v>1</v>
      </c>
      <c r="H84" s="39">
        <v>1</v>
      </c>
      <c r="I84" s="39">
        <v>1</v>
      </c>
      <c r="J84" s="111">
        <f t="shared" si="5"/>
        <v>1</v>
      </c>
      <c r="K84" s="39"/>
      <c r="L84" s="39"/>
      <c r="M84" s="39" t="e">
        <f t="shared" si="6"/>
        <v>#DIV/0!</v>
      </c>
      <c r="N84" s="40"/>
    </row>
    <row r="85" spans="1:15" x14ac:dyDescent="0.25">
      <c r="A85" s="1103"/>
      <c r="B85" s="1120"/>
      <c r="C85" s="1120"/>
      <c r="D85" s="39" t="s">
        <v>337</v>
      </c>
      <c r="E85" s="39" t="s">
        <v>338</v>
      </c>
      <c r="F85" s="39">
        <v>0</v>
      </c>
      <c r="G85" s="39">
        <v>76.3</v>
      </c>
      <c r="H85" s="39">
        <v>71.924999999999997</v>
      </c>
      <c r="I85" s="39">
        <v>0</v>
      </c>
      <c r="J85" s="111">
        <f t="shared" si="5"/>
        <v>0</v>
      </c>
      <c r="K85" s="39"/>
      <c r="L85" s="39"/>
      <c r="M85" s="39" t="e">
        <f t="shared" si="6"/>
        <v>#DIV/0!</v>
      </c>
      <c r="N85" s="40"/>
    </row>
    <row r="86" spans="1:15" x14ac:dyDescent="0.25">
      <c r="A86" s="1104"/>
      <c r="B86" s="39" t="s">
        <v>339</v>
      </c>
      <c r="C86" s="39" t="s">
        <v>340</v>
      </c>
      <c r="D86" s="39" t="s">
        <v>341</v>
      </c>
      <c r="E86" s="39" t="s">
        <v>205</v>
      </c>
      <c r="F86" s="39">
        <v>100</v>
      </c>
      <c r="G86" s="39">
        <v>1</v>
      </c>
      <c r="H86" s="39">
        <v>1</v>
      </c>
      <c r="I86" s="39">
        <v>1</v>
      </c>
      <c r="J86" s="111">
        <f t="shared" si="5"/>
        <v>1</v>
      </c>
      <c r="K86" s="39"/>
      <c r="L86" s="39"/>
      <c r="M86" s="39" t="e">
        <f t="shared" si="6"/>
        <v>#DIV/0!</v>
      </c>
      <c r="N86" s="40"/>
    </row>
    <row r="87" spans="1:15" x14ac:dyDescent="0.25">
      <c r="A87" s="1102" t="s">
        <v>132</v>
      </c>
      <c r="B87" s="1119" t="s">
        <v>334</v>
      </c>
      <c r="C87" s="1119" t="s">
        <v>335</v>
      </c>
      <c r="D87" s="39" t="s">
        <v>336</v>
      </c>
      <c r="E87" s="39" t="s">
        <v>205</v>
      </c>
      <c r="F87" s="39">
        <v>100</v>
      </c>
      <c r="G87" s="39">
        <v>1</v>
      </c>
      <c r="H87" s="39">
        <v>1</v>
      </c>
      <c r="I87" s="39">
        <v>1</v>
      </c>
      <c r="J87" s="111">
        <f t="shared" si="5"/>
        <v>1</v>
      </c>
      <c r="K87" s="39"/>
      <c r="L87" s="39"/>
      <c r="M87" s="39" t="e">
        <f t="shared" si="6"/>
        <v>#DIV/0!</v>
      </c>
      <c r="N87" s="40"/>
    </row>
    <row r="88" spans="1:15" x14ac:dyDescent="0.25">
      <c r="A88" s="1103"/>
      <c r="B88" s="1120"/>
      <c r="C88" s="1120"/>
      <c r="D88" s="39" t="s">
        <v>337</v>
      </c>
      <c r="E88" s="39" t="s">
        <v>338</v>
      </c>
      <c r="F88" s="39">
        <v>0</v>
      </c>
      <c r="G88" s="39">
        <v>76.3</v>
      </c>
      <c r="H88" s="39">
        <v>71.924999999999997</v>
      </c>
      <c r="I88" s="39">
        <v>0</v>
      </c>
      <c r="J88" s="111">
        <f t="shared" si="5"/>
        <v>0</v>
      </c>
      <c r="K88" s="39"/>
      <c r="L88" s="39"/>
      <c r="M88" s="39" t="e">
        <f t="shared" si="6"/>
        <v>#DIV/0!</v>
      </c>
      <c r="N88" s="40"/>
    </row>
    <row r="89" spans="1:15" x14ac:dyDescent="0.25">
      <c r="A89" s="1104"/>
      <c r="B89" s="39" t="s">
        <v>339</v>
      </c>
      <c r="C89" s="39" t="s">
        <v>340</v>
      </c>
      <c r="D89" s="39" t="s">
        <v>341</v>
      </c>
      <c r="E89" s="39" t="s">
        <v>205</v>
      </c>
      <c r="F89" s="39">
        <v>100</v>
      </c>
      <c r="G89" s="39">
        <v>1</v>
      </c>
      <c r="H89" s="39">
        <v>1</v>
      </c>
      <c r="I89" s="39">
        <v>1</v>
      </c>
      <c r="J89" s="111">
        <f t="shared" si="5"/>
        <v>1</v>
      </c>
      <c r="K89" s="39"/>
      <c r="L89" s="39"/>
      <c r="M89" s="39" t="e">
        <f t="shared" si="6"/>
        <v>#DIV/0!</v>
      </c>
      <c r="N89" s="40"/>
    </row>
    <row r="90" spans="1:15" x14ac:dyDescent="0.25">
      <c r="A90" s="1102" t="s">
        <v>133</v>
      </c>
      <c r="B90" s="1119" t="s">
        <v>334</v>
      </c>
      <c r="C90" s="1119" t="s">
        <v>335</v>
      </c>
      <c r="D90" s="39" t="s">
        <v>336</v>
      </c>
      <c r="E90" s="39" t="s">
        <v>205</v>
      </c>
      <c r="F90" s="39">
        <v>100</v>
      </c>
      <c r="G90" s="39">
        <v>1</v>
      </c>
      <c r="H90" s="39">
        <v>1</v>
      </c>
      <c r="I90" s="39">
        <v>1</v>
      </c>
      <c r="J90" s="111">
        <f t="shared" si="5"/>
        <v>1</v>
      </c>
      <c r="K90" s="39"/>
      <c r="L90" s="39"/>
      <c r="M90" s="39" t="e">
        <f t="shared" si="6"/>
        <v>#DIV/0!</v>
      </c>
      <c r="N90" s="40"/>
    </row>
    <row r="91" spans="1:15" x14ac:dyDescent="0.25">
      <c r="A91" s="1103"/>
      <c r="B91" s="1120"/>
      <c r="C91" s="1120"/>
      <c r="D91" s="39" t="s">
        <v>337</v>
      </c>
      <c r="E91" s="39" t="s">
        <v>338</v>
      </c>
      <c r="F91" s="39">
        <v>0</v>
      </c>
      <c r="G91" s="39">
        <v>76.3</v>
      </c>
      <c r="H91" s="39">
        <v>71.924999999999997</v>
      </c>
      <c r="I91" s="39">
        <f>71.3+0.44</f>
        <v>71.739999999999995</v>
      </c>
      <c r="J91" s="111">
        <f t="shared" si="5"/>
        <v>0.99742787625999296</v>
      </c>
      <c r="K91" s="39"/>
      <c r="L91" s="39"/>
      <c r="M91" s="39" t="e">
        <f t="shared" si="6"/>
        <v>#DIV/0!</v>
      </c>
      <c r="N91" s="40"/>
    </row>
    <row r="92" spans="1:15" x14ac:dyDescent="0.25">
      <c r="A92" s="1104"/>
      <c r="B92" s="39" t="s">
        <v>339</v>
      </c>
      <c r="C92" s="39" t="s">
        <v>340</v>
      </c>
      <c r="D92" s="39" t="s">
        <v>341</v>
      </c>
      <c r="E92" s="39" t="s">
        <v>205</v>
      </c>
      <c r="F92" s="39">
        <v>100</v>
      </c>
      <c r="G92" s="39">
        <v>1</v>
      </c>
      <c r="H92" s="39">
        <v>1</v>
      </c>
      <c r="I92" s="39">
        <v>1</v>
      </c>
      <c r="J92" s="111">
        <f t="shared" si="5"/>
        <v>1</v>
      </c>
      <c r="K92" s="39"/>
      <c r="L92" s="39"/>
      <c r="M92" s="39" t="e">
        <f t="shared" si="6"/>
        <v>#DIV/0!</v>
      </c>
      <c r="N92" s="40"/>
    </row>
    <row r="93" spans="1:15" x14ac:dyDescent="0.25">
      <c r="A93" s="1102" t="s">
        <v>134</v>
      </c>
      <c r="B93" s="1119" t="s">
        <v>334</v>
      </c>
      <c r="C93" s="1119" t="s">
        <v>335</v>
      </c>
      <c r="D93" s="39" t="s">
        <v>336</v>
      </c>
      <c r="E93" s="39" t="s">
        <v>205</v>
      </c>
      <c r="F93" s="39">
        <v>100</v>
      </c>
      <c r="G93" s="39">
        <v>1</v>
      </c>
      <c r="H93" s="39">
        <v>1</v>
      </c>
      <c r="I93" s="39">
        <v>1</v>
      </c>
      <c r="J93" s="111">
        <f>I93/H93</f>
        <v>1</v>
      </c>
      <c r="K93" s="39"/>
      <c r="L93" s="39"/>
      <c r="M93" s="39" t="e">
        <f t="shared" si="6"/>
        <v>#DIV/0!</v>
      </c>
      <c r="N93" s="40" t="s">
        <v>342</v>
      </c>
      <c r="O93" s="163">
        <f>LEN(N93)</f>
        <v>155</v>
      </c>
    </row>
    <row r="94" spans="1:15" x14ac:dyDescent="0.25">
      <c r="A94" s="1103"/>
      <c r="B94" s="1120"/>
      <c r="C94" s="1120"/>
      <c r="D94" s="39" t="s">
        <v>337</v>
      </c>
      <c r="E94" s="39" t="s">
        <v>338</v>
      </c>
      <c r="F94" s="39">
        <v>0</v>
      </c>
      <c r="G94" s="39">
        <v>76.3</v>
      </c>
      <c r="H94" s="39">
        <v>71.924999999999997</v>
      </c>
      <c r="I94" s="39">
        <f>71.3+0.59</f>
        <v>71.89</v>
      </c>
      <c r="J94" s="111">
        <f t="shared" si="5"/>
        <v>0.99951338199513384</v>
      </c>
      <c r="K94" s="39"/>
      <c r="L94" s="39"/>
      <c r="M94" s="39" t="e">
        <f t="shared" si="6"/>
        <v>#DIV/0!</v>
      </c>
      <c r="N94" s="40" t="s">
        <v>343</v>
      </c>
      <c r="O94" s="163">
        <f>LEN(N94)</f>
        <v>160</v>
      </c>
    </row>
    <row r="95" spans="1:15" ht="15.75" thickBot="1" x14ac:dyDescent="0.3">
      <c r="A95" s="1105"/>
      <c r="B95" s="39" t="s">
        <v>339</v>
      </c>
      <c r="C95" s="39" t="s">
        <v>340</v>
      </c>
      <c r="D95" s="39" t="s">
        <v>341</v>
      </c>
      <c r="E95" s="39" t="s">
        <v>205</v>
      </c>
      <c r="F95" s="39">
        <v>100</v>
      </c>
      <c r="G95" s="39">
        <v>1</v>
      </c>
      <c r="H95" s="39">
        <v>1</v>
      </c>
      <c r="I95" s="39">
        <v>1</v>
      </c>
      <c r="J95" s="111">
        <f t="shared" si="5"/>
        <v>1</v>
      </c>
      <c r="K95" s="39"/>
      <c r="L95" s="39"/>
      <c r="M95" s="39" t="e">
        <f t="shared" si="6"/>
        <v>#DIV/0!</v>
      </c>
      <c r="N95" s="40"/>
    </row>
    <row r="96" spans="1:15" ht="15.75" thickBot="1" x14ac:dyDescent="0.3"/>
    <row r="97" spans="1:14" ht="20.25" x14ac:dyDescent="0.25">
      <c r="A97" s="1135" t="s">
        <v>208</v>
      </c>
      <c r="B97" s="1136"/>
      <c r="C97" s="1136"/>
      <c r="D97" s="1136"/>
      <c r="E97" s="1136"/>
      <c r="F97" s="1136"/>
      <c r="G97" s="1136"/>
      <c r="H97" s="1136"/>
      <c r="I97" s="1136"/>
      <c r="J97" s="1136"/>
      <c r="K97" s="1136"/>
      <c r="L97" s="1136"/>
      <c r="M97" s="1136"/>
      <c r="N97" s="1137"/>
    </row>
    <row r="98" spans="1:14" ht="44.25" customHeight="1" x14ac:dyDescent="0.25">
      <c r="A98" s="35" t="s">
        <v>50</v>
      </c>
      <c r="B98" s="36" t="s">
        <v>146</v>
      </c>
      <c r="C98" s="36" t="s">
        <v>147</v>
      </c>
      <c r="D98" s="36" t="s">
        <v>148</v>
      </c>
      <c r="E98" s="36" t="s">
        <v>149</v>
      </c>
      <c r="F98" s="36" t="s">
        <v>159</v>
      </c>
      <c r="G98" s="36" t="s">
        <v>151</v>
      </c>
      <c r="H98" s="36" t="s">
        <v>160</v>
      </c>
      <c r="I98" s="36" t="s">
        <v>161</v>
      </c>
      <c r="J98" s="44" t="s">
        <v>162</v>
      </c>
      <c r="K98" s="36" t="s">
        <v>155</v>
      </c>
      <c r="L98" s="36" t="s">
        <v>156</v>
      </c>
      <c r="M98" s="36" t="s">
        <v>157</v>
      </c>
      <c r="N98" s="37" t="s">
        <v>158</v>
      </c>
    </row>
    <row r="99" spans="1:14" x14ac:dyDescent="0.25">
      <c r="A99" s="1116" t="s">
        <v>136</v>
      </c>
      <c r="B99" s="1119" t="s">
        <v>334</v>
      </c>
      <c r="C99" s="1119" t="s">
        <v>335</v>
      </c>
      <c r="D99" s="39" t="s">
        <v>336</v>
      </c>
      <c r="E99" s="39" t="s">
        <v>205</v>
      </c>
      <c r="F99" s="39">
        <v>100</v>
      </c>
      <c r="G99" s="39">
        <v>1</v>
      </c>
      <c r="H99" s="39">
        <v>1</v>
      </c>
      <c r="I99" s="39">
        <v>0</v>
      </c>
      <c r="J99" s="111">
        <f t="shared" ref="J99:J134" si="7">I99/H99</f>
        <v>0</v>
      </c>
      <c r="K99" s="39"/>
      <c r="L99" s="39"/>
      <c r="M99" s="39" t="e">
        <f t="shared" ref="M99:M134" si="8">L99/K99</f>
        <v>#DIV/0!</v>
      </c>
      <c r="N99" s="112"/>
    </row>
    <row r="100" spans="1:14" x14ac:dyDescent="0.25">
      <c r="A100" s="1117"/>
      <c r="B100" s="1120"/>
      <c r="C100" s="1120"/>
      <c r="D100" s="39" t="s">
        <v>337</v>
      </c>
      <c r="E100" s="39" t="s">
        <v>338</v>
      </c>
      <c r="F100" s="39">
        <v>0</v>
      </c>
      <c r="G100" s="39">
        <v>76.3</v>
      </c>
      <c r="H100" s="39">
        <v>71.924999999999997</v>
      </c>
      <c r="I100" s="39">
        <v>0</v>
      </c>
      <c r="J100" s="111">
        <f t="shared" si="7"/>
        <v>0</v>
      </c>
      <c r="K100" s="39"/>
      <c r="L100" s="39"/>
      <c r="M100" s="39" t="e">
        <f t="shared" si="8"/>
        <v>#DIV/0!</v>
      </c>
      <c r="N100" s="187"/>
    </row>
    <row r="101" spans="1:14" x14ac:dyDescent="0.25">
      <c r="A101" s="1118"/>
      <c r="B101" s="39" t="s">
        <v>339</v>
      </c>
      <c r="C101" s="39" t="s">
        <v>340</v>
      </c>
      <c r="D101" s="39" t="s">
        <v>341</v>
      </c>
      <c r="E101" s="39" t="s">
        <v>205</v>
      </c>
      <c r="F101" s="39">
        <v>100</v>
      </c>
      <c r="G101" s="39">
        <v>1</v>
      </c>
      <c r="H101" s="39">
        <v>1</v>
      </c>
      <c r="I101" s="39">
        <v>0</v>
      </c>
      <c r="J101" s="111">
        <f t="shared" si="7"/>
        <v>0</v>
      </c>
      <c r="K101" s="39"/>
      <c r="L101" s="39"/>
      <c r="M101" s="39" t="e">
        <f t="shared" si="8"/>
        <v>#DIV/0!</v>
      </c>
      <c r="N101" s="187"/>
    </row>
    <row r="102" spans="1:14" x14ac:dyDescent="0.25">
      <c r="A102" s="1116" t="s">
        <v>137</v>
      </c>
      <c r="B102" s="1119" t="s">
        <v>334</v>
      </c>
      <c r="C102" s="1119" t="s">
        <v>335</v>
      </c>
      <c r="D102" s="39" t="s">
        <v>336</v>
      </c>
      <c r="E102" s="39" t="s">
        <v>205</v>
      </c>
      <c r="F102" s="39">
        <v>100</v>
      </c>
      <c r="G102" s="39">
        <v>1</v>
      </c>
      <c r="H102" s="39">
        <v>1</v>
      </c>
      <c r="I102" s="39">
        <v>1</v>
      </c>
      <c r="J102" s="111">
        <f t="shared" si="7"/>
        <v>1</v>
      </c>
      <c r="K102" s="39"/>
      <c r="L102" s="39"/>
      <c r="M102" s="39" t="e">
        <f t="shared" si="8"/>
        <v>#DIV/0!</v>
      </c>
      <c r="N102" s="187"/>
    </row>
    <row r="103" spans="1:14" x14ac:dyDescent="0.25">
      <c r="A103" s="1117"/>
      <c r="B103" s="1120"/>
      <c r="C103" s="1120"/>
      <c r="D103" s="39" t="s">
        <v>337</v>
      </c>
      <c r="E103" s="39" t="s">
        <v>338</v>
      </c>
      <c r="F103" s="39">
        <v>0</v>
      </c>
      <c r="G103" s="39">
        <v>76.3</v>
      </c>
      <c r="H103" s="39">
        <v>71.924999999999997</v>
      </c>
      <c r="I103" s="39">
        <v>0</v>
      </c>
      <c r="J103" s="111">
        <f t="shared" si="7"/>
        <v>0</v>
      </c>
      <c r="K103" s="39"/>
      <c r="L103" s="39"/>
      <c r="M103" s="39" t="e">
        <f t="shared" si="8"/>
        <v>#DIV/0!</v>
      </c>
      <c r="N103" s="187"/>
    </row>
    <row r="104" spans="1:14" x14ac:dyDescent="0.25">
      <c r="A104" s="1118"/>
      <c r="B104" s="39" t="s">
        <v>339</v>
      </c>
      <c r="C104" s="39" t="s">
        <v>340</v>
      </c>
      <c r="D104" s="39" t="s">
        <v>341</v>
      </c>
      <c r="E104" s="39" t="s">
        <v>205</v>
      </c>
      <c r="F104" s="39">
        <v>100</v>
      </c>
      <c r="G104" s="39">
        <v>1</v>
      </c>
      <c r="H104" s="39">
        <v>1</v>
      </c>
      <c r="I104" s="39">
        <v>1</v>
      </c>
      <c r="J104" s="111">
        <f t="shared" si="7"/>
        <v>1</v>
      </c>
      <c r="K104" s="39"/>
      <c r="L104" s="39"/>
      <c r="M104" s="39" t="e">
        <f t="shared" si="8"/>
        <v>#DIV/0!</v>
      </c>
      <c r="N104" s="187"/>
    </row>
    <row r="105" spans="1:14" x14ac:dyDescent="0.25">
      <c r="A105" s="1116" t="s">
        <v>138</v>
      </c>
      <c r="B105" s="1119" t="s">
        <v>334</v>
      </c>
      <c r="C105" s="1119" t="s">
        <v>335</v>
      </c>
      <c r="D105" s="39" t="s">
        <v>336</v>
      </c>
      <c r="E105" s="39" t="s">
        <v>205</v>
      </c>
      <c r="F105" s="39">
        <v>100</v>
      </c>
      <c r="G105" s="39">
        <v>1</v>
      </c>
      <c r="H105" s="39">
        <v>1</v>
      </c>
      <c r="I105" s="39">
        <v>1</v>
      </c>
      <c r="J105" s="111">
        <f t="shared" si="7"/>
        <v>1</v>
      </c>
      <c r="K105" s="39"/>
      <c r="L105" s="39"/>
      <c r="M105" s="39" t="e">
        <f t="shared" si="8"/>
        <v>#DIV/0!</v>
      </c>
      <c r="N105" s="187"/>
    </row>
    <row r="106" spans="1:14" x14ac:dyDescent="0.25">
      <c r="A106" s="1117"/>
      <c r="B106" s="1120"/>
      <c r="C106" s="1120"/>
      <c r="D106" s="39" t="s">
        <v>337</v>
      </c>
      <c r="E106" s="39" t="s">
        <v>338</v>
      </c>
      <c r="F106" s="39">
        <v>0</v>
      </c>
      <c r="G106" s="39">
        <v>76.3</v>
      </c>
      <c r="H106" s="39">
        <v>71.924999999999997</v>
      </c>
      <c r="I106" s="39">
        <v>0</v>
      </c>
      <c r="J106" s="111">
        <f t="shared" si="7"/>
        <v>0</v>
      </c>
      <c r="K106" s="39"/>
      <c r="L106" s="39"/>
      <c r="M106" s="39" t="e">
        <f t="shared" si="8"/>
        <v>#DIV/0!</v>
      </c>
      <c r="N106" s="187"/>
    </row>
    <row r="107" spans="1:14" x14ac:dyDescent="0.25">
      <c r="A107" s="1118"/>
      <c r="B107" s="39" t="s">
        <v>339</v>
      </c>
      <c r="C107" s="39" t="s">
        <v>340</v>
      </c>
      <c r="D107" s="39" t="s">
        <v>341</v>
      </c>
      <c r="E107" s="39" t="s">
        <v>205</v>
      </c>
      <c r="F107" s="39">
        <v>100</v>
      </c>
      <c r="G107" s="39">
        <v>1</v>
      </c>
      <c r="H107" s="39">
        <v>1</v>
      </c>
      <c r="I107" s="39">
        <v>1</v>
      </c>
      <c r="J107" s="111">
        <f t="shared" si="7"/>
        <v>1</v>
      </c>
      <c r="K107" s="39"/>
      <c r="L107" s="39"/>
      <c r="M107" s="39" t="e">
        <f t="shared" si="8"/>
        <v>#DIV/0!</v>
      </c>
      <c r="N107" s="187"/>
    </row>
    <row r="108" spans="1:14" x14ac:dyDescent="0.25">
      <c r="A108" s="1116" t="s">
        <v>139</v>
      </c>
      <c r="B108" s="1119" t="s">
        <v>334</v>
      </c>
      <c r="C108" s="1119" t="s">
        <v>335</v>
      </c>
      <c r="D108" s="39" t="s">
        <v>336</v>
      </c>
      <c r="E108" s="39" t="s">
        <v>205</v>
      </c>
      <c r="F108" s="39">
        <v>100</v>
      </c>
      <c r="G108" s="39">
        <v>1</v>
      </c>
      <c r="H108" s="39">
        <v>1</v>
      </c>
      <c r="I108" s="39">
        <v>1</v>
      </c>
      <c r="J108" s="111">
        <f t="shared" si="7"/>
        <v>1</v>
      </c>
      <c r="K108" s="39"/>
      <c r="L108" s="39"/>
      <c r="M108" s="39" t="e">
        <f t="shared" si="8"/>
        <v>#DIV/0!</v>
      </c>
      <c r="N108" s="187"/>
    </row>
    <row r="109" spans="1:14" x14ac:dyDescent="0.25">
      <c r="A109" s="1117"/>
      <c r="B109" s="1120"/>
      <c r="C109" s="1120"/>
      <c r="D109" s="39" t="s">
        <v>337</v>
      </c>
      <c r="E109" s="39" t="s">
        <v>338</v>
      </c>
      <c r="F109" s="39">
        <v>0</v>
      </c>
      <c r="G109" s="39">
        <v>76.3</v>
      </c>
      <c r="H109" s="39">
        <v>71.924999999999997</v>
      </c>
      <c r="I109" s="39">
        <v>0</v>
      </c>
      <c r="J109" s="111">
        <f t="shared" si="7"/>
        <v>0</v>
      </c>
      <c r="K109" s="39"/>
      <c r="L109" s="39"/>
      <c r="M109" s="39" t="e">
        <f t="shared" si="8"/>
        <v>#DIV/0!</v>
      </c>
      <c r="N109" s="187"/>
    </row>
    <row r="110" spans="1:14" x14ac:dyDescent="0.25">
      <c r="A110" s="1118"/>
      <c r="B110" s="39" t="s">
        <v>339</v>
      </c>
      <c r="C110" s="39" t="s">
        <v>340</v>
      </c>
      <c r="D110" s="39" t="s">
        <v>341</v>
      </c>
      <c r="E110" s="39" t="s">
        <v>205</v>
      </c>
      <c r="F110" s="39">
        <v>100</v>
      </c>
      <c r="G110" s="39">
        <v>1</v>
      </c>
      <c r="H110" s="39">
        <v>1</v>
      </c>
      <c r="I110" s="39">
        <v>1</v>
      </c>
      <c r="J110" s="111">
        <f t="shared" si="7"/>
        <v>1</v>
      </c>
      <c r="K110" s="39"/>
      <c r="L110" s="39"/>
      <c r="M110" s="39" t="e">
        <f t="shared" si="8"/>
        <v>#DIV/0!</v>
      </c>
      <c r="N110" s="187"/>
    </row>
    <row r="111" spans="1:14" x14ac:dyDescent="0.25">
      <c r="A111" s="1116" t="s">
        <v>140</v>
      </c>
      <c r="B111" s="1119" t="s">
        <v>334</v>
      </c>
      <c r="C111" s="1119" t="s">
        <v>335</v>
      </c>
      <c r="D111" s="39" t="s">
        <v>336</v>
      </c>
      <c r="E111" s="39" t="s">
        <v>205</v>
      </c>
      <c r="F111" s="39">
        <v>100</v>
      </c>
      <c r="G111" s="39">
        <v>1</v>
      </c>
      <c r="H111" s="39">
        <v>1</v>
      </c>
      <c r="I111" s="39">
        <v>1</v>
      </c>
      <c r="J111" s="111">
        <f t="shared" si="7"/>
        <v>1</v>
      </c>
      <c r="K111" s="39"/>
      <c r="L111" s="39"/>
      <c r="M111" s="39" t="e">
        <f t="shared" si="8"/>
        <v>#DIV/0!</v>
      </c>
      <c r="N111" s="187"/>
    </row>
    <row r="112" spans="1:14" x14ac:dyDescent="0.25">
      <c r="A112" s="1117"/>
      <c r="B112" s="1120"/>
      <c r="C112" s="1120"/>
      <c r="D112" s="39" t="s">
        <v>337</v>
      </c>
      <c r="E112" s="39" t="s">
        <v>338</v>
      </c>
      <c r="F112" s="39">
        <v>0</v>
      </c>
      <c r="G112" s="39">
        <v>76.3</v>
      </c>
      <c r="H112" s="39">
        <v>71.924999999999997</v>
      </c>
      <c r="I112" s="39">
        <v>93.1</v>
      </c>
      <c r="J112" s="111">
        <f t="shared" si="7"/>
        <v>1.2944038929440389</v>
      </c>
      <c r="K112" s="39"/>
      <c r="L112" s="39"/>
      <c r="M112" s="39" t="e">
        <f t="shared" si="8"/>
        <v>#DIV/0!</v>
      </c>
      <c r="N112" s="187"/>
    </row>
    <row r="113" spans="1:14" x14ac:dyDescent="0.25">
      <c r="A113" s="1118"/>
      <c r="B113" s="39" t="s">
        <v>339</v>
      </c>
      <c r="C113" s="39" t="s">
        <v>340</v>
      </c>
      <c r="D113" s="39" t="s">
        <v>341</v>
      </c>
      <c r="E113" s="39" t="s">
        <v>205</v>
      </c>
      <c r="F113" s="39">
        <v>100</v>
      </c>
      <c r="G113" s="39">
        <v>1</v>
      </c>
      <c r="H113" s="39">
        <v>1</v>
      </c>
      <c r="I113" s="39">
        <v>1</v>
      </c>
      <c r="J113" s="111">
        <f t="shared" si="7"/>
        <v>1</v>
      </c>
      <c r="K113" s="39"/>
      <c r="L113" s="39"/>
      <c r="M113" s="39" t="e">
        <f t="shared" si="8"/>
        <v>#DIV/0!</v>
      </c>
      <c r="N113" s="187"/>
    </row>
    <row r="114" spans="1:14" x14ac:dyDescent="0.25">
      <c r="A114" s="1116" t="s">
        <v>141</v>
      </c>
      <c r="B114" s="1119" t="s">
        <v>334</v>
      </c>
      <c r="C114" s="1119" t="s">
        <v>335</v>
      </c>
      <c r="D114" s="39" t="s">
        <v>336</v>
      </c>
      <c r="E114" s="39" t="s">
        <v>205</v>
      </c>
      <c r="F114" s="39">
        <v>100</v>
      </c>
      <c r="G114" s="39">
        <v>1</v>
      </c>
      <c r="H114" s="39">
        <v>1</v>
      </c>
      <c r="I114" s="39">
        <v>1</v>
      </c>
      <c r="J114" s="111">
        <f t="shared" si="7"/>
        <v>1</v>
      </c>
      <c r="K114" s="39"/>
      <c r="L114" s="39"/>
      <c r="M114" s="39" t="e">
        <f t="shared" si="8"/>
        <v>#DIV/0!</v>
      </c>
      <c r="N114" s="187"/>
    </row>
    <row r="115" spans="1:14" x14ac:dyDescent="0.25">
      <c r="A115" s="1117"/>
      <c r="B115" s="1120"/>
      <c r="C115" s="1120"/>
      <c r="D115" s="39" t="s">
        <v>337</v>
      </c>
      <c r="E115" s="39" t="s">
        <v>338</v>
      </c>
      <c r="F115" s="39">
        <v>0</v>
      </c>
      <c r="G115" s="39">
        <v>76.3</v>
      </c>
      <c r="H115" s="39">
        <v>71.924999999999997</v>
      </c>
      <c r="I115" s="39">
        <v>93.1</v>
      </c>
      <c r="J115" s="111">
        <f t="shared" si="7"/>
        <v>1.2944038929440389</v>
      </c>
      <c r="K115" s="39"/>
      <c r="L115" s="39"/>
      <c r="M115" s="39" t="e">
        <f t="shared" si="8"/>
        <v>#DIV/0!</v>
      </c>
      <c r="N115" s="187"/>
    </row>
    <row r="116" spans="1:14" x14ac:dyDescent="0.25">
      <c r="A116" s="1118"/>
      <c r="B116" s="39" t="s">
        <v>339</v>
      </c>
      <c r="C116" s="39" t="s">
        <v>340</v>
      </c>
      <c r="D116" s="39" t="s">
        <v>341</v>
      </c>
      <c r="E116" s="39" t="s">
        <v>205</v>
      </c>
      <c r="F116" s="39">
        <v>100</v>
      </c>
      <c r="G116" s="39">
        <v>1</v>
      </c>
      <c r="H116" s="39">
        <v>1</v>
      </c>
      <c r="I116" s="39">
        <v>1</v>
      </c>
      <c r="J116" s="111">
        <f t="shared" si="7"/>
        <v>1</v>
      </c>
      <c r="K116" s="39"/>
      <c r="L116" s="39"/>
      <c r="M116" s="39" t="e">
        <f t="shared" si="8"/>
        <v>#DIV/0!</v>
      </c>
      <c r="N116" s="187"/>
    </row>
    <row r="117" spans="1:14" x14ac:dyDescent="0.25">
      <c r="A117" s="1116" t="s">
        <v>129</v>
      </c>
      <c r="B117" s="1119" t="s">
        <v>334</v>
      </c>
      <c r="C117" s="1119" t="s">
        <v>335</v>
      </c>
      <c r="D117" s="39" t="s">
        <v>336</v>
      </c>
      <c r="E117" s="39" t="s">
        <v>205</v>
      </c>
      <c r="F117" s="39">
        <v>100</v>
      </c>
      <c r="G117" s="39">
        <v>1</v>
      </c>
      <c r="H117" s="39">
        <v>1</v>
      </c>
      <c r="I117" s="39">
        <v>1</v>
      </c>
      <c r="J117" s="111">
        <f t="shared" si="7"/>
        <v>1</v>
      </c>
      <c r="K117" s="39"/>
      <c r="L117" s="39"/>
      <c r="M117" s="39" t="e">
        <f t="shared" si="8"/>
        <v>#DIV/0!</v>
      </c>
      <c r="N117" s="187"/>
    </row>
    <row r="118" spans="1:14" x14ac:dyDescent="0.25">
      <c r="A118" s="1117"/>
      <c r="B118" s="1120"/>
      <c r="C118" s="1120"/>
      <c r="D118" s="39" t="s">
        <v>337</v>
      </c>
      <c r="E118" s="39" t="s">
        <v>338</v>
      </c>
      <c r="F118" s="39">
        <v>0</v>
      </c>
      <c r="G118" s="39">
        <v>76.3</v>
      </c>
      <c r="H118" s="39">
        <v>71.924999999999997</v>
      </c>
      <c r="I118" s="39">
        <v>93.9</v>
      </c>
      <c r="J118" s="111">
        <f t="shared" si="7"/>
        <v>1.3055265901981232</v>
      </c>
      <c r="K118" s="39"/>
      <c r="L118" s="39"/>
      <c r="M118" s="39" t="e">
        <f t="shared" si="8"/>
        <v>#DIV/0!</v>
      </c>
      <c r="N118" s="187"/>
    </row>
    <row r="119" spans="1:14" x14ac:dyDescent="0.25">
      <c r="A119" s="1118"/>
      <c r="B119" s="39" t="s">
        <v>339</v>
      </c>
      <c r="C119" s="39" t="s">
        <v>340</v>
      </c>
      <c r="D119" s="39" t="s">
        <v>341</v>
      </c>
      <c r="E119" s="39" t="s">
        <v>205</v>
      </c>
      <c r="F119" s="39">
        <v>100</v>
      </c>
      <c r="G119" s="39">
        <v>1</v>
      </c>
      <c r="H119" s="39">
        <v>1</v>
      </c>
      <c r="I119" s="39">
        <v>1</v>
      </c>
      <c r="J119" s="111">
        <f t="shared" si="7"/>
        <v>1</v>
      </c>
      <c r="K119" s="39"/>
      <c r="L119" s="39"/>
      <c r="M119" s="39" t="e">
        <f t="shared" si="8"/>
        <v>#DIV/0!</v>
      </c>
      <c r="N119" s="187"/>
    </row>
    <row r="120" spans="1:14" ht="16.5" customHeight="1" x14ac:dyDescent="0.25">
      <c r="A120" s="1116" t="s">
        <v>130</v>
      </c>
      <c r="B120" s="1161" t="s">
        <v>334</v>
      </c>
      <c r="C120" s="1161" t="s">
        <v>335</v>
      </c>
      <c r="D120" s="263" t="s">
        <v>336</v>
      </c>
      <c r="E120" s="263" t="s">
        <v>205</v>
      </c>
      <c r="F120" s="263">
        <v>100</v>
      </c>
      <c r="G120" s="263">
        <v>1</v>
      </c>
      <c r="H120" s="263">
        <v>1</v>
      </c>
      <c r="I120" s="263">
        <v>1</v>
      </c>
      <c r="J120" s="424">
        <f t="shared" si="7"/>
        <v>1</v>
      </c>
      <c r="K120" s="263"/>
      <c r="L120" s="263"/>
      <c r="M120" s="263" t="e">
        <f t="shared" si="8"/>
        <v>#DIV/0!</v>
      </c>
      <c r="N120" s="258"/>
    </row>
    <row r="121" spans="1:14" ht="16.5" customHeight="1" x14ac:dyDescent="0.25">
      <c r="A121" s="1117"/>
      <c r="B121" s="1162"/>
      <c r="C121" s="1162"/>
      <c r="D121" s="263" t="s">
        <v>337</v>
      </c>
      <c r="E121" s="263" t="s">
        <v>338</v>
      </c>
      <c r="F121" s="263">
        <v>0</v>
      </c>
      <c r="G121" s="263">
        <v>76.3</v>
      </c>
      <c r="H121" s="263">
        <v>71.924999999999997</v>
      </c>
      <c r="I121" s="263">
        <v>93.9</v>
      </c>
      <c r="J121" s="424">
        <f t="shared" si="7"/>
        <v>1.3055265901981232</v>
      </c>
      <c r="K121" s="263"/>
      <c r="L121" s="263"/>
      <c r="M121" s="263" t="e">
        <f t="shared" si="8"/>
        <v>#DIV/0!</v>
      </c>
      <c r="N121" s="258"/>
    </row>
    <row r="122" spans="1:14" ht="16.5" customHeight="1" x14ac:dyDescent="0.25">
      <c r="A122" s="1118"/>
      <c r="B122" s="263" t="s">
        <v>339</v>
      </c>
      <c r="C122" s="263" t="s">
        <v>340</v>
      </c>
      <c r="D122" s="263" t="s">
        <v>341</v>
      </c>
      <c r="E122" s="263" t="s">
        <v>205</v>
      </c>
      <c r="F122" s="263">
        <v>100</v>
      </c>
      <c r="G122" s="263">
        <v>1</v>
      </c>
      <c r="H122" s="263">
        <v>1</v>
      </c>
      <c r="I122" s="263">
        <v>1</v>
      </c>
      <c r="J122" s="424">
        <f t="shared" si="7"/>
        <v>1</v>
      </c>
      <c r="K122" s="263"/>
      <c r="L122" s="263"/>
      <c r="M122" s="263" t="e">
        <f t="shared" si="8"/>
        <v>#DIV/0!</v>
      </c>
      <c r="N122" s="258"/>
    </row>
    <row r="123" spans="1:14" ht="16.5" customHeight="1" x14ac:dyDescent="0.25">
      <c r="A123" s="1116" t="s">
        <v>131</v>
      </c>
      <c r="B123" s="1119" t="s">
        <v>334</v>
      </c>
      <c r="C123" s="1119" t="s">
        <v>335</v>
      </c>
      <c r="D123" s="39" t="s">
        <v>336</v>
      </c>
      <c r="E123" s="39" t="s">
        <v>205</v>
      </c>
      <c r="F123" s="39">
        <v>100</v>
      </c>
      <c r="G123" s="39">
        <v>1</v>
      </c>
      <c r="H123" s="39">
        <v>1</v>
      </c>
      <c r="I123" s="39">
        <v>1</v>
      </c>
      <c r="J123" s="111">
        <f t="shared" si="7"/>
        <v>1</v>
      </c>
      <c r="K123" s="39"/>
      <c r="L123" s="39"/>
      <c r="M123" s="39" t="e">
        <f t="shared" si="8"/>
        <v>#DIV/0!</v>
      </c>
      <c r="N123" s="40"/>
    </row>
    <row r="124" spans="1:14" ht="16.5" customHeight="1" x14ac:dyDescent="0.25">
      <c r="A124" s="1117"/>
      <c r="B124" s="1120"/>
      <c r="C124" s="1120"/>
      <c r="D124" s="39" t="s">
        <v>337</v>
      </c>
      <c r="E124" s="39" t="s">
        <v>338</v>
      </c>
      <c r="F124" s="39">
        <v>0</v>
      </c>
      <c r="G124" s="39">
        <v>76.3</v>
      </c>
      <c r="H124" s="39">
        <v>71.924999999999997</v>
      </c>
      <c r="I124" s="39">
        <v>93.9</v>
      </c>
      <c r="J124" s="111">
        <f t="shared" si="7"/>
        <v>1.3055265901981232</v>
      </c>
      <c r="K124" s="39"/>
      <c r="L124" s="39"/>
      <c r="M124" s="39" t="e">
        <f t="shared" si="8"/>
        <v>#DIV/0!</v>
      </c>
      <c r="N124" s="40"/>
    </row>
    <row r="125" spans="1:14" ht="16.5" customHeight="1" x14ac:dyDescent="0.25">
      <c r="A125" s="1118"/>
      <c r="B125" s="39" t="s">
        <v>339</v>
      </c>
      <c r="C125" s="39" t="s">
        <v>340</v>
      </c>
      <c r="D125" s="39" t="s">
        <v>341</v>
      </c>
      <c r="E125" s="39" t="s">
        <v>205</v>
      </c>
      <c r="F125" s="39">
        <v>100</v>
      </c>
      <c r="G125" s="39">
        <v>1</v>
      </c>
      <c r="H125" s="39">
        <v>1</v>
      </c>
      <c r="I125" s="39">
        <v>1</v>
      </c>
      <c r="J125" s="111">
        <f t="shared" si="7"/>
        <v>1</v>
      </c>
      <c r="K125" s="39"/>
      <c r="L125" s="39"/>
      <c r="M125" s="39" t="e">
        <f t="shared" si="8"/>
        <v>#DIV/0!</v>
      </c>
      <c r="N125" s="40"/>
    </row>
    <row r="126" spans="1:14" ht="16.5" customHeight="1" x14ac:dyDescent="0.25">
      <c r="A126" s="1116" t="s">
        <v>132</v>
      </c>
      <c r="B126" s="1119" t="s">
        <v>334</v>
      </c>
      <c r="C126" s="1119" t="s">
        <v>335</v>
      </c>
      <c r="D126" s="39" t="s">
        <v>336</v>
      </c>
      <c r="E126" s="39" t="s">
        <v>205</v>
      </c>
      <c r="F126" s="39">
        <v>100</v>
      </c>
      <c r="G126" s="39">
        <v>1</v>
      </c>
      <c r="H126" s="39">
        <v>1</v>
      </c>
      <c r="I126" s="39">
        <v>1</v>
      </c>
      <c r="J126" s="111">
        <f>I126/H126</f>
        <v>1</v>
      </c>
      <c r="K126" s="39"/>
      <c r="L126" s="39"/>
      <c r="M126" s="39" t="e">
        <f>L126/K126</f>
        <v>#DIV/0!</v>
      </c>
      <c r="N126" s="40"/>
    </row>
    <row r="127" spans="1:14" ht="16.5" customHeight="1" x14ac:dyDescent="0.25">
      <c r="A127" s="1117"/>
      <c r="B127" s="1120"/>
      <c r="C127" s="1120"/>
      <c r="D127" s="39" t="s">
        <v>337</v>
      </c>
      <c r="E127" s="39" t="s">
        <v>338</v>
      </c>
      <c r="F127" s="39">
        <v>0</v>
      </c>
      <c r="G127" s="39">
        <v>76.3</v>
      </c>
      <c r="H127" s="39">
        <v>71.924999999999997</v>
      </c>
      <c r="I127" s="39">
        <v>93.9</v>
      </c>
      <c r="J127" s="111">
        <f>I127/H127</f>
        <v>1.3055265901981232</v>
      </c>
      <c r="K127" s="39"/>
      <c r="L127" s="39"/>
      <c r="M127" s="39" t="e">
        <f>L127/K127</f>
        <v>#DIV/0!</v>
      </c>
      <c r="N127" s="40"/>
    </row>
    <row r="128" spans="1:14" ht="16.5" customHeight="1" x14ac:dyDescent="0.25">
      <c r="A128" s="1118"/>
      <c r="B128" s="39" t="s">
        <v>339</v>
      </c>
      <c r="C128" s="39" t="s">
        <v>340</v>
      </c>
      <c r="D128" s="39" t="s">
        <v>341</v>
      </c>
      <c r="E128" s="39" t="s">
        <v>205</v>
      </c>
      <c r="F128" s="39">
        <v>100</v>
      </c>
      <c r="G128" s="39">
        <v>1</v>
      </c>
      <c r="H128" s="39">
        <v>1</v>
      </c>
      <c r="I128" s="39">
        <v>1</v>
      </c>
      <c r="J128" s="111">
        <f>I128/H128</f>
        <v>1</v>
      </c>
      <c r="K128" s="39"/>
      <c r="L128" s="39"/>
      <c r="M128" s="39" t="e">
        <f>L128/K128</f>
        <v>#DIV/0!</v>
      </c>
      <c r="N128" s="40"/>
    </row>
    <row r="129" spans="1:14" x14ac:dyDescent="0.25">
      <c r="A129" s="1116" t="s">
        <v>133</v>
      </c>
      <c r="B129" s="1119" t="s">
        <v>334</v>
      </c>
      <c r="C129" s="1119" t="s">
        <v>335</v>
      </c>
      <c r="D129" s="39" t="s">
        <v>336</v>
      </c>
      <c r="E129" s="39" t="s">
        <v>205</v>
      </c>
      <c r="F129" s="39">
        <v>100</v>
      </c>
      <c r="G129" s="39">
        <v>1</v>
      </c>
      <c r="H129" s="39">
        <v>1</v>
      </c>
      <c r="I129" s="39">
        <v>1</v>
      </c>
      <c r="J129" s="111">
        <f t="shared" si="7"/>
        <v>1</v>
      </c>
      <c r="K129" s="39"/>
      <c r="L129" s="39"/>
      <c r="M129" s="39" t="e">
        <f t="shared" si="8"/>
        <v>#DIV/0!</v>
      </c>
      <c r="N129" s="40"/>
    </row>
    <row r="130" spans="1:14" x14ac:dyDescent="0.25">
      <c r="A130" s="1117"/>
      <c r="B130" s="1120"/>
      <c r="C130" s="1120"/>
      <c r="D130" s="39" t="s">
        <v>337</v>
      </c>
      <c r="E130" s="39" t="s">
        <v>338</v>
      </c>
      <c r="F130" s="39">
        <v>0</v>
      </c>
      <c r="G130" s="39">
        <v>76.3</v>
      </c>
      <c r="H130" s="39">
        <v>71.924999999999997</v>
      </c>
      <c r="I130" s="39">
        <v>93.9</v>
      </c>
      <c r="J130" s="111">
        <f t="shared" si="7"/>
        <v>1.3055265901981232</v>
      </c>
      <c r="K130" s="39"/>
      <c r="L130" s="39"/>
      <c r="M130" s="39" t="e">
        <f t="shared" si="8"/>
        <v>#DIV/0!</v>
      </c>
      <c r="N130" s="40"/>
    </row>
    <row r="131" spans="1:14" x14ac:dyDescent="0.25">
      <c r="A131" s="1118"/>
      <c r="B131" s="39" t="s">
        <v>339</v>
      </c>
      <c r="C131" s="39" t="s">
        <v>340</v>
      </c>
      <c r="D131" s="39" t="s">
        <v>341</v>
      </c>
      <c r="E131" s="39" t="s">
        <v>205</v>
      </c>
      <c r="F131" s="39">
        <v>100</v>
      </c>
      <c r="G131" s="39">
        <v>1</v>
      </c>
      <c r="H131" s="39">
        <v>1</v>
      </c>
      <c r="I131" s="39">
        <v>1</v>
      </c>
      <c r="J131" s="111">
        <f t="shared" si="7"/>
        <v>1</v>
      </c>
      <c r="K131" s="39"/>
      <c r="L131" s="39"/>
      <c r="M131" s="39" t="e">
        <f t="shared" si="8"/>
        <v>#DIV/0!</v>
      </c>
      <c r="N131" s="40"/>
    </row>
    <row r="132" spans="1:14" x14ac:dyDescent="0.25">
      <c r="A132" s="1116" t="s">
        <v>134</v>
      </c>
      <c r="B132" s="1119" t="s">
        <v>334</v>
      </c>
      <c r="C132" s="1119" t="s">
        <v>335</v>
      </c>
      <c r="D132" s="39" t="s">
        <v>336</v>
      </c>
      <c r="E132" s="39" t="s">
        <v>205</v>
      </c>
      <c r="F132" s="39">
        <v>100</v>
      </c>
      <c r="G132" s="39">
        <v>1</v>
      </c>
      <c r="H132" s="39">
        <v>1</v>
      </c>
      <c r="I132" s="39">
        <v>1</v>
      </c>
      <c r="J132" s="111">
        <f t="shared" si="7"/>
        <v>1</v>
      </c>
      <c r="K132" s="39"/>
      <c r="L132" s="39"/>
      <c r="M132" s="39" t="e">
        <f t="shared" si="8"/>
        <v>#DIV/0!</v>
      </c>
      <c r="N132" s="40"/>
    </row>
    <row r="133" spans="1:14" x14ac:dyDescent="0.25">
      <c r="A133" s="1117"/>
      <c r="B133" s="1120"/>
      <c r="C133" s="1120"/>
      <c r="D133" s="39" t="s">
        <v>337</v>
      </c>
      <c r="E133" s="39" t="s">
        <v>338</v>
      </c>
      <c r="F133" s="39">
        <v>0</v>
      </c>
      <c r="G133" s="39">
        <v>76.3</v>
      </c>
      <c r="H133" s="39">
        <v>94.6</v>
      </c>
      <c r="I133" s="39">
        <v>93.9</v>
      </c>
      <c r="J133" s="111">
        <f t="shared" si="7"/>
        <v>0.99260042283298111</v>
      </c>
      <c r="K133" s="39"/>
      <c r="L133" s="39"/>
      <c r="M133" s="39" t="e">
        <f t="shared" si="8"/>
        <v>#DIV/0!</v>
      </c>
      <c r="N133" s="40"/>
    </row>
    <row r="134" spans="1:14" ht="15.75" thickBot="1" x14ac:dyDescent="0.3">
      <c r="A134" s="1118"/>
      <c r="B134" s="39" t="s">
        <v>339</v>
      </c>
      <c r="C134" s="39" t="s">
        <v>340</v>
      </c>
      <c r="D134" s="39" t="s">
        <v>341</v>
      </c>
      <c r="E134" s="39" t="s">
        <v>205</v>
      </c>
      <c r="F134" s="39">
        <v>100</v>
      </c>
      <c r="G134" s="39">
        <v>1</v>
      </c>
      <c r="H134" s="39">
        <v>1</v>
      </c>
      <c r="I134" s="39">
        <v>1</v>
      </c>
      <c r="J134" s="111">
        <f t="shared" si="7"/>
        <v>1</v>
      </c>
      <c r="K134" s="39"/>
      <c r="L134" s="39"/>
      <c r="M134" s="39" t="e">
        <f t="shared" si="8"/>
        <v>#DIV/0!</v>
      </c>
      <c r="N134" s="45"/>
    </row>
    <row r="136" spans="1:14" ht="20.25" x14ac:dyDescent="0.25">
      <c r="A136" s="1135" t="s">
        <v>163</v>
      </c>
      <c r="B136" s="1136"/>
      <c r="C136" s="1136"/>
      <c r="D136" s="1136"/>
      <c r="E136" s="1136"/>
      <c r="F136" s="1136"/>
      <c r="G136" s="1136"/>
      <c r="H136" s="1136"/>
      <c r="I136" s="1136"/>
      <c r="J136" s="1136"/>
      <c r="K136" s="1136"/>
      <c r="L136" s="1136"/>
      <c r="M136" s="1136"/>
      <c r="N136" s="1137"/>
    </row>
    <row r="137" spans="1:14" ht="44.25" customHeight="1" x14ac:dyDescent="0.25">
      <c r="A137" s="35" t="s">
        <v>62</v>
      </c>
      <c r="B137" s="36" t="s">
        <v>146</v>
      </c>
      <c r="C137" s="36" t="s">
        <v>147</v>
      </c>
      <c r="D137" s="36" t="s">
        <v>148</v>
      </c>
      <c r="E137" s="36" t="s">
        <v>149</v>
      </c>
      <c r="F137" s="36" t="s">
        <v>164</v>
      </c>
      <c r="G137" s="36" t="s">
        <v>151</v>
      </c>
      <c r="H137" s="36" t="s">
        <v>165</v>
      </c>
      <c r="I137" s="36" t="s">
        <v>166</v>
      </c>
      <c r="J137" s="44" t="s">
        <v>167</v>
      </c>
      <c r="K137" s="36" t="s">
        <v>155</v>
      </c>
      <c r="L137" s="36" t="s">
        <v>156</v>
      </c>
      <c r="M137" s="36" t="s">
        <v>157</v>
      </c>
      <c r="N137" s="37" t="s">
        <v>158</v>
      </c>
    </row>
    <row r="138" spans="1:14" ht="16.5" customHeight="1" x14ac:dyDescent="0.25">
      <c r="A138" s="1132" t="s">
        <v>136</v>
      </c>
      <c r="B138" s="1119" t="s">
        <v>334</v>
      </c>
      <c r="C138" s="1119" t="s">
        <v>335</v>
      </c>
      <c r="D138" s="39" t="s">
        <v>336</v>
      </c>
      <c r="E138" s="39" t="s">
        <v>205</v>
      </c>
      <c r="F138" s="39">
        <v>100</v>
      </c>
      <c r="G138" s="39">
        <v>1</v>
      </c>
      <c r="H138" s="39">
        <v>1</v>
      </c>
      <c r="I138" s="39">
        <v>1</v>
      </c>
      <c r="J138" s="111">
        <f t="shared" ref="J138:J143" si="9">I138/H138</f>
        <v>1</v>
      </c>
      <c r="K138" s="39"/>
      <c r="L138" s="39"/>
      <c r="M138" s="39" t="e">
        <f t="shared" ref="M138:M162" si="10">L138/K138</f>
        <v>#DIV/0!</v>
      </c>
      <c r="N138" s="40"/>
    </row>
    <row r="139" spans="1:14" ht="16.5" customHeight="1" x14ac:dyDescent="0.25">
      <c r="A139" s="1133"/>
      <c r="B139" s="1120"/>
      <c r="C139" s="1120"/>
      <c r="D139" s="39" t="s">
        <v>337</v>
      </c>
      <c r="E139" s="39" t="s">
        <v>338</v>
      </c>
      <c r="F139" s="39">
        <v>0</v>
      </c>
      <c r="G139" s="39">
        <v>94.6</v>
      </c>
      <c r="H139" s="39">
        <v>94.2</v>
      </c>
      <c r="I139" s="39">
        <v>0</v>
      </c>
      <c r="J139" s="111">
        <f t="shared" si="9"/>
        <v>0</v>
      </c>
      <c r="K139" s="39"/>
      <c r="L139" s="39"/>
      <c r="M139" s="39" t="e">
        <f t="shared" si="10"/>
        <v>#DIV/0!</v>
      </c>
      <c r="N139" s="40"/>
    </row>
    <row r="140" spans="1:14" ht="16.5" customHeight="1" x14ac:dyDescent="0.25">
      <c r="A140" s="1134"/>
      <c r="B140" s="39" t="s">
        <v>339</v>
      </c>
      <c r="C140" s="39" t="s">
        <v>340</v>
      </c>
      <c r="D140" s="39" t="s">
        <v>341</v>
      </c>
      <c r="E140" s="39" t="s">
        <v>205</v>
      </c>
      <c r="F140" s="39">
        <v>100</v>
      </c>
      <c r="G140" s="39">
        <v>1</v>
      </c>
      <c r="H140" s="39">
        <v>1</v>
      </c>
      <c r="I140" s="39">
        <v>1</v>
      </c>
      <c r="J140" s="111">
        <f t="shared" si="9"/>
        <v>1</v>
      </c>
      <c r="K140" s="39"/>
      <c r="L140" s="39"/>
      <c r="M140" s="39" t="e">
        <f t="shared" si="10"/>
        <v>#DIV/0!</v>
      </c>
      <c r="N140" s="40"/>
    </row>
    <row r="141" spans="1:14" ht="16.5" customHeight="1" x14ac:dyDescent="0.25">
      <c r="A141" s="1132" t="s">
        <v>137</v>
      </c>
      <c r="B141" s="1119" t="s">
        <v>334</v>
      </c>
      <c r="C141" s="1119" t="s">
        <v>335</v>
      </c>
      <c r="D141" s="39" t="s">
        <v>336</v>
      </c>
      <c r="E141" s="39" t="s">
        <v>205</v>
      </c>
      <c r="F141" s="39">
        <v>100</v>
      </c>
      <c r="G141" s="39">
        <v>1</v>
      </c>
      <c r="H141" s="39">
        <v>1</v>
      </c>
      <c r="I141" s="39">
        <v>1</v>
      </c>
      <c r="J141" s="111">
        <f t="shared" si="9"/>
        <v>1</v>
      </c>
      <c r="K141" s="39"/>
      <c r="L141" s="39"/>
      <c r="M141" s="39" t="e">
        <f t="shared" si="10"/>
        <v>#DIV/0!</v>
      </c>
      <c r="N141" s="40"/>
    </row>
    <row r="142" spans="1:14" ht="16.5" customHeight="1" x14ac:dyDescent="0.25">
      <c r="A142" s="1133"/>
      <c r="B142" s="1120"/>
      <c r="C142" s="1120"/>
      <c r="D142" s="39" t="s">
        <v>337</v>
      </c>
      <c r="E142" s="39" t="s">
        <v>338</v>
      </c>
      <c r="F142" s="39">
        <v>0</v>
      </c>
      <c r="G142" s="39">
        <v>94.6</v>
      </c>
      <c r="H142" s="39">
        <v>94.2</v>
      </c>
      <c r="I142" s="39">
        <v>0</v>
      </c>
      <c r="J142" s="111">
        <f t="shared" si="9"/>
        <v>0</v>
      </c>
      <c r="K142" s="39"/>
      <c r="L142" s="39"/>
      <c r="M142" s="39" t="e">
        <f t="shared" si="10"/>
        <v>#DIV/0!</v>
      </c>
      <c r="N142" s="40"/>
    </row>
    <row r="143" spans="1:14" ht="16.5" customHeight="1" x14ac:dyDescent="0.25">
      <c r="A143" s="1134"/>
      <c r="B143" s="39" t="s">
        <v>339</v>
      </c>
      <c r="C143" s="39" t="s">
        <v>340</v>
      </c>
      <c r="D143" s="39" t="s">
        <v>341</v>
      </c>
      <c r="E143" s="39" t="s">
        <v>205</v>
      </c>
      <c r="F143" s="39">
        <v>100</v>
      </c>
      <c r="G143" s="39">
        <v>1</v>
      </c>
      <c r="H143" s="39">
        <v>1</v>
      </c>
      <c r="I143" s="39">
        <v>1</v>
      </c>
      <c r="J143" s="111">
        <f t="shared" si="9"/>
        <v>1</v>
      </c>
      <c r="K143" s="39"/>
      <c r="L143" s="39"/>
      <c r="M143" s="39" t="e">
        <f t="shared" si="10"/>
        <v>#DIV/0!</v>
      </c>
      <c r="N143" s="40"/>
    </row>
    <row r="144" spans="1:14" ht="16.5" customHeight="1" x14ac:dyDescent="0.25">
      <c r="A144" s="1132" t="s">
        <v>138</v>
      </c>
      <c r="B144" s="1119" t="s">
        <v>334</v>
      </c>
      <c r="C144" s="1119" t="s">
        <v>335</v>
      </c>
      <c r="D144" s="39" t="s">
        <v>336</v>
      </c>
      <c r="E144" s="39" t="s">
        <v>205</v>
      </c>
      <c r="F144" s="39">
        <v>100</v>
      </c>
      <c r="G144" s="39">
        <v>1</v>
      </c>
      <c r="H144" s="39">
        <v>1</v>
      </c>
      <c r="I144" s="39">
        <v>1</v>
      </c>
      <c r="J144" s="111">
        <f t="shared" ref="J144:J173" si="11">I144/H144</f>
        <v>1</v>
      </c>
      <c r="K144" s="39"/>
      <c r="L144" s="39"/>
      <c r="M144" s="39" t="e">
        <f t="shared" si="10"/>
        <v>#DIV/0!</v>
      </c>
      <c r="N144" s="40"/>
    </row>
    <row r="145" spans="1:14" ht="16.5" customHeight="1" x14ac:dyDescent="0.25">
      <c r="A145" s="1133"/>
      <c r="B145" s="1120"/>
      <c r="C145" s="1120"/>
      <c r="D145" s="39" t="s">
        <v>337</v>
      </c>
      <c r="E145" s="39" t="s">
        <v>338</v>
      </c>
      <c r="F145" s="39">
        <v>100</v>
      </c>
      <c r="G145" s="39">
        <v>94.6</v>
      </c>
      <c r="H145" s="39">
        <v>94.2</v>
      </c>
      <c r="I145" s="39">
        <v>0</v>
      </c>
      <c r="J145" s="111">
        <f t="shared" si="11"/>
        <v>0</v>
      </c>
      <c r="K145" s="39"/>
      <c r="L145" s="39"/>
      <c r="M145" s="39" t="e">
        <f t="shared" si="10"/>
        <v>#DIV/0!</v>
      </c>
      <c r="N145" s="40"/>
    </row>
    <row r="146" spans="1:14" ht="24.6" customHeight="1" x14ac:dyDescent="0.25">
      <c r="A146" s="1134"/>
      <c r="B146" s="39" t="s">
        <v>339</v>
      </c>
      <c r="C146" s="39" t="s">
        <v>340</v>
      </c>
      <c r="D146" s="39" t="s">
        <v>341</v>
      </c>
      <c r="E146" s="39" t="s">
        <v>205</v>
      </c>
      <c r="F146" s="39">
        <v>100</v>
      </c>
      <c r="G146" s="39">
        <v>1</v>
      </c>
      <c r="H146" s="39">
        <v>1</v>
      </c>
      <c r="I146" s="39">
        <v>1</v>
      </c>
      <c r="J146" s="111">
        <f t="shared" si="11"/>
        <v>1</v>
      </c>
      <c r="K146" s="39"/>
      <c r="L146" s="39"/>
      <c r="M146" s="39" t="e">
        <f t="shared" si="10"/>
        <v>#DIV/0!</v>
      </c>
      <c r="N146" s="40"/>
    </row>
    <row r="147" spans="1:14" ht="24.6" customHeight="1" x14ac:dyDescent="0.25">
      <c r="A147" s="1132" t="s">
        <v>139</v>
      </c>
      <c r="B147" s="1119" t="s">
        <v>334</v>
      </c>
      <c r="C147" s="1119" t="s">
        <v>335</v>
      </c>
      <c r="D147" s="39" t="s">
        <v>336</v>
      </c>
      <c r="E147" s="39" t="s">
        <v>205</v>
      </c>
      <c r="F147" s="39">
        <v>100</v>
      </c>
      <c r="G147" s="39">
        <v>1</v>
      </c>
      <c r="H147" s="39">
        <v>1</v>
      </c>
      <c r="I147" s="39">
        <v>1</v>
      </c>
      <c r="J147" s="111">
        <f t="shared" si="11"/>
        <v>1</v>
      </c>
      <c r="K147" s="39"/>
      <c r="L147" s="39"/>
      <c r="M147" s="39" t="e">
        <f t="shared" si="10"/>
        <v>#DIV/0!</v>
      </c>
      <c r="N147" s="40"/>
    </row>
    <row r="148" spans="1:14" ht="24.6" customHeight="1" x14ac:dyDescent="0.25">
      <c r="A148" s="1133"/>
      <c r="B148" s="1120"/>
      <c r="C148" s="1120"/>
      <c r="D148" s="39" t="s">
        <v>337</v>
      </c>
      <c r="E148" s="39" t="s">
        <v>338</v>
      </c>
      <c r="F148" s="39">
        <v>100</v>
      </c>
      <c r="G148" s="39">
        <v>94.6</v>
      </c>
      <c r="H148" s="39">
        <v>94.2</v>
      </c>
      <c r="I148" s="39">
        <v>0</v>
      </c>
      <c r="J148" s="111">
        <f t="shared" si="11"/>
        <v>0</v>
      </c>
      <c r="K148" s="39"/>
      <c r="L148" s="39"/>
      <c r="M148" s="39" t="e">
        <f t="shared" si="10"/>
        <v>#DIV/0!</v>
      </c>
      <c r="N148" s="40"/>
    </row>
    <row r="149" spans="1:14" ht="16.5" customHeight="1" x14ac:dyDescent="0.25">
      <c r="A149" s="1134"/>
      <c r="B149" s="39" t="s">
        <v>339</v>
      </c>
      <c r="C149" s="39" t="s">
        <v>340</v>
      </c>
      <c r="D149" s="39" t="s">
        <v>341</v>
      </c>
      <c r="E149" s="39" t="s">
        <v>205</v>
      </c>
      <c r="F149" s="39">
        <v>100</v>
      </c>
      <c r="G149" s="39">
        <v>1</v>
      </c>
      <c r="H149" s="39">
        <v>1</v>
      </c>
      <c r="I149" s="39">
        <v>1</v>
      </c>
      <c r="J149" s="111">
        <f t="shared" si="11"/>
        <v>1</v>
      </c>
      <c r="K149" s="39"/>
      <c r="L149" s="39"/>
      <c r="M149" s="39" t="e">
        <f t="shared" si="10"/>
        <v>#DIV/0!</v>
      </c>
      <c r="N149" s="40"/>
    </row>
    <row r="150" spans="1:14" ht="16.5" customHeight="1" x14ac:dyDescent="0.25">
      <c r="A150" s="1132" t="s">
        <v>140</v>
      </c>
      <c r="B150" s="1119" t="s">
        <v>334</v>
      </c>
      <c r="C150" s="1119" t="s">
        <v>335</v>
      </c>
      <c r="D150" s="39" t="s">
        <v>336</v>
      </c>
      <c r="E150" s="39" t="s">
        <v>205</v>
      </c>
      <c r="F150" s="39">
        <v>100</v>
      </c>
      <c r="G150" s="39">
        <v>1</v>
      </c>
      <c r="H150" s="39">
        <v>1</v>
      </c>
      <c r="I150" s="39">
        <v>1</v>
      </c>
      <c r="J150" s="111">
        <f t="shared" si="11"/>
        <v>1</v>
      </c>
      <c r="K150" s="39"/>
      <c r="L150" s="39"/>
      <c r="M150" s="39" t="e">
        <f t="shared" si="10"/>
        <v>#DIV/0!</v>
      </c>
      <c r="N150" s="40"/>
    </row>
    <row r="151" spans="1:14" ht="16.5" customHeight="1" x14ac:dyDescent="0.25">
      <c r="A151" s="1133"/>
      <c r="B151" s="1120"/>
      <c r="C151" s="1120"/>
      <c r="D151" s="39" t="s">
        <v>337</v>
      </c>
      <c r="E151" s="39" t="s">
        <v>338</v>
      </c>
      <c r="F151" s="39">
        <v>100</v>
      </c>
      <c r="G151" s="39">
        <v>94.6</v>
      </c>
      <c r="H151" s="39">
        <v>94.2</v>
      </c>
      <c r="I151" s="39">
        <v>0</v>
      </c>
      <c r="J151" s="111">
        <f t="shared" si="11"/>
        <v>0</v>
      </c>
      <c r="K151" s="39"/>
      <c r="L151" s="39"/>
      <c r="M151" s="39" t="e">
        <f t="shared" si="10"/>
        <v>#DIV/0!</v>
      </c>
      <c r="N151" s="40"/>
    </row>
    <row r="152" spans="1:14" ht="16.5" customHeight="1" x14ac:dyDescent="0.25">
      <c r="A152" s="1134"/>
      <c r="B152" s="39" t="s">
        <v>339</v>
      </c>
      <c r="C152" s="39" t="s">
        <v>340</v>
      </c>
      <c r="D152" s="39" t="s">
        <v>341</v>
      </c>
      <c r="E152" s="39" t="s">
        <v>205</v>
      </c>
      <c r="F152" s="39">
        <v>100</v>
      </c>
      <c r="G152" s="39">
        <v>1</v>
      </c>
      <c r="H152" s="39">
        <v>1</v>
      </c>
      <c r="I152" s="39">
        <v>1</v>
      </c>
      <c r="J152" s="111">
        <f t="shared" si="11"/>
        <v>1</v>
      </c>
      <c r="K152" s="39"/>
      <c r="L152" s="39"/>
      <c r="M152" s="39" t="e">
        <f t="shared" si="10"/>
        <v>#DIV/0!</v>
      </c>
      <c r="N152" s="40"/>
    </row>
    <row r="153" spans="1:14" ht="16.5" customHeight="1" x14ac:dyDescent="0.25">
      <c r="A153" s="1132" t="s">
        <v>141</v>
      </c>
      <c r="B153" s="1119" t="s">
        <v>334</v>
      </c>
      <c r="C153" s="1119" t="s">
        <v>335</v>
      </c>
      <c r="D153" s="39" t="s">
        <v>336</v>
      </c>
      <c r="E153" s="39" t="s">
        <v>205</v>
      </c>
      <c r="F153" s="39">
        <v>100</v>
      </c>
      <c r="G153" s="39">
        <v>1</v>
      </c>
      <c r="H153" s="39">
        <v>1</v>
      </c>
      <c r="I153" s="39">
        <v>1</v>
      </c>
      <c r="J153" s="111">
        <f t="shared" si="11"/>
        <v>1</v>
      </c>
      <c r="K153" s="39"/>
      <c r="L153" s="39"/>
      <c r="M153" s="39" t="e">
        <f t="shared" si="10"/>
        <v>#DIV/0!</v>
      </c>
      <c r="N153" s="40"/>
    </row>
    <row r="154" spans="1:14" ht="16.5" customHeight="1" x14ac:dyDescent="0.25">
      <c r="A154" s="1133"/>
      <c r="B154" s="1120"/>
      <c r="C154" s="1120"/>
      <c r="D154" s="39" t="s">
        <v>337</v>
      </c>
      <c r="E154" s="39" t="s">
        <v>338</v>
      </c>
      <c r="F154" s="39">
        <v>100</v>
      </c>
      <c r="G154" s="39">
        <v>94.6</v>
      </c>
      <c r="H154" s="39">
        <v>94.2</v>
      </c>
      <c r="I154" s="39">
        <v>95.9</v>
      </c>
      <c r="J154" s="111">
        <f t="shared" si="11"/>
        <v>1.0180467091295118</v>
      </c>
      <c r="K154" s="39"/>
      <c r="L154" s="39"/>
      <c r="M154" s="39" t="e">
        <f t="shared" si="10"/>
        <v>#DIV/0!</v>
      </c>
      <c r="N154" s="40"/>
    </row>
    <row r="155" spans="1:14" ht="16.5" customHeight="1" x14ac:dyDescent="0.25">
      <c r="A155" s="1134"/>
      <c r="B155" s="39" t="s">
        <v>339</v>
      </c>
      <c r="C155" s="39" t="s">
        <v>340</v>
      </c>
      <c r="D155" s="39" t="s">
        <v>341</v>
      </c>
      <c r="E155" s="39" t="s">
        <v>205</v>
      </c>
      <c r="F155" s="39">
        <v>100</v>
      </c>
      <c r="G155" s="39">
        <v>1</v>
      </c>
      <c r="H155" s="39">
        <v>1</v>
      </c>
      <c r="I155" s="39">
        <v>1</v>
      </c>
      <c r="J155" s="111">
        <f t="shared" si="11"/>
        <v>1</v>
      </c>
      <c r="K155" s="39"/>
      <c r="L155" s="39"/>
      <c r="M155" s="39" t="e">
        <f t="shared" si="10"/>
        <v>#DIV/0!</v>
      </c>
      <c r="N155" s="40"/>
    </row>
    <row r="156" spans="1:14" x14ac:dyDescent="0.25">
      <c r="A156" s="1132" t="s">
        <v>129</v>
      </c>
      <c r="B156" s="1119" t="s">
        <v>334</v>
      </c>
      <c r="C156" s="1119" t="s">
        <v>335</v>
      </c>
      <c r="D156" s="39" t="s">
        <v>336</v>
      </c>
      <c r="E156" s="39" t="s">
        <v>205</v>
      </c>
      <c r="F156" s="39">
        <v>100</v>
      </c>
      <c r="G156" s="39">
        <v>1</v>
      </c>
      <c r="H156" s="39">
        <v>1</v>
      </c>
      <c r="I156" s="39">
        <v>1</v>
      </c>
      <c r="J156" s="111">
        <f t="shared" si="11"/>
        <v>1</v>
      </c>
      <c r="K156" s="39"/>
      <c r="L156" s="39"/>
      <c r="M156" s="39" t="e">
        <f t="shared" si="10"/>
        <v>#DIV/0!</v>
      </c>
      <c r="N156" s="40"/>
    </row>
    <row r="157" spans="1:14" x14ac:dyDescent="0.25">
      <c r="A157" s="1133"/>
      <c r="B157" s="1120"/>
      <c r="C157" s="1120"/>
      <c r="D157" s="39" t="s">
        <v>337</v>
      </c>
      <c r="E157" s="39" t="s">
        <v>338</v>
      </c>
      <c r="F157" s="39">
        <v>100</v>
      </c>
      <c r="G157" s="39">
        <v>94.6</v>
      </c>
      <c r="H157" s="39">
        <v>94.2</v>
      </c>
      <c r="I157" s="39">
        <v>95.9</v>
      </c>
      <c r="J157" s="111">
        <f t="shared" si="11"/>
        <v>1.0180467091295118</v>
      </c>
      <c r="K157" s="39"/>
      <c r="L157" s="39"/>
      <c r="M157" s="39" t="e">
        <f t="shared" si="10"/>
        <v>#DIV/0!</v>
      </c>
      <c r="N157" s="40"/>
    </row>
    <row r="158" spans="1:14" x14ac:dyDescent="0.25">
      <c r="A158" s="1134"/>
      <c r="B158" s="39" t="s">
        <v>339</v>
      </c>
      <c r="C158" s="39" t="s">
        <v>340</v>
      </c>
      <c r="D158" s="39" t="s">
        <v>341</v>
      </c>
      <c r="E158" s="39" t="s">
        <v>205</v>
      </c>
      <c r="F158" s="39">
        <v>100</v>
      </c>
      <c r="G158" s="39">
        <v>1</v>
      </c>
      <c r="H158" s="39">
        <v>1</v>
      </c>
      <c r="I158" s="39">
        <v>1</v>
      </c>
      <c r="J158" s="111">
        <f t="shared" si="11"/>
        <v>1</v>
      </c>
      <c r="K158" s="39"/>
      <c r="L158" s="39"/>
      <c r="M158" s="39" t="e">
        <f t="shared" si="10"/>
        <v>#DIV/0!</v>
      </c>
      <c r="N158" s="40"/>
    </row>
    <row r="159" spans="1:14" s="425" customFormat="1" x14ac:dyDescent="0.25">
      <c r="A159" s="1163" t="s">
        <v>130</v>
      </c>
      <c r="B159" s="1161" t="s">
        <v>334</v>
      </c>
      <c r="C159" s="1161" t="s">
        <v>335</v>
      </c>
      <c r="D159" s="263" t="s">
        <v>336</v>
      </c>
      <c r="E159" s="263" t="s">
        <v>205</v>
      </c>
      <c r="F159" s="263">
        <v>100</v>
      </c>
      <c r="G159" s="263">
        <v>1</v>
      </c>
      <c r="H159" s="263">
        <v>1</v>
      </c>
      <c r="I159" s="263">
        <v>1</v>
      </c>
      <c r="J159" s="424">
        <f t="shared" si="11"/>
        <v>1</v>
      </c>
      <c r="K159" s="263"/>
      <c r="L159" s="263"/>
      <c r="M159" s="263" t="e">
        <f t="shared" si="10"/>
        <v>#DIV/0!</v>
      </c>
      <c r="N159" s="258"/>
    </row>
    <row r="160" spans="1:14" s="425" customFormat="1" x14ac:dyDescent="0.25">
      <c r="A160" s="1164"/>
      <c r="B160" s="1162"/>
      <c r="C160" s="1162"/>
      <c r="D160" s="263" t="s">
        <v>337</v>
      </c>
      <c r="E160" s="263" t="s">
        <v>338</v>
      </c>
      <c r="F160" s="263">
        <v>100</v>
      </c>
      <c r="G160" s="263">
        <v>94.6</v>
      </c>
      <c r="H160" s="263">
        <v>94.2</v>
      </c>
      <c r="I160" s="263">
        <v>95.9</v>
      </c>
      <c r="J160" s="424">
        <f t="shared" si="11"/>
        <v>1.0180467091295118</v>
      </c>
      <c r="K160" s="263"/>
      <c r="L160" s="263"/>
      <c r="M160" s="263" t="e">
        <f t="shared" si="10"/>
        <v>#DIV/0!</v>
      </c>
      <c r="N160" s="258"/>
    </row>
    <row r="161" spans="1:14" s="425" customFormat="1" x14ac:dyDescent="0.25">
      <c r="A161" s="1165"/>
      <c r="B161" s="263" t="s">
        <v>339</v>
      </c>
      <c r="C161" s="263" t="s">
        <v>340</v>
      </c>
      <c r="D161" s="263" t="s">
        <v>341</v>
      </c>
      <c r="E161" s="263" t="s">
        <v>205</v>
      </c>
      <c r="F161" s="263">
        <v>100</v>
      </c>
      <c r="G161" s="263">
        <v>1</v>
      </c>
      <c r="H161" s="263">
        <v>1</v>
      </c>
      <c r="I161" s="263">
        <v>1</v>
      </c>
      <c r="J161" s="424">
        <f t="shared" si="11"/>
        <v>1</v>
      </c>
      <c r="K161" s="263"/>
      <c r="L161" s="263"/>
      <c r="M161" s="263" t="e">
        <f t="shared" si="10"/>
        <v>#DIV/0!</v>
      </c>
      <c r="N161" s="258"/>
    </row>
    <row r="162" spans="1:14" x14ac:dyDescent="0.25">
      <c r="A162" s="1132" t="s">
        <v>131</v>
      </c>
      <c r="B162" s="1119" t="s">
        <v>334</v>
      </c>
      <c r="C162" s="1119" t="s">
        <v>335</v>
      </c>
      <c r="D162" s="39" t="s">
        <v>336</v>
      </c>
      <c r="E162" s="39" t="s">
        <v>205</v>
      </c>
      <c r="F162" s="39">
        <v>100</v>
      </c>
      <c r="G162" s="39">
        <v>1</v>
      </c>
      <c r="H162" s="39">
        <v>1</v>
      </c>
      <c r="I162" s="39">
        <v>1</v>
      </c>
      <c r="J162" s="111">
        <f t="shared" si="11"/>
        <v>1</v>
      </c>
      <c r="K162" s="39"/>
      <c r="L162" s="39"/>
      <c r="M162" s="39" t="e">
        <f t="shared" si="10"/>
        <v>#DIV/0!</v>
      </c>
      <c r="N162" s="40"/>
    </row>
    <row r="163" spans="1:14" x14ac:dyDescent="0.25">
      <c r="A163" s="1133"/>
      <c r="B163" s="1120"/>
      <c r="C163" s="1120"/>
      <c r="D163" s="39" t="s">
        <v>337</v>
      </c>
      <c r="E163" s="39" t="s">
        <v>338</v>
      </c>
      <c r="F163" s="39">
        <v>100</v>
      </c>
      <c r="G163" s="39">
        <v>94.6</v>
      </c>
      <c r="H163" s="39">
        <v>94.2</v>
      </c>
      <c r="I163" s="39">
        <v>95.9</v>
      </c>
      <c r="J163" s="111">
        <f t="shared" si="11"/>
        <v>1.0180467091295118</v>
      </c>
      <c r="K163" s="39"/>
      <c r="L163" s="39"/>
      <c r="M163" s="39"/>
      <c r="N163" s="40"/>
    </row>
    <row r="164" spans="1:14" x14ac:dyDescent="0.25">
      <c r="A164" s="1134"/>
      <c r="B164" s="39" t="s">
        <v>339</v>
      </c>
      <c r="C164" s="39" t="s">
        <v>340</v>
      </c>
      <c r="D164" s="39" t="s">
        <v>341</v>
      </c>
      <c r="E164" s="39" t="s">
        <v>205</v>
      </c>
      <c r="F164" s="39">
        <v>100</v>
      </c>
      <c r="G164" s="39">
        <v>1</v>
      </c>
      <c r="H164" s="39">
        <v>1</v>
      </c>
      <c r="I164" s="39">
        <v>1</v>
      </c>
      <c r="J164" s="111">
        <f t="shared" si="11"/>
        <v>1</v>
      </c>
      <c r="K164" s="39"/>
      <c r="L164" s="39"/>
      <c r="M164" s="39" t="e">
        <f>L164/K164</f>
        <v>#DIV/0!</v>
      </c>
      <c r="N164" s="40"/>
    </row>
    <row r="165" spans="1:14" x14ac:dyDescent="0.25">
      <c r="A165" s="1132" t="s">
        <v>132</v>
      </c>
      <c r="B165" s="1119" t="s">
        <v>334</v>
      </c>
      <c r="C165" s="1119" t="s">
        <v>335</v>
      </c>
      <c r="D165" s="39" t="s">
        <v>336</v>
      </c>
      <c r="E165" s="39" t="s">
        <v>205</v>
      </c>
      <c r="F165" s="39">
        <v>100</v>
      </c>
      <c r="G165" s="39">
        <v>1</v>
      </c>
      <c r="H165" s="39">
        <v>1</v>
      </c>
      <c r="I165" s="39">
        <v>1</v>
      </c>
      <c r="J165" s="111">
        <f t="shared" si="11"/>
        <v>1</v>
      </c>
      <c r="K165" s="39"/>
      <c r="L165" s="39"/>
      <c r="M165" s="39" t="e">
        <f>L165/K165</f>
        <v>#DIV/0!</v>
      </c>
      <c r="N165" s="40"/>
    </row>
    <row r="166" spans="1:14" x14ac:dyDescent="0.25">
      <c r="A166" s="1133"/>
      <c r="B166" s="1120"/>
      <c r="C166" s="1120"/>
      <c r="D166" s="39" t="s">
        <v>337</v>
      </c>
      <c r="E166" s="39" t="s">
        <v>338</v>
      </c>
      <c r="F166" s="39">
        <v>100</v>
      </c>
      <c r="G166" s="39">
        <v>94.6</v>
      </c>
      <c r="H166" s="39">
        <v>94.2</v>
      </c>
      <c r="I166" s="39">
        <v>95.9</v>
      </c>
      <c r="J166" s="111">
        <f t="shared" si="11"/>
        <v>1.0180467091295118</v>
      </c>
      <c r="K166" s="39"/>
      <c r="L166" s="39"/>
      <c r="M166" s="39"/>
      <c r="N166" s="40"/>
    </row>
    <row r="167" spans="1:14" x14ac:dyDescent="0.25">
      <c r="A167" s="1134"/>
      <c r="B167" s="39" t="s">
        <v>339</v>
      </c>
      <c r="C167" s="39" t="s">
        <v>340</v>
      </c>
      <c r="D167" s="39" t="s">
        <v>341</v>
      </c>
      <c r="E167" s="39" t="s">
        <v>205</v>
      </c>
      <c r="F167" s="39">
        <v>100</v>
      </c>
      <c r="G167" s="39">
        <v>1</v>
      </c>
      <c r="H167" s="39">
        <v>1</v>
      </c>
      <c r="I167" s="39">
        <v>1</v>
      </c>
      <c r="J167" s="111">
        <f t="shared" si="11"/>
        <v>1</v>
      </c>
      <c r="K167" s="39"/>
      <c r="L167" s="39"/>
      <c r="M167" s="39" t="e">
        <f>L167/K167</f>
        <v>#DIV/0!</v>
      </c>
      <c r="N167" s="40"/>
    </row>
    <row r="168" spans="1:14" x14ac:dyDescent="0.25">
      <c r="A168" s="1132" t="s">
        <v>133</v>
      </c>
      <c r="B168" s="1119" t="s">
        <v>334</v>
      </c>
      <c r="C168" s="1119" t="s">
        <v>335</v>
      </c>
      <c r="D168" s="39" t="s">
        <v>336</v>
      </c>
      <c r="E168" s="39" t="s">
        <v>205</v>
      </c>
      <c r="F168" s="39">
        <v>100</v>
      </c>
      <c r="G168" s="39">
        <v>1</v>
      </c>
      <c r="H168" s="39">
        <v>1</v>
      </c>
      <c r="I168" s="39">
        <v>1</v>
      </c>
      <c r="J168" s="111">
        <f t="shared" si="11"/>
        <v>1</v>
      </c>
      <c r="K168" s="39"/>
      <c r="L168" s="39"/>
      <c r="M168" s="39" t="e">
        <f>L168/K168</f>
        <v>#DIV/0!</v>
      </c>
      <c r="N168" s="40"/>
    </row>
    <row r="169" spans="1:14" x14ac:dyDescent="0.25">
      <c r="A169" s="1133"/>
      <c r="B169" s="1120"/>
      <c r="C169" s="1120"/>
      <c r="D169" s="39" t="s">
        <v>337</v>
      </c>
      <c r="E169" s="39" t="s">
        <v>338</v>
      </c>
      <c r="F169" s="39">
        <v>100</v>
      </c>
      <c r="G169" s="39">
        <v>94.6</v>
      </c>
      <c r="H169" s="39">
        <v>94.2</v>
      </c>
      <c r="I169" s="39">
        <v>95.9</v>
      </c>
      <c r="J169" s="111">
        <f t="shared" si="11"/>
        <v>1.0180467091295118</v>
      </c>
      <c r="K169" s="39"/>
      <c r="L169" s="39"/>
      <c r="M169" s="39"/>
      <c r="N169" s="40"/>
    </row>
    <row r="170" spans="1:14" x14ac:dyDescent="0.25">
      <c r="A170" s="1134"/>
      <c r="B170" s="39" t="s">
        <v>339</v>
      </c>
      <c r="C170" s="39" t="s">
        <v>340</v>
      </c>
      <c r="D170" s="39" t="s">
        <v>341</v>
      </c>
      <c r="E170" s="39" t="s">
        <v>205</v>
      </c>
      <c r="F170" s="39">
        <v>100</v>
      </c>
      <c r="G170" s="39">
        <v>1</v>
      </c>
      <c r="H170" s="39">
        <v>1</v>
      </c>
      <c r="I170" s="39">
        <v>1</v>
      </c>
      <c r="J170" s="111">
        <f t="shared" si="11"/>
        <v>1</v>
      </c>
      <c r="K170" s="39"/>
      <c r="L170" s="39"/>
      <c r="M170" s="39" t="e">
        <f>L170/K170</f>
        <v>#DIV/0!</v>
      </c>
      <c r="N170" s="40"/>
    </row>
    <row r="171" spans="1:14" x14ac:dyDescent="0.25">
      <c r="A171" s="1132" t="s">
        <v>134</v>
      </c>
      <c r="B171" s="1119" t="s">
        <v>334</v>
      </c>
      <c r="C171" s="1119" t="s">
        <v>335</v>
      </c>
      <c r="D171" s="39" t="s">
        <v>336</v>
      </c>
      <c r="E171" s="39" t="s">
        <v>205</v>
      </c>
      <c r="F171" s="39">
        <v>100</v>
      </c>
      <c r="G171" s="39">
        <v>1</v>
      </c>
      <c r="H171" s="39">
        <v>1</v>
      </c>
      <c r="I171" s="39">
        <v>1</v>
      </c>
      <c r="J171" s="111">
        <f t="shared" si="11"/>
        <v>1</v>
      </c>
      <c r="K171" s="39"/>
      <c r="L171" s="39"/>
      <c r="M171" s="39" t="e">
        <f>L171/K171</f>
        <v>#DIV/0!</v>
      </c>
      <c r="N171" s="40"/>
    </row>
    <row r="172" spans="1:14" x14ac:dyDescent="0.25">
      <c r="A172" s="1133"/>
      <c r="B172" s="1120"/>
      <c r="C172" s="1120"/>
      <c r="D172" s="39" t="s">
        <v>337</v>
      </c>
      <c r="E172" s="39" t="s">
        <v>338</v>
      </c>
      <c r="F172" s="39">
        <v>100</v>
      </c>
      <c r="G172" s="39">
        <v>98.1</v>
      </c>
      <c r="H172" s="39">
        <v>95.9</v>
      </c>
      <c r="I172" s="39">
        <v>95.9</v>
      </c>
      <c r="J172" s="111">
        <f t="shared" si="11"/>
        <v>1</v>
      </c>
      <c r="K172" s="39"/>
      <c r="L172" s="39"/>
      <c r="M172" s="39"/>
      <c r="N172" s="40"/>
    </row>
    <row r="173" spans="1:14" ht="15.75" thickBot="1" x14ac:dyDescent="0.3">
      <c r="A173" s="1166"/>
      <c r="B173" s="39" t="s">
        <v>339</v>
      </c>
      <c r="C173" s="39" t="s">
        <v>340</v>
      </c>
      <c r="D173" s="39" t="s">
        <v>341</v>
      </c>
      <c r="E173" s="39" t="s">
        <v>205</v>
      </c>
      <c r="F173" s="39">
        <v>100</v>
      </c>
      <c r="G173" s="39">
        <v>1</v>
      </c>
      <c r="H173" s="39">
        <v>1</v>
      </c>
      <c r="I173" s="39">
        <v>1</v>
      </c>
      <c r="J173" s="111">
        <f t="shared" si="11"/>
        <v>1</v>
      </c>
      <c r="K173" s="39"/>
      <c r="L173" s="39"/>
      <c r="M173" s="39" t="e">
        <f>L173/K173</f>
        <v>#DIV/0!</v>
      </c>
      <c r="N173" s="40"/>
    </row>
    <row r="174" spans="1:14" ht="15.75" thickBot="1" x14ac:dyDescent="0.3"/>
    <row r="175" spans="1:14" ht="20.25" x14ac:dyDescent="0.25">
      <c r="A175" s="1135" t="s">
        <v>168</v>
      </c>
      <c r="B175" s="1136"/>
      <c r="C175" s="1136"/>
      <c r="D175" s="1136"/>
      <c r="E175" s="1136"/>
      <c r="F175" s="1136"/>
      <c r="G175" s="1136"/>
      <c r="H175" s="1136"/>
      <c r="I175" s="1136"/>
      <c r="J175" s="1136"/>
      <c r="K175" s="1136"/>
      <c r="L175" s="1136"/>
      <c r="M175" s="1136"/>
      <c r="N175" s="1137"/>
    </row>
    <row r="176" spans="1:14" ht="44.25" customHeight="1" x14ac:dyDescent="0.25">
      <c r="A176" s="35" t="s">
        <v>63</v>
      </c>
      <c r="B176" s="36" t="s">
        <v>146</v>
      </c>
      <c r="C176" s="36" t="s">
        <v>147</v>
      </c>
      <c r="D176" s="36" t="s">
        <v>148</v>
      </c>
      <c r="E176" s="36" t="s">
        <v>149</v>
      </c>
      <c r="F176" s="36" t="s">
        <v>169</v>
      </c>
      <c r="G176" s="36" t="s">
        <v>151</v>
      </c>
      <c r="H176" s="36" t="s">
        <v>170</v>
      </c>
      <c r="I176" s="36" t="s">
        <v>171</v>
      </c>
      <c r="J176" s="44" t="s">
        <v>172</v>
      </c>
      <c r="K176" s="36" t="s">
        <v>155</v>
      </c>
      <c r="L176" s="36" t="s">
        <v>156</v>
      </c>
      <c r="M176" s="36" t="s">
        <v>157</v>
      </c>
      <c r="N176" s="37" t="s">
        <v>158</v>
      </c>
    </row>
    <row r="177" spans="1:14" ht="16.5" customHeight="1" x14ac:dyDescent="0.25">
      <c r="A177" s="1106" t="s">
        <v>136</v>
      </c>
      <c r="B177" s="1119" t="s">
        <v>334</v>
      </c>
      <c r="C177" s="1119" t="s">
        <v>335</v>
      </c>
      <c r="D177" s="39" t="s">
        <v>336</v>
      </c>
      <c r="E177" s="39" t="s">
        <v>205</v>
      </c>
      <c r="F177" s="39">
        <v>100</v>
      </c>
      <c r="G177" s="39">
        <v>1</v>
      </c>
      <c r="H177" s="39">
        <v>1</v>
      </c>
      <c r="I177" s="39">
        <v>1</v>
      </c>
      <c r="J177" s="493">
        <f>I177/H177</f>
        <v>1</v>
      </c>
      <c r="K177" s="39"/>
      <c r="L177" s="39"/>
      <c r="M177" s="39" t="e">
        <f>L177/K177</f>
        <v>#DIV/0!</v>
      </c>
      <c r="N177" s="40"/>
    </row>
    <row r="178" spans="1:14" ht="16.5" customHeight="1" x14ac:dyDescent="0.25">
      <c r="A178" s="1107"/>
      <c r="B178" s="1120"/>
      <c r="C178" s="1120"/>
      <c r="D178" s="39" t="s">
        <v>337</v>
      </c>
      <c r="E178" s="39" t="s">
        <v>338</v>
      </c>
      <c r="F178" s="39">
        <v>100</v>
      </c>
      <c r="G178" s="39">
        <v>98.1</v>
      </c>
      <c r="H178" s="39">
        <v>97.1</v>
      </c>
      <c r="I178" s="39">
        <v>95.9</v>
      </c>
      <c r="J178" s="493">
        <f>I178/H178</f>
        <v>0.98764160659114331</v>
      </c>
      <c r="K178" s="39"/>
      <c r="L178" s="39"/>
      <c r="M178" s="39" t="e">
        <f>L178/K178</f>
        <v>#DIV/0!</v>
      </c>
      <c r="N178" s="40"/>
    </row>
    <row r="179" spans="1:14" ht="16.5" customHeight="1" x14ac:dyDescent="0.25">
      <c r="A179" s="1108"/>
      <c r="B179" s="39" t="s">
        <v>339</v>
      </c>
      <c r="C179" s="39" t="s">
        <v>340</v>
      </c>
      <c r="D179" s="39" t="s">
        <v>341</v>
      </c>
      <c r="E179" s="39" t="s">
        <v>205</v>
      </c>
      <c r="F179" s="39">
        <v>100</v>
      </c>
      <c r="G179" s="39">
        <v>1</v>
      </c>
      <c r="H179" s="39">
        <v>1</v>
      </c>
      <c r="I179" s="39">
        <v>1</v>
      </c>
      <c r="J179" s="493">
        <f>I179/H179</f>
        <v>1</v>
      </c>
      <c r="K179" s="39"/>
      <c r="L179" s="39"/>
      <c r="M179" s="39" t="e">
        <f>L179/K179</f>
        <v>#DIV/0!</v>
      </c>
      <c r="N179" s="40"/>
    </row>
    <row r="180" spans="1:14" ht="16.5" customHeight="1" x14ac:dyDescent="0.25">
      <c r="A180" s="1106" t="s">
        <v>137</v>
      </c>
      <c r="B180" s="1119" t="s">
        <v>334</v>
      </c>
      <c r="C180" s="1119" t="s">
        <v>335</v>
      </c>
      <c r="D180" s="39" t="s">
        <v>336</v>
      </c>
      <c r="E180" s="39" t="s">
        <v>205</v>
      </c>
      <c r="F180" s="39">
        <v>100</v>
      </c>
      <c r="G180" s="39">
        <v>1</v>
      </c>
      <c r="H180" s="39">
        <v>1</v>
      </c>
      <c r="I180" s="39">
        <v>1</v>
      </c>
      <c r="J180" s="493">
        <f>I180/H180</f>
        <v>1</v>
      </c>
      <c r="K180" s="39"/>
      <c r="L180" s="39"/>
      <c r="M180" s="39" t="e">
        <f>L180/K180</f>
        <v>#DIV/0!</v>
      </c>
      <c r="N180" s="40"/>
    </row>
    <row r="181" spans="1:14" ht="16.5" customHeight="1" x14ac:dyDescent="0.25">
      <c r="A181" s="1107"/>
      <c r="B181" s="1120"/>
      <c r="C181" s="1120"/>
      <c r="D181" s="39" t="s">
        <v>337</v>
      </c>
      <c r="E181" s="39" t="s">
        <v>338</v>
      </c>
      <c r="F181" s="39">
        <v>100</v>
      </c>
      <c r="G181" s="39">
        <v>98.1</v>
      </c>
      <c r="H181" s="39">
        <v>97.1</v>
      </c>
      <c r="I181" s="39">
        <v>95.9</v>
      </c>
      <c r="J181" s="493">
        <f t="shared" ref="J181:J188" si="12">I181/H181</f>
        <v>0.98764160659114331</v>
      </c>
      <c r="K181" s="39"/>
      <c r="L181" s="39"/>
      <c r="M181" s="39" t="e">
        <f t="shared" ref="M181:M188" si="13">L181/K181</f>
        <v>#DIV/0!</v>
      </c>
      <c r="N181" s="40"/>
    </row>
    <row r="182" spans="1:14" ht="16.5" customHeight="1" x14ac:dyDescent="0.25">
      <c r="A182" s="1108"/>
      <c r="B182" s="39" t="s">
        <v>339</v>
      </c>
      <c r="C182" s="39" t="s">
        <v>340</v>
      </c>
      <c r="D182" s="39" t="s">
        <v>341</v>
      </c>
      <c r="E182" s="39" t="s">
        <v>205</v>
      </c>
      <c r="F182" s="39">
        <v>100</v>
      </c>
      <c r="G182" s="39">
        <v>1</v>
      </c>
      <c r="H182" s="39">
        <v>1</v>
      </c>
      <c r="I182" s="39">
        <v>1</v>
      </c>
      <c r="J182" s="493">
        <f t="shared" si="12"/>
        <v>1</v>
      </c>
      <c r="K182" s="39"/>
      <c r="L182" s="39"/>
      <c r="M182" s="39" t="e">
        <f t="shared" si="13"/>
        <v>#DIV/0!</v>
      </c>
      <c r="N182" s="40"/>
    </row>
    <row r="183" spans="1:14" ht="16.5" customHeight="1" x14ac:dyDescent="0.25">
      <c r="A183" s="1106" t="s">
        <v>138</v>
      </c>
      <c r="B183" s="1119" t="s">
        <v>334</v>
      </c>
      <c r="C183" s="1119" t="s">
        <v>335</v>
      </c>
      <c r="D183" s="39" t="s">
        <v>336</v>
      </c>
      <c r="E183" s="39" t="s">
        <v>205</v>
      </c>
      <c r="F183" s="39">
        <v>100</v>
      </c>
      <c r="G183" s="39">
        <v>1</v>
      </c>
      <c r="H183" s="39">
        <v>1</v>
      </c>
      <c r="I183" s="39">
        <v>1</v>
      </c>
      <c r="J183" s="493">
        <f t="shared" si="12"/>
        <v>1</v>
      </c>
      <c r="K183" s="39"/>
      <c r="L183" s="39"/>
      <c r="M183" s="39" t="e">
        <f t="shared" si="13"/>
        <v>#DIV/0!</v>
      </c>
      <c r="N183" s="40"/>
    </row>
    <row r="184" spans="1:14" ht="16.5" customHeight="1" x14ac:dyDescent="0.25">
      <c r="A184" s="1107"/>
      <c r="B184" s="1120"/>
      <c r="C184" s="1120"/>
      <c r="D184" s="39" t="s">
        <v>337</v>
      </c>
      <c r="E184" s="39" t="s">
        <v>338</v>
      </c>
      <c r="F184" s="39">
        <v>100</v>
      </c>
      <c r="G184" s="39">
        <v>98.1</v>
      </c>
      <c r="H184" s="39">
        <v>97.1</v>
      </c>
      <c r="I184" s="39">
        <v>95.9</v>
      </c>
      <c r="J184" s="493">
        <f t="shared" si="12"/>
        <v>0.98764160659114331</v>
      </c>
      <c r="K184" s="39"/>
      <c r="L184" s="39"/>
      <c r="M184" s="39" t="e">
        <f t="shared" si="13"/>
        <v>#DIV/0!</v>
      </c>
      <c r="N184" s="40"/>
    </row>
    <row r="185" spans="1:14" ht="16.5" customHeight="1" x14ac:dyDescent="0.25">
      <c r="A185" s="1108"/>
      <c r="B185" s="39" t="s">
        <v>339</v>
      </c>
      <c r="C185" s="39" t="s">
        <v>340</v>
      </c>
      <c r="D185" s="39" t="s">
        <v>341</v>
      </c>
      <c r="E185" s="39" t="s">
        <v>205</v>
      </c>
      <c r="F185" s="39">
        <v>100</v>
      </c>
      <c r="G185" s="39">
        <v>1</v>
      </c>
      <c r="H185" s="39">
        <v>1</v>
      </c>
      <c r="I185" s="39">
        <v>1</v>
      </c>
      <c r="J185" s="493">
        <f t="shared" si="12"/>
        <v>1</v>
      </c>
      <c r="K185" s="39"/>
      <c r="L185" s="39"/>
      <c r="M185" s="39" t="e">
        <f t="shared" si="13"/>
        <v>#DIV/0!</v>
      </c>
      <c r="N185" s="40"/>
    </row>
    <row r="186" spans="1:14" ht="16.5" customHeight="1" x14ac:dyDescent="0.25">
      <c r="A186" s="1106" t="s">
        <v>139</v>
      </c>
      <c r="B186" s="1119" t="s">
        <v>334</v>
      </c>
      <c r="C186" s="1119" t="s">
        <v>335</v>
      </c>
      <c r="D186" s="39" t="s">
        <v>336</v>
      </c>
      <c r="E186" s="39" t="s">
        <v>205</v>
      </c>
      <c r="F186" s="39">
        <v>100</v>
      </c>
      <c r="G186" s="39">
        <v>1</v>
      </c>
      <c r="H186" s="39">
        <v>1</v>
      </c>
      <c r="I186" s="39">
        <v>1</v>
      </c>
      <c r="J186" s="493">
        <f t="shared" si="12"/>
        <v>1</v>
      </c>
      <c r="K186" s="39"/>
      <c r="L186" s="39"/>
      <c r="M186" s="39" t="e">
        <f t="shared" si="13"/>
        <v>#DIV/0!</v>
      </c>
      <c r="N186" s="40"/>
    </row>
    <row r="187" spans="1:14" ht="16.5" customHeight="1" x14ac:dyDescent="0.25">
      <c r="A187" s="1107"/>
      <c r="B187" s="1120"/>
      <c r="C187" s="1120"/>
      <c r="D187" s="39" t="s">
        <v>337</v>
      </c>
      <c r="E187" s="39" t="s">
        <v>338</v>
      </c>
      <c r="F187" s="39">
        <v>100</v>
      </c>
      <c r="G187" s="39">
        <v>98.1</v>
      </c>
      <c r="H187" s="39">
        <v>97.1</v>
      </c>
      <c r="I187" s="39">
        <v>95.9</v>
      </c>
      <c r="J187" s="493">
        <f t="shared" si="12"/>
        <v>0.98764160659114331</v>
      </c>
      <c r="K187" s="39"/>
      <c r="L187" s="39"/>
      <c r="M187" s="39" t="e">
        <f t="shared" si="13"/>
        <v>#DIV/0!</v>
      </c>
      <c r="N187" s="40"/>
    </row>
    <row r="188" spans="1:14" ht="16.5" customHeight="1" x14ac:dyDescent="0.25">
      <c r="A188" s="1108"/>
      <c r="B188" s="39" t="s">
        <v>339</v>
      </c>
      <c r="C188" s="39" t="s">
        <v>340</v>
      </c>
      <c r="D188" s="39" t="s">
        <v>341</v>
      </c>
      <c r="E188" s="39" t="s">
        <v>205</v>
      </c>
      <c r="F188" s="39">
        <v>100</v>
      </c>
      <c r="G188" s="39">
        <v>1</v>
      </c>
      <c r="H188" s="39">
        <v>1</v>
      </c>
      <c r="I188" s="39">
        <v>1</v>
      </c>
      <c r="J188" s="493">
        <f t="shared" si="12"/>
        <v>1</v>
      </c>
      <c r="K188" s="39"/>
      <c r="L188" s="39"/>
      <c r="M188" s="39" t="e">
        <f t="shared" si="13"/>
        <v>#DIV/0!</v>
      </c>
      <c r="N188" s="40"/>
    </row>
    <row r="189" spans="1:14" ht="16.5" customHeight="1" x14ac:dyDescent="0.25">
      <c r="A189" s="1106" t="s">
        <v>140</v>
      </c>
      <c r="B189" s="1119" t="s">
        <v>334</v>
      </c>
      <c r="C189" s="1119" t="s">
        <v>335</v>
      </c>
      <c r="D189" s="39" t="s">
        <v>336</v>
      </c>
      <c r="E189" s="39" t="s">
        <v>205</v>
      </c>
      <c r="F189" s="39">
        <v>100</v>
      </c>
      <c r="G189" s="39">
        <v>1</v>
      </c>
      <c r="H189" s="39">
        <v>1</v>
      </c>
      <c r="I189" s="39">
        <v>1</v>
      </c>
      <c r="J189" s="494">
        <f t="shared" ref="J189:J197" si="14">I189/H189</f>
        <v>1</v>
      </c>
      <c r="K189" s="39"/>
      <c r="L189" s="39"/>
      <c r="M189" s="39" t="e">
        <f t="shared" ref="M189:M197" si="15">L189/K189</f>
        <v>#DIV/0!</v>
      </c>
      <c r="N189" s="40"/>
    </row>
    <row r="190" spans="1:14" ht="16.5" customHeight="1" x14ac:dyDescent="0.25">
      <c r="A190" s="1107"/>
      <c r="B190" s="1120"/>
      <c r="C190" s="1120"/>
      <c r="D190" s="39" t="s">
        <v>337</v>
      </c>
      <c r="E190" s="39" t="s">
        <v>338</v>
      </c>
      <c r="F190" s="39">
        <v>100</v>
      </c>
      <c r="G190" s="39">
        <v>98.1</v>
      </c>
      <c r="H190" s="39">
        <v>97.1</v>
      </c>
      <c r="I190" s="39">
        <v>95.9</v>
      </c>
      <c r="J190" s="495">
        <f t="shared" si="14"/>
        <v>0.98764160659114331</v>
      </c>
      <c r="K190" s="39"/>
      <c r="L190" s="39"/>
      <c r="M190" s="39" t="e">
        <f t="shared" si="15"/>
        <v>#DIV/0!</v>
      </c>
      <c r="N190" s="40"/>
    </row>
    <row r="191" spans="1:14" ht="16.5" customHeight="1" x14ac:dyDescent="0.25">
      <c r="A191" s="1108"/>
      <c r="B191" s="39" t="s">
        <v>339</v>
      </c>
      <c r="C191" s="39" t="s">
        <v>340</v>
      </c>
      <c r="D191" s="39" t="s">
        <v>341</v>
      </c>
      <c r="E191" s="39" t="s">
        <v>205</v>
      </c>
      <c r="F191" s="39">
        <v>100</v>
      </c>
      <c r="G191" s="39">
        <v>1</v>
      </c>
      <c r="H191" s="39">
        <v>1</v>
      </c>
      <c r="I191" s="39">
        <v>1</v>
      </c>
      <c r="J191" s="494">
        <f t="shared" si="14"/>
        <v>1</v>
      </c>
      <c r="K191" s="39"/>
      <c r="L191" s="39"/>
      <c r="M191" s="39" t="e">
        <f t="shared" si="15"/>
        <v>#DIV/0!</v>
      </c>
      <c r="N191" s="40"/>
    </row>
    <row r="192" spans="1:14" ht="16.5" customHeight="1" x14ac:dyDescent="0.25">
      <c r="A192" s="1106" t="s">
        <v>141</v>
      </c>
      <c r="B192" s="1119" t="s">
        <v>334</v>
      </c>
      <c r="C192" s="1119" t="s">
        <v>335</v>
      </c>
      <c r="D192" s="39" t="s">
        <v>336</v>
      </c>
      <c r="E192" s="39" t="s">
        <v>205</v>
      </c>
      <c r="F192" s="39">
        <v>100</v>
      </c>
      <c r="G192" s="39">
        <v>1</v>
      </c>
      <c r="H192" s="39">
        <v>1</v>
      </c>
      <c r="I192" s="39">
        <v>1</v>
      </c>
      <c r="J192" s="494">
        <f t="shared" si="14"/>
        <v>1</v>
      </c>
      <c r="K192" s="39"/>
      <c r="L192" s="39"/>
      <c r="M192" s="39" t="e">
        <f t="shared" si="15"/>
        <v>#DIV/0!</v>
      </c>
      <c r="N192" s="40"/>
    </row>
    <row r="193" spans="1:15" ht="16.5" customHeight="1" x14ac:dyDescent="0.25">
      <c r="A193" s="1107"/>
      <c r="B193" s="1120"/>
      <c r="C193" s="1120"/>
      <c r="D193" s="39" t="s">
        <v>337</v>
      </c>
      <c r="E193" s="39" t="s">
        <v>338</v>
      </c>
      <c r="F193" s="39">
        <v>100</v>
      </c>
      <c r="G193" s="39">
        <v>98.1</v>
      </c>
      <c r="H193" s="39">
        <v>97.1</v>
      </c>
      <c r="I193" s="39">
        <v>95.9</v>
      </c>
      <c r="J193" s="495">
        <f t="shared" si="14"/>
        <v>0.98764160659114331</v>
      </c>
      <c r="K193" s="39"/>
      <c r="L193" s="39"/>
      <c r="M193" s="39" t="e">
        <f t="shared" si="15"/>
        <v>#DIV/0!</v>
      </c>
      <c r="N193" s="40"/>
    </row>
    <row r="194" spans="1:15" ht="16.5" customHeight="1" x14ac:dyDescent="0.25">
      <c r="A194" s="1108"/>
      <c r="B194" s="39" t="s">
        <v>339</v>
      </c>
      <c r="C194" s="39" t="s">
        <v>340</v>
      </c>
      <c r="D194" s="39" t="s">
        <v>341</v>
      </c>
      <c r="E194" s="39" t="s">
        <v>205</v>
      </c>
      <c r="F194" s="39">
        <v>100</v>
      </c>
      <c r="G194" s="39">
        <v>1</v>
      </c>
      <c r="H194" s="39">
        <v>1</v>
      </c>
      <c r="I194" s="39">
        <v>1</v>
      </c>
      <c r="J194" s="494">
        <f t="shared" si="14"/>
        <v>1</v>
      </c>
      <c r="K194" s="39"/>
      <c r="L194" s="39"/>
      <c r="M194" s="39" t="e">
        <f t="shared" si="15"/>
        <v>#DIV/0!</v>
      </c>
      <c r="N194" s="40"/>
    </row>
    <row r="195" spans="1:15" x14ac:dyDescent="0.25">
      <c r="A195" s="1176" t="s">
        <v>129</v>
      </c>
      <c r="B195" s="1183" t="s">
        <v>334</v>
      </c>
      <c r="C195" s="1183" t="s">
        <v>335</v>
      </c>
      <c r="D195" s="384" t="s">
        <v>336</v>
      </c>
      <c r="E195" s="384" t="s">
        <v>205</v>
      </c>
      <c r="F195" s="384">
        <v>100</v>
      </c>
      <c r="G195" s="384">
        <v>1</v>
      </c>
      <c r="H195" s="384">
        <v>1</v>
      </c>
      <c r="I195" s="384">
        <v>1</v>
      </c>
      <c r="J195" s="496">
        <f t="shared" si="14"/>
        <v>1</v>
      </c>
      <c r="K195" s="384"/>
      <c r="L195" s="384"/>
      <c r="M195" s="384" t="e">
        <f t="shared" si="15"/>
        <v>#DIV/0!</v>
      </c>
      <c r="N195" s="497" t="s">
        <v>511</v>
      </c>
    </row>
    <row r="196" spans="1:15" ht="28.15" customHeight="1" x14ac:dyDescent="0.25">
      <c r="A196" s="1177"/>
      <c r="B196" s="1184"/>
      <c r="C196" s="1184"/>
      <c r="D196" s="384" t="s">
        <v>337</v>
      </c>
      <c r="E196" s="384" t="s">
        <v>338</v>
      </c>
      <c r="F196" s="384">
        <v>100</v>
      </c>
      <c r="G196" s="384">
        <v>98.1</v>
      </c>
      <c r="H196" s="384">
        <v>97.1</v>
      </c>
      <c r="I196" s="384">
        <v>95.9</v>
      </c>
      <c r="J196" s="498">
        <f t="shared" si="14"/>
        <v>0.98764160659114331</v>
      </c>
      <c r="K196" s="384"/>
      <c r="L196" s="384"/>
      <c r="M196" s="384" t="e">
        <f t="shared" si="15"/>
        <v>#DIV/0!</v>
      </c>
      <c r="N196" s="497" t="s">
        <v>512</v>
      </c>
    </row>
    <row r="197" spans="1:15" ht="31.9" customHeight="1" x14ac:dyDescent="0.25">
      <c r="A197" s="1178"/>
      <c r="B197" s="384" t="s">
        <v>339</v>
      </c>
      <c r="C197" s="384" t="s">
        <v>340</v>
      </c>
      <c r="D197" s="384" t="s">
        <v>341</v>
      </c>
      <c r="E197" s="384" t="s">
        <v>205</v>
      </c>
      <c r="F197" s="384">
        <v>100</v>
      </c>
      <c r="G197" s="384">
        <v>1</v>
      </c>
      <c r="H197" s="384">
        <v>1</v>
      </c>
      <c r="I197" s="384">
        <v>1</v>
      </c>
      <c r="J197" s="496">
        <f t="shared" si="14"/>
        <v>1</v>
      </c>
      <c r="K197" s="384"/>
      <c r="L197" s="384"/>
      <c r="M197" s="384" t="e">
        <f t="shared" si="15"/>
        <v>#DIV/0!</v>
      </c>
      <c r="N197" s="497" t="s">
        <v>510</v>
      </c>
    </row>
    <row r="198" spans="1:15" ht="40.5" customHeight="1" x14ac:dyDescent="0.25">
      <c r="A198" s="1171" t="s">
        <v>130</v>
      </c>
      <c r="B198" s="1174" t="s">
        <v>334</v>
      </c>
      <c r="C198" s="1174" t="s">
        <v>335</v>
      </c>
      <c r="D198" s="499" t="s">
        <v>336</v>
      </c>
      <c r="E198" s="499" t="s">
        <v>205</v>
      </c>
      <c r="F198" s="499">
        <v>100</v>
      </c>
      <c r="G198" s="384">
        <v>1</v>
      </c>
      <c r="H198" s="384">
        <v>1</v>
      </c>
      <c r="I198" s="384">
        <v>1</v>
      </c>
      <c r="J198" s="496">
        <f>I198/H198</f>
        <v>1</v>
      </c>
      <c r="K198" s="384"/>
      <c r="L198" s="499"/>
      <c r="M198" s="499"/>
      <c r="N198" s="500" t="s">
        <v>525</v>
      </c>
      <c r="O198" s="2"/>
    </row>
    <row r="199" spans="1:15" ht="28.15" customHeight="1" x14ac:dyDescent="0.25">
      <c r="A199" s="1172"/>
      <c r="B199" s="1175"/>
      <c r="C199" s="1175"/>
      <c r="D199" s="499" t="s">
        <v>337</v>
      </c>
      <c r="E199" s="499" t="s">
        <v>338</v>
      </c>
      <c r="F199" s="499">
        <v>100</v>
      </c>
      <c r="G199" s="384">
        <v>98.1</v>
      </c>
      <c r="H199" s="384">
        <v>97.1</v>
      </c>
      <c r="I199" s="384">
        <v>0</v>
      </c>
      <c r="J199" s="498">
        <f>I199/H199</f>
        <v>0</v>
      </c>
      <c r="K199" s="384"/>
      <c r="L199" s="499"/>
      <c r="M199" s="499"/>
      <c r="N199" s="500" t="s">
        <v>526</v>
      </c>
      <c r="O199" s="2"/>
    </row>
    <row r="200" spans="1:15" ht="31.9" customHeight="1" x14ac:dyDescent="0.25">
      <c r="A200" s="1173"/>
      <c r="B200" s="499" t="s">
        <v>339</v>
      </c>
      <c r="C200" s="499" t="s">
        <v>340</v>
      </c>
      <c r="D200" s="499" t="s">
        <v>341</v>
      </c>
      <c r="E200" s="499" t="s">
        <v>205</v>
      </c>
      <c r="F200" s="499">
        <v>100</v>
      </c>
      <c r="G200" s="384">
        <v>1</v>
      </c>
      <c r="H200" s="384">
        <v>1</v>
      </c>
      <c r="I200" s="384">
        <v>1</v>
      </c>
      <c r="J200" s="496">
        <f>I200/H200</f>
        <v>1</v>
      </c>
      <c r="K200" s="384"/>
      <c r="L200" s="499"/>
      <c r="M200" s="499"/>
      <c r="N200" s="500" t="s">
        <v>538</v>
      </c>
      <c r="O200" s="2"/>
    </row>
    <row r="201" spans="1:15" x14ac:dyDescent="0.25">
      <c r="A201" s="1176" t="s">
        <v>131</v>
      </c>
      <c r="B201" s="1179" t="s">
        <v>334</v>
      </c>
      <c r="C201" s="1179" t="s">
        <v>335</v>
      </c>
      <c r="D201" s="382" t="s">
        <v>336</v>
      </c>
      <c r="E201" s="382" t="s">
        <v>205</v>
      </c>
      <c r="F201" s="382"/>
      <c r="G201" s="382"/>
      <c r="H201" s="382"/>
      <c r="I201" s="382"/>
      <c r="J201" s="383"/>
      <c r="K201" s="382"/>
      <c r="L201" s="382"/>
      <c r="M201" s="384"/>
      <c r="N201" s="385"/>
    </row>
    <row r="202" spans="1:15" ht="28.15" customHeight="1" x14ac:dyDescent="0.25">
      <c r="A202" s="1177"/>
      <c r="B202" s="1180"/>
      <c r="C202" s="1180"/>
      <c r="D202" s="382" t="s">
        <v>337</v>
      </c>
      <c r="E202" s="382" t="s">
        <v>338</v>
      </c>
      <c r="F202" s="382"/>
      <c r="G202" s="382"/>
      <c r="H202" s="382"/>
      <c r="I202" s="382"/>
      <c r="J202" s="386"/>
      <c r="K202" s="382"/>
      <c r="L202" s="382"/>
      <c r="M202" s="382"/>
      <c r="N202" s="385"/>
    </row>
    <row r="203" spans="1:15" ht="31.9" customHeight="1" x14ac:dyDescent="0.25">
      <c r="A203" s="1178"/>
      <c r="B203" s="382" t="s">
        <v>339</v>
      </c>
      <c r="C203" s="382" t="s">
        <v>340</v>
      </c>
      <c r="D203" s="382" t="s">
        <v>341</v>
      </c>
      <c r="E203" s="382" t="s">
        <v>205</v>
      </c>
      <c r="F203" s="382"/>
      <c r="G203" s="382"/>
      <c r="H203" s="382"/>
      <c r="I203" s="382"/>
      <c r="J203" s="387"/>
      <c r="K203" s="382"/>
      <c r="L203" s="382"/>
      <c r="M203" s="382"/>
      <c r="N203" s="385"/>
    </row>
    <row r="204" spans="1:15" ht="45" x14ac:dyDescent="0.25">
      <c r="A204" s="1176" t="s">
        <v>132</v>
      </c>
      <c r="B204" s="1183" t="s">
        <v>334</v>
      </c>
      <c r="C204" s="1183" t="s">
        <v>335</v>
      </c>
      <c r="D204" s="384" t="s">
        <v>336</v>
      </c>
      <c r="E204" s="384" t="s">
        <v>205</v>
      </c>
      <c r="F204" s="384">
        <v>100</v>
      </c>
      <c r="G204" s="384">
        <v>1</v>
      </c>
      <c r="H204" s="384">
        <v>1</v>
      </c>
      <c r="I204" s="384">
        <v>1</v>
      </c>
      <c r="J204" s="496">
        <v>1</v>
      </c>
      <c r="K204" s="384"/>
      <c r="L204" s="384"/>
      <c r="M204" s="384"/>
      <c r="N204" s="497" t="s">
        <v>525</v>
      </c>
    </row>
    <row r="205" spans="1:15" ht="68.25" customHeight="1" x14ac:dyDescent="0.25">
      <c r="A205" s="1177"/>
      <c r="B205" s="1184"/>
      <c r="C205" s="1184"/>
      <c r="D205" s="384" t="s">
        <v>337</v>
      </c>
      <c r="E205" s="384" t="s">
        <v>338</v>
      </c>
      <c r="F205" s="384">
        <v>100</v>
      </c>
      <c r="G205" s="384">
        <v>98.1</v>
      </c>
      <c r="H205" s="384">
        <v>97.1</v>
      </c>
      <c r="I205" s="384">
        <v>95.9</v>
      </c>
      <c r="J205" s="498">
        <f>I205/H205</f>
        <v>0.98764160659114331</v>
      </c>
      <c r="K205" s="384"/>
      <c r="L205" s="384"/>
      <c r="M205" s="384"/>
      <c r="N205" s="497" t="s">
        <v>559</v>
      </c>
    </row>
    <row r="206" spans="1:15" ht="31.9" customHeight="1" x14ac:dyDescent="0.25">
      <c r="A206" s="1178"/>
      <c r="B206" s="384" t="s">
        <v>339</v>
      </c>
      <c r="C206" s="384" t="s">
        <v>340</v>
      </c>
      <c r="D206" s="384" t="s">
        <v>341</v>
      </c>
      <c r="E206" s="384" t="s">
        <v>205</v>
      </c>
      <c r="F206" s="384">
        <v>100</v>
      </c>
      <c r="G206" s="384">
        <v>1</v>
      </c>
      <c r="H206" s="384">
        <v>1</v>
      </c>
      <c r="I206" s="384">
        <v>1</v>
      </c>
      <c r="J206" s="496">
        <v>1</v>
      </c>
      <c r="K206" s="384"/>
      <c r="L206" s="384"/>
      <c r="M206" s="384"/>
      <c r="N206" s="497" t="s">
        <v>548</v>
      </c>
    </row>
    <row r="207" spans="1:15" s="425" customFormat="1" ht="45" x14ac:dyDescent="0.25">
      <c r="A207" s="1176" t="s">
        <v>133</v>
      </c>
      <c r="B207" s="1183" t="s">
        <v>334</v>
      </c>
      <c r="C207" s="1183" t="s">
        <v>335</v>
      </c>
      <c r="D207" s="384" t="s">
        <v>336</v>
      </c>
      <c r="E207" s="384" t="s">
        <v>205</v>
      </c>
      <c r="F207" s="384">
        <v>100</v>
      </c>
      <c r="G207" s="384">
        <v>1</v>
      </c>
      <c r="H207" s="384">
        <v>1</v>
      </c>
      <c r="I207" s="384">
        <v>1</v>
      </c>
      <c r="J207" s="496">
        <v>1</v>
      </c>
      <c r="K207" s="384"/>
      <c r="L207" s="384"/>
      <c r="M207" s="384"/>
      <c r="N207" s="497" t="s">
        <v>525</v>
      </c>
    </row>
    <row r="208" spans="1:15" s="425" customFormat="1" ht="28.15" customHeight="1" x14ac:dyDescent="0.25">
      <c r="A208" s="1177"/>
      <c r="B208" s="1184"/>
      <c r="C208" s="1184"/>
      <c r="D208" s="384" t="s">
        <v>337</v>
      </c>
      <c r="E208" s="384" t="s">
        <v>338</v>
      </c>
      <c r="F208" s="384">
        <v>100</v>
      </c>
      <c r="G208" s="384">
        <v>98.1</v>
      </c>
      <c r="H208" s="384">
        <v>97.1</v>
      </c>
      <c r="I208" s="384">
        <v>95.9</v>
      </c>
      <c r="J208" s="498">
        <f>I208/H208</f>
        <v>0.98764160659114331</v>
      </c>
      <c r="K208" s="384"/>
      <c r="L208" s="384"/>
      <c r="M208" s="384"/>
      <c r="N208" s="497" t="s">
        <v>559</v>
      </c>
    </row>
    <row r="209" spans="1:14" s="425" customFormat="1" ht="31.9" customHeight="1" x14ac:dyDescent="0.25">
      <c r="A209" s="1178"/>
      <c r="B209" s="384" t="s">
        <v>339</v>
      </c>
      <c r="C209" s="384" t="s">
        <v>340</v>
      </c>
      <c r="D209" s="384" t="s">
        <v>341</v>
      </c>
      <c r="E209" s="384" t="s">
        <v>205</v>
      </c>
      <c r="F209" s="384">
        <v>100</v>
      </c>
      <c r="G209" s="384">
        <v>1</v>
      </c>
      <c r="H209" s="384">
        <v>1</v>
      </c>
      <c r="I209" s="384">
        <v>1</v>
      </c>
      <c r="J209" s="496">
        <v>1</v>
      </c>
      <c r="K209" s="384"/>
      <c r="L209" s="384"/>
      <c r="M209" s="384"/>
      <c r="N209" s="497" t="s">
        <v>548</v>
      </c>
    </row>
    <row r="210" spans="1:14" s="660" customFormat="1" ht="40.5" customHeight="1" x14ac:dyDescent="0.25">
      <c r="A210" s="1185" t="s">
        <v>134</v>
      </c>
      <c r="B210" s="1188" t="s">
        <v>334</v>
      </c>
      <c r="C210" s="1188" t="s">
        <v>335</v>
      </c>
      <c r="D210" s="677" t="s">
        <v>336</v>
      </c>
      <c r="E210" s="677" t="s">
        <v>205</v>
      </c>
      <c r="F210" s="677">
        <v>100</v>
      </c>
      <c r="G210" s="677">
        <v>1</v>
      </c>
      <c r="H210" s="677">
        <v>1</v>
      </c>
      <c r="I210" s="677">
        <v>1</v>
      </c>
      <c r="J210" s="387">
        <v>1</v>
      </c>
      <c r="K210" s="677"/>
      <c r="L210" s="677"/>
      <c r="M210" s="677"/>
      <c r="N210" s="678" t="s">
        <v>525</v>
      </c>
    </row>
    <row r="211" spans="1:14" s="660" customFormat="1" ht="28.15" customHeight="1" x14ac:dyDescent="0.25">
      <c r="A211" s="1186"/>
      <c r="B211" s="1189"/>
      <c r="C211" s="1189"/>
      <c r="D211" s="677" t="s">
        <v>337</v>
      </c>
      <c r="E211" s="677" t="s">
        <v>338</v>
      </c>
      <c r="F211" s="677">
        <v>100</v>
      </c>
      <c r="G211" s="677">
        <v>98.1</v>
      </c>
      <c r="H211" s="677">
        <v>97.1</v>
      </c>
      <c r="I211" s="677">
        <v>95.9</v>
      </c>
      <c r="J211" s="386">
        <f>I211/H211</f>
        <v>0.98764160659114331</v>
      </c>
      <c r="K211" s="677"/>
      <c r="L211" s="677"/>
      <c r="M211" s="677"/>
      <c r="N211" s="678" t="s">
        <v>559</v>
      </c>
    </row>
    <row r="212" spans="1:14" s="660" customFormat="1" ht="31.9" customHeight="1" x14ac:dyDescent="0.25">
      <c r="A212" s="1187"/>
      <c r="B212" s="677" t="s">
        <v>339</v>
      </c>
      <c r="C212" s="677" t="s">
        <v>340</v>
      </c>
      <c r="D212" s="677" t="s">
        <v>341</v>
      </c>
      <c r="E212" s="677" t="s">
        <v>205</v>
      </c>
      <c r="F212" s="677">
        <v>100</v>
      </c>
      <c r="G212" s="677">
        <v>1</v>
      </c>
      <c r="H212" s="677">
        <v>1</v>
      </c>
      <c r="I212" s="677">
        <v>1</v>
      </c>
      <c r="J212" s="387">
        <v>1</v>
      </c>
      <c r="K212" s="677"/>
      <c r="L212" s="677"/>
      <c r="M212" s="677"/>
      <c r="N212" s="678" t="s">
        <v>548</v>
      </c>
    </row>
    <row r="214" spans="1:14" ht="20.25" hidden="1" x14ac:dyDescent="0.25">
      <c r="A214" s="1135" t="s">
        <v>173</v>
      </c>
      <c r="B214" s="1136"/>
      <c r="C214" s="1136"/>
      <c r="D214" s="1136"/>
      <c r="E214" s="1136"/>
      <c r="F214" s="1136"/>
      <c r="G214" s="1136"/>
      <c r="H214" s="1136"/>
      <c r="I214" s="1136"/>
      <c r="J214" s="1136"/>
      <c r="K214" s="1136"/>
      <c r="L214" s="1136"/>
      <c r="M214" s="1136"/>
      <c r="N214" s="1137"/>
    </row>
    <row r="215" spans="1:14" ht="44.25" hidden="1" customHeight="1" x14ac:dyDescent="0.25">
      <c r="A215" s="35" t="s">
        <v>64</v>
      </c>
      <c r="B215" s="36" t="s">
        <v>146</v>
      </c>
      <c r="C215" s="36" t="s">
        <v>147</v>
      </c>
      <c r="D215" s="36" t="s">
        <v>148</v>
      </c>
      <c r="E215" s="36" t="s">
        <v>149</v>
      </c>
      <c r="F215" s="36" t="s">
        <v>174</v>
      </c>
      <c r="G215" s="36" t="s">
        <v>151</v>
      </c>
      <c r="H215" s="36" t="s">
        <v>175</v>
      </c>
      <c r="I215" s="36" t="s">
        <v>176</v>
      </c>
      <c r="J215" s="44" t="s">
        <v>177</v>
      </c>
      <c r="K215" s="36" t="s">
        <v>155</v>
      </c>
      <c r="L215" s="36" t="s">
        <v>156</v>
      </c>
      <c r="M215" s="36" t="s">
        <v>157</v>
      </c>
      <c r="N215" s="37" t="s">
        <v>158</v>
      </c>
    </row>
    <row r="216" spans="1:14" ht="16.5" hidden="1" customHeight="1" x14ac:dyDescent="0.25">
      <c r="A216" s="42" t="s">
        <v>136</v>
      </c>
      <c r="B216" s="39"/>
      <c r="C216" s="39"/>
      <c r="D216" s="39"/>
      <c r="E216" s="39"/>
      <c r="F216" s="39"/>
      <c r="G216" s="39"/>
      <c r="H216" s="39"/>
      <c r="I216" s="39"/>
      <c r="J216" s="39" t="e">
        <f t="shared" ref="J216:J227" si="16">I216/H216</f>
        <v>#DIV/0!</v>
      </c>
      <c r="K216" s="39"/>
      <c r="L216" s="39"/>
      <c r="M216" s="39" t="e">
        <f t="shared" ref="M216:M227" si="17">L216/K216</f>
        <v>#DIV/0!</v>
      </c>
      <c r="N216" s="40"/>
    </row>
    <row r="217" spans="1:14" ht="16.5" hidden="1" customHeight="1" x14ac:dyDescent="0.25">
      <c r="A217" s="42" t="s">
        <v>137</v>
      </c>
      <c r="B217" s="39"/>
      <c r="C217" s="39"/>
      <c r="D217" s="39"/>
      <c r="E217" s="39"/>
      <c r="F217" s="39"/>
      <c r="G217" s="39"/>
      <c r="H217" s="39"/>
      <c r="I217" s="39"/>
      <c r="J217" s="39" t="e">
        <f t="shared" si="16"/>
        <v>#DIV/0!</v>
      </c>
      <c r="K217" s="39"/>
      <c r="L217" s="39"/>
      <c r="M217" s="39" t="e">
        <f t="shared" si="17"/>
        <v>#DIV/0!</v>
      </c>
      <c r="N217" s="40"/>
    </row>
    <row r="218" spans="1:14" ht="16.5" hidden="1" customHeight="1" x14ac:dyDescent="0.25">
      <c r="A218" s="42" t="s">
        <v>138</v>
      </c>
      <c r="B218" s="39"/>
      <c r="C218" s="39"/>
      <c r="D218" s="39"/>
      <c r="E218" s="39"/>
      <c r="F218" s="39"/>
      <c r="G218" s="39"/>
      <c r="H218" s="39"/>
      <c r="I218" s="39"/>
      <c r="J218" s="39" t="e">
        <f t="shared" si="16"/>
        <v>#DIV/0!</v>
      </c>
      <c r="K218" s="39"/>
      <c r="L218" s="39"/>
      <c r="M218" s="39" t="e">
        <f t="shared" si="17"/>
        <v>#DIV/0!</v>
      </c>
      <c r="N218" s="40"/>
    </row>
    <row r="219" spans="1:14" ht="16.5" hidden="1" customHeight="1" x14ac:dyDescent="0.25">
      <c r="A219" s="42" t="s">
        <v>139</v>
      </c>
      <c r="B219" s="39"/>
      <c r="C219" s="39"/>
      <c r="D219" s="39"/>
      <c r="E219" s="39"/>
      <c r="F219" s="39"/>
      <c r="G219" s="39"/>
      <c r="H219" s="39"/>
      <c r="I219" s="39"/>
      <c r="J219" s="39" t="e">
        <f t="shared" si="16"/>
        <v>#DIV/0!</v>
      </c>
      <c r="K219" s="39"/>
      <c r="L219" s="39"/>
      <c r="M219" s="39" t="e">
        <f t="shared" si="17"/>
        <v>#DIV/0!</v>
      </c>
      <c r="N219" s="40"/>
    </row>
    <row r="220" spans="1:14" ht="16.5" hidden="1" customHeight="1" x14ac:dyDescent="0.25">
      <c r="A220" s="42" t="s">
        <v>140</v>
      </c>
      <c r="B220" s="39"/>
      <c r="C220" s="39"/>
      <c r="D220" s="39"/>
      <c r="E220" s="39"/>
      <c r="F220" s="39"/>
      <c r="G220" s="39"/>
      <c r="H220" s="39"/>
      <c r="I220" s="39"/>
      <c r="J220" s="39" t="e">
        <f t="shared" si="16"/>
        <v>#DIV/0!</v>
      </c>
      <c r="K220" s="39"/>
      <c r="L220" s="39"/>
      <c r="M220" s="39" t="e">
        <f t="shared" si="17"/>
        <v>#DIV/0!</v>
      </c>
      <c r="N220" s="40"/>
    </row>
    <row r="221" spans="1:14" ht="16.5" hidden="1" customHeight="1" x14ac:dyDescent="0.25">
      <c r="A221" s="42" t="s">
        <v>141</v>
      </c>
      <c r="B221" s="39"/>
      <c r="C221" s="39"/>
      <c r="D221" s="39"/>
      <c r="E221" s="39"/>
      <c r="F221" s="39"/>
      <c r="G221" s="39"/>
      <c r="H221" s="39"/>
      <c r="I221" s="39"/>
      <c r="J221" s="39" t="e">
        <f t="shared" si="16"/>
        <v>#DIV/0!</v>
      </c>
      <c r="K221" s="39"/>
      <c r="L221" s="39"/>
      <c r="M221" s="39" t="e">
        <f t="shared" si="17"/>
        <v>#DIV/0!</v>
      </c>
      <c r="N221" s="40"/>
    </row>
    <row r="222" spans="1:14" hidden="1" x14ac:dyDescent="0.25">
      <c r="A222" s="42" t="s">
        <v>129</v>
      </c>
      <c r="B222" s="39"/>
      <c r="C222" s="39"/>
      <c r="D222" s="39"/>
      <c r="E222" s="39"/>
      <c r="F222" s="39"/>
      <c r="G222" s="39"/>
      <c r="H222" s="39"/>
      <c r="I222" s="39"/>
      <c r="J222" s="39" t="e">
        <f t="shared" si="16"/>
        <v>#DIV/0!</v>
      </c>
      <c r="K222" s="39"/>
      <c r="L222" s="39"/>
      <c r="M222" s="39" t="e">
        <f t="shared" si="17"/>
        <v>#DIV/0!</v>
      </c>
      <c r="N222" s="40"/>
    </row>
    <row r="223" spans="1:14" hidden="1" x14ac:dyDescent="0.25">
      <c r="A223" s="42" t="s">
        <v>130</v>
      </c>
      <c r="B223" s="39"/>
      <c r="C223" s="39"/>
      <c r="D223" s="39"/>
      <c r="E223" s="39"/>
      <c r="F223" s="39"/>
      <c r="G223" s="39"/>
      <c r="H223" s="39"/>
      <c r="I223" s="39"/>
      <c r="J223" s="39" t="e">
        <f t="shared" si="16"/>
        <v>#DIV/0!</v>
      </c>
      <c r="K223" s="39"/>
      <c r="L223" s="39"/>
      <c r="M223" s="39" t="e">
        <f t="shared" si="17"/>
        <v>#DIV/0!</v>
      </c>
      <c r="N223" s="40"/>
    </row>
    <row r="224" spans="1:14" hidden="1" x14ac:dyDescent="0.25">
      <c r="A224" s="42" t="s">
        <v>131</v>
      </c>
      <c r="B224" s="39"/>
      <c r="C224" s="39"/>
      <c r="D224" s="39"/>
      <c r="E224" s="39"/>
      <c r="F224" s="39"/>
      <c r="G224" s="39"/>
      <c r="H224" s="39"/>
      <c r="I224" s="39"/>
      <c r="J224" s="39" t="e">
        <f t="shared" si="16"/>
        <v>#DIV/0!</v>
      </c>
      <c r="K224" s="39"/>
      <c r="L224" s="39"/>
      <c r="M224" s="39" t="e">
        <f t="shared" si="17"/>
        <v>#DIV/0!</v>
      </c>
      <c r="N224" s="40"/>
    </row>
    <row r="225" spans="1:14" hidden="1" x14ac:dyDescent="0.25">
      <c r="A225" s="42" t="s">
        <v>132</v>
      </c>
      <c r="B225" s="39"/>
      <c r="C225" s="39"/>
      <c r="D225" s="39"/>
      <c r="E225" s="39"/>
      <c r="F225" s="39"/>
      <c r="G225" s="39"/>
      <c r="H225" s="39"/>
      <c r="I225" s="39"/>
      <c r="J225" s="39" t="e">
        <f t="shared" si="16"/>
        <v>#DIV/0!</v>
      </c>
      <c r="K225" s="39"/>
      <c r="L225" s="39"/>
      <c r="M225" s="39" t="e">
        <f t="shared" si="17"/>
        <v>#DIV/0!</v>
      </c>
      <c r="N225" s="40"/>
    </row>
    <row r="226" spans="1:14" hidden="1" x14ac:dyDescent="0.25">
      <c r="A226" s="42" t="s">
        <v>133</v>
      </c>
      <c r="B226" s="39"/>
      <c r="C226" s="39"/>
      <c r="D226" s="39"/>
      <c r="E226" s="39"/>
      <c r="F226" s="39"/>
      <c r="G226" s="39"/>
      <c r="H226" s="39"/>
      <c r="I226" s="39"/>
      <c r="J226" s="39" t="e">
        <f t="shared" si="16"/>
        <v>#DIV/0!</v>
      </c>
      <c r="K226" s="39"/>
      <c r="L226" s="39"/>
      <c r="M226" s="39" t="e">
        <f t="shared" si="17"/>
        <v>#DIV/0!</v>
      </c>
      <c r="N226" s="40"/>
    </row>
    <row r="227" spans="1:14" ht="15.75" hidden="1" thickBot="1" x14ac:dyDescent="0.3">
      <c r="A227" s="43" t="s">
        <v>134</v>
      </c>
      <c r="B227" s="41"/>
      <c r="C227" s="41"/>
      <c r="D227" s="41"/>
      <c r="E227" s="41"/>
      <c r="F227" s="41"/>
      <c r="G227" s="41"/>
      <c r="H227" s="41"/>
      <c r="I227" s="41"/>
      <c r="J227" s="41" t="e">
        <f t="shared" si="16"/>
        <v>#DIV/0!</v>
      </c>
      <c r="K227" s="41"/>
      <c r="L227" s="41"/>
      <c r="M227" s="41" t="e">
        <f t="shared" si="17"/>
        <v>#DIV/0!</v>
      </c>
      <c r="N227" s="45"/>
    </row>
    <row r="228" spans="1:14" hidden="1" x14ac:dyDescent="0.25"/>
    <row r="229" spans="1:14" ht="15.75" thickBot="1" x14ac:dyDescent="0.3"/>
    <row r="230" spans="1:14" ht="26.25" customHeight="1" x14ac:dyDescent="0.3">
      <c r="A230" s="1099" t="s">
        <v>178</v>
      </c>
      <c r="B230" s="1100"/>
      <c r="C230" s="1100"/>
      <c r="D230" s="1100"/>
      <c r="E230" s="1100"/>
      <c r="F230" s="1100"/>
      <c r="G230" s="1101"/>
    </row>
    <row r="231" spans="1:14" ht="39" thickBot="1" x14ac:dyDescent="0.3">
      <c r="A231" s="58" t="s">
        <v>49</v>
      </c>
      <c r="B231" s="59" t="s">
        <v>146</v>
      </c>
      <c r="C231" s="59" t="s">
        <v>147</v>
      </c>
      <c r="D231" s="59" t="s">
        <v>179</v>
      </c>
      <c r="E231" s="59" t="s">
        <v>180</v>
      </c>
      <c r="F231" s="59" t="s">
        <v>181</v>
      </c>
      <c r="G231" s="60" t="s">
        <v>182</v>
      </c>
    </row>
    <row r="232" spans="1:14" x14ac:dyDescent="0.25">
      <c r="A232" s="1190" t="s">
        <v>129</v>
      </c>
      <c r="B232" s="1191" t="s">
        <v>334</v>
      </c>
      <c r="C232" s="1191" t="s">
        <v>344</v>
      </c>
      <c r="D232" s="62" t="s">
        <v>345</v>
      </c>
      <c r="E232" s="113">
        <v>199025000</v>
      </c>
      <c r="F232" s="113">
        <v>0</v>
      </c>
      <c r="G232" s="63"/>
    </row>
    <row r="233" spans="1:14" x14ac:dyDescent="0.25">
      <c r="A233" s="1127"/>
      <c r="B233" s="1130"/>
      <c r="C233" s="1130"/>
      <c r="D233" s="48" t="s">
        <v>346</v>
      </c>
      <c r="E233" s="114">
        <v>892352000</v>
      </c>
      <c r="F233" s="114">
        <v>106770000</v>
      </c>
      <c r="G233" s="49"/>
    </row>
    <row r="234" spans="1:14" x14ac:dyDescent="0.25">
      <c r="A234" s="1127"/>
      <c r="B234" s="1125"/>
      <c r="C234" s="1125"/>
      <c r="D234" s="48" t="s">
        <v>347</v>
      </c>
      <c r="E234" s="114">
        <v>302855000</v>
      </c>
      <c r="F234" s="114">
        <v>0</v>
      </c>
      <c r="G234" s="49"/>
    </row>
    <row r="235" spans="1:14" x14ac:dyDescent="0.25">
      <c r="A235" s="1128"/>
      <c r="B235" s="115" t="s">
        <v>339</v>
      </c>
      <c r="C235" s="115" t="s">
        <v>348</v>
      </c>
      <c r="D235" s="48" t="s">
        <v>349</v>
      </c>
      <c r="E235" s="114">
        <v>275768000</v>
      </c>
      <c r="F235" s="114">
        <v>105470000</v>
      </c>
      <c r="G235" s="49"/>
    </row>
    <row r="236" spans="1:14" x14ac:dyDescent="0.25">
      <c r="A236" s="1126" t="s">
        <v>130</v>
      </c>
      <c r="B236" s="1129" t="s">
        <v>334</v>
      </c>
      <c r="C236" s="1129" t="s">
        <v>344</v>
      </c>
      <c r="D236" s="48" t="s">
        <v>345</v>
      </c>
      <c r="E236" s="114">
        <v>199025000</v>
      </c>
      <c r="F236" s="114">
        <v>158324000</v>
      </c>
      <c r="G236" s="432"/>
    </row>
    <row r="237" spans="1:14" x14ac:dyDescent="0.25">
      <c r="A237" s="1127"/>
      <c r="B237" s="1130"/>
      <c r="C237" s="1130"/>
      <c r="D237" s="48" t="s">
        <v>346</v>
      </c>
      <c r="E237" s="114">
        <v>892352000</v>
      </c>
      <c r="F237" s="114">
        <v>523535949</v>
      </c>
      <c r="G237" s="432"/>
    </row>
    <row r="238" spans="1:14" x14ac:dyDescent="0.25">
      <c r="A238" s="1127"/>
      <c r="B238" s="1125"/>
      <c r="C238" s="1125"/>
      <c r="D238" s="48" t="s">
        <v>347</v>
      </c>
      <c r="E238" s="114">
        <v>302855000</v>
      </c>
      <c r="F238" s="114">
        <v>176784000</v>
      </c>
      <c r="G238" s="432"/>
    </row>
    <row r="239" spans="1:14" x14ac:dyDescent="0.25">
      <c r="A239" s="1128"/>
      <c r="B239" s="115" t="s">
        <v>339</v>
      </c>
      <c r="C239" s="115" t="s">
        <v>348</v>
      </c>
      <c r="D239" s="48" t="s">
        <v>349</v>
      </c>
      <c r="E239" s="114">
        <v>275768000</v>
      </c>
      <c r="F239" s="114">
        <v>173474000</v>
      </c>
      <c r="G239" s="432"/>
    </row>
    <row r="240" spans="1:14" x14ac:dyDescent="0.25">
      <c r="A240" s="1131" t="s">
        <v>131</v>
      </c>
      <c r="B240" s="1109" t="s">
        <v>334</v>
      </c>
      <c r="C240" s="1109" t="s">
        <v>344</v>
      </c>
      <c r="D240" s="48" t="s">
        <v>345</v>
      </c>
      <c r="E240" s="114">
        <v>199025000</v>
      </c>
      <c r="F240" s="114">
        <v>158324000</v>
      </c>
      <c r="G240" s="49"/>
    </row>
    <row r="241" spans="1:8" x14ac:dyDescent="0.25">
      <c r="A241" s="1131"/>
      <c r="B241" s="1109"/>
      <c r="C241" s="1109"/>
      <c r="D241" s="48" t="s">
        <v>346</v>
      </c>
      <c r="E241" s="114">
        <v>892352000</v>
      </c>
      <c r="F241" s="114">
        <v>562706949</v>
      </c>
      <c r="G241" s="49"/>
    </row>
    <row r="242" spans="1:8" x14ac:dyDescent="0.25">
      <c r="A242" s="1131"/>
      <c r="B242" s="1109"/>
      <c r="C242" s="1109"/>
      <c r="D242" s="48" t="s">
        <v>347</v>
      </c>
      <c r="E242" s="114">
        <v>302855000</v>
      </c>
      <c r="F242" s="114">
        <v>176784000</v>
      </c>
      <c r="G242" s="49"/>
    </row>
    <row r="243" spans="1:8" x14ac:dyDescent="0.25">
      <c r="A243" s="1131"/>
      <c r="B243" s="115" t="s">
        <v>339</v>
      </c>
      <c r="C243" s="115" t="s">
        <v>348</v>
      </c>
      <c r="D243" s="48" t="s">
        <v>349</v>
      </c>
      <c r="E243" s="114">
        <v>275768000</v>
      </c>
      <c r="F243" s="114">
        <v>173474000</v>
      </c>
      <c r="G243" s="49"/>
    </row>
    <row r="244" spans="1:8" x14ac:dyDescent="0.25">
      <c r="A244" s="1131" t="s">
        <v>132</v>
      </c>
      <c r="B244" s="1109" t="s">
        <v>334</v>
      </c>
      <c r="C244" s="1109" t="s">
        <v>344</v>
      </c>
      <c r="D244" s="48" t="s">
        <v>345</v>
      </c>
      <c r="E244" s="114">
        <v>199025000</v>
      </c>
      <c r="F244" s="114">
        <v>158324000</v>
      </c>
      <c r="G244" s="49"/>
    </row>
    <row r="245" spans="1:8" x14ac:dyDescent="0.25">
      <c r="A245" s="1131"/>
      <c r="B245" s="1109"/>
      <c r="C245" s="1109"/>
      <c r="D245" s="48" t="s">
        <v>346</v>
      </c>
      <c r="E245" s="114">
        <v>892352000</v>
      </c>
      <c r="F245" s="114">
        <v>562706949</v>
      </c>
      <c r="G245" s="49"/>
    </row>
    <row r="246" spans="1:8" x14ac:dyDescent="0.25">
      <c r="A246" s="1131"/>
      <c r="B246" s="1109"/>
      <c r="C246" s="1109"/>
      <c r="D246" s="48" t="s">
        <v>347</v>
      </c>
      <c r="E246" s="114">
        <v>302855000</v>
      </c>
      <c r="F246" s="114">
        <v>176784000</v>
      </c>
      <c r="G246" s="49"/>
    </row>
    <row r="247" spans="1:8" x14ac:dyDescent="0.25">
      <c r="A247" s="1131"/>
      <c r="B247" s="115" t="s">
        <v>339</v>
      </c>
      <c r="C247" s="115" t="s">
        <v>348</v>
      </c>
      <c r="D247" s="48" t="s">
        <v>349</v>
      </c>
      <c r="E247" s="114">
        <v>275768000</v>
      </c>
      <c r="F247" s="114">
        <v>173474000</v>
      </c>
      <c r="G247" s="49"/>
    </row>
    <row r="248" spans="1:8" x14ac:dyDescent="0.25">
      <c r="A248" s="1131" t="s">
        <v>133</v>
      </c>
      <c r="B248" s="1109" t="s">
        <v>334</v>
      </c>
      <c r="C248" s="1109" t="s">
        <v>344</v>
      </c>
      <c r="D248" s="48" t="s">
        <v>345</v>
      </c>
      <c r="E248" s="114">
        <v>199025000</v>
      </c>
      <c r="F248" s="114">
        <v>158324000</v>
      </c>
      <c r="G248" s="49"/>
    </row>
    <row r="249" spans="1:8" x14ac:dyDescent="0.25">
      <c r="A249" s="1131"/>
      <c r="B249" s="1109"/>
      <c r="C249" s="1109"/>
      <c r="D249" s="48" t="s">
        <v>346</v>
      </c>
      <c r="E249" s="114">
        <v>892352000</v>
      </c>
      <c r="F249" s="114">
        <v>583334850</v>
      </c>
      <c r="G249" s="49"/>
    </row>
    <row r="250" spans="1:8" x14ac:dyDescent="0.25">
      <c r="A250" s="1131"/>
      <c r="B250" s="1109"/>
      <c r="C250" s="1109"/>
      <c r="D250" s="48" t="s">
        <v>347</v>
      </c>
      <c r="E250" s="114">
        <v>302855000</v>
      </c>
      <c r="F250" s="114">
        <v>190523500</v>
      </c>
      <c r="G250" s="49"/>
    </row>
    <row r="251" spans="1:8" x14ac:dyDescent="0.25">
      <c r="A251" s="1131"/>
      <c r="B251" s="115" t="s">
        <v>339</v>
      </c>
      <c r="C251" s="115" t="s">
        <v>348</v>
      </c>
      <c r="D251" s="48" t="s">
        <v>349</v>
      </c>
      <c r="E251" s="114">
        <v>275768000</v>
      </c>
      <c r="F251" s="114">
        <v>173474000</v>
      </c>
      <c r="G251" s="49"/>
    </row>
    <row r="252" spans="1:8" x14ac:dyDescent="0.25">
      <c r="A252" s="1181" t="s">
        <v>134</v>
      </c>
      <c r="B252" s="1109" t="s">
        <v>334</v>
      </c>
      <c r="C252" s="1109" t="s">
        <v>344</v>
      </c>
      <c r="D252" s="48" t="s">
        <v>345</v>
      </c>
      <c r="E252" s="114">
        <v>199025000</v>
      </c>
      <c r="F252" s="114">
        <v>175900967</v>
      </c>
      <c r="G252" s="49" t="s">
        <v>350</v>
      </c>
      <c r="H252" s="163">
        <f>LEN(G252)</f>
        <v>287</v>
      </c>
    </row>
    <row r="253" spans="1:8" x14ac:dyDescent="0.25">
      <c r="A253" s="1181"/>
      <c r="B253" s="1109"/>
      <c r="C253" s="1109"/>
      <c r="D253" s="48" t="s">
        <v>346</v>
      </c>
      <c r="E253" s="114">
        <v>892352000</v>
      </c>
      <c r="F253" s="114">
        <v>467742816</v>
      </c>
      <c r="G253" s="49" t="s">
        <v>351</v>
      </c>
      <c r="H253" s="163">
        <f>LEN(G253)</f>
        <v>135</v>
      </c>
    </row>
    <row r="254" spans="1:8" x14ac:dyDescent="0.25">
      <c r="A254" s="1181"/>
      <c r="B254" s="1109"/>
      <c r="C254" s="1109"/>
      <c r="D254" s="48" t="s">
        <v>347</v>
      </c>
      <c r="E254" s="114">
        <v>302855000</v>
      </c>
      <c r="F254" s="114">
        <v>156692133</v>
      </c>
      <c r="G254" s="49" t="s">
        <v>352</v>
      </c>
      <c r="H254" s="163">
        <f>LEN(G254)</f>
        <v>289</v>
      </c>
    </row>
    <row r="255" spans="1:8" ht="24" customHeight="1" thickBot="1" x14ac:dyDescent="0.3">
      <c r="A255" s="1182" t="s">
        <v>134</v>
      </c>
      <c r="B255" s="116" t="s">
        <v>339</v>
      </c>
      <c r="C255" s="117" t="s">
        <v>348</v>
      </c>
      <c r="D255" s="50" t="s">
        <v>349</v>
      </c>
      <c r="E255" s="189">
        <v>275768000</v>
      </c>
      <c r="F255" s="189">
        <v>166746093</v>
      </c>
      <c r="G255" s="118" t="s">
        <v>353</v>
      </c>
      <c r="H255" s="163">
        <f>LEN(G255)</f>
        <v>292</v>
      </c>
    </row>
    <row r="257" spans="1:7" ht="20.25" x14ac:dyDescent="0.3">
      <c r="A257" s="1099" t="s">
        <v>183</v>
      </c>
      <c r="B257" s="1100"/>
      <c r="C257" s="1100"/>
      <c r="D257" s="1100"/>
      <c r="E257" s="1100"/>
      <c r="F257" s="1100"/>
      <c r="G257" s="1101"/>
    </row>
    <row r="258" spans="1:7" ht="39" thickBot="1" x14ac:dyDescent="0.3">
      <c r="A258" s="35" t="s">
        <v>50</v>
      </c>
      <c r="B258" s="46" t="s">
        <v>146</v>
      </c>
      <c r="C258" s="46" t="s">
        <v>147</v>
      </c>
      <c r="D258" s="46" t="s">
        <v>179</v>
      </c>
      <c r="E258" s="46" t="s">
        <v>184</v>
      </c>
      <c r="F258" s="46" t="s">
        <v>185</v>
      </c>
      <c r="G258" s="47" t="s">
        <v>182</v>
      </c>
    </row>
    <row r="259" spans="1:7" ht="16.5" customHeight="1" x14ac:dyDescent="0.25">
      <c r="A259" s="1122" t="s">
        <v>136</v>
      </c>
      <c r="B259" s="1197" t="s">
        <v>334</v>
      </c>
      <c r="C259" s="1121" t="s">
        <v>344</v>
      </c>
      <c r="D259" s="62" t="s">
        <v>345</v>
      </c>
      <c r="E259" s="113">
        <v>407720000</v>
      </c>
      <c r="F259" s="114">
        <v>0</v>
      </c>
      <c r="G259" s="222"/>
    </row>
    <row r="260" spans="1:7" ht="16.5" customHeight="1" x14ac:dyDescent="0.25">
      <c r="A260" s="1123"/>
      <c r="B260" s="1181"/>
      <c r="C260" s="1109"/>
      <c r="D260" s="48" t="s">
        <v>346</v>
      </c>
      <c r="E260" s="114">
        <v>1175796000</v>
      </c>
      <c r="F260" s="114">
        <v>0</v>
      </c>
      <c r="G260" s="40"/>
    </row>
    <row r="261" spans="1:7" ht="16.5" customHeight="1" x14ac:dyDescent="0.25">
      <c r="A261" s="1123"/>
      <c r="B261" s="1181"/>
      <c r="C261" s="1109"/>
      <c r="D261" s="48" t="s">
        <v>347</v>
      </c>
      <c r="E261" s="114">
        <v>522269000</v>
      </c>
      <c r="F261" s="114">
        <v>0</v>
      </c>
      <c r="G261" s="40"/>
    </row>
    <row r="262" spans="1:7" ht="16.5" customHeight="1" thickBot="1" x14ac:dyDescent="0.3">
      <c r="A262" s="1124"/>
      <c r="B262" s="221" t="s">
        <v>339</v>
      </c>
      <c r="C262" s="117" t="s">
        <v>348</v>
      </c>
      <c r="D262" s="50" t="s">
        <v>349</v>
      </c>
      <c r="E262" s="189">
        <v>375215000</v>
      </c>
      <c r="F262" s="189">
        <v>0</v>
      </c>
      <c r="G262" s="45"/>
    </row>
    <row r="263" spans="1:7" ht="16.5" customHeight="1" x14ac:dyDescent="0.25">
      <c r="A263" s="1106" t="s">
        <v>137</v>
      </c>
      <c r="B263" s="1125" t="s">
        <v>334</v>
      </c>
      <c r="C263" s="1125" t="s">
        <v>344</v>
      </c>
      <c r="D263" s="203" t="s">
        <v>345</v>
      </c>
      <c r="E263" s="220">
        <v>407720000</v>
      </c>
      <c r="F263" s="114">
        <v>0</v>
      </c>
      <c r="G263" s="53"/>
    </row>
    <row r="264" spans="1:7" ht="16.5" customHeight="1" x14ac:dyDescent="0.25">
      <c r="A264" s="1107"/>
      <c r="B264" s="1109"/>
      <c r="C264" s="1109"/>
      <c r="D264" s="48" t="s">
        <v>346</v>
      </c>
      <c r="E264" s="114">
        <v>1175796000</v>
      </c>
      <c r="F264" s="114">
        <v>0</v>
      </c>
      <c r="G264" s="40"/>
    </row>
    <row r="265" spans="1:7" ht="16.5" customHeight="1" x14ac:dyDescent="0.25">
      <c r="A265" s="1107"/>
      <c r="B265" s="1109"/>
      <c r="C265" s="1109"/>
      <c r="D265" s="48" t="s">
        <v>347</v>
      </c>
      <c r="E265" s="114">
        <v>522269000</v>
      </c>
      <c r="F265" s="114">
        <v>0</v>
      </c>
      <c r="G265" s="40"/>
    </row>
    <row r="266" spans="1:7" ht="16.5" customHeight="1" thickBot="1" x14ac:dyDescent="0.3">
      <c r="A266" s="1108"/>
      <c r="B266" s="116" t="s">
        <v>339</v>
      </c>
      <c r="C266" s="117" t="s">
        <v>348</v>
      </c>
      <c r="D266" s="50" t="s">
        <v>349</v>
      </c>
      <c r="E266" s="189">
        <v>375215000</v>
      </c>
      <c r="F266" s="189">
        <v>0</v>
      </c>
      <c r="G266" s="40"/>
    </row>
    <row r="267" spans="1:7" ht="16.5" customHeight="1" x14ac:dyDescent="0.25">
      <c r="A267" s="1106" t="s">
        <v>138</v>
      </c>
      <c r="B267" s="1109" t="s">
        <v>334</v>
      </c>
      <c r="C267" s="1109" t="s">
        <v>344</v>
      </c>
      <c r="D267" s="48" t="s">
        <v>345</v>
      </c>
      <c r="E267" s="114">
        <v>407720000</v>
      </c>
      <c r="F267" s="114">
        <v>0</v>
      </c>
      <c r="G267" s="40"/>
    </row>
    <row r="268" spans="1:7" ht="16.5" customHeight="1" x14ac:dyDescent="0.25">
      <c r="A268" s="1107"/>
      <c r="B268" s="1109"/>
      <c r="C268" s="1109"/>
      <c r="D268" s="48" t="s">
        <v>346</v>
      </c>
      <c r="E268" s="114">
        <v>1175796000</v>
      </c>
      <c r="F268" s="114">
        <v>0</v>
      </c>
      <c r="G268" s="40"/>
    </row>
    <row r="269" spans="1:7" ht="16.5" customHeight="1" x14ac:dyDescent="0.25">
      <c r="A269" s="1107"/>
      <c r="B269" s="1109"/>
      <c r="C269" s="1109"/>
      <c r="D269" s="48" t="s">
        <v>347</v>
      </c>
      <c r="E269" s="114">
        <v>522269000</v>
      </c>
      <c r="F269" s="114">
        <v>0</v>
      </c>
      <c r="G269" s="40"/>
    </row>
    <row r="270" spans="1:7" ht="16.5" customHeight="1" thickBot="1" x14ac:dyDescent="0.3">
      <c r="A270" s="1108"/>
      <c r="B270" s="116" t="s">
        <v>339</v>
      </c>
      <c r="C270" s="117" t="s">
        <v>348</v>
      </c>
      <c r="D270" s="50" t="s">
        <v>349</v>
      </c>
      <c r="E270" s="189">
        <v>375215000</v>
      </c>
      <c r="F270" s="189">
        <v>0</v>
      </c>
      <c r="G270" s="40"/>
    </row>
    <row r="271" spans="1:7" ht="16.5" customHeight="1" x14ac:dyDescent="0.25">
      <c r="A271" s="1106" t="s">
        <v>139</v>
      </c>
      <c r="B271" s="1109" t="s">
        <v>334</v>
      </c>
      <c r="C271" s="1109" t="s">
        <v>344</v>
      </c>
      <c r="D271" s="48" t="s">
        <v>345</v>
      </c>
      <c r="E271" s="114">
        <v>407720000</v>
      </c>
      <c r="F271" s="114">
        <v>20822134</v>
      </c>
      <c r="G271" s="40"/>
    </row>
    <row r="272" spans="1:7" ht="16.5" customHeight="1" x14ac:dyDescent="0.25">
      <c r="A272" s="1107"/>
      <c r="B272" s="1109"/>
      <c r="C272" s="1109"/>
      <c r="D272" s="48" t="s">
        <v>346</v>
      </c>
      <c r="E272" s="114">
        <v>1175796000</v>
      </c>
      <c r="F272" s="114">
        <v>81859409</v>
      </c>
      <c r="G272" s="40"/>
    </row>
    <row r="273" spans="1:7" ht="16.5" customHeight="1" x14ac:dyDescent="0.25">
      <c r="A273" s="1107"/>
      <c r="B273" s="1109"/>
      <c r="C273" s="1109"/>
      <c r="D273" s="48" t="s">
        <v>347</v>
      </c>
      <c r="E273" s="114">
        <v>522269000</v>
      </c>
      <c r="F273" s="114">
        <v>16572267</v>
      </c>
      <c r="G273" s="40"/>
    </row>
    <row r="274" spans="1:7" ht="16.5" customHeight="1" thickBot="1" x14ac:dyDescent="0.3">
      <c r="A274" s="1108"/>
      <c r="B274" s="116" t="s">
        <v>339</v>
      </c>
      <c r="C274" s="117" t="s">
        <v>348</v>
      </c>
      <c r="D274" s="50" t="s">
        <v>349</v>
      </c>
      <c r="E274" s="189">
        <v>375215000</v>
      </c>
      <c r="F274" s="189">
        <v>6470500</v>
      </c>
      <c r="G274" s="40"/>
    </row>
    <row r="275" spans="1:7" ht="16.5" customHeight="1" x14ac:dyDescent="0.25">
      <c r="A275" s="1106" t="s">
        <v>140</v>
      </c>
      <c r="B275" s="1109" t="s">
        <v>334</v>
      </c>
      <c r="C275" s="1109" t="s">
        <v>344</v>
      </c>
      <c r="D275" s="48" t="s">
        <v>345</v>
      </c>
      <c r="E275" s="114">
        <v>407720000</v>
      </c>
      <c r="F275" s="114">
        <v>62073734</v>
      </c>
      <c r="G275" s="40"/>
    </row>
    <row r="276" spans="1:7" ht="16.5" customHeight="1" x14ac:dyDescent="0.25">
      <c r="A276" s="1107"/>
      <c r="B276" s="1109"/>
      <c r="C276" s="1109"/>
      <c r="D276" s="48" t="s">
        <v>346</v>
      </c>
      <c r="E276" s="114">
        <v>1175796000</v>
      </c>
      <c r="F276" s="114">
        <v>163511409</v>
      </c>
      <c r="G276" s="40"/>
    </row>
    <row r="277" spans="1:7" ht="16.5" customHeight="1" x14ac:dyDescent="0.25">
      <c r="A277" s="1107"/>
      <c r="B277" s="1109"/>
      <c r="C277" s="1109"/>
      <c r="D277" s="48" t="s">
        <v>347</v>
      </c>
      <c r="E277" s="114">
        <v>522269000</v>
      </c>
      <c r="F277" s="114">
        <v>57228550</v>
      </c>
      <c r="G277" s="40"/>
    </row>
    <row r="278" spans="1:7" ht="16.5" customHeight="1" thickBot="1" x14ac:dyDescent="0.3">
      <c r="A278" s="1108"/>
      <c r="B278" s="116" t="s">
        <v>339</v>
      </c>
      <c r="C278" s="117" t="s">
        <v>348</v>
      </c>
      <c r="D278" s="50" t="s">
        <v>349</v>
      </c>
      <c r="E278" s="189">
        <v>375215000</v>
      </c>
      <c r="F278" s="189">
        <v>22592667</v>
      </c>
      <c r="G278" s="40"/>
    </row>
    <row r="279" spans="1:7" ht="16.5" customHeight="1" x14ac:dyDescent="0.25">
      <c r="A279" s="1106" t="s">
        <v>141</v>
      </c>
      <c r="B279" s="1109" t="s">
        <v>334</v>
      </c>
      <c r="C279" s="1109" t="s">
        <v>344</v>
      </c>
      <c r="D279" s="48" t="s">
        <v>345</v>
      </c>
      <c r="E279" s="114">
        <v>407720000</v>
      </c>
      <c r="F279" s="114">
        <v>103901734</v>
      </c>
      <c r="G279" s="40"/>
    </row>
    <row r="280" spans="1:7" ht="16.5" customHeight="1" x14ac:dyDescent="0.25">
      <c r="A280" s="1107"/>
      <c r="B280" s="1109"/>
      <c r="C280" s="1109"/>
      <c r="D280" s="48" t="s">
        <v>346</v>
      </c>
      <c r="E280" s="114">
        <v>1175796000</v>
      </c>
      <c r="F280" s="114">
        <v>252020460</v>
      </c>
      <c r="G280" s="53"/>
    </row>
    <row r="281" spans="1:7" ht="16.5" customHeight="1" x14ac:dyDescent="0.25">
      <c r="A281" s="1107"/>
      <c r="B281" s="1109"/>
      <c r="C281" s="1109"/>
      <c r="D281" s="48" t="s">
        <v>347</v>
      </c>
      <c r="E281" s="114">
        <v>522269000</v>
      </c>
      <c r="F281" s="114">
        <v>104064217</v>
      </c>
      <c r="G281" s="53"/>
    </row>
    <row r="282" spans="1:7" ht="16.5" customHeight="1" thickBot="1" x14ac:dyDescent="0.3">
      <c r="A282" s="1108"/>
      <c r="B282" s="116" t="s">
        <v>339</v>
      </c>
      <c r="C282" s="117" t="s">
        <v>348</v>
      </c>
      <c r="D282" s="50" t="s">
        <v>349</v>
      </c>
      <c r="E282" s="189">
        <v>375215000</v>
      </c>
      <c r="F282" s="189">
        <v>37474667</v>
      </c>
      <c r="G282" s="53"/>
    </row>
    <row r="283" spans="1:7" x14ac:dyDescent="0.25">
      <c r="A283" s="1106" t="s">
        <v>129</v>
      </c>
      <c r="B283" s="1109" t="s">
        <v>334</v>
      </c>
      <c r="C283" s="1109" t="s">
        <v>344</v>
      </c>
      <c r="D283" s="48" t="s">
        <v>345</v>
      </c>
      <c r="E283" s="114">
        <v>407720000</v>
      </c>
      <c r="F283" s="114">
        <v>145729734</v>
      </c>
      <c r="G283" s="53"/>
    </row>
    <row r="284" spans="1:7" x14ac:dyDescent="0.25">
      <c r="A284" s="1107"/>
      <c r="B284" s="1109"/>
      <c r="C284" s="1109"/>
      <c r="D284" s="48" t="s">
        <v>346</v>
      </c>
      <c r="E284" s="114">
        <v>1175796000</v>
      </c>
      <c r="F284" s="114">
        <v>337021660</v>
      </c>
      <c r="G284" s="53"/>
    </row>
    <row r="285" spans="1:7" x14ac:dyDescent="0.25">
      <c r="A285" s="1107"/>
      <c r="B285" s="1109"/>
      <c r="C285" s="1109"/>
      <c r="D285" s="48" t="s">
        <v>347</v>
      </c>
      <c r="E285" s="114">
        <v>522269000</v>
      </c>
      <c r="F285" s="114">
        <v>151120467</v>
      </c>
      <c r="G285" s="53"/>
    </row>
    <row r="286" spans="1:7" ht="15.75" thickBot="1" x14ac:dyDescent="0.3">
      <c r="A286" s="1108"/>
      <c r="B286" s="116" t="s">
        <v>339</v>
      </c>
      <c r="C286" s="117" t="s">
        <v>348</v>
      </c>
      <c r="D286" s="50" t="s">
        <v>349</v>
      </c>
      <c r="E286" s="189">
        <v>375215000</v>
      </c>
      <c r="F286" s="189">
        <v>59797667</v>
      </c>
      <c r="G286" s="53"/>
    </row>
    <row r="287" spans="1:7" x14ac:dyDescent="0.25">
      <c r="A287" s="1106" t="s">
        <v>130</v>
      </c>
      <c r="B287" s="1109" t="s">
        <v>334</v>
      </c>
      <c r="C287" s="1109" t="s">
        <v>344</v>
      </c>
      <c r="D287" s="48" t="s">
        <v>345</v>
      </c>
      <c r="E287" s="114">
        <v>407720000</v>
      </c>
      <c r="F287" s="114">
        <v>187557734</v>
      </c>
      <c r="G287" s="258"/>
    </row>
    <row r="288" spans="1:7" x14ac:dyDescent="0.25">
      <c r="A288" s="1107"/>
      <c r="B288" s="1109"/>
      <c r="C288" s="1109"/>
      <c r="D288" s="48" t="s">
        <v>346</v>
      </c>
      <c r="E288" s="114">
        <v>1175796000</v>
      </c>
      <c r="F288" s="114">
        <v>421624660</v>
      </c>
      <c r="G288" s="258"/>
    </row>
    <row r="289" spans="1:7" x14ac:dyDescent="0.25">
      <c r="A289" s="1107"/>
      <c r="B289" s="1109"/>
      <c r="C289" s="1109"/>
      <c r="D289" s="48" t="s">
        <v>347</v>
      </c>
      <c r="E289" s="114">
        <v>522269000</v>
      </c>
      <c r="F289" s="114">
        <v>194264467</v>
      </c>
      <c r="G289" s="258"/>
    </row>
    <row r="290" spans="1:7" ht="15.75" thickBot="1" x14ac:dyDescent="0.3">
      <c r="A290" s="1108"/>
      <c r="B290" s="116" t="s">
        <v>339</v>
      </c>
      <c r="C290" s="117" t="s">
        <v>348</v>
      </c>
      <c r="D290" s="50" t="s">
        <v>349</v>
      </c>
      <c r="E290" s="189">
        <v>375215000</v>
      </c>
      <c r="F290" s="189">
        <v>87098667</v>
      </c>
      <c r="G290" s="258"/>
    </row>
    <row r="291" spans="1:7" x14ac:dyDescent="0.25">
      <c r="A291" s="1106" t="s">
        <v>131</v>
      </c>
      <c r="B291" s="1109" t="s">
        <v>334</v>
      </c>
      <c r="C291" s="1109" t="s">
        <v>344</v>
      </c>
      <c r="D291" s="48" t="s">
        <v>345</v>
      </c>
      <c r="E291" s="114">
        <v>407720000</v>
      </c>
      <c r="F291" s="114">
        <v>229385734</v>
      </c>
      <c r="G291" s="40"/>
    </row>
    <row r="292" spans="1:7" x14ac:dyDescent="0.25">
      <c r="A292" s="1107"/>
      <c r="B292" s="1109"/>
      <c r="C292" s="1109"/>
      <c r="D292" s="48" t="s">
        <v>346</v>
      </c>
      <c r="E292" s="114">
        <v>1175796000</v>
      </c>
      <c r="F292" s="114">
        <v>508351393</v>
      </c>
      <c r="G292" s="40"/>
    </row>
    <row r="293" spans="1:7" x14ac:dyDescent="0.25">
      <c r="A293" s="1107"/>
      <c r="B293" s="1109"/>
      <c r="C293" s="1109"/>
      <c r="D293" s="48" t="s">
        <v>347</v>
      </c>
      <c r="E293" s="114">
        <v>522269000</v>
      </c>
      <c r="F293" s="114">
        <v>241049217</v>
      </c>
      <c r="G293" s="40"/>
    </row>
    <row r="294" spans="1:7" ht="15.75" thickBot="1" x14ac:dyDescent="0.3">
      <c r="A294" s="1108"/>
      <c r="B294" s="116" t="s">
        <v>339</v>
      </c>
      <c r="C294" s="117" t="s">
        <v>348</v>
      </c>
      <c r="D294" s="50" t="s">
        <v>349</v>
      </c>
      <c r="E294" s="189">
        <v>375215000</v>
      </c>
      <c r="F294" s="189">
        <v>114399667</v>
      </c>
      <c r="G294" s="40"/>
    </row>
    <row r="295" spans="1:7" x14ac:dyDescent="0.25">
      <c r="A295" s="1106" t="s">
        <v>132</v>
      </c>
      <c r="B295" s="1109" t="s">
        <v>334</v>
      </c>
      <c r="C295" s="1109" t="s">
        <v>344</v>
      </c>
      <c r="D295" s="48" t="s">
        <v>345</v>
      </c>
      <c r="E295" s="114">
        <v>407720000</v>
      </c>
      <c r="F295" s="114">
        <v>271213734</v>
      </c>
      <c r="G295" s="40"/>
    </row>
    <row r="296" spans="1:7" x14ac:dyDescent="0.25">
      <c r="A296" s="1107"/>
      <c r="B296" s="1109"/>
      <c r="C296" s="1109"/>
      <c r="D296" s="48" t="s">
        <v>346</v>
      </c>
      <c r="E296" s="114">
        <v>1175796000</v>
      </c>
      <c r="F296" s="114">
        <v>594945393</v>
      </c>
      <c r="G296" s="40"/>
    </row>
    <row r="297" spans="1:7" x14ac:dyDescent="0.25">
      <c r="A297" s="1107"/>
      <c r="B297" s="1109"/>
      <c r="C297" s="1109"/>
      <c r="D297" s="48" t="s">
        <v>347</v>
      </c>
      <c r="E297" s="114">
        <v>522269000</v>
      </c>
      <c r="F297" s="114">
        <v>284193217</v>
      </c>
      <c r="G297" s="40"/>
    </row>
    <row r="298" spans="1:7" ht="15.75" thickBot="1" x14ac:dyDescent="0.3">
      <c r="A298" s="1108"/>
      <c r="B298" s="116" t="s">
        <v>339</v>
      </c>
      <c r="C298" s="117" t="s">
        <v>348</v>
      </c>
      <c r="D298" s="50" t="s">
        <v>349</v>
      </c>
      <c r="E298" s="189">
        <v>375215000</v>
      </c>
      <c r="F298" s="189">
        <v>141700667</v>
      </c>
      <c r="G298" s="40"/>
    </row>
    <row r="299" spans="1:7" x14ac:dyDescent="0.25">
      <c r="A299" s="1106" t="s">
        <v>133</v>
      </c>
      <c r="B299" s="1109" t="s">
        <v>334</v>
      </c>
      <c r="C299" s="1109" t="s">
        <v>344</v>
      </c>
      <c r="D299" s="48" t="s">
        <v>345</v>
      </c>
      <c r="E299" s="114">
        <v>407720000</v>
      </c>
      <c r="F299" s="114">
        <v>308718734</v>
      </c>
      <c r="G299" s="40"/>
    </row>
    <row r="300" spans="1:7" x14ac:dyDescent="0.25">
      <c r="A300" s="1107"/>
      <c r="B300" s="1109"/>
      <c r="C300" s="1109"/>
      <c r="D300" s="48" t="s">
        <v>346</v>
      </c>
      <c r="E300" s="114">
        <v>1175796000</v>
      </c>
      <c r="F300" s="114">
        <v>687877503</v>
      </c>
      <c r="G300" s="40"/>
    </row>
    <row r="301" spans="1:7" x14ac:dyDescent="0.25">
      <c r="A301" s="1107"/>
      <c r="B301" s="1109"/>
      <c r="C301" s="1109"/>
      <c r="D301" s="48" t="s">
        <v>347</v>
      </c>
      <c r="E301" s="114">
        <v>522269000</v>
      </c>
      <c r="F301" s="114">
        <v>322397350</v>
      </c>
      <c r="G301" s="40"/>
    </row>
    <row r="302" spans="1:7" ht="15.75" thickBot="1" x14ac:dyDescent="0.3">
      <c r="A302" s="1108"/>
      <c r="B302" s="116" t="s">
        <v>339</v>
      </c>
      <c r="C302" s="117" t="s">
        <v>348</v>
      </c>
      <c r="D302" s="50" t="s">
        <v>349</v>
      </c>
      <c r="E302" s="189">
        <v>375215000</v>
      </c>
      <c r="F302" s="189">
        <v>176442667</v>
      </c>
      <c r="G302" s="40"/>
    </row>
    <row r="303" spans="1:7" x14ac:dyDescent="0.25">
      <c r="A303" s="1106" t="s">
        <v>134</v>
      </c>
      <c r="B303" s="1109" t="s">
        <v>334</v>
      </c>
      <c r="C303" s="1109" t="s">
        <v>344</v>
      </c>
      <c r="D303" s="48" t="s">
        <v>345</v>
      </c>
      <c r="E303" s="114">
        <v>386610734</v>
      </c>
      <c r="F303" s="114">
        <v>349105734</v>
      </c>
      <c r="G303" s="223"/>
    </row>
    <row r="304" spans="1:7" x14ac:dyDescent="0.25">
      <c r="A304" s="1107"/>
      <c r="B304" s="1109"/>
      <c r="C304" s="1109"/>
      <c r="D304" s="48" t="s">
        <v>346</v>
      </c>
      <c r="E304" s="114">
        <v>1079524700</v>
      </c>
      <c r="F304" s="114">
        <v>859629658</v>
      </c>
      <c r="G304" s="223"/>
    </row>
    <row r="305" spans="1:7" x14ac:dyDescent="0.25">
      <c r="A305" s="1107"/>
      <c r="B305" s="1109"/>
      <c r="C305" s="1109"/>
      <c r="D305" s="48" t="s">
        <v>347</v>
      </c>
      <c r="E305" s="114">
        <v>508017790</v>
      </c>
      <c r="F305" s="114">
        <v>389020678</v>
      </c>
      <c r="G305" s="223"/>
    </row>
    <row r="306" spans="1:7" ht="15.75" thickBot="1" x14ac:dyDescent="0.3">
      <c r="A306" s="1115"/>
      <c r="B306" s="116" t="s">
        <v>339</v>
      </c>
      <c r="C306" s="117" t="s">
        <v>348</v>
      </c>
      <c r="D306" s="50" t="s">
        <v>349</v>
      </c>
      <c r="E306" s="189">
        <v>283381233</v>
      </c>
      <c r="F306" s="189">
        <v>233814878</v>
      </c>
      <c r="G306" s="45"/>
    </row>
    <row r="307" spans="1:7" ht="15.75" thickBot="1" x14ac:dyDescent="0.3">
      <c r="A307" s="54"/>
      <c r="G307" s="55"/>
    </row>
    <row r="308" spans="1:7" ht="20.25" x14ac:dyDescent="0.3">
      <c r="A308" s="1099" t="s">
        <v>354</v>
      </c>
      <c r="B308" s="1100"/>
      <c r="C308" s="1100"/>
      <c r="D308" s="1100"/>
      <c r="E308" s="1100"/>
      <c r="F308" s="1100"/>
      <c r="G308" s="1101"/>
    </row>
    <row r="309" spans="1:7" ht="39" thickBot="1" x14ac:dyDescent="0.3">
      <c r="A309" s="35" t="s">
        <v>62</v>
      </c>
      <c r="B309" s="46" t="s">
        <v>146</v>
      </c>
      <c r="C309" s="46" t="s">
        <v>147</v>
      </c>
      <c r="D309" s="46" t="s">
        <v>179</v>
      </c>
      <c r="E309" s="46" t="s">
        <v>355</v>
      </c>
      <c r="F309" s="46" t="s">
        <v>356</v>
      </c>
      <c r="G309" s="47" t="s">
        <v>182</v>
      </c>
    </row>
    <row r="310" spans="1:7" x14ac:dyDescent="0.25">
      <c r="A310" s="1106" t="s">
        <v>136</v>
      </c>
      <c r="B310" s="1109" t="s">
        <v>334</v>
      </c>
      <c r="C310" s="1109" t="s">
        <v>344</v>
      </c>
      <c r="D310" s="48" t="s">
        <v>345</v>
      </c>
      <c r="E310" s="114">
        <v>452270000</v>
      </c>
      <c r="F310" s="114">
        <v>0</v>
      </c>
      <c r="G310" s="224"/>
    </row>
    <row r="311" spans="1:7" x14ac:dyDescent="0.25">
      <c r="A311" s="1107"/>
      <c r="B311" s="1109"/>
      <c r="C311" s="1109"/>
      <c r="D311" s="48" t="s">
        <v>346</v>
      </c>
      <c r="E311" s="114">
        <v>1494321000</v>
      </c>
      <c r="F311" s="114">
        <v>0</v>
      </c>
      <c r="G311" s="224"/>
    </row>
    <row r="312" spans="1:7" x14ac:dyDescent="0.25">
      <c r="A312" s="1107"/>
      <c r="B312" s="1109"/>
      <c r="C312" s="1109"/>
      <c r="D312" s="48" t="s">
        <v>347</v>
      </c>
      <c r="E312" s="114">
        <v>729220000</v>
      </c>
      <c r="F312" s="114">
        <v>0</v>
      </c>
      <c r="G312" s="224"/>
    </row>
    <row r="313" spans="1:7" ht="15.75" thickBot="1" x14ac:dyDescent="0.3">
      <c r="A313" s="1108"/>
      <c r="B313" s="116" t="s">
        <v>339</v>
      </c>
      <c r="C313" s="117" t="s">
        <v>348</v>
      </c>
      <c r="D313" s="50" t="s">
        <v>349</v>
      </c>
      <c r="E313" s="189">
        <v>570740000</v>
      </c>
      <c r="F313" s="189">
        <v>0</v>
      </c>
      <c r="G313" s="224"/>
    </row>
    <row r="314" spans="1:7" x14ac:dyDescent="0.25">
      <c r="A314" s="1106" t="s">
        <v>137</v>
      </c>
      <c r="B314" s="1109" t="s">
        <v>334</v>
      </c>
      <c r="C314" s="1109" t="s">
        <v>344</v>
      </c>
      <c r="D314" s="48" t="s">
        <v>345</v>
      </c>
      <c r="E314" s="114">
        <v>452270000</v>
      </c>
      <c r="F314" s="114">
        <v>1556300</v>
      </c>
      <c r="G314" s="224"/>
    </row>
    <row r="315" spans="1:7" x14ac:dyDescent="0.25">
      <c r="A315" s="1107"/>
      <c r="B315" s="1109"/>
      <c r="C315" s="1109"/>
      <c r="D315" s="48" t="s">
        <v>346</v>
      </c>
      <c r="E315" s="114">
        <v>1494321000</v>
      </c>
      <c r="F315" s="114">
        <v>46143437</v>
      </c>
      <c r="G315" s="224"/>
    </row>
    <row r="316" spans="1:7" x14ac:dyDescent="0.25">
      <c r="A316" s="1107"/>
      <c r="B316" s="1109"/>
      <c r="C316" s="1109"/>
      <c r="D316" s="48" t="s">
        <v>347</v>
      </c>
      <c r="E316" s="114">
        <v>729220000</v>
      </c>
      <c r="F316" s="114">
        <v>4853200</v>
      </c>
      <c r="G316" s="224"/>
    </row>
    <row r="317" spans="1:7" ht="15.75" thickBot="1" x14ac:dyDescent="0.3">
      <c r="A317" s="1108"/>
      <c r="B317" s="116" t="s">
        <v>339</v>
      </c>
      <c r="C317" s="117" t="s">
        <v>348</v>
      </c>
      <c r="D317" s="50" t="s">
        <v>349</v>
      </c>
      <c r="E317" s="189">
        <v>570740000</v>
      </c>
      <c r="F317" s="189">
        <v>5963000</v>
      </c>
      <c r="G317" s="224"/>
    </row>
    <row r="318" spans="1:7" x14ac:dyDescent="0.25">
      <c r="A318" s="1106" t="s">
        <v>138</v>
      </c>
      <c r="B318" s="1109" t="s">
        <v>334</v>
      </c>
      <c r="C318" s="1109" t="s">
        <v>344</v>
      </c>
      <c r="D318" s="48" t="s">
        <v>345</v>
      </c>
      <c r="E318" s="114">
        <v>452270000</v>
      </c>
      <c r="F318" s="114">
        <v>50328867</v>
      </c>
      <c r="G318" s="224"/>
    </row>
    <row r="319" spans="1:7" x14ac:dyDescent="0.25">
      <c r="A319" s="1107"/>
      <c r="B319" s="1109"/>
      <c r="C319" s="1109"/>
      <c r="D319" s="48" t="s">
        <v>346</v>
      </c>
      <c r="E319" s="114">
        <v>1494321000</v>
      </c>
      <c r="F319" s="114">
        <v>166066270</v>
      </c>
      <c r="G319" s="224"/>
    </row>
    <row r="320" spans="1:7" x14ac:dyDescent="0.25">
      <c r="A320" s="1107"/>
      <c r="B320" s="1109"/>
      <c r="C320" s="1109"/>
      <c r="D320" s="48" t="s">
        <v>347</v>
      </c>
      <c r="E320" s="114">
        <v>729220000</v>
      </c>
      <c r="F320" s="114">
        <v>52359600</v>
      </c>
      <c r="G320" s="224"/>
    </row>
    <row r="321" spans="1:7" ht="15.75" thickBot="1" x14ac:dyDescent="0.3">
      <c r="A321" s="1108"/>
      <c r="B321" s="116" t="s">
        <v>339</v>
      </c>
      <c r="C321" s="117" t="s">
        <v>348</v>
      </c>
      <c r="D321" s="50" t="s">
        <v>349</v>
      </c>
      <c r="E321" s="189">
        <v>570740000</v>
      </c>
      <c r="F321" s="189">
        <v>52982000</v>
      </c>
      <c r="G321" s="224"/>
    </row>
    <row r="322" spans="1:7" x14ac:dyDescent="0.25">
      <c r="A322" s="1106" t="s">
        <v>139</v>
      </c>
      <c r="B322" s="1109" t="s">
        <v>334</v>
      </c>
      <c r="C322" s="1109" t="s">
        <v>344</v>
      </c>
      <c r="D322" s="48" t="s">
        <v>345</v>
      </c>
      <c r="E322" s="114">
        <v>452270000</v>
      </c>
      <c r="F322" s="114">
        <v>91380867</v>
      </c>
      <c r="G322" s="224"/>
    </row>
    <row r="323" spans="1:7" x14ac:dyDescent="0.25">
      <c r="A323" s="1107"/>
      <c r="B323" s="1109"/>
      <c r="C323" s="1109"/>
      <c r="D323" s="48" t="s">
        <v>346</v>
      </c>
      <c r="E323" s="114">
        <v>1494321000</v>
      </c>
      <c r="F323" s="114">
        <v>272424603</v>
      </c>
      <c r="G323" s="224"/>
    </row>
    <row r="324" spans="1:7" x14ac:dyDescent="0.25">
      <c r="A324" s="1107"/>
      <c r="B324" s="1109"/>
      <c r="C324" s="1109"/>
      <c r="D324" s="48" t="s">
        <v>347</v>
      </c>
      <c r="E324" s="114">
        <v>729220000</v>
      </c>
      <c r="F324" s="114">
        <v>93306600</v>
      </c>
      <c r="G324" s="224"/>
    </row>
    <row r="325" spans="1:7" ht="15.75" thickBot="1" x14ac:dyDescent="0.3">
      <c r="A325" s="1108"/>
      <c r="B325" s="116" t="s">
        <v>339</v>
      </c>
      <c r="C325" s="117" t="s">
        <v>348</v>
      </c>
      <c r="D325" s="50" t="s">
        <v>349</v>
      </c>
      <c r="E325" s="189">
        <v>570740000</v>
      </c>
      <c r="F325" s="189">
        <v>111669000</v>
      </c>
      <c r="G325" s="224"/>
    </row>
    <row r="326" spans="1:7" x14ac:dyDescent="0.25">
      <c r="A326" s="1106" t="s">
        <v>140</v>
      </c>
      <c r="B326" s="1109" t="s">
        <v>334</v>
      </c>
      <c r="C326" s="1109" t="s">
        <v>344</v>
      </c>
      <c r="D326" s="48" t="s">
        <v>345</v>
      </c>
      <c r="E326" s="114">
        <v>452270000</v>
      </c>
      <c r="F326" s="114">
        <v>132432867</v>
      </c>
      <c r="G326" s="224"/>
    </row>
    <row r="327" spans="1:7" x14ac:dyDescent="0.25">
      <c r="A327" s="1107"/>
      <c r="B327" s="1109"/>
      <c r="C327" s="1109"/>
      <c r="D327" s="48" t="s">
        <v>346</v>
      </c>
      <c r="E327" s="114">
        <v>1494321000</v>
      </c>
      <c r="F327" s="114">
        <v>419760774</v>
      </c>
      <c r="G327" s="224"/>
    </row>
    <row r="328" spans="1:7" x14ac:dyDescent="0.25">
      <c r="A328" s="1107"/>
      <c r="B328" s="1109"/>
      <c r="C328" s="1109"/>
      <c r="D328" s="48" t="s">
        <v>347</v>
      </c>
      <c r="E328" s="114">
        <v>729220000</v>
      </c>
      <c r="F328" s="114">
        <v>142562600</v>
      </c>
      <c r="G328" s="224"/>
    </row>
    <row r="329" spans="1:7" ht="15.75" thickBot="1" x14ac:dyDescent="0.3">
      <c r="A329" s="1108"/>
      <c r="B329" s="116" t="s">
        <v>339</v>
      </c>
      <c r="C329" s="117" t="s">
        <v>348</v>
      </c>
      <c r="D329" s="50" t="s">
        <v>349</v>
      </c>
      <c r="E329" s="189">
        <v>570740000</v>
      </c>
      <c r="F329" s="189">
        <v>167796000</v>
      </c>
      <c r="G329" s="224"/>
    </row>
    <row r="330" spans="1:7" x14ac:dyDescent="0.25">
      <c r="A330" s="1106" t="s">
        <v>141</v>
      </c>
      <c r="B330" s="1109" t="s">
        <v>334</v>
      </c>
      <c r="C330" s="1109" t="s">
        <v>344</v>
      </c>
      <c r="D330" s="48" t="s">
        <v>345</v>
      </c>
      <c r="E330" s="114">
        <v>452270000</v>
      </c>
      <c r="F330" s="114">
        <v>173484867</v>
      </c>
      <c r="G330" s="224"/>
    </row>
    <row r="331" spans="1:7" x14ac:dyDescent="0.25">
      <c r="A331" s="1107"/>
      <c r="B331" s="1109"/>
      <c r="C331" s="1109"/>
      <c r="D331" s="48" t="s">
        <v>346</v>
      </c>
      <c r="E331" s="114">
        <v>1494321000</v>
      </c>
      <c r="F331" s="114">
        <v>566110774</v>
      </c>
      <c r="G331" s="224"/>
    </row>
    <row r="332" spans="1:7" x14ac:dyDescent="0.25">
      <c r="A332" s="1107"/>
      <c r="B332" s="1109"/>
      <c r="C332" s="1109"/>
      <c r="D332" s="48" t="s">
        <v>347</v>
      </c>
      <c r="E332" s="114">
        <v>729220000</v>
      </c>
      <c r="F332" s="114">
        <v>190789331</v>
      </c>
      <c r="G332" s="224"/>
    </row>
    <row r="333" spans="1:7" ht="15.75" thickBot="1" x14ac:dyDescent="0.3">
      <c r="A333" s="1108"/>
      <c r="B333" s="116" t="s">
        <v>339</v>
      </c>
      <c r="C333" s="117" t="s">
        <v>348</v>
      </c>
      <c r="D333" s="50" t="s">
        <v>349</v>
      </c>
      <c r="E333" s="189">
        <v>570740000</v>
      </c>
      <c r="F333" s="189">
        <v>216333000</v>
      </c>
      <c r="G333" s="224"/>
    </row>
    <row r="334" spans="1:7" x14ac:dyDescent="0.25">
      <c r="A334" s="1106" t="s">
        <v>129</v>
      </c>
      <c r="B334" s="1109" t="s">
        <v>334</v>
      </c>
      <c r="C334" s="1109" t="s">
        <v>344</v>
      </c>
      <c r="D334" s="48" t="s">
        <v>345</v>
      </c>
      <c r="E334" s="114">
        <v>452270000</v>
      </c>
      <c r="F334" s="114">
        <v>207791867</v>
      </c>
      <c r="G334" s="224"/>
    </row>
    <row r="335" spans="1:7" x14ac:dyDescent="0.25">
      <c r="A335" s="1107"/>
      <c r="B335" s="1109"/>
      <c r="C335" s="1109"/>
      <c r="D335" s="48" t="s">
        <v>346</v>
      </c>
      <c r="E335" s="114">
        <v>1494321000</v>
      </c>
      <c r="F335" s="114">
        <v>701081643</v>
      </c>
      <c r="G335" s="224"/>
    </row>
    <row r="336" spans="1:7" x14ac:dyDescent="0.25">
      <c r="A336" s="1107"/>
      <c r="B336" s="1109"/>
      <c r="C336" s="1109"/>
      <c r="D336" s="48" t="s">
        <v>347</v>
      </c>
      <c r="E336" s="114">
        <v>729220000</v>
      </c>
      <c r="F336" s="114">
        <v>259659031</v>
      </c>
      <c r="G336" s="224"/>
    </row>
    <row r="337" spans="1:7" ht="15.75" thickBot="1" x14ac:dyDescent="0.3">
      <c r="A337" s="1108"/>
      <c r="B337" s="116" t="s">
        <v>339</v>
      </c>
      <c r="C337" s="117" t="s">
        <v>348</v>
      </c>
      <c r="D337" s="50" t="s">
        <v>349</v>
      </c>
      <c r="E337" s="189">
        <v>570740000</v>
      </c>
      <c r="F337" s="189">
        <v>263352000</v>
      </c>
      <c r="G337" s="224"/>
    </row>
    <row r="338" spans="1:7" ht="16.5" customHeight="1" x14ac:dyDescent="0.25">
      <c r="A338" s="1106" t="s">
        <v>130</v>
      </c>
      <c r="B338" s="1109" t="s">
        <v>334</v>
      </c>
      <c r="C338" s="1109" t="s">
        <v>344</v>
      </c>
      <c r="D338" s="48" t="s">
        <v>345</v>
      </c>
      <c r="E338" s="114">
        <v>452270000</v>
      </c>
      <c r="F338" s="114">
        <v>255588867</v>
      </c>
      <c r="G338" s="258"/>
    </row>
    <row r="339" spans="1:7" ht="16.5" customHeight="1" x14ac:dyDescent="0.25">
      <c r="A339" s="1107"/>
      <c r="B339" s="1109"/>
      <c r="C339" s="1109"/>
      <c r="D339" s="48" t="s">
        <v>346</v>
      </c>
      <c r="E339" s="114">
        <v>1494321000</v>
      </c>
      <c r="F339" s="114">
        <v>828844643</v>
      </c>
      <c r="G339" s="258"/>
    </row>
    <row r="340" spans="1:7" ht="16.5" customHeight="1" x14ac:dyDescent="0.25">
      <c r="A340" s="1107"/>
      <c r="B340" s="1109"/>
      <c r="C340" s="1109"/>
      <c r="D340" s="48" t="s">
        <v>347</v>
      </c>
      <c r="E340" s="114">
        <v>729220000</v>
      </c>
      <c r="F340" s="114">
        <v>349006231</v>
      </c>
      <c r="G340" s="258"/>
    </row>
    <row r="341" spans="1:7" ht="16.5" customHeight="1" thickBot="1" x14ac:dyDescent="0.3">
      <c r="A341" s="1108"/>
      <c r="B341" s="116" t="s">
        <v>339</v>
      </c>
      <c r="C341" s="117" t="s">
        <v>348</v>
      </c>
      <c r="D341" s="50" t="s">
        <v>349</v>
      </c>
      <c r="E341" s="189">
        <v>570740000</v>
      </c>
      <c r="F341" s="189">
        <v>304299000</v>
      </c>
      <c r="G341" s="258"/>
    </row>
    <row r="342" spans="1:7" ht="16.5" customHeight="1" x14ac:dyDescent="0.25">
      <c r="A342" s="1106" t="s">
        <v>131</v>
      </c>
      <c r="B342" s="1109" t="s">
        <v>334</v>
      </c>
      <c r="C342" s="1109" t="s">
        <v>344</v>
      </c>
      <c r="D342" s="48" t="s">
        <v>345</v>
      </c>
      <c r="E342" s="114">
        <v>452270000</v>
      </c>
      <c r="F342" s="114">
        <v>302385867</v>
      </c>
      <c r="G342" s="40"/>
    </row>
    <row r="343" spans="1:7" ht="16.5" customHeight="1" x14ac:dyDescent="0.25">
      <c r="A343" s="1107"/>
      <c r="B343" s="1109"/>
      <c r="C343" s="1109"/>
      <c r="D343" s="48" t="s">
        <v>346</v>
      </c>
      <c r="E343" s="114">
        <v>1494321000</v>
      </c>
      <c r="F343" s="114">
        <v>955347970</v>
      </c>
      <c r="G343" s="40"/>
    </row>
    <row r="344" spans="1:7" x14ac:dyDescent="0.25">
      <c r="A344" s="1107"/>
      <c r="B344" s="1109"/>
      <c r="C344" s="1109"/>
      <c r="D344" s="48" t="s">
        <v>347</v>
      </c>
      <c r="E344" s="114">
        <v>729220000</v>
      </c>
      <c r="F344" s="114">
        <v>420491231</v>
      </c>
      <c r="G344" s="53"/>
    </row>
    <row r="345" spans="1:7" ht="15.75" thickBot="1" x14ac:dyDescent="0.3">
      <c r="A345" s="1108"/>
      <c r="B345" s="116" t="s">
        <v>339</v>
      </c>
      <c r="C345" s="117" t="s">
        <v>348</v>
      </c>
      <c r="D345" s="50" t="s">
        <v>349</v>
      </c>
      <c r="E345" s="189">
        <v>570740000</v>
      </c>
      <c r="F345" s="189">
        <v>322428000</v>
      </c>
      <c r="G345" s="40"/>
    </row>
    <row r="346" spans="1:7" x14ac:dyDescent="0.25">
      <c r="A346" s="1106" t="s">
        <v>132</v>
      </c>
      <c r="B346" s="1109" t="s">
        <v>334</v>
      </c>
      <c r="C346" s="1109" t="s">
        <v>344</v>
      </c>
      <c r="D346" s="48" t="s">
        <v>345</v>
      </c>
      <c r="E346" s="114">
        <v>452270000</v>
      </c>
      <c r="F346" s="114">
        <v>349182867</v>
      </c>
      <c r="G346" s="40"/>
    </row>
    <row r="347" spans="1:7" x14ac:dyDescent="0.25">
      <c r="A347" s="1107"/>
      <c r="B347" s="1109"/>
      <c r="C347" s="1109"/>
      <c r="D347" s="48" t="s">
        <v>346</v>
      </c>
      <c r="E347" s="114">
        <v>1494321000</v>
      </c>
      <c r="F347" s="114">
        <v>1054482303</v>
      </c>
      <c r="G347" s="40"/>
    </row>
    <row r="348" spans="1:7" x14ac:dyDescent="0.25">
      <c r="A348" s="1107"/>
      <c r="B348" s="1109"/>
      <c r="C348" s="1109"/>
      <c r="D348" s="48" t="s">
        <v>347</v>
      </c>
      <c r="E348" s="114">
        <v>729220000</v>
      </c>
      <c r="F348" s="114">
        <v>485708062</v>
      </c>
      <c r="G348" s="40"/>
    </row>
    <row r="349" spans="1:7" ht="15.75" thickBot="1" x14ac:dyDescent="0.3">
      <c r="A349" s="1108"/>
      <c r="B349" s="116" t="s">
        <v>339</v>
      </c>
      <c r="C349" s="117" t="s">
        <v>348</v>
      </c>
      <c r="D349" s="50" t="s">
        <v>349</v>
      </c>
      <c r="E349" s="189">
        <v>570740000</v>
      </c>
      <c r="F349" s="189">
        <v>358297000</v>
      </c>
      <c r="G349" s="40"/>
    </row>
    <row r="350" spans="1:7" x14ac:dyDescent="0.25">
      <c r="A350" s="1106" t="s">
        <v>133</v>
      </c>
      <c r="B350" s="1109" t="s">
        <v>334</v>
      </c>
      <c r="C350" s="1109" t="s">
        <v>344</v>
      </c>
      <c r="D350" s="48" t="s">
        <v>345</v>
      </c>
      <c r="E350" s="114">
        <v>477325267</v>
      </c>
      <c r="F350" s="114">
        <v>390234867</v>
      </c>
      <c r="G350" s="40"/>
    </row>
    <row r="351" spans="1:7" x14ac:dyDescent="0.25">
      <c r="A351" s="1107"/>
      <c r="B351" s="1109"/>
      <c r="C351" s="1109"/>
      <c r="D351" s="48" t="s">
        <v>346</v>
      </c>
      <c r="E351" s="114">
        <v>1549614668</v>
      </c>
      <c r="F351" s="114">
        <v>1164120702</v>
      </c>
      <c r="G351" s="40"/>
    </row>
    <row r="352" spans="1:7" x14ac:dyDescent="0.25">
      <c r="A352" s="1107"/>
      <c r="B352" s="1109"/>
      <c r="C352" s="1109"/>
      <c r="D352" s="48" t="s">
        <v>347</v>
      </c>
      <c r="E352" s="114">
        <v>805910325</v>
      </c>
      <c r="F352" s="114">
        <v>532530062</v>
      </c>
      <c r="G352" s="40"/>
    </row>
    <row r="353" spans="1:7" ht="15.75" thickBot="1" x14ac:dyDescent="0.3">
      <c r="A353" s="1108"/>
      <c r="B353" s="116" t="s">
        <v>339</v>
      </c>
      <c r="C353" s="117" t="s">
        <v>348</v>
      </c>
      <c r="D353" s="50" t="s">
        <v>349</v>
      </c>
      <c r="E353" s="189">
        <v>563700740</v>
      </c>
      <c r="F353" s="189">
        <v>439826500</v>
      </c>
      <c r="G353" s="40"/>
    </row>
    <row r="354" spans="1:7" x14ac:dyDescent="0.25">
      <c r="A354" s="1106" t="s">
        <v>134</v>
      </c>
      <c r="B354" s="1109" t="s">
        <v>334</v>
      </c>
      <c r="C354" s="1109" t="s">
        <v>344</v>
      </c>
      <c r="D354" s="48" t="s">
        <v>345</v>
      </c>
      <c r="E354" s="114">
        <v>477325267</v>
      </c>
      <c r="F354" s="114">
        <v>440088366</v>
      </c>
      <c r="G354" s="40"/>
    </row>
    <row r="355" spans="1:7" x14ac:dyDescent="0.25">
      <c r="A355" s="1107"/>
      <c r="B355" s="1109"/>
      <c r="C355" s="1109"/>
      <c r="D355" s="48" t="s">
        <v>346</v>
      </c>
      <c r="E355" s="114">
        <v>1532196194</v>
      </c>
      <c r="F355" s="114">
        <v>1356053835</v>
      </c>
      <c r="G355" s="40"/>
    </row>
    <row r="356" spans="1:7" x14ac:dyDescent="0.25">
      <c r="A356" s="1107"/>
      <c r="B356" s="1109"/>
      <c r="C356" s="1109"/>
      <c r="D356" s="48" t="s">
        <v>347</v>
      </c>
      <c r="E356" s="114">
        <v>760285825</v>
      </c>
      <c r="F356" s="114">
        <v>658363429</v>
      </c>
      <c r="G356" s="40"/>
    </row>
    <row r="357" spans="1:7" ht="15.75" thickBot="1" x14ac:dyDescent="0.3">
      <c r="A357" s="1115"/>
      <c r="B357" s="116" t="s">
        <v>339</v>
      </c>
      <c r="C357" s="117" t="s">
        <v>348</v>
      </c>
      <c r="D357" s="50" t="s">
        <v>349</v>
      </c>
      <c r="E357" s="189">
        <v>520000666</v>
      </c>
      <c r="F357" s="189">
        <v>497406500</v>
      </c>
      <c r="G357" s="45"/>
    </row>
    <row r="358" spans="1:7" ht="15.75" thickBot="1" x14ac:dyDescent="0.3">
      <c r="A358" s="54"/>
      <c r="G358" s="55"/>
    </row>
    <row r="359" spans="1:7" ht="30.75" customHeight="1" x14ac:dyDescent="0.3">
      <c r="A359" s="1099" t="s">
        <v>186</v>
      </c>
      <c r="B359" s="1100"/>
      <c r="C359" s="1100"/>
      <c r="D359" s="1100"/>
      <c r="E359" s="1100"/>
      <c r="F359" s="1100"/>
      <c r="G359" s="1101"/>
    </row>
    <row r="360" spans="1:7" ht="39" thickBot="1" x14ac:dyDescent="0.3">
      <c r="A360" s="35" t="s">
        <v>63</v>
      </c>
      <c r="B360" s="46" t="s">
        <v>146</v>
      </c>
      <c r="C360" s="46" t="s">
        <v>147</v>
      </c>
      <c r="D360" s="46" t="s">
        <v>179</v>
      </c>
      <c r="E360" s="46" t="s">
        <v>187</v>
      </c>
      <c r="F360" s="46" t="s">
        <v>188</v>
      </c>
      <c r="G360" s="47" t="s">
        <v>182</v>
      </c>
    </row>
    <row r="361" spans="1:7" ht="16.5" customHeight="1" x14ac:dyDescent="0.25">
      <c r="A361" s="1106" t="s">
        <v>136</v>
      </c>
      <c r="B361" s="1109" t="s">
        <v>334</v>
      </c>
      <c r="C361" s="1109" t="s">
        <v>344</v>
      </c>
      <c r="D361" s="48" t="s">
        <v>345</v>
      </c>
      <c r="E361" s="114">
        <v>466079000</v>
      </c>
      <c r="F361" s="114">
        <v>0</v>
      </c>
      <c r="G361" s="40"/>
    </row>
    <row r="362" spans="1:7" ht="16.5" customHeight="1" x14ac:dyDescent="0.25">
      <c r="A362" s="1107"/>
      <c r="B362" s="1109"/>
      <c r="C362" s="1109"/>
      <c r="D362" s="48" t="s">
        <v>346</v>
      </c>
      <c r="E362" s="114">
        <v>1642045000</v>
      </c>
      <c r="F362" s="114">
        <v>0</v>
      </c>
      <c r="G362" s="40"/>
    </row>
    <row r="363" spans="1:7" ht="16.5" customHeight="1" x14ac:dyDescent="0.25">
      <c r="A363" s="1107"/>
      <c r="B363" s="1109"/>
      <c r="C363" s="1109"/>
      <c r="D363" s="48" t="s">
        <v>347</v>
      </c>
      <c r="E363" s="114">
        <v>700685000</v>
      </c>
      <c r="F363" s="114">
        <v>0</v>
      </c>
      <c r="G363" s="40"/>
    </row>
    <row r="364" spans="1:7" ht="16.5" customHeight="1" thickBot="1" x14ac:dyDescent="0.3">
      <c r="A364" s="1108"/>
      <c r="B364" s="116" t="s">
        <v>339</v>
      </c>
      <c r="C364" s="117" t="s">
        <v>348</v>
      </c>
      <c r="D364" s="50" t="s">
        <v>349</v>
      </c>
      <c r="E364" s="189">
        <v>583907000</v>
      </c>
      <c r="F364" s="189">
        <v>0</v>
      </c>
      <c r="G364" s="40"/>
    </row>
    <row r="365" spans="1:7" ht="16.5" customHeight="1" x14ac:dyDescent="0.25">
      <c r="A365" s="1106" t="s">
        <v>137</v>
      </c>
      <c r="B365" s="1109" t="s">
        <v>334</v>
      </c>
      <c r="C365" s="1109" t="s">
        <v>344</v>
      </c>
      <c r="D365" s="48" t="s">
        <v>345</v>
      </c>
      <c r="E365" s="114">
        <v>466079000</v>
      </c>
      <c r="F365" s="114">
        <v>0</v>
      </c>
      <c r="G365" s="40"/>
    </row>
    <row r="366" spans="1:7" ht="16.5" customHeight="1" x14ac:dyDescent="0.25">
      <c r="A366" s="1107"/>
      <c r="B366" s="1109"/>
      <c r="C366" s="1109"/>
      <c r="D366" s="48" t="s">
        <v>346</v>
      </c>
      <c r="E366" s="114">
        <v>1642045000</v>
      </c>
      <c r="F366" s="114">
        <v>15717836</v>
      </c>
      <c r="G366" s="40"/>
    </row>
    <row r="367" spans="1:7" ht="16.5" customHeight="1" x14ac:dyDescent="0.25">
      <c r="A367" s="1107"/>
      <c r="B367" s="1109"/>
      <c r="C367" s="1109"/>
      <c r="D367" s="48" t="s">
        <v>347</v>
      </c>
      <c r="E367" s="114">
        <v>700685000</v>
      </c>
      <c r="F367" s="114">
        <v>2004433</v>
      </c>
      <c r="G367" s="40"/>
    </row>
    <row r="368" spans="1:7" ht="16.5" customHeight="1" thickBot="1" x14ac:dyDescent="0.3">
      <c r="A368" s="1108"/>
      <c r="B368" s="116" t="s">
        <v>339</v>
      </c>
      <c r="C368" s="117" t="s">
        <v>348</v>
      </c>
      <c r="D368" s="50" t="s">
        <v>349</v>
      </c>
      <c r="E368" s="189">
        <v>583907000</v>
      </c>
      <c r="F368" s="189">
        <v>2730800</v>
      </c>
      <c r="G368" s="40"/>
    </row>
    <row r="369" spans="1:7" ht="16.5" customHeight="1" x14ac:dyDescent="0.25">
      <c r="A369" s="1106" t="s">
        <v>138</v>
      </c>
      <c r="B369" s="1109" t="s">
        <v>334</v>
      </c>
      <c r="C369" s="1109" t="s">
        <v>344</v>
      </c>
      <c r="D369" s="48" t="s">
        <v>345</v>
      </c>
      <c r="E369" s="114">
        <v>466079000</v>
      </c>
      <c r="F369" s="114">
        <v>39137000</v>
      </c>
      <c r="G369" s="40"/>
    </row>
    <row r="370" spans="1:7" ht="16.5" customHeight="1" x14ac:dyDescent="0.25">
      <c r="A370" s="1107"/>
      <c r="B370" s="1109"/>
      <c r="C370" s="1109"/>
      <c r="D370" s="48" t="s">
        <v>346</v>
      </c>
      <c r="E370" s="114">
        <v>1642045000</v>
      </c>
      <c r="F370" s="114">
        <v>109270957</v>
      </c>
      <c r="G370" s="40"/>
    </row>
    <row r="371" spans="1:7" ht="16.5" customHeight="1" x14ac:dyDescent="0.25">
      <c r="A371" s="1107"/>
      <c r="B371" s="1109"/>
      <c r="C371" s="1109"/>
      <c r="D371" s="48" t="s">
        <v>347</v>
      </c>
      <c r="E371" s="114">
        <v>700685000</v>
      </c>
      <c r="F371" s="114">
        <v>33385232</v>
      </c>
      <c r="G371" s="40"/>
    </row>
    <row r="372" spans="1:7" ht="16.5" customHeight="1" thickBot="1" x14ac:dyDescent="0.3">
      <c r="A372" s="1108"/>
      <c r="B372" s="116" t="s">
        <v>339</v>
      </c>
      <c r="C372" s="117" t="s">
        <v>348</v>
      </c>
      <c r="D372" s="50" t="s">
        <v>349</v>
      </c>
      <c r="E372" s="189">
        <v>583907000</v>
      </c>
      <c r="F372" s="189">
        <v>33391867</v>
      </c>
      <c r="G372" s="40"/>
    </row>
    <row r="373" spans="1:7" ht="16.5" customHeight="1" x14ac:dyDescent="0.25">
      <c r="A373" s="1106" t="s">
        <v>139</v>
      </c>
      <c r="B373" s="1109" t="s">
        <v>334</v>
      </c>
      <c r="C373" s="1109" t="s">
        <v>344</v>
      </c>
      <c r="D373" s="48" t="s">
        <v>345</v>
      </c>
      <c r="E373" s="114">
        <v>466079000</v>
      </c>
      <c r="F373" s="114">
        <v>78274000</v>
      </c>
      <c r="G373" s="40"/>
    </row>
    <row r="374" spans="1:7" ht="16.5" customHeight="1" x14ac:dyDescent="0.25">
      <c r="A374" s="1107"/>
      <c r="B374" s="1109"/>
      <c r="C374" s="1109"/>
      <c r="D374" s="48" t="s">
        <v>346</v>
      </c>
      <c r="E374" s="388">
        <v>1642045000</v>
      </c>
      <c r="F374" s="114">
        <v>219345330</v>
      </c>
      <c r="G374" s="40"/>
    </row>
    <row r="375" spans="1:7" ht="16.5" customHeight="1" x14ac:dyDescent="0.25">
      <c r="A375" s="1107"/>
      <c r="B375" s="1109"/>
      <c r="C375" s="1109"/>
      <c r="D375" s="48" t="s">
        <v>347</v>
      </c>
      <c r="E375" s="114">
        <v>700685000</v>
      </c>
      <c r="F375" s="114">
        <v>81408265</v>
      </c>
      <c r="G375" s="40"/>
    </row>
    <row r="376" spans="1:7" ht="16.5" customHeight="1" thickBot="1" x14ac:dyDescent="0.3">
      <c r="A376" s="1108"/>
      <c r="B376" s="389" t="s">
        <v>339</v>
      </c>
      <c r="C376" s="390" t="s">
        <v>348</v>
      </c>
      <c r="D376" s="391" t="s">
        <v>349</v>
      </c>
      <c r="E376" s="392">
        <v>583907000</v>
      </c>
      <c r="F376" s="392">
        <v>71295967</v>
      </c>
      <c r="G376" s="258"/>
    </row>
    <row r="377" spans="1:7" ht="16.5" customHeight="1" x14ac:dyDescent="0.25">
      <c r="A377" s="1112" t="s">
        <v>140</v>
      </c>
      <c r="B377" s="1110" t="s">
        <v>334</v>
      </c>
      <c r="C377" s="1110" t="s">
        <v>344</v>
      </c>
      <c r="D377" s="266" t="s">
        <v>345</v>
      </c>
      <c r="E377" s="393">
        <v>466079000</v>
      </c>
      <c r="F377" s="394">
        <v>117411000</v>
      </c>
      <c r="G377" s="258"/>
    </row>
    <row r="378" spans="1:7" ht="16.5" customHeight="1" x14ac:dyDescent="0.25">
      <c r="A378" s="1113"/>
      <c r="B378" s="1111"/>
      <c r="C378" s="1111"/>
      <c r="D378" s="264" t="s">
        <v>346</v>
      </c>
      <c r="E378" s="395">
        <v>1642045000</v>
      </c>
      <c r="F378" s="396">
        <v>335903044</v>
      </c>
      <c r="G378" s="258"/>
    </row>
    <row r="379" spans="1:7" ht="16.5" customHeight="1" x14ac:dyDescent="0.25">
      <c r="A379" s="1113"/>
      <c r="B379" s="1111"/>
      <c r="C379" s="1111"/>
      <c r="D379" s="264" t="s">
        <v>347</v>
      </c>
      <c r="E379" s="393">
        <v>700685000</v>
      </c>
      <c r="F379" s="396">
        <v>140887065</v>
      </c>
      <c r="G379" s="258"/>
    </row>
    <row r="380" spans="1:7" ht="16.5" customHeight="1" thickBot="1" x14ac:dyDescent="0.3">
      <c r="A380" s="1114"/>
      <c r="B380" s="389" t="s">
        <v>339</v>
      </c>
      <c r="C380" s="390" t="s">
        <v>348</v>
      </c>
      <c r="D380" s="265" t="s">
        <v>349</v>
      </c>
      <c r="E380" s="392">
        <v>583907000</v>
      </c>
      <c r="F380" s="392">
        <v>100346167</v>
      </c>
      <c r="G380" s="258"/>
    </row>
    <row r="381" spans="1:7" ht="16.5" customHeight="1" x14ac:dyDescent="0.25">
      <c r="A381" s="1106" t="s">
        <v>141</v>
      </c>
      <c r="B381" s="1110" t="s">
        <v>334</v>
      </c>
      <c r="C381" s="1110" t="s">
        <v>344</v>
      </c>
      <c r="D381" s="266" t="s">
        <v>345</v>
      </c>
      <c r="E381" s="393">
        <v>466079000</v>
      </c>
      <c r="F381" s="394">
        <v>156548000</v>
      </c>
      <c r="G381" s="258"/>
    </row>
    <row r="382" spans="1:7" ht="16.5" customHeight="1" x14ac:dyDescent="0.25">
      <c r="A382" s="1107"/>
      <c r="B382" s="1111"/>
      <c r="C382" s="1111"/>
      <c r="D382" s="264" t="s">
        <v>346</v>
      </c>
      <c r="E382" s="395">
        <v>1642045000</v>
      </c>
      <c r="F382" s="396">
        <v>453702023</v>
      </c>
      <c r="G382" s="258"/>
    </row>
    <row r="383" spans="1:7" ht="16.5" customHeight="1" x14ac:dyDescent="0.25">
      <c r="A383" s="1107"/>
      <c r="B383" s="1111"/>
      <c r="C383" s="1111"/>
      <c r="D383" s="264" t="s">
        <v>347</v>
      </c>
      <c r="E383" s="393">
        <v>700685000</v>
      </c>
      <c r="F383" s="396">
        <v>186460398</v>
      </c>
      <c r="G383" s="258"/>
    </row>
    <row r="384" spans="1:7" ht="16.5" customHeight="1" thickBot="1" x14ac:dyDescent="0.3">
      <c r="A384" s="1108"/>
      <c r="B384" s="389" t="s">
        <v>339</v>
      </c>
      <c r="C384" s="390" t="s">
        <v>348</v>
      </c>
      <c r="D384" s="265" t="s">
        <v>349</v>
      </c>
      <c r="E384" s="392">
        <v>583907000</v>
      </c>
      <c r="F384" s="392">
        <v>142460967</v>
      </c>
      <c r="G384" s="258"/>
    </row>
    <row r="385" spans="1:7" ht="16.5" customHeight="1" x14ac:dyDescent="0.25">
      <c r="A385" s="1106" t="s">
        <v>129</v>
      </c>
      <c r="B385" s="1110" t="s">
        <v>334</v>
      </c>
      <c r="C385" s="1110" t="s">
        <v>344</v>
      </c>
      <c r="D385" s="266" t="s">
        <v>345</v>
      </c>
      <c r="E385" s="393">
        <v>466079000</v>
      </c>
      <c r="F385" s="394">
        <v>195685000</v>
      </c>
      <c r="G385" s="258" t="s">
        <v>513</v>
      </c>
    </row>
    <row r="386" spans="1:7" ht="16.5" customHeight="1" x14ac:dyDescent="0.25">
      <c r="A386" s="1107"/>
      <c r="B386" s="1111"/>
      <c r="C386" s="1111"/>
      <c r="D386" s="264" t="s">
        <v>346</v>
      </c>
      <c r="E386" s="395">
        <v>1642045000</v>
      </c>
      <c r="F386" s="396">
        <v>579488290</v>
      </c>
      <c r="G386" s="258" t="s">
        <v>514</v>
      </c>
    </row>
    <row r="387" spans="1:7" ht="16.5" customHeight="1" x14ac:dyDescent="0.25">
      <c r="A387" s="1107"/>
      <c r="B387" s="1111"/>
      <c r="C387" s="1111"/>
      <c r="D387" s="264" t="s">
        <v>347</v>
      </c>
      <c r="E387" s="393">
        <v>700685000</v>
      </c>
      <c r="F387" s="396">
        <v>256984231</v>
      </c>
      <c r="G387" s="258" t="s">
        <v>515</v>
      </c>
    </row>
    <row r="388" spans="1:7" ht="13.9" customHeight="1" thickBot="1" x14ac:dyDescent="0.3">
      <c r="A388" s="1108"/>
      <c r="B388" s="389" t="s">
        <v>339</v>
      </c>
      <c r="C388" s="390" t="s">
        <v>348</v>
      </c>
      <c r="D388" s="265" t="s">
        <v>349</v>
      </c>
      <c r="E388" s="392">
        <v>583907000</v>
      </c>
      <c r="F388" s="392">
        <v>182819967</v>
      </c>
      <c r="G388" s="258" t="s">
        <v>516</v>
      </c>
    </row>
    <row r="389" spans="1:7" ht="16.5" customHeight="1" x14ac:dyDescent="0.25">
      <c r="A389" s="1192" t="s">
        <v>130</v>
      </c>
      <c r="B389" s="1195" t="s">
        <v>334</v>
      </c>
      <c r="C389" s="1195" t="s">
        <v>344</v>
      </c>
      <c r="D389" s="455" t="s">
        <v>345</v>
      </c>
      <c r="E389" s="393">
        <v>466079000</v>
      </c>
      <c r="F389" s="394">
        <v>234822000</v>
      </c>
      <c r="G389" s="258" t="s">
        <v>527</v>
      </c>
    </row>
    <row r="390" spans="1:7" ht="16.5" customHeight="1" x14ac:dyDescent="0.25">
      <c r="A390" s="1193"/>
      <c r="B390" s="1196"/>
      <c r="C390" s="1196"/>
      <c r="D390" s="456" t="s">
        <v>346</v>
      </c>
      <c r="E390" s="395">
        <v>1642045000</v>
      </c>
      <c r="F390" s="396">
        <v>687342290</v>
      </c>
      <c r="G390" s="258" t="s">
        <v>528</v>
      </c>
    </row>
    <row r="391" spans="1:7" ht="16.5" customHeight="1" x14ac:dyDescent="0.25">
      <c r="A391" s="1193"/>
      <c r="B391" s="1196"/>
      <c r="C391" s="1196"/>
      <c r="D391" s="456" t="s">
        <v>347</v>
      </c>
      <c r="E391" s="393">
        <v>700685000</v>
      </c>
      <c r="F391" s="396">
        <v>325028298</v>
      </c>
      <c r="G391" s="258" t="s">
        <v>529</v>
      </c>
    </row>
    <row r="392" spans="1:7" ht="13.9" customHeight="1" thickBot="1" x14ac:dyDescent="0.3">
      <c r="A392" s="1194"/>
      <c r="B392" s="457" t="s">
        <v>339</v>
      </c>
      <c r="C392" s="458" t="s">
        <v>348</v>
      </c>
      <c r="D392" s="459" t="s">
        <v>349</v>
      </c>
      <c r="E392" s="392">
        <v>583907000</v>
      </c>
      <c r="F392" s="392">
        <v>232731967</v>
      </c>
      <c r="G392" s="258" t="s">
        <v>530</v>
      </c>
    </row>
    <row r="393" spans="1:7" ht="16.5" customHeight="1" x14ac:dyDescent="0.25">
      <c r="A393" s="1106" t="s">
        <v>131</v>
      </c>
      <c r="B393" s="1201" t="s">
        <v>334</v>
      </c>
      <c r="C393" s="1201" t="s">
        <v>344</v>
      </c>
      <c r="D393" s="266" t="s">
        <v>345</v>
      </c>
      <c r="E393" s="393">
        <v>466079000</v>
      </c>
      <c r="F393" s="394">
        <v>273959000</v>
      </c>
      <c r="G393" s="258" t="s">
        <v>539</v>
      </c>
    </row>
    <row r="394" spans="1:7" ht="16.5" customHeight="1" x14ac:dyDescent="0.25">
      <c r="A394" s="1107"/>
      <c r="B394" s="1202"/>
      <c r="C394" s="1202"/>
      <c r="D394" s="264" t="s">
        <v>346</v>
      </c>
      <c r="E394" s="395">
        <v>1642045000</v>
      </c>
      <c r="F394" s="396">
        <v>809944830</v>
      </c>
      <c r="G394" s="258" t="s">
        <v>540</v>
      </c>
    </row>
    <row r="395" spans="1:7" ht="16.5" customHeight="1" x14ac:dyDescent="0.25">
      <c r="A395" s="1107"/>
      <c r="B395" s="1203"/>
      <c r="C395" s="1203"/>
      <c r="D395" s="264" t="s">
        <v>347</v>
      </c>
      <c r="E395" s="393">
        <v>700685000</v>
      </c>
      <c r="F395" s="396">
        <v>388198484</v>
      </c>
      <c r="G395" s="258" t="s">
        <v>541</v>
      </c>
    </row>
    <row r="396" spans="1:7" ht="13.9" customHeight="1" thickBot="1" x14ac:dyDescent="0.3">
      <c r="A396" s="1108"/>
      <c r="B396" s="389" t="s">
        <v>339</v>
      </c>
      <c r="C396" s="390" t="s">
        <v>348</v>
      </c>
      <c r="D396" s="265" t="s">
        <v>349</v>
      </c>
      <c r="E396" s="392">
        <v>583907000</v>
      </c>
      <c r="F396" s="392">
        <v>263537967</v>
      </c>
      <c r="G396" s="258" t="s">
        <v>542</v>
      </c>
    </row>
    <row r="397" spans="1:7" ht="16.5" customHeight="1" x14ac:dyDescent="0.25">
      <c r="A397" s="1106" t="s">
        <v>132</v>
      </c>
      <c r="B397" s="1191" t="s">
        <v>334</v>
      </c>
      <c r="C397" s="1191" t="s">
        <v>344</v>
      </c>
      <c r="D397" s="601" t="s">
        <v>345</v>
      </c>
      <c r="E397" s="114">
        <v>466079000</v>
      </c>
      <c r="F397" s="602">
        <v>325918000</v>
      </c>
      <c r="G397" s="40" t="s">
        <v>549</v>
      </c>
    </row>
    <row r="398" spans="1:7" ht="16.5" customHeight="1" x14ac:dyDescent="0.25">
      <c r="A398" s="1107"/>
      <c r="B398" s="1130"/>
      <c r="C398" s="1130"/>
      <c r="D398" s="603" t="s">
        <v>346</v>
      </c>
      <c r="E398" s="388">
        <v>1642045000</v>
      </c>
      <c r="F398" s="604">
        <v>927271769</v>
      </c>
      <c r="G398" s="40" t="s">
        <v>550</v>
      </c>
    </row>
    <row r="399" spans="1:7" ht="16.5" customHeight="1" x14ac:dyDescent="0.25">
      <c r="A399" s="1107"/>
      <c r="B399" s="1125"/>
      <c r="C399" s="1125"/>
      <c r="D399" s="603" t="s">
        <v>347</v>
      </c>
      <c r="E399" s="114">
        <v>700685000</v>
      </c>
      <c r="F399" s="604">
        <v>448015617</v>
      </c>
      <c r="G399" s="40" t="s">
        <v>551</v>
      </c>
    </row>
    <row r="400" spans="1:7" ht="13.9" customHeight="1" thickBot="1" x14ac:dyDescent="0.3">
      <c r="A400" s="1108"/>
      <c r="B400" s="116" t="s">
        <v>339</v>
      </c>
      <c r="C400" s="117" t="s">
        <v>348</v>
      </c>
      <c r="D400" s="605" t="s">
        <v>349</v>
      </c>
      <c r="E400" s="189">
        <v>583907000</v>
      </c>
      <c r="F400" s="189">
        <v>356105886</v>
      </c>
      <c r="G400" s="40" t="s">
        <v>552</v>
      </c>
    </row>
    <row r="401" spans="1:7" s="425" customFormat="1" ht="16.5" customHeight="1" x14ac:dyDescent="0.25">
      <c r="A401" s="1106" t="s">
        <v>133</v>
      </c>
      <c r="B401" s="1191" t="s">
        <v>334</v>
      </c>
      <c r="C401" s="1191" t="s">
        <v>344</v>
      </c>
      <c r="D401" s="601" t="s">
        <v>345</v>
      </c>
      <c r="E401" s="114">
        <v>456151000</v>
      </c>
      <c r="F401" s="602">
        <v>371466000</v>
      </c>
      <c r="G401" s="40" t="s">
        <v>562</v>
      </c>
    </row>
    <row r="402" spans="1:7" s="425" customFormat="1" ht="16.5" customHeight="1" x14ac:dyDescent="0.25">
      <c r="A402" s="1107"/>
      <c r="B402" s="1130"/>
      <c r="C402" s="1130"/>
      <c r="D402" s="603" t="s">
        <v>346</v>
      </c>
      <c r="E402" s="388">
        <v>1332539504</v>
      </c>
      <c r="F402" s="604">
        <v>1051502144</v>
      </c>
      <c r="G402" s="40" t="s">
        <v>563</v>
      </c>
    </row>
    <row r="403" spans="1:7" s="425" customFormat="1" ht="16.5" customHeight="1" x14ac:dyDescent="0.25">
      <c r="A403" s="1107"/>
      <c r="B403" s="1125"/>
      <c r="C403" s="1125"/>
      <c r="D403" s="603" t="s">
        <v>347</v>
      </c>
      <c r="E403" s="114">
        <v>663492499</v>
      </c>
      <c r="F403" s="604">
        <v>508420617</v>
      </c>
      <c r="G403" s="40" t="s">
        <v>564</v>
      </c>
    </row>
    <row r="404" spans="1:7" s="425" customFormat="1" ht="13.9" customHeight="1" thickBot="1" x14ac:dyDescent="0.3">
      <c r="A404" s="1108"/>
      <c r="B404" s="116" t="s">
        <v>339</v>
      </c>
      <c r="C404" s="117" t="s">
        <v>348</v>
      </c>
      <c r="D404" s="605" t="s">
        <v>349</v>
      </c>
      <c r="E404" s="189">
        <v>475694100</v>
      </c>
      <c r="F404" s="189">
        <v>391751714</v>
      </c>
      <c r="G404" s="40" t="s">
        <v>565</v>
      </c>
    </row>
    <row r="405" spans="1:7" ht="16.5" customHeight="1" x14ac:dyDescent="0.25">
      <c r="A405" s="1204" t="s">
        <v>134</v>
      </c>
      <c r="B405" s="1207" t="s">
        <v>334</v>
      </c>
      <c r="C405" s="1207" t="s">
        <v>344</v>
      </c>
      <c r="D405" s="657" t="s">
        <v>345</v>
      </c>
      <c r="E405" s="670">
        <v>486474001</v>
      </c>
      <c r="F405" s="671">
        <v>417014000</v>
      </c>
      <c r="G405" s="663" t="s">
        <v>606</v>
      </c>
    </row>
    <row r="406" spans="1:7" ht="16.5" customHeight="1" x14ac:dyDescent="0.25">
      <c r="A406" s="1205"/>
      <c r="B406" s="1208"/>
      <c r="C406" s="1208"/>
      <c r="D406" s="661" t="s">
        <v>346</v>
      </c>
      <c r="E406" s="672">
        <v>1463250904</v>
      </c>
      <c r="F406" s="673">
        <v>1219138256</v>
      </c>
      <c r="G406" s="663" t="s">
        <v>607</v>
      </c>
    </row>
    <row r="407" spans="1:7" ht="16.5" customHeight="1" x14ac:dyDescent="0.25">
      <c r="A407" s="1205"/>
      <c r="B407" s="1209"/>
      <c r="C407" s="1209"/>
      <c r="D407" s="661" t="s">
        <v>347</v>
      </c>
      <c r="E407" s="670">
        <v>675132879</v>
      </c>
      <c r="F407" s="673">
        <v>599936383</v>
      </c>
      <c r="G407" s="663" t="s">
        <v>608</v>
      </c>
    </row>
    <row r="408" spans="1:7" ht="13.9" customHeight="1" thickBot="1" x14ac:dyDescent="0.3">
      <c r="A408" s="1206"/>
      <c r="B408" s="674" t="s">
        <v>339</v>
      </c>
      <c r="C408" s="675" t="s">
        <v>348</v>
      </c>
      <c r="D408" s="667" t="s">
        <v>349</v>
      </c>
      <c r="E408" s="676">
        <v>513143487</v>
      </c>
      <c r="F408" s="676">
        <v>466090006</v>
      </c>
      <c r="G408" s="663" t="s">
        <v>609</v>
      </c>
    </row>
    <row r="409" spans="1:7" x14ac:dyDescent="0.25">
      <c r="A409" s="54"/>
      <c r="G409" s="55"/>
    </row>
    <row r="410" spans="1:7" ht="20.25" hidden="1" customHeight="1" x14ac:dyDescent="0.3">
      <c r="A410" s="1099" t="s">
        <v>189</v>
      </c>
      <c r="B410" s="1100"/>
      <c r="C410" s="1100"/>
      <c r="D410" s="1100"/>
      <c r="E410" s="1100"/>
      <c r="F410" s="1100"/>
      <c r="G410" s="1101"/>
    </row>
    <row r="411" spans="1:7" ht="39" hidden="1" thickBot="1" x14ac:dyDescent="0.3">
      <c r="A411" s="35" t="s">
        <v>64</v>
      </c>
      <c r="B411" s="46" t="s">
        <v>146</v>
      </c>
      <c r="C411" s="46" t="s">
        <v>147</v>
      </c>
      <c r="D411" s="46" t="s">
        <v>179</v>
      </c>
      <c r="E411" s="46" t="s">
        <v>190</v>
      </c>
      <c r="F411" s="46" t="s">
        <v>191</v>
      </c>
      <c r="G411" s="47" t="s">
        <v>182</v>
      </c>
    </row>
    <row r="412" spans="1:7" ht="16.5" hidden="1" customHeight="1" x14ac:dyDescent="0.25">
      <c r="A412" s="42" t="s">
        <v>136</v>
      </c>
      <c r="B412" s="39"/>
      <c r="C412" s="39"/>
      <c r="D412" s="39"/>
      <c r="E412" s="39"/>
      <c r="F412" s="39"/>
      <c r="G412" s="40"/>
    </row>
    <row r="413" spans="1:7" ht="16.5" hidden="1" customHeight="1" x14ac:dyDescent="0.25">
      <c r="A413" s="42" t="s">
        <v>137</v>
      </c>
      <c r="B413" s="39"/>
      <c r="C413" s="39"/>
      <c r="D413" s="39"/>
      <c r="E413" s="39"/>
      <c r="F413" s="39"/>
      <c r="G413" s="40"/>
    </row>
    <row r="414" spans="1:7" ht="16.5" hidden="1" customHeight="1" x14ac:dyDescent="0.25">
      <c r="A414" s="42" t="s">
        <v>138</v>
      </c>
      <c r="B414" s="39"/>
      <c r="C414" s="39"/>
      <c r="D414" s="39"/>
      <c r="E414" s="39"/>
      <c r="F414" s="39"/>
      <c r="G414" s="40"/>
    </row>
    <row r="415" spans="1:7" ht="16.5" hidden="1" customHeight="1" x14ac:dyDescent="0.25">
      <c r="A415" s="42" t="s">
        <v>139</v>
      </c>
      <c r="B415" s="39"/>
      <c r="C415" s="39"/>
      <c r="D415" s="39"/>
      <c r="E415" s="39"/>
      <c r="F415" s="39"/>
      <c r="G415" s="40"/>
    </row>
    <row r="416" spans="1:7" ht="16.5" hidden="1" customHeight="1" x14ac:dyDescent="0.25">
      <c r="A416" s="42" t="s">
        <v>140</v>
      </c>
      <c r="B416" s="39"/>
      <c r="C416" s="39"/>
      <c r="D416" s="39"/>
      <c r="E416" s="39"/>
      <c r="F416" s="39"/>
      <c r="G416" s="40"/>
    </row>
    <row r="417" spans="1:9" ht="16.5" hidden="1" customHeight="1" x14ac:dyDescent="0.25">
      <c r="A417" s="42" t="s">
        <v>141</v>
      </c>
      <c r="B417" s="39"/>
      <c r="C417" s="39"/>
      <c r="D417" s="39"/>
      <c r="E417" s="39"/>
      <c r="F417" s="39"/>
      <c r="G417" s="40"/>
    </row>
    <row r="418" spans="1:9" hidden="1" x14ac:dyDescent="0.25">
      <c r="A418" s="51" t="s">
        <v>129</v>
      </c>
      <c r="B418" s="52"/>
      <c r="C418" s="52"/>
      <c r="D418" s="52"/>
      <c r="E418" s="52"/>
      <c r="F418" s="52"/>
      <c r="G418" s="53"/>
    </row>
    <row r="419" spans="1:9" hidden="1" x14ac:dyDescent="0.25">
      <c r="A419" s="42" t="s">
        <v>130</v>
      </c>
      <c r="B419" s="39"/>
      <c r="C419" s="39"/>
      <c r="D419" s="39"/>
      <c r="E419" s="39"/>
      <c r="F419" s="39"/>
      <c r="G419" s="40"/>
    </row>
    <row r="420" spans="1:9" hidden="1" x14ac:dyDescent="0.25">
      <c r="A420" s="42" t="s">
        <v>131</v>
      </c>
      <c r="B420" s="39"/>
      <c r="C420" s="39"/>
      <c r="D420" s="39"/>
      <c r="E420" s="39"/>
      <c r="F420" s="39"/>
      <c r="G420" s="40"/>
    </row>
    <row r="421" spans="1:9" hidden="1" x14ac:dyDescent="0.25">
      <c r="A421" s="42" t="s">
        <v>132</v>
      </c>
      <c r="B421" s="39"/>
      <c r="C421" s="39"/>
      <c r="D421" s="39"/>
      <c r="E421" s="39"/>
      <c r="F421" s="39"/>
      <c r="G421" s="40"/>
    </row>
    <row r="422" spans="1:9" hidden="1" x14ac:dyDescent="0.25">
      <c r="A422" s="42" t="s">
        <v>133</v>
      </c>
      <c r="B422" s="39"/>
      <c r="C422" s="39"/>
      <c r="D422" s="39"/>
      <c r="E422" s="39"/>
      <c r="F422" s="39"/>
      <c r="G422" s="40"/>
    </row>
    <row r="423" spans="1:9" ht="15.75" hidden="1" thickBot="1" x14ac:dyDescent="0.3">
      <c r="A423" s="43" t="s">
        <v>134</v>
      </c>
      <c r="B423" s="41"/>
      <c r="C423" s="41"/>
      <c r="D423" s="41"/>
      <c r="E423" s="41"/>
      <c r="F423" s="41"/>
      <c r="G423" s="45"/>
    </row>
    <row r="424" spans="1:9" ht="15.75" thickBot="1" x14ac:dyDescent="0.3"/>
    <row r="425" spans="1:9" ht="24.75" customHeight="1" x14ac:dyDescent="0.3">
      <c r="A425" s="1099" t="s">
        <v>192</v>
      </c>
      <c r="B425" s="1100"/>
      <c r="C425" s="1100"/>
      <c r="D425" s="1100"/>
      <c r="E425" s="1100"/>
      <c r="F425" s="1100"/>
      <c r="G425" s="1100"/>
      <c r="H425" s="1101"/>
    </row>
    <row r="426" spans="1:9" ht="46.5" customHeight="1" x14ac:dyDescent="0.25">
      <c r="A426" s="35" t="s">
        <v>49</v>
      </c>
      <c r="B426" s="36" t="s">
        <v>193</v>
      </c>
      <c r="C426" s="56" t="s">
        <v>149</v>
      </c>
      <c r="D426" s="56" t="s">
        <v>150</v>
      </c>
      <c r="E426" s="56" t="s">
        <v>194</v>
      </c>
      <c r="F426" s="56" t="s">
        <v>195</v>
      </c>
      <c r="G426" s="56" t="s">
        <v>196</v>
      </c>
      <c r="H426" s="37" t="s">
        <v>182</v>
      </c>
    </row>
    <row r="427" spans="1:9" x14ac:dyDescent="0.25">
      <c r="A427" s="1102" t="s">
        <v>129</v>
      </c>
      <c r="B427" s="48" t="s">
        <v>357</v>
      </c>
      <c r="C427" s="48" t="s">
        <v>358</v>
      </c>
      <c r="D427" s="48">
        <v>0</v>
      </c>
      <c r="E427" s="48">
        <v>6</v>
      </c>
      <c r="F427" s="119">
        <v>1</v>
      </c>
      <c r="G427" s="120">
        <f>F427/E427</f>
        <v>0.16666666666666666</v>
      </c>
      <c r="H427" s="121" t="s">
        <v>359</v>
      </c>
      <c r="I427" s="163">
        <f>LEN(H427)</f>
        <v>45</v>
      </c>
    </row>
    <row r="428" spans="1:9" x14ac:dyDescent="0.25">
      <c r="A428" s="1103"/>
      <c r="B428" s="48" t="s">
        <v>360</v>
      </c>
      <c r="C428" s="48" t="s">
        <v>358</v>
      </c>
      <c r="D428" s="48">
        <v>0</v>
      </c>
      <c r="E428" s="48">
        <v>48</v>
      </c>
      <c r="F428" s="119">
        <v>0</v>
      </c>
      <c r="G428" s="120">
        <f>F428/E428</f>
        <v>0</v>
      </c>
      <c r="H428" s="121" t="s">
        <v>361</v>
      </c>
      <c r="I428" s="163">
        <f t="shared" ref="I428:I461" si="18">LEN(H428)</f>
        <v>92</v>
      </c>
    </row>
    <row r="429" spans="1:9" x14ac:dyDescent="0.25">
      <c r="A429" s="1103"/>
      <c r="B429" s="48" t="s">
        <v>362</v>
      </c>
      <c r="C429" s="48" t="s">
        <v>358</v>
      </c>
      <c r="D429" s="48">
        <v>0</v>
      </c>
      <c r="E429" s="48">
        <v>50</v>
      </c>
      <c r="F429" s="119"/>
      <c r="G429" s="120">
        <f t="shared" ref="G429:G461" si="19">F429/E429</f>
        <v>0</v>
      </c>
      <c r="H429" s="121"/>
      <c r="I429" s="163">
        <f t="shared" si="18"/>
        <v>0</v>
      </c>
    </row>
    <row r="430" spans="1:9" x14ac:dyDescent="0.25">
      <c r="A430" s="1103"/>
      <c r="B430" s="48" t="s">
        <v>363</v>
      </c>
      <c r="C430" s="48" t="s">
        <v>206</v>
      </c>
      <c r="D430" s="48">
        <v>0</v>
      </c>
      <c r="E430" s="122">
        <v>0.97</v>
      </c>
      <c r="F430" s="123">
        <f>AVERAGE(100%,85%)</f>
        <v>0.92500000000000004</v>
      </c>
      <c r="G430" s="120">
        <f t="shared" si="19"/>
        <v>0.95360824742268047</v>
      </c>
      <c r="H430" s="121" t="s">
        <v>364</v>
      </c>
      <c r="I430" s="163">
        <f t="shared" si="18"/>
        <v>165</v>
      </c>
    </row>
    <row r="431" spans="1:9" x14ac:dyDescent="0.25">
      <c r="A431" s="1103"/>
      <c r="B431" s="48" t="s">
        <v>365</v>
      </c>
      <c r="C431" s="48" t="s">
        <v>206</v>
      </c>
      <c r="D431" s="48">
        <v>0</v>
      </c>
      <c r="E431" s="122">
        <v>0.95</v>
      </c>
      <c r="F431" s="123">
        <v>1</v>
      </c>
      <c r="G431" s="120">
        <f t="shared" si="19"/>
        <v>1.0526315789473684</v>
      </c>
      <c r="H431" s="121" t="s">
        <v>366</v>
      </c>
      <c r="I431" s="163">
        <f t="shared" si="18"/>
        <v>20</v>
      </c>
    </row>
    <row r="432" spans="1:9" x14ac:dyDescent="0.25">
      <c r="A432" s="1103"/>
      <c r="B432" s="48" t="s">
        <v>367</v>
      </c>
      <c r="C432" s="48" t="s">
        <v>358</v>
      </c>
      <c r="D432" s="48">
        <v>0</v>
      </c>
      <c r="E432" s="48">
        <v>4</v>
      </c>
      <c r="F432" s="119">
        <v>1</v>
      </c>
      <c r="G432" s="120">
        <f t="shared" si="19"/>
        <v>0.25</v>
      </c>
      <c r="H432" s="121" t="s">
        <v>368</v>
      </c>
      <c r="I432" s="163">
        <f t="shared" si="18"/>
        <v>149</v>
      </c>
    </row>
    <row r="433" spans="1:9" x14ac:dyDescent="0.25">
      <c r="A433" s="1104"/>
      <c r="B433" s="48" t="s">
        <v>369</v>
      </c>
      <c r="C433" s="48" t="s">
        <v>358</v>
      </c>
      <c r="D433" s="48">
        <v>0</v>
      </c>
      <c r="E433" s="48">
        <v>3</v>
      </c>
      <c r="F433" s="119">
        <v>2</v>
      </c>
      <c r="G433" s="120">
        <f t="shared" si="19"/>
        <v>0.66666666666666663</v>
      </c>
      <c r="H433" s="121" t="s">
        <v>370</v>
      </c>
      <c r="I433" s="163">
        <f t="shared" si="18"/>
        <v>165</v>
      </c>
    </row>
    <row r="434" spans="1:9" x14ac:dyDescent="0.25">
      <c r="A434" s="1102" t="s">
        <v>130</v>
      </c>
      <c r="B434" s="48" t="s">
        <v>357</v>
      </c>
      <c r="C434" s="48" t="s">
        <v>358</v>
      </c>
      <c r="D434" s="48">
        <v>0</v>
      </c>
      <c r="E434" s="48">
        <v>6</v>
      </c>
      <c r="F434" s="119">
        <v>2</v>
      </c>
      <c r="G434" s="120">
        <f t="shared" si="19"/>
        <v>0.33333333333333331</v>
      </c>
      <c r="H434" s="121" t="s">
        <v>359</v>
      </c>
      <c r="I434" s="163">
        <f t="shared" si="18"/>
        <v>45</v>
      </c>
    </row>
    <row r="435" spans="1:9" x14ac:dyDescent="0.25">
      <c r="A435" s="1103"/>
      <c r="B435" s="48" t="s">
        <v>360</v>
      </c>
      <c r="C435" s="48" t="s">
        <v>358</v>
      </c>
      <c r="D435" s="48">
        <v>0</v>
      </c>
      <c r="E435" s="48">
        <v>48</v>
      </c>
      <c r="F435" s="119">
        <v>0</v>
      </c>
      <c r="G435" s="120">
        <f t="shared" si="19"/>
        <v>0</v>
      </c>
      <c r="H435" s="121" t="s">
        <v>361</v>
      </c>
      <c r="I435" s="163">
        <f t="shared" si="18"/>
        <v>92</v>
      </c>
    </row>
    <row r="436" spans="1:9" x14ac:dyDescent="0.25">
      <c r="A436" s="1103"/>
      <c r="B436" s="48" t="s">
        <v>362</v>
      </c>
      <c r="C436" s="48" t="s">
        <v>358</v>
      </c>
      <c r="D436" s="48">
        <v>0</v>
      </c>
      <c r="E436" s="48">
        <v>50</v>
      </c>
      <c r="F436" s="119"/>
      <c r="G436" s="120">
        <f t="shared" si="19"/>
        <v>0</v>
      </c>
      <c r="H436" s="121"/>
      <c r="I436" s="163">
        <f t="shared" si="18"/>
        <v>0</v>
      </c>
    </row>
    <row r="437" spans="1:9" x14ac:dyDescent="0.25">
      <c r="A437" s="1103"/>
      <c r="B437" s="48" t="s">
        <v>363</v>
      </c>
      <c r="C437" s="48" t="s">
        <v>206</v>
      </c>
      <c r="D437" s="48">
        <v>0</v>
      </c>
      <c r="E437" s="122">
        <v>0.97</v>
      </c>
      <c r="F437" s="124">
        <f>AVERAGE(100%,86%)</f>
        <v>0.92999999999999994</v>
      </c>
      <c r="G437" s="120">
        <f t="shared" si="19"/>
        <v>0.95876288659793807</v>
      </c>
      <c r="H437" s="121" t="s">
        <v>364</v>
      </c>
      <c r="I437" s="163">
        <f t="shared" si="18"/>
        <v>165</v>
      </c>
    </row>
    <row r="438" spans="1:9" x14ac:dyDescent="0.25">
      <c r="A438" s="1103"/>
      <c r="B438" s="48" t="s">
        <v>365</v>
      </c>
      <c r="C438" s="48" t="s">
        <v>206</v>
      </c>
      <c r="D438" s="48">
        <v>0</v>
      </c>
      <c r="E438" s="122">
        <v>0.95</v>
      </c>
      <c r="F438" s="123">
        <v>1</v>
      </c>
      <c r="G438" s="120">
        <f t="shared" si="19"/>
        <v>1.0526315789473684</v>
      </c>
      <c r="H438" s="121" t="s">
        <v>371</v>
      </c>
      <c r="I438" s="163">
        <f t="shared" si="18"/>
        <v>20</v>
      </c>
    </row>
    <row r="439" spans="1:9" x14ac:dyDescent="0.25">
      <c r="A439" s="1103"/>
      <c r="B439" s="48" t="s">
        <v>367</v>
      </c>
      <c r="C439" s="48" t="s">
        <v>358</v>
      </c>
      <c r="D439" s="48">
        <v>0</v>
      </c>
      <c r="E439" s="48">
        <v>4</v>
      </c>
      <c r="F439" s="119">
        <v>0</v>
      </c>
      <c r="G439" s="120">
        <f t="shared" si="19"/>
        <v>0</v>
      </c>
      <c r="H439" s="121"/>
      <c r="I439" s="163">
        <f t="shared" si="18"/>
        <v>0</v>
      </c>
    </row>
    <row r="440" spans="1:9" x14ac:dyDescent="0.25">
      <c r="A440" s="1104"/>
      <c r="B440" s="48" t="s">
        <v>369</v>
      </c>
      <c r="C440" s="48" t="s">
        <v>358</v>
      </c>
      <c r="D440" s="48">
        <v>0</v>
      </c>
      <c r="E440" s="48">
        <v>3</v>
      </c>
      <c r="F440" s="119">
        <v>3</v>
      </c>
      <c r="G440" s="120">
        <f t="shared" si="19"/>
        <v>1</v>
      </c>
      <c r="H440" s="121" t="s">
        <v>372</v>
      </c>
      <c r="I440" s="163">
        <f t="shared" si="18"/>
        <v>58</v>
      </c>
    </row>
    <row r="441" spans="1:9" x14ac:dyDescent="0.25">
      <c r="A441" s="1102" t="s">
        <v>131</v>
      </c>
      <c r="B441" s="48" t="s">
        <v>357</v>
      </c>
      <c r="C441" s="48" t="s">
        <v>358</v>
      </c>
      <c r="D441" s="48">
        <v>0</v>
      </c>
      <c r="E441" s="48">
        <v>6</v>
      </c>
      <c r="F441" s="119">
        <v>3</v>
      </c>
      <c r="G441" s="120">
        <f t="shared" si="19"/>
        <v>0.5</v>
      </c>
      <c r="H441" s="121" t="s">
        <v>359</v>
      </c>
      <c r="I441" s="163">
        <f t="shared" si="18"/>
        <v>45</v>
      </c>
    </row>
    <row r="442" spans="1:9" x14ac:dyDescent="0.25">
      <c r="A442" s="1103"/>
      <c r="B442" s="48" t="s">
        <v>360</v>
      </c>
      <c r="C442" s="48" t="s">
        <v>358</v>
      </c>
      <c r="D442" s="48">
        <v>0</v>
      </c>
      <c r="E442" s="48">
        <v>48</v>
      </c>
      <c r="F442" s="119">
        <v>0</v>
      </c>
      <c r="G442" s="120">
        <f t="shared" si="19"/>
        <v>0</v>
      </c>
      <c r="H442" s="121" t="s">
        <v>361</v>
      </c>
      <c r="I442" s="163">
        <f t="shared" si="18"/>
        <v>92</v>
      </c>
    </row>
    <row r="443" spans="1:9" x14ac:dyDescent="0.25">
      <c r="A443" s="1103"/>
      <c r="B443" s="48" t="s">
        <v>362</v>
      </c>
      <c r="C443" s="48" t="s">
        <v>358</v>
      </c>
      <c r="D443" s="48">
        <v>0</v>
      </c>
      <c r="E443" s="48">
        <v>50</v>
      </c>
      <c r="F443" s="119"/>
      <c r="G443" s="120">
        <f t="shared" si="19"/>
        <v>0</v>
      </c>
      <c r="H443" s="121"/>
      <c r="I443" s="163">
        <f t="shared" si="18"/>
        <v>0</v>
      </c>
    </row>
    <row r="444" spans="1:9" x14ac:dyDescent="0.25">
      <c r="A444" s="1103"/>
      <c r="B444" s="48" t="s">
        <v>363</v>
      </c>
      <c r="C444" s="48" t="s">
        <v>206</v>
      </c>
      <c r="D444" s="48">
        <v>0</v>
      </c>
      <c r="E444" s="122">
        <v>0.97</v>
      </c>
      <c r="F444" s="124">
        <f>AVERAGE(99%,100%,89%)</f>
        <v>0.96</v>
      </c>
      <c r="G444" s="120">
        <f t="shared" si="19"/>
        <v>0.98969072164948457</v>
      </c>
      <c r="H444" s="121" t="s">
        <v>373</v>
      </c>
      <c r="I444" s="163">
        <f t="shared" si="18"/>
        <v>168</v>
      </c>
    </row>
    <row r="445" spans="1:9" x14ac:dyDescent="0.25">
      <c r="A445" s="1103"/>
      <c r="B445" s="48" t="s">
        <v>365</v>
      </c>
      <c r="C445" s="48" t="s">
        <v>206</v>
      </c>
      <c r="D445" s="48">
        <v>0</v>
      </c>
      <c r="E445" s="122">
        <v>0.95</v>
      </c>
      <c r="F445" s="123">
        <v>1</v>
      </c>
      <c r="G445" s="120">
        <f t="shared" si="19"/>
        <v>1.0526315789473684</v>
      </c>
      <c r="H445" s="121" t="s">
        <v>374</v>
      </c>
      <c r="I445" s="163">
        <f t="shared" si="18"/>
        <v>20</v>
      </c>
    </row>
    <row r="446" spans="1:9" x14ac:dyDescent="0.25">
      <c r="A446" s="1103"/>
      <c r="B446" s="48" t="s">
        <v>367</v>
      </c>
      <c r="C446" s="48" t="s">
        <v>358</v>
      </c>
      <c r="D446" s="48">
        <v>0</v>
      </c>
      <c r="E446" s="48">
        <v>4</v>
      </c>
      <c r="F446" s="119">
        <v>3</v>
      </c>
      <c r="G446" s="120">
        <f t="shared" si="19"/>
        <v>0.75</v>
      </c>
      <c r="H446" s="121" t="s">
        <v>375</v>
      </c>
      <c r="I446" s="163">
        <f t="shared" si="18"/>
        <v>187</v>
      </c>
    </row>
    <row r="447" spans="1:9" x14ac:dyDescent="0.25">
      <c r="A447" s="1104"/>
      <c r="B447" s="48" t="s">
        <v>369</v>
      </c>
      <c r="C447" s="48" t="s">
        <v>358</v>
      </c>
      <c r="D447" s="48">
        <v>0</v>
      </c>
      <c r="E447" s="48">
        <v>3</v>
      </c>
      <c r="F447" s="119">
        <v>5</v>
      </c>
      <c r="G447" s="120">
        <f t="shared" si="19"/>
        <v>1.6666666666666667</v>
      </c>
      <c r="H447" s="121" t="s">
        <v>376</v>
      </c>
      <c r="I447" s="163">
        <f t="shared" si="18"/>
        <v>88</v>
      </c>
    </row>
    <row r="448" spans="1:9" x14ac:dyDescent="0.25">
      <c r="A448" s="1102" t="s">
        <v>132</v>
      </c>
      <c r="B448" s="48" t="s">
        <v>357</v>
      </c>
      <c r="C448" s="48" t="s">
        <v>358</v>
      </c>
      <c r="D448" s="48">
        <v>0</v>
      </c>
      <c r="E448" s="48">
        <v>6</v>
      </c>
      <c r="F448" s="119">
        <v>4</v>
      </c>
      <c r="G448" s="120">
        <f t="shared" si="19"/>
        <v>0.66666666666666663</v>
      </c>
      <c r="H448" s="121" t="s">
        <v>359</v>
      </c>
      <c r="I448" s="163">
        <f t="shared" si="18"/>
        <v>45</v>
      </c>
    </row>
    <row r="449" spans="1:9" x14ac:dyDescent="0.25">
      <c r="A449" s="1103"/>
      <c r="B449" s="48" t="s">
        <v>360</v>
      </c>
      <c r="C449" s="48" t="s">
        <v>358</v>
      </c>
      <c r="D449" s="48">
        <v>0</v>
      </c>
      <c r="E449" s="48">
        <v>48</v>
      </c>
      <c r="F449" s="119">
        <v>6</v>
      </c>
      <c r="G449" s="120">
        <f t="shared" si="19"/>
        <v>0.125</v>
      </c>
      <c r="H449" s="121" t="s">
        <v>377</v>
      </c>
      <c r="I449" s="163">
        <f t="shared" si="18"/>
        <v>81</v>
      </c>
    </row>
    <row r="450" spans="1:9" x14ac:dyDescent="0.25">
      <c r="A450" s="1103"/>
      <c r="B450" s="48" t="s">
        <v>362</v>
      </c>
      <c r="C450" s="48" t="s">
        <v>358</v>
      </c>
      <c r="D450" s="48">
        <v>0</v>
      </c>
      <c r="E450" s="48">
        <v>50</v>
      </c>
      <c r="F450" s="119"/>
      <c r="G450" s="120">
        <f t="shared" si="19"/>
        <v>0</v>
      </c>
      <c r="H450" s="121"/>
      <c r="I450" s="163">
        <f t="shared" si="18"/>
        <v>0</v>
      </c>
    </row>
    <row r="451" spans="1:9" x14ac:dyDescent="0.25">
      <c r="A451" s="1103"/>
      <c r="B451" s="48" t="s">
        <v>363</v>
      </c>
      <c r="C451" s="48" t="s">
        <v>206</v>
      </c>
      <c r="D451" s="48">
        <v>0</v>
      </c>
      <c r="E451" s="122">
        <v>0.97</v>
      </c>
      <c r="F451" s="124">
        <f>AVERAGE(99%,100%,81%)</f>
        <v>0.93333333333333324</v>
      </c>
      <c r="G451" s="120">
        <f t="shared" si="19"/>
        <v>0.96219931271477654</v>
      </c>
      <c r="H451" s="121"/>
      <c r="I451" s="163">
        <f t="shared" si="18"/>
        <v>0</v>
      </c>
    </row>
    <row r="452" spans="1:9" x14ac:dyDescent="0.25">
      <c r="A452" s="1103"/>
      <c r="B452" s="48" t="s">
        <v>365</v>
      </c>
      <c r="C452" s="48" t="s">
        <v>206</v>
      </c>
      <c r="D452" s="48">
        <v>0</v>
      </c>
      <c r="E452" s="122">
        <v>0.95</v>
      </c>
      <c r="F452" s="123">
        <v>1</v>
      </c>
      <c r="G452" s="120">
        <f t="shared" si="19"/>
        <v>1.0526315789473684</v>
      </c>
      <c r="H452" s="121" t="s">
        <v>374</v>
      </c>
      <c r="I452" s="163">
        <f t="shared" si="18"/>
        <v>20</v>
      </c>
    </row>
    <row r="453" spans="1:9" x14ac:dyDescent="0.25">
      <c r="A453" s="1103"/>
      <c r="B453" s="48" t="s">
        <v>367</v>
      </c>
      <c r="C453" s="48" t="s">
        <v>358</v>
      </c>
      <c r="D453" s="48">
        <v>0</v>
      </c>
      <c r="E453" s="48">
        <v>4</v>
      </c>
      <c r="F453" s="119">
        <v>0</v>
      </c>
      <c r="G453" s="120">
        <f t="shared" si="19"/>
        <v>0</v>
      </c>
      <c r="H453" s="121"/>
      <c r="I453" s="163">
        <f t="shared" si="18"/>
        <v>0</v>
      </c>
    </row>
    <row r="454" spans="1:9" x14ac:dyDescent="0.25">
      <c r="A454" s="1104"/>
      <c r="B454" s="48" t="s">
        <v>369</v>
      </c>
      <c r="C454" s="48" t="s">
        <v>358</v>
      </c>
      <c r="D454" s="48">
        <v>0</v>
      </c>
      <c r="E454" s="48">
        <v>3</v>
      </c>
      <c r="F454" s="119">
        <v>0</v>
      </c>
      <c r="G454" s="120">
        <f t="shared" si="19"/>
        <v>0</v>
      </c>
      <c r="H454" s="121"/>
      <c r="I454" s="163">
        <f t="shared" si="18"/>
        <v>0</v>
      </c>
    </row>
    <row r="455" spans="1:9" x14ac:dyDescent="0.25">
      <c r="A455" s="1102" t="s">
        <v>133</v>
      </c>
      <c r="B455" s="48" t="s">
        <v>357</v>
      </c>
      <c r="C455" s="48" t="s">
        <v>358</v>
      </c>
      <c r="D455" s="48">
        <v>0</v>
      </c>
      <c r="E455" s="48">
        <v>6</v>
      </c>
      <c r="F455" s="119">
        <v>5</v>
      </c>
      <c r="G455" s="120">
        <f t="shared" si="19"/>
        <v>0.83333333333333337</v>
      </c>
      <c r="H455" s="121" t="s">
        <v>359</v>
      </c>
      <c r="I455" s="163">
        <f t="shared" si="18"/>
        <v>45</v>
      </c>
    </row>
    <row r="456" spans="1:9" x14ac:dyDescent="0.25">
      <c r="A456" s="1103"/>
      <c r="B456" s="48" t="s">
        <v>360</v>
      </c>
      <c r="C456" s="48" t="s">
        <v>358</v>
      </c>
      <c r="D456" s="48">
        <v>0</v>
      </c>
      <c r="E456" s="48">
        <v>48</v>
      </c>
      <c r="F456" s="119">
        <v>13</v>
      </c>
      <c r="G456" s="120">
        <f t="shared" si="19"/>
        <v>0.27083333333333331</v>
      </c>
      <c r="H456" s="125" t="s">
        <v>378</v>
      </c>
      <c r="I456" s="163">
        <f t="shared" si="18"/>
        <v>82</v>
      </c>
    </row>
    <row r="457" spans="1:9" x14ac:dyDescent="0.25">
      <c r="A457" s="1103"/>
      <c r="B457" s="48" t="s">
        <v>362</v>
      </c>
      <c r="C457" s="48" t="s">
        <v>358</v>
      </c>
      <c r="D457" s="48">
        <v>0</v>
      </c>
      <c r="E457" s="48">
        <v>50</v>
      </c>
      <c r="F457" s="119"/>
      <c r="G457" s="120">
        <f t="shared" si="19"/>
        <v>0</v>
      </c>
      <c r="H457" s="125"/>
      <c r="I457" s="163">
        <f t="shared" si="18"/>
        <v>0</v>
      </c>
    </row>
    <row r="458" spans="1:9" x14ac:dyDescent="0.25">
      <c r="A458" s="1103"/>
      <c r="B458" s="48" t="s">
        <v>363</v>
      </c>
      <c r="C458" s="48" t="s">
        <v>206</v>
      </c>
      <c r="D458" s="48">
        <v>0</v>
      </c>
      <c r="E458" s="122">
        <v>0.97</v>
      </c>
      <c r="F458" s="124">
        <f>AVERAGE(100%,100%,80%)</f>
        <v>0.93333333333333324</v>
      </c>
      <c r="G458" s="120">
        <f t="shared" si="19"/>
        <v>0.96219931271477654</v>
      </c>
      <c r="H458" s="125"/>
      <c r="I458" s="163">
        <f t="shared" si="18"/>
        <v>0</v>
      </c>
    </row>
    <row r="459" spans="1:9" x14ac:dyDescent="0.25">
      <c r="A459" s="1103"/>
      <c r="B459" s="48" t="s">
        <v>365</v>
      </c>
      <c r="C459" s="48" t="s">
        <v>206</v>
      </c>
      <c r="D459" s="48">
        <v>0</v>
      </c>
      <c r="E459" s="122">
        <v>0.95</v>
      </c>
      <c r="F459" s="123">
        <v>1</v>
      </c>
      <c r="G459" s="120">
        <f t="shared" si="19"/>
        <v>1.0526315789473684</v>
      </c>
      <c r="H459" s="125" t="s">
        <v>379</v>
      </c>
      <c r="I459" s="163">
        <f t="shared" si="18"/>
        <v>20</v>
      </c>
    </row>
    <row r="460" spans="1:9" x14ac:dyDescent="0.25">
      <c r="A460" s="1103"/>
      <c r="B460" s="48" t="s">
        <v>367</v>
      </c>
      <c r="C460" s="48" t="s">
        <v>358</v>
      </c>
      <c r="D460" s="48">
        <v>0</v>
      </c>
      <c r="E460" s="48">
        <v>4</v>
      </c>
      <c r="F460" s="119">
        <v>7</v>
      </c>
      <c r="G460" s="120">
        <f t="shared" si="19"/>
        <v>1.75</v>
      </c>
      <c r="H460" s="125" t="s">
        <v>380</v>
      </c>
      <c r="I460" s="163">
        <f t="shared" si="18"/>
        <v>193</v>
      </c>
    </row>
    <row r="461" spans="1:9" x14ac:dyDescent="0.25">
      <c r="A461" s="1104"/>
      <c r="B461" s="48" t="s">
        <v>369</v>
      </c>
      <c r="C461" s="48" t="s">
        <v>358</v>
      </c>
      <c r="D461" s="48">
        <v>0</v>
      </c>
      <c r="E461" s="48">
        <v>3</v>
      </c>
      <c r="F461" s="119">
        <v>6</v>
      </c>
      <c r="G461" s="120">
        <f t="shared" si="19"/>
        <v>2</v>
      </c>
      <c r="H461" s="125" t="s">
        <v>381</v>
      </c>
      <c r="I461" s="163">
        <f t="shared" si="18"/>
        <v>66</v>
      </c>
    </row>
    <row r="462" spans="1:9" x14ac:dyDescent="0.25">
      <c r="A462" s="1102" t="s">
        <v>134</v>
      </c>
      <c r="B462" s="48" t="s">
        <v>357</v>
      </c>
      <c r="C462" s="48" t="s">
        <v>358</v>
      </c>
      <c r="D462" s="48">
        <v>0</v>
      </c>
      <c r="E462" s="48">
        <v>6</v>
      </c>
      <c r="F462" s="397"/>
      <c r="G462" s="397"/>
      <c r="H462" s="398"/>
    </row>
    <row r="463" spans="1:9" x14ac:dyDescent="0.25">
      <c r="A463" s="1103"/>
      <c r="B463" s="48" t="s">
        <v>360</v>
      </c>
      <c r="C463" s="48" t="s">
        <v>358</v>
      </c>
      <c r="D463" s="48">
        <v>0</v>
      </c>
      <c r="E463" s="48">
        <v>48</v>
      </c>
      <c r="F463" s="397"/>
      <c r="G463" s="397"/>
      <c r="H463" s="398"/>
    </row>
    <row r="464" spans="1:9" x14ac:dyDescent="0.25">
      <c r="A464" s="1103"/>
      <c r="B464" s="48" t="s">
        <v>362</v>
      </c>
      <c r="C464" s="48" t="s">
        <v>358</v>
      </c>
      <c r="D464" s="48">
        <v>0</v>
      </c>
      <c r="E464" s="48">
        <v>50</v>
      </c>
      <c r="F464" s="397"/>
      <c r="G464" s="397"/>
      <c r="H464" s="398"/>
    </row>
    <row r="465" spans="1:8" x14ac:dyDescent="0.25">
      <c r="A465" s="1103"/>
      <c r="B465" s="48" t="s">
        <v>363</v>
      </c>
      <c r="C465" s="48" t="s">
        <v>206</v>
      </c>
      <c r="D465" s="48">
        <v>0</v>
      </c>
      <c r="E465" s="188">
        <v>0.97</v>
      </c>
      <c r="F465" s="397"/>
      <c r="G465" s="397"/>
      <c r="H465" s="398"/>
    </row>
    <row r="466" spans="1:8" x14ac:dyDescent="0.25">
      <c r="A466" s="1103"/>
      <c r="B466" s="48" t="s">
        <v>365</v>
      </c>
      <c r="C466" s="48" t="s">
        <v>206</v>
      </c>
      <c r="D466" s="48">
        <v>0</v>
      </c>
      <c r="E466" s="188">
        <v>0.95</v>
      </c>
      <c r="F466" s="397"/>
      <c r="G466" s="397"/>
      <c r="H466" s="398"/>
    </row>
    <row r="467" spans="1:8" x14ac:dyDescent="0.25">
      <c r="A467" s="1103"/>
      <c r="B467" s="48" t="s">
        <v>367</v>
      </c>
      <c r="C467" s="48" t="s">
        <v>358</v>
      </c>
      <c r="D467" s="48">
        <v>0</v>
      </c>
      <c r="E467" s="48">
        <v>4</v>
      </c>
      <c r="F467" s="397"/>
      <c r="G467" s="397"/>
      <c r="H467" s="398"/>
    </row>
    <row r="468" spans="1:8" ht="15.75" thickBot="1" x14ac:dyDescent="0.3">
      <c r="A468" s="1105"/>
      <c r="B468" s="50" t="s">
        <v>369</v>
      </c>
      <c r="C468" s="50" t="s">
        <v>358</v>
      </c>
      <c r="D468" s="50">
        <v>0</v>
      </c>
      <c r="E468" s="50">
        <v>3</v>
      </c>
      <c r="F468" s="50"/>
      <c r="G468" s="50">
        <f>F468/E468</f>
        <v>0</v>
      </c>
      <c r="H468" s="118"/>
    </row>
    <row r="469" spans="1:8" ht="15.75" thickBot="1" x14ac:dyDescent="0.3"/>
    <row r="470" spans="1:8" ht="25.5" customHeight="1" x14ac:dyDescent="0.3">
      <c r="A470" s="1099" t="s">
        <v>207</v>
      </c>
      <c r="B470" s="1100"/>
      <c r="C470" s="1100"/>
      <c r="D470" s="1100"/>
      <c r="E470" s="1100"/>
      <c r="F470" s="1100"/>
      <c r="G470" s="1100"/>
      <c r="H470" s="1101"/>
    </row>
    <row r="471" spans="1:8" ht="53.25" customHeight="1" x14ac:dyDescent="0.25">
      <c r="A471" s="35" t="s">
        <v>50</v>
      </c>
      <c r="B471" s="36" t="s">
        <v>193</v>
      </c>
      <c r="C471" s="56" t="s">
        <v>149</v>
      </c>
      <c r="D471" s="56" t="s">
        <v>159</v>
      </c>
      <c r="E471" s="56" t="s">
        <v>209</v>
      </c>
      <c r="F471" s="56" t="s">
        <v>210</v>
      </c>
      <c r="G471" s="56" t="s">
        <v>211</v>
      </c>
      <c r="H471" s="37" t="s">
        <v>182</v>
      </c>
    </row>
    <row r="472" spans="1:8" x14ac:dyDescent="0.25">
      <c r="A472" s="1102" t="s">
        <v>136</v>
      </c>
      <c r="B472" s="48" t="s">
        <v>357</v>
      </c>
      <c r="C472" s="48" t="s">
        <v>358</v>
      </c>
      <c r="D472" s="48">
        <v>0</v>
      </c>
      <c r="E472" s="48">
        <v>12</v>
      </c>
      <c r="F472" s="399">
        <v>1</v>
      </c>
      <c r="G472" s="400">
        <f t="shared" ref="G472:G513" si="20">F472/E472</f>
        <v>8.3333333333333329E-2</v>
      </c>
      <c r="H472" s="401"/>
    </row>
    <row r="473" spans="1:8" x14ac:dyDescent="0.25">
      <c r="A473" s="1103"/>
      <c r="B473" s="48" t="s">
        <v>360</v>
      </c>
      <c r="C473" s="48" t="s">
        <v>358</v>
      </c>
      <c r="D473" s="48">
        <v>0</v>
      </c>
      <c r="E473" s="48">
        <v>96</v>
      </c>
      <c r="F473" s="399">
        <v>8</v>
      </c>
      <c r="G473" s="400">
        <f t="shared" si="20"/>
        <v>8.3333333333333329E-2</v>
      </c>
      <c r="H473" s="401"/>
    </row>
    <row r="474" spans="1:8" x14ac:dyDescent="0.25">
      <c r="A474" s="1103"/>
      <c r="B474" s="48" t="s">
        <v>362</v>
      </c>
      <c r="C474" s="48" t="s">
        <v>358</v>
      </c>
      <c r="D474" s="48">
        <v>0</v>
      </c>
      <c r="E474" s="48">
        <v>100</v>
      </c>
      <c r="F474" s="399">
        <v>100</v>
      </c>
      <c r="G474" s="400">
        <f t="shared" si="20"/>
        <v>1</v>
      </c>
      <c r="H474" s="401"/>
    </row>
    <row r="475" spans="1:8" x14ac:dyDescent="0.25">
      <c r="A475" s="1103"/>
      <c r="B475" s="48" t="s">
        <v>363</v>
      </c>
      <c r="C475" s="48" t="s">
        <v>206</v>
      </c>
      <c r="D475" s="48">
        <v>0</v>
      </c>
      <c r="E475" s="188">
        <v>0.97</v>
      </c>
      <c r="F475" s="402">
        <v>0.97</v>
      </c>
      <c r="G475" s="400">
        <f t="shared" si="20"/>
        <v>1</v>
      </c>
      <c r="H475" s="401"/>
    </row>
    <row r="476" spans="1:8" x14ac:dyDescent="0.25">
      <c r="A476" s="1103"/>
      <c r="B476" s="48" t="s">
        <v>365</v>
      </c>
      <c r="C476" s="48" t="s">
        <v>206</v>
      </c>
      <c r="D476" s="48">
        <v>0</v>
      </c>
      <c r="E476" s="188">
        <v>0.95</v>
      </c>
      <c r="F476" s="403">
        <v>1</v>
      </c>
      <c r="G476" s="400">
        <f t="shared" si="20"/>
        <v>1.0526315789473684</v>
      </c>
      <c r="H476" s="401"/>
    </row>
    <row r="477" spans="1:8" x14ac:dyDescent="0.25">
      <c r="A477" s="1103"/>
      <c r="B477" s="48" t="s">
        <v>367</v>
      </c>
      <c r="C477" s="48" t="s">
        <v>358</v>
      </c>
      <c r="D477" s="48">
        <v>0</v>
      </c>
      <c r="E477" s="48">
        <v>8</v>
      </c>
      <c r="F477" s="399">
        <v>0</v>
      </c>
      <c r="G477" s="400">
        <f t="shared" si="20"/>
        <v>0</v>
      </c>
      <c r="H477" s="401"/>
    </row>
    <row r="478" spans="1:8" ht="15.75" thickBot="1" x14ac:dyDescent="0.3">
      <c r="A478" s="1105"/>
      <c r="B478" s="50" t="s">
        <v>369</v>
      </c>
      <c r="C478" s="50" t="s">
        <v>358</v>
      </c>
      <c r="D478" s="50">
        <v>0</v>
      </c>
      <c r="E478" s="50">
        <v>6</v>
      </c>
      <c r="F478" s="404">
        <v>2</v>
      </c>
      <c r="G478" s="405">
        <f t="shared" si="20"/>
        <v>0.33333333333333331</v>
      </c>
      <c r="H478" s="406"/>
    </row>
    <row r="479" spans="1:8" x14ac:dyDescent="0.25">
      <c r="A479" s="1103" t="s">
        <v>137</v>
      </c>
      <c r="B479" s="203" t="s">
        <v>357</v>
      </c>
      <c r="C479" s="203" t="s">
        <v>358</v>
      </c>
      <c r="D479" s="203">
        <v>0</v>
      </c>
      <c r="E479" s="203">
        <v>12</v>
      </c>
      <c r="F479" s="407">
        <v>2</v>
      </c>
      <c r="G479" s="408">
        <f t="shared" si="20"/>
        <v>0.16666666666666666</v>
      </c>
      <c r="H479" s="409"/>
    </row>
    <row r="480" spans="1:8" x14ac:dyDescent="0.25">
      <c r="A480" s="1103"/>
      <c r="B480" s="48" t="s">
        <v>360</v>
      </c>
      <c r="C480" s="48" t="s">
        <v>358</v>
      </c>
      <c r="D480" s="48">
        <v>0</v>
      </c>
      <c r="E480" s="48">
        <v>96</v>
      </c>
      <c r="F480" s="399">
        <v>16</v>
      </c>
      <c r="G480" s="400">
        <f t="shared" si="20"/>
        <v>0.16666666666666666</v>
      </c>
      <c r="H480" s="401"/>
    </row>
    <row r="481" spans="1:8" x14ac:dyDescent="0.25">
      <c r="A481" s="1103"/>
      <c r="B481" s="48" t="s">
        <v>362</v>
      </c>
      <c r="C481" s="48" t="s">
        <v>358</v>
      </c>
      <c r="D481" s="48">
        <v>0</v>
      </c>
      <c r="E481" s="48">
        <v>100</v>
      </c>
      <c r="F481" s="399">
        <v>100</v>
      </c>
      <c r="G481" s="400">
        <f t="shared" si="20"/>
        <v>1</v>
      </c>
      <c r="H481" s="401"/>
    </row>
    <row r="482" spans="1:8" x14ac:dyDescent="0.25">
      <c r="A482" s="1103"/>
      <c r="B482" s="48" t="s">
        <v>363</v>
      </c>
      <c r="C482" s="48" t="s">
        <v>206</v>
      </c>
      <c r="D482" s="48">
        <v>0</v>
      </c>
      <c r="E482" s="188">
        <v>0.97</v>
      </c>
      <c r="F482" s="402">
        <v>0.95</v>
      </c>
      <c r="G482" s="400">
        <f t="shared" si="20"/>
        <v>0.97938144329896903</v>
      </c>
      <c r="H482" s="401"/>
    </row>
    <row r="483" spans="1:8" x14ac:dyDescent="0.25">
      <c r="A483" s="1103"/>
      <c r="B483" s="48" t="s">
        <v>365</v>
      </c>
      <c r="C483" s="48" t="s">
        <v>206</v>
      </c>
      <c r="D483" s="48">
        <v>0</v>
      </c>
      <c r="E483" s="188">
        <v>0.95</v>
      </c>
      <c r="F483" s="403">
        <v>1</v>
      </c>
      <c r="G483" s="400">
        <f t="shared" si="20"/>
        <v>1.0526315789473684</v>
      </c>
      <c r="H483" s="401"/>
    </row>
    <row r="484" spans="1:8" x14ac:dyDescent="0.25">
      <c r="A484" s="1103"/>
      <c r="B484" s="48" t="s">
        <v>367</v>
      </c>
      <c r="C484" s="48" t="s">
        <v>358</v>
      </c>
      <c r="D484" s="48">
        <v>0</v>
      </c>
      <c r="E484" s="48">
        <v>8</v>
      </c>
      <c r="F484" s="399">
        <v>0</v>
      </c>
      <c r="G484" s="400">
        <f t="shared" si="20"/>
        <v>0</v>
      </c>
      <c r="H484" s="401"/>
    </row>
    <row r="485" spans="1:8" ht="15.75" thickBot="1" x14ac:dyDescent="0.3">
      <c r="A485" s="1105"/>
      <c r="B485" s="50" t="s">
        <v>369</v>
      </c>
      <c r="C485" s="50" t="s">
        <v>358</v>
      </c>
      <c r="D485" s="50">
        <v>0</v>
      </c>
      <c r="E485" s="50">
        <v>6</v>
      </c>
      <c r="F485" s="404">
        <v>3</v>
      </c>
      <c r="G485" s="405">
        <f t="shared" si="20"/>
        <v>0.5</v>
      </c>
      <c r="H485" s="406"/>
    </row>
    <row r="486" spans="1:8" x14ac:dyDescent="0.25">
      <c r="A486" s="1103" t="s">
        <v>138</v>
      </c>
      <c r="B486" s="203" t="s">
        <v>357</v>
      </c>
      <c r="C486" s="203" t="s">
        <v>358</v>
      </c>
      <c r="D486" s="203">
        <v>0</v>
      </c>
      <c r="E486" s="203">
        <v>12</v>
      </c>
      <c r="F486" s="407">
        <v>3</v>
      </c>
      <c r="G486" s="408">
        <f t="shared" si="20"/>
        <v>0.25</v>
      </c>
      <c r="H486" s="409"/>
    </row>
    <row r="487" spans="1:8" x14ac:dyDescent="0.25">
      <c r="A487" s="1103"/>
      <c r="B487" s="48" t="s">
        <v>360</v>
      </c>
      <c r="C487" s="48" t="s">
        <v>358</v>
      </c>
      <c r="D487" s="48">
        <v>0</v>
      </c>
      <c r="E487" s="48">
        <v>96</v>
      </c>
      <c r="F487" s="399">
        <v>24</v>
      </c>
      <c r="G487" s="400">
        <f t="shared" si="20"/>
        <v>0.25</v>
      </c>
      <c r="H487" s="401"/>
    </row>
    <row r="488" spans="1:8" x14ac:dyDescent="0.25">
      <c r="A488" s="1103"/>
      <c r="B488" s="48" t="s">
        <v>362</v>
      </c>
      <c r="C488" s="48" t="s">
        <v>358</v>
      </c>
      <c r="D488" s="48">
        <v>0</v>
      </c>
      <c r="E488" s="48">
        <v>100</v>
      </c>
      <c r="F488" s="399">
        <v>100</v>
      </c>
      <c r="G488" s="400">
        <f t="shared" si="20"/>
        <v>1</v>
      </c>
      <c r="H488" s="401"/>
    </row>
    <row r="489" spans="1:8" x14ac:dyDescent="0.25">
      <c r="A489" s="1103"/>
      <c r="B489" s="48" t="s">
        <v>363</v>
      </c>
      <c r="C489" s="48" t="s">
        <v>206</v>
      </c>
      <c r="D489" s="48">
        <v>0</v>
      </c>
      <c r="E489" s="188">
        <v>0.97</v>
      </c>
      <c r="F489" s="402">
        <v>0.95</v>
      </c>
      <c r="G489" s="400">
        <f t="shared" si="20"/>
        <v>0.97938144329896903</v>
      </c>
      <c r="H489" s="401"/>
    </row>
    <row r="490" spans="1:8" x14ac:dyDescent="0.25">
      <c r="A490" s="1103"/>
      <c r="B490" s="48" t="s">
        <v>365</v>
      </c>
      <c r="C490" s="48" t="s">
        <v>206</v>
      </c>
      <c r="D490" s="48">
        <v>0</v>
      </c>
      <c r="E490" s="188">
        <v>0.95</v>
      </c>
      <c r="F490" s="403">
        <v>1</v>
      </c>
      <c r="G490" s="400">
        <f t="shared" si="20"/>
        <v>1.0526315789473684</v>
      </c>
      <c r="H490" s="401"/>
    </row>
    <row r="491" spans="1:8" x14ac:dyDescent="0.25">
      <c r="A491" s="1103"/>
      <c r="B491" s="48" t="s">
        <v>367</v>
      </c>
      <c r="C491" s="48" t="s">
        <v>358</v>
      </c>
      <c r="D491" s="48">
        <v>0</v>
      </c>
      <c r="E491" s="48">
        <v>8</v>
      </c>
      <c r="F491" s="399">
        <v>0</v>
      </c>
      <c r="G491" s="400">
        <f t="shared" si="20"/>
        <v>0</v>
      </c>
      <c r="H491" s="401"/>
    </row>
    <row r="492" spans="1:8" ht="15.75" thickBot="1" x14ac:dyDescent="0.3">
      <c r="A492" s="1105"/>
      <c r="B492" s="50" t="s">
        <v>369</v>
      </c>
      <c r="C492" s="50" t="s">
        <v>358</v>
      </c>
      <c r="D492" s="50">
        <v>0</v>
      </c>
      <c r="E492" s="50">
        <v>6</v>
      </c>
      <c r="F492" s="404">
        <v>6</v>
      </c>
      <c r="G492" s="405">
        <f t="shared" si="20"/>
        <v>1</v>
      </c>
      <c r="H492" s="406"/>
    </row>
    <row r="493" spans="1:8" x14ac:dyDescent="0.25">
      <c r="A493" s="1103" t="s">
        <v>139</v>
      </c>
      <c r="B493" s="203" t="s">
        <v>357</v>
      </c>
      <c r="C493" s="203" t="s">
        <v>358</v>
      </c>
      <c r="D493" s="203">
        <v>0</v>
      </c>
      <c r="E493" s="203">
        <v>12</v>
      </c>
      <c r="F493" s="407">
        <v>4</v>
      </c>
      <c r="G493" s="408">
        <f t="shared" si="20"/>
        <v>0.33333333333333331</v>
      </c>
      <c r="H493" s="409"/>
    </row>
    <row r="494" spans="1:8" x14ac:dyDescent="0.25">
      <c r="A494" s="1103"/>
      <c r="B494" s="48" t="s">
        <v>360</v>
      </c>
      <c r="C494" s="48" t="s">
        <v>358</v>
      </c>
      <c r="D494" s="48">
        <v>0</v>
      </c>
      <c r="E494" s="48">
        <v>96</v>
      </c>
      <c r="F494" s="399">
        <v>32</v>
      </c>
      <c r="G494" s="400">
        <f t="shared" si="20"/>
        <v>0.33333333333333331</v>
      </c>
      <c r="H494" s="401"/>
    </row>
    <row r="495" spans="1:8" x14ac:dyDescent="0.25">
      <c r="A495" s="1103"/>
      <c r="B495" s="48" t="s">
        <v>362</v>
      </c>
      <c r="C495" s="48" t="s">
        <v>358</v>
      </c>
      <c r="D495" s="48">
        <v>0</v>
      </c>
      <c r="E495" s="48">
        <v>100</v>
      </c>
      <c r="F495" s="399">
        <v>100</v>
      </c>
      <c r="G495" s="400">
        <f t="shared" si="20"/>
        <v>1</v>
      </c>
      <c r="H495" s="401"/>
    </row>
    <row r="496" spans="1:8" x14ac:dyDescent="0.25">
      <c r="A496" s="1103"/>
      <c r="B496" s="48" t="s">
        <v>363</v>
      </c>
      <c r="C496" s="48" t="s">
        <v>206</v>
      </c>
      <c r="D496" s="48">
        <v>0</v>
      </c>
      <c r="E496" s="188">
        <v>0.97</v>
      </c>
      <c r="F496" s="402">
        <v>0.97</v>
      </c>
      <c r="G496" s="400">
        <f t="shared" si="20"/>
        <v>1</v>
      </c>
      <c r="H496" s="401"/>
    </row>
    <row r="497" spans="1:8" x14ac:dyDescent="0.25">
      <c r="A497" s="1103"/>
      <c r="B497" s="48" t="s">
        <v>365</v>
      </c>
      <c r="C497" s="48" t="s">
        <v>206</v>
      </c>
      <c r="D497" s="48">
        <v>0</v>
      </c>
      <c r="E497" s="188">
        <v>0.95</v>
      </c>
      <c r="F497" s="403">
        <v>1</v>
      </c>
      <c r="G497" s="400">
        <f t="shared" si="20"/>
        <v>1.0526315789473684</v>
      </c>
      <c r="H497" s="401"/>
    </row>
    <row r="498" spans="1:8" x14ac:dyDescent="0.25">
      <c r="A498" s="1103"/>
      <c r="B498" s="48" t="s">
        <v>367</v>
      </c>
      <c r="C498" s="48" t="s">
        <v>358</v>
      </c>
      <c r="D498" s="48">
        <v>0</v>
      </c>
      <c r="E498" s="48">
        <v>8</v>
      </c>
      <c r="F498" s="399">
        <v>0</v>
      </c>
      <c r="G498" s="400">
        <f t="shared" si="20"/>
        <v>0</v>
      </c>
      <c r="H498" s="401"/>
    </row>
    <row r="499" spans="1:8" ht="15.75" thickBot="1" x14ac:dyDescent="0.3">
      <c r="A499" s="1105"/>
      <c r="B499" s="50" t="s">
        <v>369</v>
      </c>
      <c r="C499" s="50" t="s">
        <v>358</v>
      </c>
      <c r="D499" s="50">
        <v>0</v>
      </c>
      <c r="E499" s="50">
        <v>6</v>
      </c>
      <c r="F499" s="404">
        <v>9</v>
      </c>
      <c r="G499" s="405">
        <f t="shared" si="20"/>
        <v>1.5</v>
      </c>
      <c r="H499" s="406"/>
    </row>
    <row r="500" spans="1:8" x14ac:dyDescent="0.25">
      <c r="A500" s="1103" t="s">
        <v>140</v>
      </c>
      <c r="B500" s="203" t="s">
        <v>357</v>
      </c>
      <c r="C500" s="203" t="s">
        <v>358</v>
      </c>
      <c r="D500" s="203">
        <v>0</v>
      </c>
      <c r="E500" s="203">
        <v>12</v>
      </c>
      <c r="F500" s="407">
        <v>5</v>
      </c>
      <c r="G500" s="408">
        <f t="shared" si="20"/>
        <v>0.41666666666666669</v>
      </c>
      <c r="H500" s="409"/>
    </row>
    <row r="501" spans="1:8" x14ac:dyDescent="0.25">
      <c r="A501" s="1103"/>
      <c r="B501" s="48" t="s">
        <v>360</v>
      </c>
      <c r="C501" s="48" t="s">
        <v>358</v>
      </c>
      <c r="D501" s="48">
        <v>0</v>
      </c>
      <c r="E501" s="48">
        <v>96</v>
      </c>
      <c r="F501" s="399">
        <v>40</v>
      </c>
      <c r="G501" s="400">
        <f t="shared" si="20"/>
        <v>0.41666666666666669</v>
      </c>
      <c r="H501" s="401"/>
    </row>
    <row r="502" spans="1:8" x14ac:dyDescent="0.25">
      <c r="A502" s="1103"/>
      <c r="B502" s="48" t="s">
        <v>362</v>
      </c>
      <c r="C502" s="48" t="s">
        <v>358</v>
      </c>
      <c r="D502" s="48">
        <v>0</v>
      </c>
      <c r="E502" s="48">
        <v>100</v>
      </c>
      <c r="F502" s="399">
        <v>100</v>
      </c>
      <c r="G502" s="400">
        <f t="shared" si="20"/>
        <v>1</v>
      </c>
      <c r="H502" s="401"/>
    </row>
    <row r="503" spans="1:8" x14ac:dyDescent="0.25">
      <c r="A503" s="1103"/>
      <c r="B503" s="48" t="s">
        <v>363</v>
      </c>
      <c r="C503" s="48" t="s">
        <v>206</v>
      </c>
      <c r="D503" s="48">
        <v>0</v>
      </c>
      <c r="E503" s="188">
        <v>0.97</v>
      </c>
      <c r="F503" s="402">
        <v>0.94</v>
      </c>
      <c r="G503" s="400">
        <f t="shared" si="20"/>
        <v>0.96907216494845361</v>
      </c>
      <c r="H503" s="401"/>
    </row>
    <row r="504" spans="1:8" x14ac:dyDescent="0.25">
      <c r="A504" s="1103"/>
      <c r="B504" s="48" t="s">
        <v>365</v>
      </c>
      <c r="C504" s="48" t="s">
        <v>206</v>
      </c>
      <c r="D504" s="48">
        <v>0</v>
      </c>
      <c r="E504" s="188">
        <v>0.95</v>
      </c>
      <c r="F504" s="403">
        <v>1</v>
      </c>
      <c r="G504" s="400">
        <f t="shared" si="20"/>
        <v>1.0526315789473684</v>
      </c>
      <c r="H504" s="401"/>
    </row>
    <row r="505" spans="1:8" x14ac:dyDescent="0.25">
      <c r="A505" s="1103"/>
      <c r="B505" s="48" t="s">
        <v>367</v>
      </c>
      <c r="C505" s="48" t="s">
        <v>358</v>
      </c>
      <c r="D505" s="48">
        <v>0</v>
      </c>
      <c r="E505" s="48">
        <v>8</v>
      </c>
      <c r="F505" s="399">
        <v>1</v>
      </c>
      <c r="G505" s="400">
        <f t="shared" si="20"/>
        <v>0.125</v>
      </c>
      <c r="H505" s="401"/>
    </row>
    <row r="506" spans="1:8" ht="15.75" thickBot="1" x14ac:dyDescent="0.3">
      <c r="A506" s="1105"/>
      <c r="B506" s="50" t="s">
        <v>369</v>
      </c>
      <c r="C506" s="50" t="s">
        <v>358</v>
      </c>
      <c r="D506" s="50">
        <v>0</v>
      </c>
      <c r="E506" s="50">
        <v>6</v>
      </c>
      <c r="F506" s="404">
        <v>11</v>
      </c>
      <c r="G506" s="405">
        <f t="shared" si="20"/>
        <v>1.8333333333333333</v>
      </c>
      <c r="H506" s="406"/>
    </row>
    <row r="507" spans="1:8" x14ac:dyDescent="0.25">
      <c r="A507" s="1103" t="s">
        <v>141</v>
      </c>
      <c r="B507" s="203" t="s">
        <v>357</v>
      </c>
      <c r="C507" s="203" t="s">
        <v>358</v>
      </c>
      <c r="D507" s="203">
        <v>0</v>
      </c>
      <c r="E507" s="203">
        <v>12</v>
      </c>
      <c r="F507" s="407">
        <v>6</v>
      </c>
      <c r="G507" s="408">
        <f t="shared" si="20"/>
        <v>0.5</v>
      </c>
      <c r="H507" s="409"/>
    </row>
    <row r="508" spans="1:8" x14ac:dyDescent="0.25">
      <c r="A508" s="1103"/>
      <c r="B508" s="48" t="s">
        <v>360</v>
      </c>
      <c r="C508" s="48" t="s">
        <v>358</v>
      </c>
      <c r="D508" s="48">
        <v>0</v>
      </c>
      <c r="E508" s="48">
        <v>96</v>
      </c>
      <c r="F508" s="399">
        <v>48</v>
      </c>
      <c r="G508" s="400">
        <f t="shared" si="20"/>
        <v>0.5</v>
      </c>
      <c r="H508" s="40"/>
    </row>
    <row r="509" spans="1:8" x14ac:dyDescent="0.25">
      <c r="A509" s="1103"/>
      <c r="B509" s="48" t="s">
        <v>362</v>
      </c>
      <c r="C509" s="48" t="s">
        <v>358</v>
      </c>
      <c r="D509" s="48">
        <v>0</v>
      </c>
      <c r="E509" s="48">
        <v>100</v>
      </c>
      <c r="F509" s="399">
        <v>100</v>
      </c>
      <c r="G509" s="400">
        <f t="shared" si="20"/>
        <v>1</v>
      </c>
      <c r="H509" s="40"/>
    </row>
    <row r="510" spans="1:8" x14ac:dyDescent="0.25">
      <c r="A510" s="1103"/>
      <c r="B510" s="48" t="s">
        <v>363</v>
      </c>
      <c r="C510" s="48" t="s">
        <v>206</v>
      </c>
      <c r="D510" s="48">
        <v>0</v>
      </c>
      <c r="E510" s="188">
        <v>0.97</v>
      </c>
      <c r="F510" s="402">
        <v>0.95</v>
      </c>
      <c r="G510" s="400">
        <f t="shared" si="20"/>
        <v>0.97938144329896903</v>
      </c>
      <c r="H510" s="40"/>
    </row>
    <row r="511" spans="1:8" x14ac:dyDescent="0.25">
      <c r="A511" s="1103"/>
      <c r="B511" s="48" t="s">
        <v>365</v>
      </c>
      <c r="C511" s="48" t="s">
        <v>206</v>
      </c>
      <c r="D511" s="48">
        <v>0</v>
      </c>
      <c r="E511" s="188">
        <v>0.95</v>
      </c>
      <c r="F511" s="403">
        <v>1</v>
      </c>
      <c r="G511" s="400">
        <f t="shared" si="20"/>
        <v>1.0526315789473684</v>
      </c>
      <c r="H511" s="40"/>
    </row>
    <row r="512" spans="1:8" x14ac:dyDescent="0.25">
      <c r="A512" s="1103"/>
      <c r="B512" s="48" t="s">
        <v>367</v>
      </c>
      <c r="C512" s="48" t="s">
        <v>358</v>
      </c>
      <c r="D512" s="48">
        <v>0</v>
      </c>
      <c r="E512" s="48">
        <v>8</v>
      </c>
      <c r="F512" s="410">
        <v>1</v>
      </c>
      <c r="G512" s="400">
        <f t="shared" si="20"/>
        <v>0.125</v>
      </c>
      <c r="H512" s="40"/>
    </row>
    <row r="513" spans="1:8" ht="15.75" thickBot="1" x14ac:dyDescent="0.3">
      <c r="A513" s="1105"/>
      <c r="B513" s="50" t="s">
        <v>369</v>
      </c>
      <c r="C513" s="50" t="s">
        <v>358</v>
      </c>
      <c r="D513" s="50">
        <v>0</v>
      </c>
      <c r="E513" s="50">
        <v>6</v>
      </c>
      <c r="F513" s="411">
        <v>12</v>
      </c>
      <c r="G513" s="405">
        <f t="shared" si="20"/>
        <v>2</v>
      </c>
      <c r="H513" s="45"/>
    </row>
    <row r="514" spans="1:8" x14ac:dyDescent="0.25">
      <c r="A514" s="1102" t="s">
        <v>129</v>
      </c>
      <c r="B514" s="48" t="s">
        <v>357</v>
      </c>
      <c r="C514" s="48" t="s">
        <v>358</v>
      </c>
      <c r="D514" s="203">
        <v>0</v>
      </c>
      <c r="E514" s="203">
        <v>12</v>
      </c>
      <c r="F514" s="407">
        <v>7</v>
      </c>
      <c r="G514" s="408">
        <f t="shared" ref="G514:G555" si="21">F514/E514</f>
        <v>0.58333333333333337</v>
      </c>
      <c r="H514" s="409"/>
    </row>
    <row r="515" spans="1:8" x14ac:dyDescent="0.25">
      <c r="A515" s="1103"/>
      <c r="B515" s="48" t="s">
        <v>360</v>
      </c>
      <c r="C515" s="48" t="s">
        <v>358</v>
      </c>
      <c r="D515" s="48">
        <v>0</v>
      </c>
      <c r="E515" s="48">
        <v>96</v>
      </c>
      <c r="F515" s="399">
        <v>56</v>
      </c>
      <c r="G515" s="400">
        <f t="shared" si="21"/>
        <v>0.58333333333333337</v>
      </c>
      <c r="H515" s="40"/>
    </row>
    <row r="516" spans="1:8" x14ac:dyDescent="0.25">
      <c r="A516" s="1103"/>
      <c r="B516" s="48" t="s">
        <v>362</v>
      </c>
      <c r="C516" s="48" t="s">
        <v>358</v>
      </c>
      <c r="D516" s="48">
        <v>0</v>
      </c>
      <c r="E516" s="48">
        <v>100</v>
      </c>
      <c r="F516" s="399">
        <v>100</v>
      </c>
      <c r="G516" s="400">
        <f t="shared" si="21"/>
        <v>1</v>
      </c>
      <c r="H516" s="40"/>
    </row>
    <row r="517" spans="1:8" x14ac:dyDescent="0.25">
      <c r="A517" s="1103"/>
      <c r="B517" s="48" t="s">
        <v>363</v>
      </c>
      <c r="C517" s="48" t="s">
        <v>206</v>
      </c>
      <c r="D517" s="48">
        <v>0</v>
      </c>
      <c r="E517" s="188">
        <v>0.97</v>
      </c>
      <c r="F517" s="402"/>
      <c r="G517" s="400">
        <f t="shared" si="21"/>
        <v>0</v>
      </c>
      <c r="H517" s="40"/>
    </row>
    <row r="518" spans="1:8" x14ac:dyDescent="0.25">
      <c r="A518" s="1103"/>
      <c r="B518" s="48" t="s">
        <v>365</v>
      </c>
      <c r="C518" s="48" t="s">
        <v>206</v>
      </c>
      <c r="D518" s="48">
        <v>0</v>
      </c>
      <c r="E518" s="188">
        <v>0.95</v>
      </c>
      <c r="F518" s="403"/>
      <c r="G518" s="400">
        <f t="shared" si="21"/>
        <v>0</v>
      </c>
      <c r="H518" s="40"/>
    </row>
    <row r="519" spans="1:8" x14ac:dyDescent="0.25">
      <c r="A519" s="1103"/>
      <c r="B519" s="48" t="s">
        <v>367</v>
      </c>
      <c r="C519" s="48" t="s">
        <v>358</v>
      </c>
      <c r="D519" s="48">
        <v>0</v>
      </c>
      <c r="E519" s="48">
        <v>8</v>
      </c>
      <c r="F519" s="410">
        <v>0</v>
      </c>
      <c r="G519" s="400">
        <f t="shared" si="21"/>
        <v>0</v>
      </c>
      <c r="H519" s="40"/>
    </row>
    <row r="520" spans="1:8" ht="15.75" thickBot="1" x14ac:dyDescent="0.3">
      <c r="A520" s="1105"/>
      <c r="B520" s="50" t="s">
        <v>369</v>
      </c>
      <c r="C520" s="50" t="s">
        <v>358</v>
      </c>
      <c r="D520" s="50">
        <v>0</v>
      </c>
      <c r="E520" s="50">
        <v>6</v>
      </c>
      <c r="F520" s="411">
        <v>4</v>
      </c>
      <c r="G520" s="405">
        <f t="shared" si="21"/>
        <v>0.66666666666666663</v>
      </c>
      <c r="H520" s="45"/>
    </row>
    <row r="521" spans="1:8" x14ac:dyDescent="0.25">
      <c r="A521" s="1102" t="s">
        <v>130</v>
      </c>
      <c r="B521" s="48" t="s">
        <v>357</v>
      </c>
      <c r="C521" s="48" t="s">
        <v>358</v>
      </c>
      <c r="D521" s="48">
        <v>0</v>
      </c>
      <c r="E521" s="203">
        <v>12</v>
      </c>
      <c r="F521" s="407">
        <v>8</v>
      </c>
      <c r="G521" s="408">
        <f t="shared" si="21"/>
        <v>0.66666666666666663</v>
      </c>
      <c r="H521" s="409"/>
    </row>
    <row r="522" spans="1:8" x14ac:dyDescent="0.25">
      <c r="A522" s="1103"/>
      <c r="B522" s="48" t="s">
        <v>360</v>
      </c>
      <c r="C522" s="48" t="s">
        <v>358</v>
      </c>
      <c r="D522" s="48">
        <v>0</v>
      </c>
      <c r="E522" s="48">
        <v>96</v>
      </c>
      <c r="F522" s="399">
        <v>64</v>
      </c>
      <c r="G522" s="400">
        <f t="shared" si="21"/>
        <v>0.66666666666666663</v>
      </c>
      <c r="H522" s="40"/>
    </row>
    <row r="523" spans="1:8" x14ac:dyDescent="0.25">
      <c r="A523" s="1103"/>
      <c r="B523" s="48" t="s">
        <v>362</v>
      </c>
      <c r="C523" s="48" t="s">
        <v>358</v>
      </c>
      <c r="D523" s="48">
        <v>0</v>
      </c>
      <c r="E523" s="48">
        <v>100</v>
      </c>
      <c r="F523" s="399">
        <v>100</v>
      </c>
      <c r="G523" s="400">
        <f t="shared" si="21"/>
        <v>1</v>
      </c>
      <c r="H523" s="40"/>
    </row>
    <row r="524" spans="1:8" x14ac:dyDescent="0.25">
      <c r="A524" s="1103"/>
      <c r="B524" s="48" t="s">
        <v>363</v>
      </c>
      <c r="C524" s="48" t="s">
        <v>206</v>
      </c>
      <c r="D524" s="48">
        <v>0</v>
      </c>
      <c r="E524" s="188">
        <v>0.97</v>
      </c>
      <c r="F524" s="402"/>
      <c r="G524" s="400">
        <f t="shared" si="21"/>
        <v>0</v>
      </c>
      <c r="H524" s="40"/>
    </row>
    <row r="525" spans="1:8" x14ac:dyDescent="0.25">
      <c r="A525" s="1103"/>
      <c r="B525" s="48" t="s">
        <v>365</v>
      </c>
      <c r="C525" s="48" t="s">
        <v>206</v>
      </c>
      <c r="D525" s="48">
        <v>0</v>
      </c>
      <c r="E525" s="188">
        <v>0.95</v>
      </c>
      <c r="F525" s="403"/>
      <c r="G525" s="400">
        <f t="shared" si="21"/>
        <v>0</v>
      </c>
      <c r="H525" s="40"/>
    </row>
    <row r="526" spans="1:8" x14ac:dyDescent="0.25">
      <c r="A526" s="1103"/>
      <c r="B526" s="48" t="s">
        <v>367</v>
      </c>
      <c r="C526" s="48" t="s">
        <v>358</v>
      </c>
      <c r="D526" s="48">
        <v>0</v>
      </c>
      <c r="E526" s="48">
        <v>8</v>
      </c>
      <c r="F526" s="410">
        <v>4</v>
      </c>
      <c r="G526" s="400">
        <f t="shared" si="21"/>
        <v>0.5</v>
      </c>
      <c r="H526" s="40"/>
    </row>
    <row r="527" spans="1:8" ht="15.75" thickBot="1" x14ac:dyDescent="0.3">
      <c r="A527" s="1105"/>
      <c r="B527" s="50" t="s">
        <v>369</v>
      </c>
      <c r="C527" s="50" t="s">
        <v>358</v>
      </c>
      <c r="D527" s="50">
        <v>0</v>
      </c>
      <c r="E527" s="50">
        <v>6</v>
      </c>
      <c r="F527" s="411">
        <v>3</v>
      </c>
      <c r="G527" s="405">
        <f t="shared" si="21"/>
        <v>0.5</v>
      </c>
      <c r="H527" s="45"/>
    </row>
    <row r="528" spans="1:8" ht="75" customHeight="1" x14ac:dyDescent="0.25">
      <c r="A528" s="1102" t="s">
        <v>131</v>
      </c>
      <c r="B528" s="48" t="s">
        <v>357</v>
      </c>
      <c r="C528" s="48" t="s">
        <v>358</v>
      </c>
      <c r="D528" s="48">
        <v>0</v>
      </c>
      <c r="E528" s="203">
        <v>12</v>
      </c>
      <c r="F528" s="407">
        <v>8</v>
      </c>
      <c r="G528" s="408">
        <f t="shared" si="21"/>
        <v>0.66666666666666663</v>
      </c>
      <c r="H528" s="409" t="s">
        <v>384</v>
      </c>
    </row>
    <row r="529" spans="1:8" ht="15" customHeight="1" x14ac:dyDescent="0.25">
      <c r="A529" s="1103"/>
      <c r="B529" s="48" t="s">
        <v>360</v>
      </c>
      <c r="C529" s="48" t="s">
        <v>358</v>
      </c>
      <c r="D529" s="48">
        <v>0</v>
      </c>
      <c r="E529" s="48">
        <v>96</v>
      </c>
      <c r="F529" s="399">
        <v>72</v>
      </c>
      <c r="G529" s="400">
        <f t="shared" si="21"/>
        <v>0.75</v>
      </c>
      <c r="H529" s="412" t="s">
        <v>385</v>
      </c>
    </row>
    <row r="530" spans="1:8" ht="15" customHeight="1" x14ac:dyDescent="0.25">
      <c r="A530" s="1103"/>
      <c r="B530" s="48" t="s">
        <v>362</v>
      </c>
      <c r="C530" s="48" t="s">
        <v>358</v>
      </c>
      <c r="D530" s="48">
        <v>0</v>
      </c>
      <c r="E530" s="48">
        <v>100</v>
      </c>
      <c r="F530" s="399">
        <v>100</v>
      </c>
      <c r="G530" s="400">
        <f t="shared" si="21"/>
        <v>1</v>
      </c>
      <c r="H530" s="412" t="s">
        <v>386</v>
      </c>
    </row>
    <row r="531" spans="1:8" ht="15" customHeight="1" x14ac:dyDescent="0.25">
      <c r="A531" s="1103"/>
      <c r="B531" s="48" t="s">
        <v>363</v>
      </c>
      <c r="C531" s="48" t="s">
        <v>206</v>
      </c>
      <c r="D531" s="48">
        <v>0</v>
      </c>
      <c r="E531" s="188">
        <v>0.97</v>
      </c>
      <c r="F531" s="402">
        <v>0.93600000000000005</v>
      </c>
      <c r="G531" s="400">
        <f t="shared" si="21"/>
        <v>0.96494845360824755</v>
      </c>
      <c r="H531" s="412" t="s">
        <v>387</v>
      </c>
    </row>
    <row r="532" spans="1:8" x14ac:dyDescent="0.25">
      <c r="A532" s="1103"/>
      <c r="B532" s="48" t="s">
        <v>365</v>
      </c>
      <c r="C532" s="48" t="s">
        <v>206</v>
      </c>
      <c r="D532" s="48">
        <v>0</v>
      </c>
      <c r="E532" s="188">
        <v>0.95</v>
      </c>
      <c r="F532" s="413">
        <v>1</v>
      </c>
      <c r="G532" s="400">
        <f t="shared" si="21"/>
        <v>1.0526315789473684</v>
      </c>
      <c r="H532" s="40"/>
    </row>
    <row r="533" spans="1:8" ht="60" x14ac:dyDescent="0.25">
      <c r="A533" s="1103"/>
      <c r="B533" s="48" t="s">
        <v>367</v>
      </c>
      <c r="C533" s="48" t="s">
        <v>358</v>
      </c>
      <c r="D533" s="48">
        <v>0</v>
      </c>
      <c r="E533" s="48">
        <v>8</v>
      </c>
      <c r="F533" s="39">
        <v>2</v>
      </c>
      <c r="G533" s="400">
        <f t="shared" si="21"/>
        <v>0.25</v>
      </c>
      <c r="H533" s="412" t="s">
        <v>388</v>
      </c>
    </row>
    <row r="534" spans="1:8" ht="15.75" thickBot="1" x14ac:dyDescent="0.3">
      <c r="A534" s="1105"/>
      <c r="B534" s="50" t="s">
        <v>369</v>
      </c>
      <c r="C534" s="50" t="s">
        <v>358</v>
      </c>
      <c r="D534" s="50">
        <v>0</v>
      </c>
      <c r="E534" s="50">
        <v>6</v>
      </c>
      <c r="F534" s="41">
        <v>16</v>
      </c>
      <c r="G534" s="405">
        <f t="shared" si="21"/>
        <v>2.6666666666666665</v>
      </c>
      <c r="H534" s="45"/>
    </row>
    <row r="535" spans="1:8" x14ac:dyDescent="0.25">
      <c r="A535" s="1102" t="s">
        <v>132</v>
      </c>
      <c r="B535" s="48" t="s">
        <v>357</v>
      </c>
      <c r="C535" s="48" t="s">
        <v>358</v>
      </c>
      <c r="D535" s="48">
        <v>0</v>
      </c>
      <c r="E535" s="203">
        <v>12</v>
      </c>
      <c r="F535" s="407">
        <v>10</v>
      </c>
      <c r="G535" s="408">
        <f t="shared" si="21"/>
        <v>0.83333333333333337</v>
      </c>
      <c r="H535" s="409"/>
    </row>
    <row r="536" spans="1:8" x14ac:dyDescent="0.25">
      <c r="A536" s="1103"/>
      <c r="B536" s="48" t="s">
        <v>360</v>
      </c>
      <c r="C536" s="48" t="s">
        <v>358</v>
      </c>
      <c r="D536" s="48">
        <v>0</v>
      </c>
      <c r="E536" s="48">
        <v>96</v>
      </c>
      <c r="F536" s="399">
        <v>80</v>
      </c>
      <c r="G536" s="400">
        <f t="shared" si="21"/>
        <v>0.83333333333333337</v>
      </c>
      <c r="H536" s="40"/>
    </row>
    <row r="537" spans="1:8" x14ac:dyDescent="0.25">
      <c r="A537" s="1103"/>
      <c r="B537" s="48" t="s">
        <v>362</v>
      </c>
      <c r="C537" s="48" t="s">
        <v>358</v>
      </c>
      <c r="D537" s="48">
        <v>0</v>
      </c>
      <c r="E537" s="48">
        <v>100</v>
      </c>
      <c r="F537" s="399">
        <v>100</v>
      </c>
      <c r="G537" s="400">
        <f t="shared" si="21"/>
        <v>1</v>
      </c>
      <c r="H537" s="40"/>
    </row>
    <row r="538" spans="1:8" x14ac:dyDescent="0.25">
      <c r="A538" s="1103"/>
      <c r="B538" s="48" t="s">
        <v>363</v>
      </c>
      <c r="C538" s="48" t="s">
        <v>206</v>
      </c>
      <c r="D538" s="48">
        <v>0</v>
      </c>
      <c r="E538" s="188">
        <v>0.97</v>
      </c>
      <c r="F538" s="402">
        <v>0.93</v>
      </c>
      <c r="G538" s="400">
        <f t="shared" si="21"/>
        <v>0.95876288659793818</v>
      </c>
      <c r="H538" s="40"/>
    </row>
    <row r="539" spans="1:8" x14ac:dyDescent="0.25">
      <c r="A539" s="1103"/>
      <c r="B539" s="48" t="s">
        <v>365</v>
      </c>
      <c r="C539" s="48" t="s">
        <v>206</v>
      </c>
      <c r="D539" s="48">
        <v>0</v>
      </c>
      <c r="E539" s="188">
        <v>0.95</v>
      </c>
      <c r="F539" s="403">
        <v>1</v>
      </c>
      <c r="G539" s="400">
        <f t="shared" si="21"/>
        <v>1.0526315789473684</v>
      </c>
      <c r="H539" s="40"/>
    </row>
    <row r="540" spans="1:8" x14ac:dyDescent="0.25">
      <c r="A540" s="1103"/>
      <c r="B540" s="48" t="s">
        <v>367</v>
      </c>
      <c r="C540" s="48" t="s">
        <v>358</v>
      </c>
      <c r="D540" s="48">
        <v>0</v>
      </c>
      <c r="E540" s="48">
        <v>8</v>
      </c>
      <c r="F540" s="39">
        <v>4</v>
      </c>
      <c r="G540" s="400">
        <f t="shared" si="21"/>
        <v>0.5</v>
      </c>
      <c r="H540" s="40"/>
    </row>
    <row r="541" spans="1:8" ht="15.75" thickBot="1" x14ac:dyDescent="0.3">
      <c r="A541" s="1105"/>
      <c r="B541" s="50" t="s">
        <v>369</v>
      </c>
      <c r="C541" s="50" t="s">
        <v>358</v>
      </c>
      <c r="D541" s="50">
        <v>0</v>
      </c>
      <c r="E541" s="50">
        <v>6</v>
      </c>
      <c r="F541" s="41">
        <v>18</v>
      </c>
      <c r="G541" s="405">
        <f t="shared" si="21"/>
        <v>3</v>
      </c>
      <c r="H541" s="45"/>
    </row>
    <row r="542" spans="1:8" x14ac:dyDescent="0.25">
      <c r="A542" s="1102" t="s">
        <v>133</v>
      </c>
      <c r="B542" s="48" t="s">
        <v>357</v>
      </c>
      <c r="C542" s="48" t="s">
        <v>358</v>
      </c>
      <c r="D542" s="48">
        <v>0</v>
      </c>
      <c r="E542" s="203">
        <v>12</v>
      </c>
      <c r="F542" s="407">
        <v>11</v>
      </c>
      <c r="G542" s="408">
        <f t="shared" ref="G542:G548" si="22">F542/E542</f>
        <v>0.91666666666666663</v>
      </c>
      <c r="H542" s="409"/>
    </row>
    <row r="543" spans="1:8" x14ac:dyDescent="0.25">
      <c r="A543" s="1103"/>
      <c r="B543" s="48" t="s">
        <v>360</v>
      </c>
      <c r="C543" s="48" t="s">
        <v>358</v>
      </c>
      <c r="D543" s="48">
        <v>0</v>
      </c>
      <c r="E543" s="48">
        <v>96</v>
      </c>
      <c r="F543" s="399">
        <v>88</v>
      </c>
      <c r="G543" s="400">
        <f t="shared" si="22"/>
        <v>0.91666666666666663</v>
      </c>
      <c r="H543" s="40"/>
    </row>
    <row r="544" spans="1:8" x14ac:dyDescent="0.25">
      <c r="A544" s="1103"/>
      <c r="B544" s="48" t="s">
        <v>362</v>
      </c>
      <c r="C544" s="48" t="s">
        <v>358</v>
      </c>
      <c r="D544" s="48">
        <v>0</v>
      </c>
      <c r="E544" s="48">
        <v>100</v>
      </c>
      <c r="F544" s="399">
        <v>100</v>
      </c>
      <c r="G544" s="400">
        <f t="shared" si="22"/>
        <v>1</v>
      </c>
      <c r="H544" s="40"/>
    </row>
    <row r="545" spans="1:11" x14ac:dyDescent="0.25">
      <c r="A545" s="1103"/>
      <c r="B545" s="48" t="s">
        <v>363</v>
      </c>
      <c r="C545" s="48" t="s">
        <v>206</v>
      </c>
      <c r="D545" s="48">
        <v>0</v>
      </c>
      <c r="E545" s="188">
        <v>0.97</v>
      </c>
      <c r="F545" s="402">
        <v>0.96</v>
      </c>
      <c r="G545" s="400">
        <f t="shared" si="22"/>
        <v>0.98969072164948457</v>
      </c>
      <c r="H545" s="40"/>
    </row>
    <row r="546" spans="1:11" x14ac:dyDescent="0.25">
      <c r="A546" s="1103"/>
      <c r="B546" s="48" t="s">
        <v>365</v>
      </c>
      <c r="C546" s="48" t="s">
        <v>206</v>
      </c>
      <c r="D546" s="48">
        <v>0</v>
      </c>
      <c r="E546" s="188">
        <v>0.95</v>
      </c>
      <c r="F546" s="403">
        <v>1</v>
      </c>
      <c r="G546" s="400">
        <f t="shared" si="22"/>
        <v>1.0526315789473684</v>
      </c>
      <c r="H546" s="40"/>
    </row>
    <row r="547" spans="1:11" x14ac:dyDescent="0.25">
      <c r="A547" s="1103"/>
      <c r="B547" s="48" t="s">
        <v>367</v>
      </c>
      <c r="C547" s="48" t="s">
        <v>358</v>
      </c>
      <c r="D547" s="48">
        <v>0</v>
      </c>
      <c r="E547" s="48">
        <v>8</v>
      </c>
      <c r="F547" s="39">
        <v>5</v>
      </c>
      <c r="G547" s="400">
        <f t="shared" si="22"/>
        <v>0.625</v>
      </c>
      <c r="H547" s="40"/>
    </row>
    <row r="548" spans="1:11" ht="15.75" thickBot="1" x14ac:dyDescent="0.3">
      <c r="A548" s="1105"/>
      <c r="B548" s="50" t="s">
        <v>369</v>
      </c>
      <c r="C548" s="50" t="s">
        <v>358</v>
      </c>
      <c r="D548" s="50">
        <v>0</v>
      </c>
      <c r="E548" s="50">
        <v>6</v>
      </c>
      <c r="F548" s="41">
        <v>18</v>
      </c>
      <c r="G548" s="405">
        <f t="shared" si="22"/>
        <v>3</v>
      </c>
      <c r="H548" s="45"/>
    </row>
    <row r="549" spans="1:11" x14ac:dyDescent="0.25">
      <c r="A549" s="1102" t="s">
        <v>134</v>
      </c>
      <c r="B549" s="48" t="s">
        <v>357</v>
      </c>
      <c r="C549" s="48" t="s">
        <v>358</v>
      </c>
      <c r="D549" s="48">
        <v>0</v>
      </c>
      <c r="E549" s="203">
        <v>12</v>
      </c>
      <c r="F549" s="407">
        <v>12</v>
      </c>
      <c r="G549" s="408">
        <f t="shared" si="21"/>
        <v>1</v>
      </c>
      <c r="H549" s="409"/>
      <c r="I549" s="163">
        <f>LEN(H549)</f>
        <v>0</v>
      </c>
      <c r="J549" s="163">
        <v>300</v>
      </c>
      <c r="K549" s="163"/>
    </row>
    <row r="550" spans="1:11" x14ac:dyDescent="0.25">
      <c r="A550" s="1103"/>
      <c r="B550" s="48" t="s">
        <v>360</v>
      </c>
      <c r="C550" s="48" t="s">
        <v>358</v>
      </c>
      <c r="D550" s="48">
        <v>0</v>
      </c>
      <c r="E550" s="48">
        <v>96</v>
      </c>
      <c r="F550" s="399">
        <v>96</v>
      </c>
      <c r="G550" s="400">
        <f t="shared" si="21"/>
        <v>1</v>
      </c>
      <c r="H550" s="40"/>
      <c r="I550" s="163">
        <f>LEN(H550)</f>
        <v>0</v>
      </c>
      <c r="J550" s="163">
        <v>300</v>
      </c>
      <c r="K550" s="163"/>
    </row>
    <row r="551" spans="1:11" x14ac:dyDescent="0.25">
      <c r="A551" s="1103"/>
      <c r="B551" s="48" t="s">
        <v>362</v>
      </c>
      <c r="C551" s="48" t="s">
        <v>358</v>
      </c>
      <c r="D551" s="48">
        <v>0</v>
      </c>
      <c r="E551" s="48">
        <v>100</v>
      </c>
      <c r="F551" s="399">
        <v>100</v>
      </c>
      <c r="G551" s="400">
        <f t="shared" si="21"/>
        <v>1</v>
      </c>
      <c r="H551" s="40"/>
      <c r="I551" s="163"/>
      <c r="J551" s="163"/>
      <c r="K551" s="163"/>
    </row>
    <row r="552" spans="1:11" x14ac:dyDescent="0.25">
      <c r="A552" s="1103"/>
      <c r="B552" s="48" t="s">
        <v>363</v>
      </c>
      <c r="C552" s="48" t="s">
        <v>206</v>
      </c>
      <c r="D552" s="48">
        <v>0</v>
      </c>
      <c r="E552" s="188">
        <v>0.97</v>
      </c>
      <c r="F552" s="402">
        <v>0.93</v>
      </c>
      <c r="G552" s="400">
        <f t="shared" si="21"/>
        <v>0.95876288659793818</v>
      </c>
      <c r="H552" s="40"/>
      <c r="I552" s="163">
        <f>LEN(H552)</f>
        <v>0</v>
      </c>
      <c r="J552" s="163">
        <v>300</v>
      </c>
      <c r="K552" s="163"/>
    </row>
    <row r="553" spans="1:11" x14ac:dyDescent="0.25">
      <c r="A553" s="1103"/>
      <c r="B553" s="48" t="s">
        <v>365</v>
      </c>
      <c r="C553" s="48" t="s">
        <v>206</v>
      </c>
      <c r="D553" s="48">
        <v>0</v>
      </c>
      <c r="E553" s="188">
        <v>0.95</v>
      </c>
      <c r="F553" s="403">
        <v>1</v>
      </c>
      <c r="G553" s="400">
        <f t="shared" si="21"/>
        <v>1.0526315789473684</v>
      </c>
      <c r="H553" s="40"/>
      <c r="I553" s="163">
        <f>LEN(H553)</f>
        <v>0</v>
      </c>
      <c r="J553" s="163">
        <v>300</v>
      </c>
      <c r="K553" s="163"/>
    </row>
    <row r="554" spans="1:11" x14ac:dyDescent="0.25">
      <c r="A554" s="1103"/>
      <c r="B554" s="48" t="s">
        <v>367</v>
      </c>
      <c r="C554" s="48" t="s">
        <v>358</v>
      </c>
      <c r="D554" s="48">
        <v>0</v>
      </c>
      <c r="E554" s="48">
        <v>5</v>
      </c>
      <c r="F554" s="39">
        <v>5</v>
      </c>
      <c r="G554" s="400">
        <f t="shared" si="21"/>
        <v>1</v>
      </c>
      <c r="H554" s="40"/>
      <c r="I554" s="163">
        <f>LEN(H554)</f>
        <v>0</v>
      </c>
      <c r="J554" s="163">
        <v>300</v>
      </c>
      <c r="K554" s="163"/>
    </row>
    <row r="555" spans="1:11" ht="15.75" thickBot="1" x14ac:dyDescent="0.3">
      <c r="A555" s="1105"/>
      <c r="B555" s="50" t="s">
        <v>369</v>
      </c>
      <c r="C555" s="50" t="s">
        <v>358</v>
      </c>
      <c r="D555" s="50">
        <v>0</v>
      </c>
      <c r="E555" s="50">
        <v>6</v>
      </c>
      <c r="F555" s="41">
        <v>21</v>
      </c>
      <c r="G555" s="405">
        <f t="shared" si="21"/>
        <v>3.5</v>
      </c>
      <c r="H555" s="45"/>
      <c r="I555" s="163">
        <f>LEN(H555)</f>
        <v>0</v>
      </c>
      <c r="J555" s="163">
        <v>300</v>
      </c>
      <c r="K555" s="163"/>
    </row>
    <row r="556" spans="1:11" x14ac:dyDescent="0.25">
      <c r="A556" s="126"/>
      <c r="B556" s="127"/>
      <c r="C556" s="127"/>
      <c r="D556" s="127"/>
      <c r="E556" s="127"/>
      <c r="G556" s="414"/>
      <c r="I556" s="163"/>
      <c r="J556" s="163"/>
      <c r="K556" s="163"/>
    </row>
    <row r="557" spans="1:11" ht="15.75" thickBot="1" x14ac:dyDescent="0.3">
      <c r="I557" s="163"/>
      <c r="J557" s="163"/>
      <c r="K557" s="163"/>
    </row>
    <row r="558" spans="1:11" ht="20.25" x14ac:dyDescent="0.3">
      <c r="A558" s="1167" t="s">
        <v>197</v>
      </c>
      <c r="B558" s="1168"/>
      <c r="C558" s="1168"/>
      <c r="D558" s="1168"/>
      <c r="E558" s="1168"/>
      <c r="F558" s="1168"/>
      <c r="G558" s="1168"/>
      <c r="H558" s="1169"/>
    </row>
    <row r="559" spans="1:11" ht="59.25" customHeight="1" x14ac:dyDescent="0.25">
      <c r="A559" s="415" t="s">
        <v>62</v>
      </c>
      <c r="B559" s="416" t="s">
        <v>193</v>
      </c>
      <c r="C559" s="417" t="s">
        <v>149</v>
      </c>
      <c r="D559" s="417" t="s">
        <v>164</v>
      </c>
      <c r="E559" s="417" t="s">
        <v>198</v>
      </c>
      <c r="F559" s="417" t="s">
        <v>199</v>
      </c>
      <c r="G559" s="417" t="s">
        <v>200</v>
      </c>
      <c r="H559" s="418" t="s">
        <v>182</v>
      </c>
    </row>
    <row r="560" spans="1:11" ht="16.5" customHeight="1" x14ac:dyDescent="0.25">
      <c r="A560" s="1102" t="s">
        <v>136</v>
      </c>
      <c r="B560" s="48" t="s">
        <v>357</v>
      </c>
      <c r="C560" s="48" t="s">
        <v>358</v>
      </c>
      <c r="D560" s="48">
        <v>0</v>
      </c>
      <c r="E560" s="48">
        <v>12</v>
      </c>
      <c r="F560" s="399">
        <v>1</v>
      </c>
      <c r="G560" s="408">
        <f t="shared" ref="G560:G623" si="23">F560/E560</f>
        <v>8.3333333333333329E-2</v>
      </c>
      <c r="H560" s="40"/>
    </row>
    <row r="561" spans="1:8" ht="16.5" customHeight="1" x14ac:dyDescent="0.25">
      <c r="A561" s="1103"/>
      <c r="B561" s="48" t="s">
        <v>360</v>
      </c>
      <c r="C561" s="48" t="s">
        <v>358</v>
      </c>
      <c r="D561" s="48">
        <v>0</v>
      </c>
      <c r="E561" s="48">
        <v>96</v>
      </c>
      <c r="F561" s="399">
        <v>8</v>
      </c>
      <c r="G561" s="400">
        <f t="shared" si="23"/>
        <v>8.3333333333333329E-2</v>
      </c>
      <c r="H561" s="40"/>
    </row>
    <row r="562" spans="1:8" ht="16.5" customHeight="1" x14ac:dyDescent="0.25">
      <c r="A562" s="1103"/>
      <c r="B562" s="48" t="s">
        <v>362</v>
      </c>
      <c r="C562" s="48" t="s">
        <v>358</v>
      </c>
      <c r="D562" s="48">
        <v>0</v>
      </c>
      <c r="E562" s="48">
        <v>100</v>
      </c>
      <c r="F562" s="399">
        <v>100</v>
      </c>
      <c r="G562" s="400">
        <f t="shared" si="23"/>
        <v>1</v>
      </c>
      <c r="H562" s="40"/>
    </row>
    <row r="563" spans="1:8" ht="16.5" customHeight="1" x14ac:dyDescent="0.25">
      <c r="A563" s="1103"/>
      <c r="B563" s="48" t="s">
        <v>363</v>
      </c>
      <c r="C563" s="48" t="s">
        <v>206</v>
      </c>
      <c r="D563" s="48">
        <v>0</v>
      </c>
      <c r="E563" s="188">
        <v>0.97</v>
      </c>
      <c r="F563" s="402">
        <v>0.97</v>
      </c>
      <c r="G563" s="400">
        <f t="shared" si="23"/>
        <v>1</v>
      </c>
      <c r="H563" s="40"/>
    </row>
    <row r="564" spans="1:8" ht="16.5" customHeight="1" x14ac:dyDescent="0.25">
      <c r="A564" s="1103"/>
      <c r="B564" s="48" t="s">
        <v>365</v>
      </c>
      <c r="C564" s="48" t="s">
        <v>206</v>
      </c>
      <c r="D564" s="48">
        <v>0</v>
      </c>
      <c r="E564" s="188">
        <v>0.95</v>
      </c>
      <c r="F564" s="403">
        <v>1</v>
      </c>
      <c r="G564" s="400">
        <f t="shared" si="23"/>
        <v>1.0526315789473684</v>
      </c>
      <c r="H564" s="40"/>
    </row>
    <row r="565" spans="1:8" ht="16.5" customHeight="1" x14ac:dyDescent="0.25">
      <c r="A565" s="1103"/>
      <c r="B565" s="48" t="s">
        <v>367</v>
      </c>
      <c r="C565" s="48" t="s">
        <v>358</v>
      </c>
      <c r="D565" s="48">
        <v>0</v>
      </c>
      <c r="E565" s="48">
        <v>8</v>
      </c>
      <c r="F565" s="399">
        <v>0</v>
      </c>
      <c r="G565" s="400">
        <f t="shared" si="23"/>
        <v>0</v>
      </c>
      <c r="H565" s="40"/>
    </row>
    <row r="566" spans="1:8" ht="16.5" customHeight="1" thickBot="1" x14ac:dyDescent="0.3">
      <c r="A566" s="1105"/>
      <c r="B566" s="50" t="s">
        <v>369</v>
      </c>
      <c r="C566" s="50" t="s">
        <v>358</v>
      </c>
      <c r="D566" s="50">
        <v>0</v>
      </c>
      <c r="E566" s="50">
        <v>6</v>
      </c>
      <c r="F566" s="404">
        <v>2</v>
      </c>
      <c r="G566" s="405">
        <f t="shared" si="23"/>
        <v>0.33333333333333331</v>
      </c>
      <c r="H566" s="40"/>
    </row>
    <row r="567" spans="1:8" ht="16.5" customHeight="1" x14ac:dyDescent="0.25">
      <c r="A567" s="1103" t="s">
        <v>137</v>
      </c>
      <c r="B567" s="203" t="s">
        <v>357</v>
      </c>
      <c r="C567" s="203" t="s">
        <v>358</v>
      </c>
      <c r="D567" s="203">
        <v>0</v>
      </c>
      <c r="E567" s="203">
        <v>12</v>
      </c>
      <c r="F567" s="407">
        <v>2</v>
      </c>
      <c r="G567" s="408">
        <f t="shared" si="23"/>
        <v>0.16666666666666666</v>
      </c>
      <c r="H567" s="40"/>
    </row>
    <row r="568" spans="1:8" ht="16.5" customHeight="1" x14ac:dyDescent="0.25">
      <c r="A568" s="1103"/>
      <c r="B568" s="48" t="s">
        <v>360</v>
      </c>
      <c r="C568" s="48" t="s">
        <v>358</v>
      </c>
      <c r="D568" s="48">
        <v>0</v>
      </c>
      <c r="E568" s="48">
        <v>96</v>
      </c>
      <c r="F568" s="399">
        <v>16</v>
      </c>
      <c r="G568" s="400">
        <f t="shared" si="23"/>
        <v>0.16666666666666666</v>
      </c>
      <c r="H568" s="40"/>
    </row>
    <row r="569" spans="1:8" ht="16.5" customHeight="1" x14ac:dyDescent="0.25">
      <c r="A569" s="1103"/>
      <c r="B569" s="48" t="s">
        <v>362</v>
      </c>
      <c r="C569" s="48" t="s">
        <v>358</v>
      </c>
      <c r="D569" s="48">
        <v>0</v>
      </c>
      <c r="E569" s="48">
        <v>100</v>
      </c>
      <c r="F569" s="399">
        <v>100</v>
      </c>
      <c r="G569" s="400">
        <f t="shared" si="23"/>
        <v>1</v>
      </c>
      <c r="H569" s="40"/>
    </row>
    <row r="570" spans="1:8" ht="16.5" customHeight="1" x14ac:dyDescent="0.25">
      <c r="A570" s="1103"/>
      <c r="B570" s="48" t="s">
        <v>363</v>
      </c>
      <c r="C570" s="48" t="s">
        <v>206</v>
      </c>
      <c r="D570" s="48">
        <v>0</v>
      </c>
      <c r="E570" s="188">
        <v>0.97</v>
      </c>
      <c r="F570" s="402">
        <v>0.95</v>
      </c>
      <c r="G570" s="400">
        <f t="shared" si="23"/>
        <v>0.97938144329896903</v>
      </c>
      <c r="H570" s="40"/>
    </row>
    <row r="571" spans="1:8" ht="16.5" customHeight="1" x14ac:dyDescent="0.25">
      <c r="A571" s="1103"/>
      <c r="B571" s="48" t="s">
        <v>365</v>
      </c>
      <c r="C571" s="48" t="s">
        <v>206</v>
      </c>
      <c r="D571" s="48">
        <v>0</v>
      </c>
      <c r="E571" s="188">
        <v>0.95</v>
      </c>
      <c r="F571" s="403">
        <v>1</v>
      </c>
      <c r="G571" s="400">
        <f t="shared" si="23"/>
        <v>1.0526315789473684</v>
      </c>
      <c r="H571" s="40"/>
    </row>
    <row r="572" spans="1:8" ht="16.5" customHeight="1" x14ac:dyDescent="0.25">
      <c r="A572" s="1103"/>
      <c r="B572" s="48" t="s">
        <v>367</v>
      </c>
      <c r="C572" s="48" t="s">
        <v>358</v>
      </c>
      <c r="D572" s="48">
        <v>0</v>
      </c>
      <c r="E572" s="48">
        <v>8</v>
      </c>
      <c r="F572" s="399">
        <v>0</v>
      </c>
      <c r="G572" s="400">
        <f t="shared" si="23"/>
        <v>0</v>
      </c>
      <c r="H572" s="40"/>
    </row>
    <row r="573" spans="1:8" ht="16.5" customHeight="1" thickBot="1" x14ac:dyDescent="0.3">
      <c r="A573" s="1105"/>
      <c r="B573" s="50" t="s">
        <v>369</v>
      </c>
      <c r="C573" s="50" t="s">
        <v>358</v>
      </c>
      <c r="D573" s="50">
        <v>0</v>
      </c>
      <c r="E573" s="50">
        <v>6</v>
      </c>
      <c r="F573" s="404">
        <v>3</v>
      </c>
      <c r="G573" s="405">
        <f t="shared" si="23"/>
        <v>0.5</v>
      </c>
      <c r="H573" s="40"/>
    </row>
    <row r="574" spans="1:8" ht="16.5" customHeight="1" x14ac:dyDescent="0.25">
      <c r="A574" s="1103" t="s">
        <v>138</v>
      </c>
      <c r="B574" s="203" t="s">
        <v>357</v>
      </c>
      <c r="C574" s="203" t="s">
        <v>358</v>
      </c>
      <c r="D574" s="203">
        <v>0</v>
      </c>
      <c r="E574" s="203">
        <v>12</v>
      </c>
      <c r="F574" s="407">
        <v>3</v>
      </c>
      <c r="G574" s="408">
        <f t="shared" si="23"/>
        <v>0.25</v>
      </c>
      <c r="H574" s="40"/>
    </row>
    <row r="575" spans="1:8" ht="16.5" customHeight="1" x14ac:dyDescent="0.25">
      <c r="A575" s="1103"/>
      <c r="B575" s="48" t="s">
        <v>360</v>
      </c>
      <c r="C575" s="48" t="s">
        <v>358</v>
      </c>
      <c r="D575" s="48">
        <v>0</v>
      </c>
      <c r="E575" s="48">
        <v>96</v>
      </c>
      <c r="F575" s="399">
        <v>24</v>
      </c>
      <c r="G575" s="400">
        <f t="shared" si="23"/>
        <v>0.25</v>
      </c>
      <c r="H575" s="40"/>
    </row>
    <row r="576" spans="1:8" ht="16.5" customHeight="1" x14ac:dyDescent="0.25">
      <c r="A576" s="1103"/>
      <c r="B576" s="48" t="s">
        <v>362</v>
      </c>
      <c r="C576" s="48" t="s">
        <v>358</v>
      </c>
      <c r="D576" s="48">
        <v>0</v>
      </c>
      <c r="E576" s="48">
        <v>100</v>
      </c>
      <c r="F576" s="399">
        <v>100</v>
      </c>
      <c r="G576" s="400">
        <f t="shared" si="23"/>
        <v>1</v>
      </c>
      <c r="H576" s="40"/>
    </row>
    <row r="577" spans="1:8" ht="16.5" customHeight="1" x14ac:dyDescent="0.25">
      <c r="A577" s="1103"/>
      <c r="B577" s="48" t="s">
        <v>363</v>
      </c>
      <c r="C577" s="48" t="s">
        <v>206</v>
      </c>
      <c r="D577" s="48">
        <v>0</v>
      </c>
      <c r="E577" s="188">
        <v>0.97</v>
      </c>
      <c r="F577" s="402">
        <v>0.95</v>
      </c>
      <c r="G577" s="400">
        <f t="shared" si="23"/>
        <v>0.97938144329896903</v>
      </c>
      <c r="H577" s="40"/>
    </row>
    <row r="578" spans="1:8" ht="16.5" customHeight="1" x14ac:dyDescent="0.25">
      <c r="A578" s="1103"/>
      <c r="B578" s="48" t="s">
        <v>365</v>
      </c>
      <c r="C578" s="48" t="s">
        <v>206</v>
      </c>
      <c r="D578" s="48">
        <v>0</v>
      </c>
      <c r="E578" s="188">
        <v>0.95</v>
      </c>
      <c r="F578" s="403">
        <v>1</v>
      </c>
      <c r="G578" s="400">
        <f t="shared" si="23"/>
        <v>1.0526315789473684</v>
      </c>
      <c r="H578" s="40"/>
    </row>
    <row r="579" spans="1:8" ht="16.5" customHeight="1" x14ac:dyDescent="0.25">
      <c r="A579" s="1103"/>
      <c r="B579" s="48" t="s">
        <v>367</v>
      </c>
      <c r="C579" s="48" t="s">
        <v>358</v>
      </c>
      <c r="D579" s="48">
        <v>0</v>
      </c>
      <c r="E579" s="48">
        <v>8</v>
      </c>
      <c r="F579" s="399">
        <v>0</v>
      </c>
      <c r="G579" s="400">
        <f t="shared" si="23"/>
        <v>0</v>
      </c>
      <c r="H579" s="40"/>
    </row>
    <row r="580" spans="1:8" ht="16.5" customHeight="1" thickBot="1" x14ac:dyDescent="0.3">
      <c r="A580" s="1105"/>
      <c r="B580" s="50" t="s">
        <v>369</v>
      </c>
      <c r="C580" s="50" t="s">
        <v>358</v>
      </c>
      <c r="D580" s="50">
        <v>0</v>
      </c>
      <c r="E580" s="50">
        <v>6</v>
      </c>
      <c r="F580" s="404">
        <v>6</v>
      </c>
      <c r="G580" s="405">
        <f t="shared" si="23"/>
        <v>1</v>
      </c>
      <c r="H580" s="40"/>
    </row>
    <row r="581" spans="1:8" ht="16.5" customHeight="1" x14ac:dyDescent="0.25">
      <c r="A581" s="1103" t="s">
        <v>139</v>
      </c>
      <c r="B581" s="203" t="s">
        <v>357</v>
      </c>
      <c r="C581" s="203" t="s">
        <v>358</v>
      </c>
      <c r="D581" s="203">
        <v>0</v>
      </c>
      <c r="E581" s="203">
        <v>12</v>
      </c>
      <c r="F581" s="407">
        <v>4</v>
      </c>
      <c r="G581" s="408">
        <f t="shared" si="23"/>
        <v>0.33333333333333331</v>
      </c>
      <c r="H581" s="40"/>
    </row>
    <row r="582" spans="1:8" ht="16.5" customHeight="1" x14ac:dyDescent="0.25">
      <c r="A582" s="1103"/>
      <c r="B582" s="48" t="s">
        <v>360</v>
      </c>
      <c r="C582" s="48" t="s">
        <v>358</v>
      </c>
      <c r="D582" s="48">
        <v>0</v>
      </c>
      <c r="E582" s="48">
        <v>96</v>
      </c>
      <c r="F582" s="399">
        <v>32</v>
      </c>
      <c r="G582" s="400">
        <f t="shared" si="23"/>
        <v>0.33333333333333331</v>
      </c>
      <c r="H582" s="40"/>
    </row>
    <row r="583" spans="1:8" ht="16.5" customHeight="1" x14ac:dyDescent="0.25">
      <c r="A583" s="1103"/>
      <c r="B583" s="48" t="s">
        <v>362</v>
      </c>
      <c r="C583" s="48" t="s">
        <v>358</v>
      </c>
      <c r="D583" s="48">
        <v>0</v>
      </c>
      <c r="E583" s="48">
        <v>100</v>
      </c>
      <c r="F583" s="399">
        <v>100</v>
      </c>
      <c r="G583" s="400">
        <f t="shared" si="23"/>
        <v>1</v>
      </c>
      <c r="H583" s="40"/>
    </row>
    <row r="584" spans="1:8" ht="16.5" customHeight="1" x14ac:dyDescent="0.25">
      <c r="A584" s="1103"/>
      <c r="B584" s="48" t="s">
        <v>363</v>
      </c>
      <c r="C584" s="48" t="s">
        <v>206</v>
      </c>
      <c r="D584" s="48">
        <v>0</v>
      </c>
      <c r="E584" s="188">
        <v>0.97</v>
      </c>
      <c r="F584" s="402">
        <v>0.97</v>
      </c>
      <c r="G584" s="400">
        <f t="shared" si="23"/>
        <v>1</v>
      </c>
      <c r="H584" s="40"/>
    </row>
    <row r="585" spans="1:8" ht="16.5" customHeight="1" x14ac:dyDescent="0.25">
      <c r="A585" s="1103"/>
      <c r="B585" s="48" t="s">
        <v>365</v>
      </c>
      <c r="C585" s="48" t="s">
        <v>206</v>
      </c>
      <c r="D585" s="48">
        <v>0</v>
      </c>
      <c r="E585" s="188">
        <v>0.95</v>
      </c>
      <c r="F585" s="403">
        <v>1</v>
      </c>
      <c r="G585" s="400">
        <f t="shared" si="23"/>
        <v>1.0526315789473684</v>
      </c>
      <c r="H585" s="40"/>
    </row>
    <row r="586" spans="1:8" ht="16.5" customHeight="1" x14ac:dyDescent="0.25">
      <c r="A586" s="1103"/>
      <c r="B586" s="48" t="s">
        <v>367</v>
      </c>
      <c r="C586" s="48" t="s">
        <v>358</v>
      </c>
      <c r="D586" s="48">
        <v>0</v>
      </c>
      <c r="E586" s="48">
        <v>8</v>
      </c>
      <c r="F586" s="399">
        <v>0</v>
      </c>
      <c r="G586" s="400">
        <f t="shared" si="23"/>
        <v>0</v>
      </c>
      <c r="H586" s="40"/>
    </row>
    <row r="587" spans="1:8" ht="16.5" customHeight="1" thickBot="1" x14ac:dyDescent="0.3">
      <c r="A587" s="1105"/>
      <c r="B587" s="50" t="s">
        <v>369</v>
      </c>
      <c r="C587" s="50" t="s">
        <v>358</v>
      </c>
      <c r="D587" s="50">
        <v>0</v>
      </c>
      <c r="E587" s="50">
        <v>6</v>
      </c>
      <c r="F587" s="404">
        <v>9</v>
      </c>
      <c r="G587" s="405">
        <f t="shared" si="23"/>
        <v>1.5</v>
      </c>
      <c r="H587" s="40"/>
    </row>
    <row r="588" spans="1:8" ht="16.5" customHeight="1" x14ac:dyDescent="0.25">
      <c r="A588" s="1103" t="s">
        <v>140</v>
      </c>
      <c r="B588" s="203" t="s">
        <v>357</v>
      </c>
      <c r="C588" s="203" t="s">
        <v>358</v>
      </c>
      <c r="D588" s="203">
        <v>0</v>
      </c>
      <c r="E588" s="203">
        <v>12</v>
      </c>
      <c r="F588" s="407">
        <v>5</v>
      </c>
      <c r="G588" s="408">
        <f t="shared" si="23"/>
        <v>0.41666666666666669</v>
      </c>
      <c r="H588" s="40"/>
    </row>
    <row r="589" spans="1:8" ht="16.5" customHeight="1" x14ac:dyDescent="0.25">
      <c r="A589" s="1103"/>
      <c r="B589" s="48" t="s">
        <v>360</v>
      </c>
      <c r="C589" s="48" t="s">
        <v>358</v>
      </c>
      <c r="D589" s="48">
        <v>0</v>
      </c>
      <c r="E589" s="48">
        <v>96</v>
      </c>
      <c r="F589" s="399">
        <v>40</v>
      </c>
      <c r="G589" s="400">
        <f t="shared" si="23"/>
        <v>0.41666666666666669</v>
      </c>
      <c r="H589" s="40"/>
    </row>
    <row r="590" spans="1:8" ht="16.5" customHeight="1" x14ac:dyDescent="0.25">
      <c r="A590" s="1103"/>
      <c r="B590" s="48" t="s">
        <v>362</v>
      </c>
      <c r="C590" s="48" t="s">
        <v>358</v>
      </c>
      <c r="D590" s="48">
        <v>0</v>
      </c>
      <c r="E590" s="48">
        <v>100</v>
      </c>
      <c r="F590" s="399">
        <v>100</v>
      </c>
      <c r="G590" s="400">
        <f t="shared" si="23"/>
        <v>1</v>
      </c>
      <c r="H590" s="40"/>
    </row>
    <row r="591" spans="1:8" ht="16.5" customHeight="1" x14ac:dyDescent="0.25">
      <c r="A591" s="1103"/>
      <c r="B591" s="48" t="s">
        <v>363</v>
      </c>
      <c r="C591" s="48" t="s">
        <v>206</v>
      </c>
      <c r="D591" s="48">
        <v>0</v>
      </c>
      <c r="E591" s="188">
        <v>0.97</v>
      </c>
      <c r="F591" s="402">
        <v>0.94</v>
      </c>
      <c r="G591" s="400">
        <f t="shared" si="23"/>
        <v>0.96907216494845361</v>
      </c>
      <c r="H591" s="40"/>
    </row>
    <row r="592" spans="1:8" ht="16.5" customHeight="1" x14ac:dyDescent="0.25">
      <c r="A592" s="1103"/>
      <c r="B592" s="48" t="s">
        <v>365</v>
      </c>
      <c r="C592" s="48" t="s">
        <v>206</v>
      </c>
      <c r="D592" s="48">
        <v>0</v>
      </c>
      <c r="E592" s="188">
        <v>0.95</v>
      </c>
      <c r="F592" s="403">
        <v>1</v>
      </c>
      <c r="G592" s="400">
        <f t="shared" si="23"/>
        <v>1.0526315789473684</v>
      </c>
      <c r="H592" s="40"/>
    </row>
    <row r="593" spans="1:8" ht="16.5" customHeight="1" x14ac:dyDescent="0.25">
      <c r="A593" s="1103"/>
      <c r="B593" s="48" t="s">
        <v>367</v>
      </c>
      <c r="C593" s="48" t="s">
        <v>358</v>
      </c>
      <c r="D593" s="48">
        <v>0</v>
      </c>
      <c r="E593" s="48">
        <v>8</v>
      </c>
      <c r="F593" s="399">
        <v>1</v>
      </c>
      <c r="G593" s="400">
        <f t="shared" si="23"/>
        <v>0.125</v>
      </c>
      <c r="H593" s="40"/>
    </row>
    <row r="594" spans="1:8" ht="16.5" customHeight="1" thickBot="1" x14ac:dyDescent="0.3">
      <c r="A594" s="1105"/>
      <c r="B594" s="50" t="s">
        <v>369</v>
      </c>
      <c r="C594" s="50" t="s">
        <v>358</v>
      </c>
      <c r="D594" s="50">
        <v>0</v>
      </c>
      <c r="E594" s="50">
        <v>6</v>
      </c>
      <c r="F594" s="404">
        <v>11</v>
      </c>
      <c r="G594" s="405">
        <f t="shared" si="23"/>
        <v>1.8333333333333333</v>
      </c>
      <c r="H594" s="40"/>
    </row>
    <row r="595" spans="1:8" ht="16.5" customHeight="1" x14ac:dyDescent="0.25">
      <c r="A595" s="1103" t="s">
        <v>141</v>
      </c>
      <c r="B595" s="203" t="s">
        <v>357</v>
      </c>
      <c r="C595" s="203" t="s">
        <v>358</v>
      </c>
      <c r="D595" s="203">
        <v>0</v>
      </c>
      <c r="E595" s="203">
        <v>12</v>
      </c>
      <c r="F595" s="407">
        <v>6</v>
      </c>
      <c r="G595" s="408">
        <f t="shared" si="23"/>
        <v>0.5</v>
      </c>
      <c r="H595" s="40"/>
    </row>
    <row r="596" spans="1:8" ht="16.5" customHeight="1" x14ac:dyDescent="0.25">
      <c r="A596" s="1103"/>
      <c r="B596" s="48" t="s">
        <v>360</v>
      </c>
      <c r="C596" s="48" t="s">
        <v>358</v>
      </c>
      <c r="D596" s="48">
        <v>0</v>
      </c>
      <c r="E596" s="48">
        <v>96</v>
      </c>
      <c r="F596" s="399">
        <v>48</v>
      </c>
      <c r="G596" s="400">
        <f t="shared" si="23"/>
        <v>0.5</v>
      </c>
      <c r="H596" s="40"/>
    </row>
    <row r="597" spans="1:8" ht="16.5" customHeight="1" x14ac:dyDescent="0.25">
      <c r="A597" s="1103"/>
      <c r="B597" s="48" t="s">
        <v>362</v>
      </c>
      <c r="C597" s="48" t="s">
        <v>358</v>
      </c>
      <c r="D597" s="48">
        <v>0</v>
      </c>
      <c r="E597" s="48">
        <v>100</v>
      </c>
      <c r="F597" s="399">
        <v>100</v>
      </c>
      <c r="G597" s="400">
        <f t="shared" si="23"/>
        <v>1</v>
      </c>
      <c r="H597" s="40"/>
    </row>
    <row r="598" spans="1:8" ht="16.5" customHeight="1" x14ac:dyDescent="0.25">
      <c r="A598" s="1103"/>
      <c r="B598" s="48" t="s">
        <v>363</v>
      </c>
      <c r="C598" s="48" t="s">
        <v>206</v>
      </c>
      <c r="D598" s="48">
        <v>0</v>
      </c>
      <c r="E598" s="188">
        <v>0.97</v>
      </c>
      <c r="F598" s="402">
        <v>0.95</v>
      </c>
      <c r="G598" s="400">
        <f t="shared" si="23"/>
        <v>0.97938144329896903</v>
      </c>
      <c r="H598" s="40"/>
    </row>
    <row r="599" spans="1:8" ht="16.5" customHeight="1" x14ac:dyDescent="0.25">
      <c r="A599" s="1103"/>
      <c r="B599" s="48" t="s">
        <v>365</v>
      </c>
      <c r="C599" s="48" t="s">
        <v>206</v>
      </c>
      <c r="D599" s="48">
        <v>0</v>
      </c>
      <c r="E599" s="188">
        <v>0.95</v>
      </c>
      <c r="F599" s="403">
        <v>1</v>
      </c>
      <c r="G599" s="400">
        <f t="shared" si="23"/>
        <v>1.0526315789473684</v>
      </c>
      <c r="H599" s="40"/>
    </row>
    <row r="600" spans="1:8" ht="16.5" customHeight="1" x14ac:dyDescent="0.25">
      <c r="A600" s="1103"/>
      <c r="B600" s="48" t="s">
        <v>367</v>
      </c>
      <c r="C600" s="48" t="s">
        <v>358</v>
      </c>
      <c r="D600" s="48">
        <v>0</v>
      </c>
      <c r="E600" s="48">
        <v>8</v>
      </c>
      <c r="F600" s="410">
        <v>1</v>
      </c>
      <c r="G600" s="400">
        <f t="shared" si="23"/>
        <v>0.125</v>
      </c>
      <c r="H600" s="40"/>
    </row>
    <row r="601" spans="1:8" ht="16.5" customHeight="1" thickBot="1" x14ac:dyDescent="0.3">
      <c r="A601" s="1105"/>
      <c r="B601" s="50" t="s">
        <v>369</v>
      </c>
      <c r="C601" s="50" t="s">
        <v>358</v>
      </c>
      <c r="D601" s="50">
        <v>0</v>
      </c>
      <c r="E601" s="50">
        <v>6</v>
      </c>
      <c r="F601" s="411">
        <v>12</v>
      </c>
      <c r="G601" s="405">
        <f t="shared" si="23"/>
        <v>2</v>
      </c>
      <c r="H601" s="40"/>
    </row>
    <row r="602" spans="1:8" ht="16.5" customHeight="1" x14ac:dyDescent="0.25">
      <c r="A602" s="1102" t="s">
        <v>129</v>
      </c>
      <c r="B602" s="48" t="s">
        <v>357</v>
      </c>
      <c r="C602" s="48" t="s">
        <v>358</v>
      </c>
      <c r="D602" s="203">
        <v>0</v>
      </c>
      <c r="E602" s="203">
        <v>12</v>
      </c>
      <c r="F602" s="407">
        <v>7</v>
      </c>
      <c r="G602" s="408">
        <f t="shared" si="23"/>
        <v>0.58333333333333337</v>
      </c>
      <c r="H602" s="40"/>
    </row>
    <row r="603" spans="1:8" ht="16.5" customHeight="1" x14ac:dyDescent="0.25">
      <c r="A603" s="1103"/>
      <c r="B603" s="48" t="s">
        <v>360</v>
      </c>
      <c r="C603" s="48" t="s">
        <v>358</v>
      </c>
      <c r="D603" s="48">
        <v>0</v>
      </c>
      <c r="E603" s="48">
        <v>96</v>
      </c>
      <c r="F603" s="399">
        <v>56</v>
      </c>
      <c r="G603" s="400">
        <f t="shared" si="23"/>
        <v>0.58333333333333337</v>
      </c>
      <c r="H603" s="40"/>
    </row>
    <row r="604" spans="1:8" ht="16.5" customHeight="1" x14ac:dyDescent="0.25">
      <c r="A604" s="1103"/>
      <c r="B604" s="48" t="s">
        <v>362</v>
      </c>
      <c r="C604" s="48" t="s">
        <v>358</v>
      </c>
      <c r="D604" s="48">
        <v>0</v>
      </c>
      <c r="E604" s="48">
        <v>100</v>
      </c>
      <c r="F604" s="399">
        <v>100</v>
      </c>
      <c r="G604" s="400">
        <f t="shared" si="23"/>
        <v>1</v>
      </c>
      <c r="H604" s="40"/>
    </row>
    <row r="605" spans="1:8" ht="16.5" customHeight="1" x14ac:dyDescent="0.25">
      <c r="A605" s="1103"/>
      <c r="B605" s="48" t="s">
        <v>363</v>
      </c>
      <c r="C605" s="48" t="s">
        <v>206</v>
      </c>
      <c r="D605" s="48">
        <v>0</v>
      </c>
      <c r="E605" s="188">
        <v>0.97</v>
      </c>
      <c r="F605" s="402"/>
      <c r="G605" s="400">
        <f t="shared" si="23"/>
        <v>0</v>
      </c>
      <c r="H605" s="40"/>
    </row>
    <row r="606" spans="1:8" ht="16.5" customHeight="1" x14ac:dyDescent="0.25">
      <c r="A606" s="1103"/>
      <c r="B606" s="48" t="s">
        <v>365</v>
      </c>
      <c r="C606" s="48" t="s">
        <v>206</v>
      </c>
      <c r="D606" s="48">
        <v>0</v>
      </c>
      <c r="E606" s="188">
        <v>0.95</v>
      </c>
      <c r="F606" s="403"/>
      <c r="G606" s="400">
        <f t="shared" si="23"/>
        <v>0</v>
      </c>
      <c r="H606" s="40"/>
    </row>
    <row r="607" spans="1:8" ht="16.5" customHeight="1" x14ac:dyDescent="0.25">
      <c r="A607" s="1103"/>
      <c r="B607" s="48" t="s">
        <v>367</v>
      </c>
      <c r="C607" s="48" t="s">
        <v>358</v>
      </c>
      <c r="D607" s="48">
        <v>0</v>
      </c>
      <c r="E607" s="48">
        <v>8</v>
      </c>
      <c r="F607" s="410">
        <v>0</v>
      </c>
      <c r="G607" s="400">
        <f t="shared" si="23"/>
        <v>0</v>
      </c>
      <c r="H607" s="40"/>
    </row>
    <row r="608" spans="1:8" ht="16.5" customHeight="1" thickBot="1" x14ac:dyDescent="0.3">
      <c r="A608" s="1105"/>
      <c r="B608" s="50" t="s">
        <v>369</v>
      </c>
      <c r="C608" s="50" t="s">
        <v>358</v>
      </c>
      <c r="D608" s="50">
        <v>0</v>
      </c>
      <c r="E608" s="50">
        <v>6</v>
      </c>
      <c r="F608" s="411">
        <v>4</v>
      </c>
      <c r="G608" s="405">
        <f t="shared" si="23"/>
        <v>0.66666666666666663</v>
      </c>
      <c r="H608" s="40"/>
    </row>
    <row r="609" spans="1:8" ht="16.5" customHeight="1" x14ac:dyDescent="0.25">
      <c r="A609" s="1102" t="s">
        <v>130</v>
      </c>
      <c r="B609" s="48" t="s">
        <v>357</v>
      </c>
      <c r="C609" s="48" t="s">
        <v>358</v>
      </c>
      <c r="D609" s="48">
        <v>0</v>
      </c>
      <c r="E609" s="203">
        <v>12</v>
      </c>
      <c r="F609" s="407">
        <v>8</v>
      </c>
      <c r="G609" s="408">
        <f t="shared" si="23"/>
        <v>0.66666666666666663</v>
      </c>
      <c r="H609" s="40"/>
    </row>
    <row r="610" spans="1:8" ht="16.5" customHeight="1" x14ac:dyDescent="0.25">
      <c r="A610" s="1103"/>
      <c r="B610" s="48" t="s">
        <v>360</v>
      </c>
      <c r="C610" s="48" t="s">
        <v>358</v>
      </c>
      <c r="D610" s="48">
        <v>0</v>
      </c>
      <c r="E610" s="48">
        <v>96</v>
      </c>
      <c r="F610" s="399">
        <v>64</v>
      </c>
      <c r="G610" s="400">
        <f t="shared" si="23"/>
        <v>0.66666666666666663</v>
      </c>
      <c r="H610" s="40"/>
    </row>
    <row r="611" spans="1:8" ht="16.5" customHeight="1" x14ac:dyDescent="0.25">
      <c r="A611" s="1103"/>
      <c r="B611" s="48" t="s">
        <v>362</v>
      </c>
      <c r="C611" s="48" t="s">
        <v>358</v>
      </c>
      <c r="D611" s="48">
        <v>0</v>
      </c>
      <c r="E611" s="48">
        <v>100</v>
      </c>
      <c r="F611" s="399">
        <v>100</v>
      </c>
      <c r="G611" s="400">
        <f t="shared" si="23"/>
        <v>1</v>
      </c>
      <c r="H611" s="40"/>
    </row>
    <row r="612" spans="1:8" ht="16.5" customHeight="1" x14ac:dyDescent="0.25">
      <c r="A612" s="1103"/>
      <c r="B612" s="48" t="s">
        <v>363</v>
      </c>
      <c r="C612" s="48" t="s">
        <v>206</v>
      </c>
      <c r="D612" s="48">
        <v>0</v>
      </c>
      <c r="E612" s="188">
        <v>0.97</v>
      </c>
      <c r="F612" s="402"/>
      <c r="G612" s="400">
        <f t="shared" si="23"/>
        <v>0</v>
      </c>
      <c r="H612" s="40"/>
    </row>
    <row r="613" spans="1:8" ht="16.5" customHeight="1" x14ac:dyDescent="0.25">
      <c r="A613" s="1103"/>
      <c r="B613" s="48" t="s">
        <v>365</v>
      </c>
      <c r="C613" s="48" t="s">
        <v>206</v>
      </c>
      <c r="D613" s="48">
        <v>0</v>
      </c>
      <c r="E613" s="188">
        <v>0.95</v>
      </c>
      <c r="F613" s="403"/>
      <c r="G613" s="400">
        <f t="shared" si="23"/>
        <v>0</v>
      </c>
      <c r="H613" s="40"/>
    </row>
    <row r="614" spans="1:8" ht="16.5" customHeight="1" x14ac:dyDescent="0.25">
      <c r="A614" s="1103"/>
      <c r="B614" s="48" t="s">
        <v>367</v>
      </c>
      <c r="C614" s="48" t="s">
        <v>358</v>
      </c>
      <c r="D614" s="48">
        <v>0</v>
      </c>
      <c r="E614" s="48">
        <v>8</v>
      </c>
      <c r="F614" s="410">
        <v>4</v>
      </c>
      <c r="G614" s="400">
        <f t="shared" si="23"/>
        <v>0.5</v>
      </c>
      <c r="H614" s="40"/>
    </row>
    <row r="615" spans="1:8" ht="16.5" customHeight="1" thickBot="1" x14ac:dyDescent="0.3">
      <c r="A615" s="1105"/>
      <c r="B615" s="50" t="s">
        <v>369</v>
      </c>
      <c r="C615" s="50" t="s">
        <v>358</v>
      </c>
      <c r="D615" s="50">
        <v>0</v>
      </c>
      <c r="E615" s="50">
        <v>6</v>
      </c>
      <c r="F615" s="411">
        <v>3</v>
      </c>
      <c r="G615" s="405">
        <f t="shared" si="23"/>
        <v>0.5</v>
      </c>
      <c r="H615" s="40"/>
    </row>
    <row r="616" spans="1:8" ht="16.5" customHeight="1" x14ac:dyDescent="0.25">
      <c r="A616" s="1102" t="s">
        <v>131</v>
      </c>
      <c r="B616" s="48" t="s">
        <v>357</v>
      </c>
      <c r="C616" s="48" t="s">
        <v>358</v>
      </c>
      <c r="D616" s="48">
        <v>0</v>
      </c>
      <c r="E616" s="203">
        <v>12</v>
      </c>
      <c r="F616" s="407">
        <v>8</v>
      </c>
      <c r="G616" s="408">
        <f t="shared" si="23"/>
        <v>0.66666666666666663</v>
      </c>
      <c r="H616" s="40"/>
    </row>
    <row r="617" spans="1:8" ht="16.5" customHeight="1" x14ac:dyDescent="0.25">
      <c r="A617" s="1103"/>
      <c r="B617" s="48" t="s">
        <v>360</v>
      </c>
      <c r="C617" s="48" t="s">
        <v>358</v>
      </c>
      <c r="D617" s="48">
        <v>0</v>
      </c>
      <c r="E617" s="48">
        <v>96</v>
      </c>
      <c r="F617" s="399">
        <v>72</v>
      </c>
      <c r="G617" s="400">
        <f t="shared" si="23"/>
        <v>0.75</v>
      </c>
      <c r="H617" s="40"/>
    </row>
    <row r="618" spans="1:8" ht="16.5" customHeight="1" x14ac:dyDescent="0.25">
      <c r="A618" s="1103"/>
      <c r="B618" s="48" t="s">
        <v>362</v>
      </c>
      <c r="C618" s="48" t="s">
        <v>358</v>
      </c>
      <c r="D618" s="48">
        <v>0</v>
      </c>
      <c r="E618" s="48">
        <v>100</v>
      </c>
      <c r="F618" s="399">
        <v>100</v>
      </c>
      <c r="G618" s="400">
        <f t="shared" si="23"/>
        <v>1</v>
      </c>
      <c r="H618" s="40"/>
    </row>
    <row r="619" spans="1:8" ht="16.5" customHeight="1" x14ac:dyDescent="0.25">
      <c r="A619" s="1103"/>
      <c r="B619" s="48" t="s">
        <v>363</v>
      </c>
      <c r="C619" s="48" t="s">
        <v>206</v>
      </c>
      <c r="D619" s="48">
        <v>0</v>
      </c>
      <c r="E619" s="188">
        <v>0.97</v>
      </c>
      <c r="F619" s="402">
        <v>0.93600000000000005</v>
      </c>
      <c r="G619" s="400">
        <f t="shared" si="23"/>
        <v>0.96494845360824755</v>
      </c>
      <c r="H619" s="40"/>
    </row>
    <row r="620" spans="1:8" ht="16.5" customHeight="1" x14ac:dyDescent="0.25">
      <c r="A620" s="1103"/>
      <c r="B620" s="48" t="s">
        <v>365</v>
      </c>
      <c r="C620" s="48" t="s">
        <v>206</v>
      </c>
      <c r="D620" s="48">
        <v>0</v>
      </c>
      <c r="E620" s="188">
        <v>0.95</v>
      </c>
      <c r="F620" s="413">
        <v>1</v>
      </c>
      <c r="G620" s="400">
        <f t="shared" si="23"/>
        <v>1.0526315789473684</v>
      </c>
      <c r="H620" s="40"/>
    </row>
    <row r="621" spans="1:8" ht="16.5" customHeight="1" x14ac:dyDescent="0.25">
      <c r="A621" s="1103"/>
      <c r="B621" s="48" t="s">
        <v>367</v>
      </c>
      <c r="C621" s="48" t="s">
        <v>358</v>
      </c>
      <c r="D621" s="48">
        <v>0</v>
      </c>
      <c r="E621" s="48">
        <v>8</v>
      </c>
      <c r="F621" s="39">
        <v>2</v>
      </c>
      <c r="G621" s="400">
        <f t="shared" si="23"/>
        <v>0.25</v>
      </c>
      <c r="H621" s="40"/>
    </row>
    <row r="622" spans="1:8" ht="16.5" customHeight="1" thickBot="1" x14ac:dyDescent="0.3">
      <c r="A622" s="1105"/>
      <c r="B622" s="50" t="s">
        <v>369</v>
      </c>
      <c r="C622" s="50" t="s">
        <v>358</v>
      </c>
      <c r="D622" s="50">
        <v>0</v>
      </c>
      <c r="E622" s="50">
        <v>6</v>
      </c>
      <c r="F622" s="41">
        <v>16</v>
      </c>
      <c r="G622" s="405">
        <f t="shared" si="23"/>
        <v>2.6666666666666665</v>
      </c>
      <c r="H622" s="40"/>
    </row>
    <row r="623" spans="1:8" ht="16.5" customHeight="1" x14ac:dyDescent="0.25">
      <c r="A623" s="1102" t="s">
        <v>132</v>
      </c>
      <c r="B623" s="48" t="s">
        <v>357</v>
      </c>
      <c r="C623" s="48" t="s">
        <v>358</v>
      </c>
      <c r="D623" s="48">
        <v>0</v>
      </c>
      <c r="E623" s="203">
        <v>12</v>
      </c>
      <c r="F623" s="407">
        <v>10</v>
      </c>
      <c r="G623" s="408">
        <f t="shared" si="23"/>
        <v>0.83333333333333337</v>
      </c>
      <c r="H623" s="40"/>
    </row>
    <row r="624" spans="1:8" ht="16.5" customHeight="1" x14ac:dyDescent="0.25">
      <c r="A624" s="1103"/>
      <c r="B624" s="48" t="s">
        <v>360</v>
      </c>
      <c r="C624" s="48" t="s">
        <v>358</v>
      </c>
      <c r="D624" s="48">
        <v>0</v>
      </c>
      <c r="E624" s="48">
        <v>96</v>
      </c>
      <c r="F624" s="399">
        <v>80</v>
      </c>
      <c r="G624" s="400">
        <f t="shared" ref="G624:G643" si="24">F624/E624</f>
        <v>0.83333333333333337</v>
      </c>
      <c r="H624" s="40"/>
    </row>
    <row r="625" spans="1:8" ht="16.5" customHeight="1" x14ac:dyDescent="0.25">
      <c r="A625" s="1103"/>
      <c r="B625" s="48" t="s">
        <v>362</v>
      </c>
      <c r="C625" s="48" t="s">
        <v>358</v>
      </c>
      <c r="D625" s="48">
        <v>0</v>
      </c>
      <c r="E625" s="48">
        <v>100</v>
      </c>
      <c r="F625" s="399">
        <v>100</v>
      </c>
      <c r="G625" s="400">
        <f t="shared" si="24"/>
        <v>1</v>
      </c>
      <c r="H625" s="40"/>
    </row>
    <row r="626" spans="1:8" ht="16.5" customHeight="1" x14ac:dyDescent="0.25">
      <c r="A626" s="1103"/>
      <c r="B626" s="48" t="s">
        <v>363</v>
      </c>
      <c r="C626" s="48" t="s">
        <v>206</v>
      </c>
      <c r="D626" s="48">
        <v>0</v>
      </c>
      <c r="E626" s="188">
        <v>0.97</v>
      </c>
      <c r="F626" s="402">
        <v>0.93</v>
      </c>
      <c r="G626" s="400">
        <f t="shared" si="24"/>
        <v>0.95876288659793818</v>
      </c>
      <c r="H626" s="40"/>
    </row>
    <row r="627" spans="1:8" ht="16.5" customHeight="1" x14ac:dyDescent="0.25">
      <c r="A627" s="1103"/>
      <c r="B627" s="48" t="s">
        <v>365</v>
      </c>
      <c r="C627" s="48" t="s">
        <v>206</v>
      </c>
      <c r="D627" s="48">
        <v>0</v>
      </c>
      <c r="E627" s="188">
        <v>0.95</v>
      </c>
      <c r="F627" s="403">
        <v>1</v>
      </c>
      <c r="G627" s="400">
        <f t="shared" si="24"/>
        <v>1.0526315789473684</v>
      </c>
      <c r="H627" s="40"/>
    </row>
    <row r="628" spans="1:8" ht="16.5" customHeight="1" x14ac:dyDescent="0.25">
      <c r="A628" s="1103"/>
      <c r="B628" s="48" t="s">
        <v>367</v>
      </c>
      <c r="C628" s="48" t="s">
        <v>358</v>
      </c>
      <c r="D628" s="48">
        <v>0</v>
      </c>
      <c r="E628" s="48">
        <v>8</v>
      </c>
      <c r="F628" s="39">
        <v>4</v>
      </c>
      <c r="G628" s="400">
        <f t="shared" si="24"/>
        <v>0.5</v>
      </c>
      <c r="H628" s="40"/>
    </row>
    <row r="629" spans="1:8" ht="16.5" customHeight="1" thickBot="1" x14ac:dyDescent="0.3">
      <c r="A629" s="1105"/>
      <c r="B629" s="50" t="s">
        <v>369</v>
      </c>
      <c r="C629" s="50" t="s">
        <v>358</v>
      </c>
      <c r="D629" s="50">
        <v>0</v>
      </c>
      <c r="E629" s="50">
        <v>6</v>
      </c>
      <c r="F629" s="41">
        <v>18</v>
      </c>
      <c r="G629" s="405">
        <f t="shared" si="24"/>
        <v>3</v>
      </c>
      <c r="H629" s="40"/>
    </row>
    <row r="630" spans="1:8" ht="16.5" customHeight="1" x14ac:dyDescent="0.25">
      <c r="A630" s="1102" t="s">
        <v>133</v>
      </c>
      <c r="B630" s="48" t="s">
        <v>357</v>
      </c>
      <c r="C630" s="48" t="s">
        <v>358</v>
      </c>
      <c r="D630" s="48">
        <v>0</v>
      </c>
      <c r="E630" s="203">
        <v>12</v>
      </c>
      <c r="F630" s="407">
        <v>11</v>
      </c>
      <c r="G630" s="408">
        <f t="shared" si="24"/>
        <v>0.91666666666666663</v>
      </c>
      <c r="H630" s="40"/>
    </row>
    <row r="631" spans="1:8" ht="16.5" customHeight="1" x14ac:dyDescent="0.25">
      <c r="A631" s="1103"/>
      <c r="B631" s="48" t="s">
        <v>360</v>
      </c>
      <c r="C631" s="48" t="s">
        <v>358</v>
      </c>
      <c r="D631" s="48">
        <v>0</v>
      </c>
      <c r="E631" s="48">
        <v>96</v>
      </c>
      <c r="F631" s="399">
        <v>88</v>
      </c>
      <c r="G631" s="400">
        <f t="shared" si="24"/>
        <v>0.91666666666666663</v>
      </c>
      <c r="H631" s="40"/>
    </row>
    <row r="632" spans="1:8" ht="16.5" customHeight="1" x14ac:dyDescent="0.25">
      <c r="A632" s="1103"/>
      <c r="B632" s="48" t="s">
        <v>362</v>
      </c>
      <c r="C632" s="48" t="s">
        <v>358</v>
      </c>
      <c r="D632" s="48">
        <v>0</v>
      </c>
      <c r="E632" s="48">
        <v>100</v>
      </c>
      <c r="F632" s="399">
        <v>100</v>
      </c>
      <c r="G632" s="400">
        <f t="shared" si="24"/>
        <v>1</v>
      </c>
      <c r="H632" s="40"/>
    </row>
    <row r="633" spans="1:8" ht="16.5" customHeight="1" x14ac:dyDescent="0.25">
      <c r="A633" s="1103"/>
      <c r="B633" s="48" t="s">
        <v>363</v>
      </c>
      <c r="C633" s="48" t="s">
        <v>206</v>
      </c>
      <c r="D633" s="48">
        <v>0</v>
      </c>
      <c r="E633" s="188">
        <v>0.97</v>
      </c>
      <c r="F633" s="402">
        <v>0.96</v>
      </c>
      <c r="G633" s="400">
        <f t="shared" si="24"/>
        <v>0.98969072164948457</v>
      </c>
      <c r="H633" s="40"/>
    </row>
    <row r="634" spans="1:8" ht="16.5" customHeight="1" x14ac:dyDescent="0.25">
      <c r="A634" s="1103"/>
      <c r="B634" s="48" t="s">
        <v>365</v>
      </c>
      <c r="C634" s="48" t="s">
        <v>206</v>
      </c>
      <c r="D634" s="48">
        <v>0</v>
      </c>
      <c r="E634" s="188">
        <v>0.95</v>
      </c>
      <c r="F634" s="403">
        <v>1</v>
      </c>
      <c r="G634" s="400">
        <f t="shared" si="24"/>
        <v>1.0526315789473684</v>
      </c>
      <c r="H634" s="40"/>
    </row>
    <row r="635" spans="1:8" ht="16.5" customHeight="1" x14ac:dyDescent="0.25">
      <c r="A635" s="1103"/>
      <c r="B635" s="48" t="s">
        <v>367</v>
      </c>
      <c r="C635" s="48" t="s">
        <v>358</v>
      </c>
      <c r="D635" s="48">
        <v>0</v>
      </c>
      <c r="E635" s="48">
        <v>8</v>
      </c>
      <c r="F635" s="39">
        <v>5</v>
      </c>
      <c r="G635" s="400">
        <f t="shared" si="24"/>
        <v>0.625</v>
      </c>
      <c r="H635" s="40"/>
    </row>
    <row r="636" spans="1:8" ht="16.5" customHeight="1" thickBot="1" x14ac:dyDescent="0.3">
      <c r="A636" s="1105"/>
      <c r="B636" s="50" t="s">
        <v>369</v>
      </c>
      <c r="C636" s="50" t="s">
        <v>358</v>
      </c>
      <c r="D636" s="50">
        <v>0</v>
      </c>
      <c r="E636" s="50">
        <v>6</v>
      </c>
      <c r="F636" s="41">
        <v>18</v>
      </c>
      <c r="G636" s="405">
        <f t="shared" si="24"/>
        <v>3</v>
      </c>
      <c r="H636" s="40"/>
    </row>
    <row r="637" spans="1:8" ht="16.5" customHeight="1" x14ac:dyDescent="0.25">
      <c r="A637" s="1102" t="s">
        <v>134</v>
      </c>
      <c r="B637" s="48" t="s">
        <v>357</v>
      </c>
      <c r="C637" s="48" t="s">
        <v>358</v>
      </c>
      <c r="D637" s="48">
        <v>0</v>
      </c>
      <c r="E637" s="203">
        <v>12</v>
      </c>
      <c r="F637" s="407">
        <v>12</v>
      </c>
      <c r="G637" s="408">
        <f t="shared" si="24"/>
        <v>1</v>
      </c>
      <c r="H637" s="40"/>
    </row>
    <row r="638" spans="1:8" ht="16.5" customHeight="1" x14ac:dyDescent="0.25">
      <c r="A638" s="1103"/>
      <c r="B638" s="48" t="s">
        <v>360</v>
      </c>
      <c r="C638" s="48" t="s">
        <v>358</v>
      </c>
      <c r="D638" s="48">
        <v>0</v>
      </c>
      <c r="E638" s="48">
        <v>96</v>
      </c>
      <c r="F638" s="399">
        <v>96</v>
      </c>
      <c r="G638" s="400">
        <f t="shared" si="24"/>
        <v>1</v>
      </c>
      <c r="H638" s="40"/>
    </row>
    <row r="639" spans="1:8" ht="16.5" customHeight="1" x14ac:dyDescent="0.25">
      <c r="A639" s="1103"/>
      <c r="B639" s="48" t="s">
        <v>362</v>
      </c>
      <c r="C639" s="48" t="s">
        <v>358</v>
      </c>
      <c r="D639" s="48">
        <v>0</v>
      </c>
      <c r="E639" s="48">
        <v>100</v>
      </c>
      <c r="F639" s="399">
        <v>100</v>
      </c>
      <c r="G639" s="400">
        <f t="shared" si="24"/>
        <v>1</v>
      </c>
      <c r="H639" s="40"/>
    </row>
    <row r="640" spans="1:8" x14ac:dyDescent="0.25">
      <c r="A640" s="1103"/>
      <c r="B640" s="48" t="s">
        <v>363</v>
      </c>
      <c r="C640" s="48" t="s">
        <v>206</v>
      </c>
      <c r="D640" s="48">
        <v>0</v>
      </c>
      <c r="E640" s="188">
        <v>0.97</v>
      </c>
      <c r="F640" s="402">
        <v>0.98</v>
      </c>
      <c r="G640" s="400">
        <f t="shared" si="24"/>
        <v>1.0103092783505154</v>
      </c>
      <c r="H640" s="40"/>
    </row>
    <row r="641" spans="1:8" x14ac:dyDescent="0.25">
      <c r="A641" s="1103"/>
      <c r="B641" s="48" t="s">
        <v>365</v>
      </c>
      <c r="C641" s="48" t="s">
        <v>206</v>
      </c>
      <c r="D641" s="48">
        <v>0</v>
      </c>
      <c r="E641" s="188">
        <v>0.95</v>
      </c>
      <c r="F641" s="403">
        <v>1</v>
      </c>
      <c r="G641" s="400">
        <f t="shared" si="24"/>
        <v>1.0526315789473684</v>
      </c>
      <c r="H641" s="40"/>
    </row>
    <row r="642" spans="1:8" x14ac:dyDescent="0.25">
      <c r="A642" s="1103"/>
      <c r="B642" s="48" t="s">
        <v>367</v>
      </c>
      <c r="C642" s="48" t="s">
        <v>358</v>
      </c>
      <c r="D642" s="48">
        <v>0</v>
      </c>
      <c r="E642" s="48">
        <v>5</v>
      </c>
      <c r="F642" s="39">
        <v>5</v>
      </c>
      <c r="G642" s="400">
        <f t="shared" si="24"/>
        <v>1</v>
      </c>
      <c r="H642" s="40"/>
    </row>
    <row r="643" spans="1:8" ht="15.75" thickBot="1" x14ac:dyDescent="0.3">
      <c r="A643" s="1105"/>
      <c r="B643" s="50" t="s">
        <v>369</v>
      </c>
      <c r="C643" s="50" t="s">
        <v>358</v>
      </c>
      <c r="D643" s="50">
        <v>0</v>
      </c>
      <c r="E643" s="50">
        <v>6</v>
      </c>
      <c r="F643" s="41">
        <v>33</v>
      </c>
      <c r="G643" s="405">
        <f t="shared" si="24"/>
        <v>5.5</v>
      </c>
      <c r="H643" s="40"/>
    </row>
    <row r="644" spans="1:8" ht="15.75" thickBot="1" x14ac:dyDescent="0.3"/>
    <row r="645" spans="1:8" ht="20.25" x14ac:dyDescent="0.3">
      <c r="A645" s="1099" t="s">
        <v>201</v>
      </c>
      <c r="B645" s="1100"/>
      <c r="C645" s="1100"/>
      <c r="D645" s="1100"/>
      <c r="E645" s="1100"/>
      <c r="F645" s="1100"/>
      <c r="G645" s="1100"/>
      <c r="H645" s="1101"/>
    </row>
    <row r="646" spans="1:8" ht="52.5" customHeight="1" thickBot="1" x14ac:dyDescent="0.3">
      <c r="A646" s="58" t="s">
        <v>63</v>
      </c>
      <c r="B646" s="59" t="s">
        <v>193</v>
      </c>
      <c r="C646" s="225" t="s">
        <v>149</v>
      </c>
      <c r="D646" s="225" t="s">
        <v>169</v>
      </c>
      <c r="E646" s="225" t="s">
        <v>202</v>
      </c>
      <c r="F646" s="225" t="s">
        <v>203</v>
      </c>
      <c r="G646" s="225" t="s">
        <v>204</v>
      </c>
      <c r="H646" s="60" t="s">
        <v>182</v>
      </c>
    </row>
    <row r="647" spans="1:8" ht="16.5" customHeight="1" x14ac:dyDescent="0.25">
      <c r="A647" s="1170" t="s">
        <v>136</v>
      </c>
      <c r="B647" s="62" t="s">
        <v>357</v>
      </c>
      <c r="C647" s="62" t="s">
        <v>358</v>
      </c>
      <c r="D647" s="62">
        <v>0</v>
      </c>
      <c r="E647" s="62">
        <v>12</v>
      </c>
      <c r="F647" s="104">
        <v>1</v>
      </c>
      <c r="G647" s="226">
        <f>F647/E647</f>
        <v>8.3333333333333329E-2</v>
      </c>
      <c r="H647" s="222"/>
    </row>
    <row r="648" spans="1:8" ht="16.5" customHeight="1" x14ac:dyDescent="0.25">
      <c r="A648" s="1107"/>
      <c r="B648" s="48" t="s">
        <v>360</v>
      </c>
      <c r="C648" s="48" t="s">
        <v>358</v>
      </c>
      <c r="D648" s="48">
        <v>0</v>
      </c>
      <c r="E648" s="48">
        <v>96</v>
      </c>
      <c r="F648" s="39">
        <v>8</v>
      </c>
      <c r="G648" s="186">
        <f t="shared" ref="G648:G660" si="25">F648/E648</f>
        <v>8.3333333333333329E-2</v>
      </c>
      <c r="H648" s="40"/>
    </row>
    <row r="649" spans="1:8" ht="16.5" customHeight="1" x14ac:dyDescent="0.25">
      <c r="A649" s="1107"/>
      <c r="B649" s="48" t="s">
        <v>362</v>
      </c>
      <c r="C649" s="48" t="s">
        <v>358</v>
      </c>
      <c r="D649" s="48">
        <v>0</v>
      </c>
      <c r="E649" s="48">
        <v>100</v>
      </c>
      <c r="F649" s="39">
        <v>100</v>
      </c>
      <c r="G649" s="186">
        <f t="shared" si="25"/>
        <v>1</v>
      </c>
      <c r="H649" s="40"/>
    </row>
    <row r="650" spans="1:8" ht="16.5" customHeight="1" x14ac:dyDescent="0.25">
      <c r="A650" s="1107"/>
      <c r="B650" s="48" t="s">
        <v>363</v>
      </c>
      <c r="C650" s="48" t="s">
        <v>206</v>
      </c>
      <c r="D650" s="48">
        <v>0</v>
      </c>
      <c r="E650" s="188">
        <v>0.97</v>
      </c>
      <c r="F650" s="188">
        <v>0.97</v>
      </c>
      <c r="G650" s="186">
        <f t="shared" si="25"/>
        <v>1</v>
      </c>
      <c r="H650" s="40"/>
    </row>
    <row r="651" spans="1:8" ht="16.5" customHeight="1" x14ac:dyDescent="0.25">
      <c r="A651" s="1107"/>
      <c r="B651" s="48" t="s">
        <v>365</v>
      </c>
      <c r="C651" s="48" t="s">
        <v>206</v>
      </c>
      <c r="D651" s="48">
        <v>0</v>
      </c>
      <c r="E651" s="188">
        <v>0.95</v>
      </c>
      <c r="F651" s="188">
        <v>0.95</v>
      </c>
      <c r="G651" s="186">
        <f t="shared" si="25"/>
        <v>1</v>
      </c>
      <c r="H651" s="40"/>
    </row>
    <row r="652" spans="1:8" ht="16.5" customHeight="1" x14ac:dyDescent="0.25">
      <c r="A652" s="1107"/>
      <c r="B652" s="48" t="s">
        <v>367</v>
      </c>
      <c r="C652" s="48" t="s">
        <v>358</v>
      </c>
      <c r="D652" s="48">
        <v>0</v>
      </c>
      <c r="E652" s="48">
        <v>5</v>
      </c>
      <c r="F652" s="39">
        <v>0</v>
      </c>
      <c r="G652" s="186">
        <f t="shared" si="25"/>
        <v>0</v>
      </c>
      <c r="H652" s="40"/>
    </row>
    <row r="653" spans="1:8" ht="16.5" customHeight="1" thickBot="1" x14ac:dyDescent="0.3">
      <c r="A653" s="1115"/>
      <c r="B653" s="50" t="s">
        <v>369</v>
      </c>
      <c r="C653" s="50" t="s">
        <v>358</v>
      </c>
      <c r="D653" s="50">
        <v>0</v>
      </c>
      <c r="E653" s="50">
        <v>6</v>
      </c>
      <c r="F653" s="41">
        <v>3</v>
      </c>
      <c r="G653" s="204">
        <f t="shared" si="25"/>
        <v>0.5</v>
      </c>
      <c r="H653" s="45"/>
    </row>
    <row r="654" spans="1:8" ht="16.5" customHeight="1" x14ac:dyDescent="0.25">
      <c r="A654" s="1170" t="s">
        <v>137</v>
      </c>
      <c r="B654" s="62" t="s">
        <v>357</v>
      </c>
      <c r="C654" s="62" t="s">
        <v>358</v>
      </c>
      <c r="D654" s="62">
        <v>0</v>
      </c>
      <c r="E654" s="62">
        <v>12</v>
      </c>
      <c r="F654" s="104">
        <v>2</v>
      </c>
      <c r="G654" s="226">
        <f>F654/E654</f>
        <v>0.16666666666666666</v>
      </c>
      <c r="H654" s="53"/>
    </row>
    <row r="655" spans="1:8" ht="16.5" customHeight="1" x14ac:dyDescent="0.25">
      <c r="A655" s="1107"/>
      <c r="B655" s="48" t="s">
        <v>360</v>
      </c>
      <c r="C655" s="48" t="s">
        <v>358</v>
      </c>
      <c r="D655" s="48">
        <v>0</v>
      </c>
      <c r="E655" s="48">
        <v>96</v>
      </c>
      <c r="F655" s="39">
        <v>16</v>
      </c>
      <c r="G655" s="186">
        <f t="shared" si="25"/>
        <v>0.16666666666666666</v>
      </c>
      <c r="H655" s="53"/>
    </row>
    <row r="656" spans="1:8" ht="16.5" customHeight="1" x14ac:dyDescent="0.25">
      <c r="A656" s="1107"/>
      <c r="B656" s="48" t="s">
        <v>362</v>
      </c>
      <c r="C656" s="48" t="s">
        <v>358</v>
      </c>
      <c r="D656" s="48">
        <v>0</v>
      </c>
      <c r="E656" s="48">
        <v>100</v>
      </c>
      <c r="F656" s="39">
        <v>100</v>
      </c>
      <c r="G656" s="186">
        <f t="shared" si="25"/>
        <v>1</v>
      </c>
      <c r="H656" s="53"/>
    </row>
    <row r="657" spans="1:8" ht="16.5" customHeight="1" x14ac:dyDescent="0.25">
      <c r="A657" s="1107"/>
      <c r="B657" s="48" t="s">
        <v>363</v>
      </c>
      <c r="C657" s="48" t="s">
        <v>206</v>
      </c>
      <c r="D657" s="48">
        <v>0</v>
      </c>
      <c r="E657" s="188">
        <v>0.97</v>
      </c>
      <c r="F657" s="188">
        <v>0.98</v>
      </c>
      <c r="G657" s="186">
        <f t="shared" si="25"/>
        <v>1.0103092783505154</v>
      </c>
      <c r="H657" s="53"/>
    </row>
    <row r="658" spans="1:8" ht="16.5" customHeight="1" x14ac:dyDescent="0.25">
      <c r="A658" s="1107"/>
      <c r="B658" s="48" t="s">
        <v>365</v>
      </c>
      <c r="C658" s="48" t="s">
        <v>206</v>
      </c>
      <c r="D658" s="48">
        <v>0</v>
      </c>
      <c r="E658" s="188">
        <v>0.95</v>
      </c>
      <c r="F658" s="188">
        <v>0.96</v>
      </c>
      <c r="G658" s="186">
        <f t="shared" si="25"/>
        <v>1.0105263157894737</v>
      </c>
      <c r="H658" s="53"/>
    </row>
    <row r="659" spans="1:8" ht="16.5" customHeight="1" x14ac:dyDescent="0.25">
      <c r="A659" s="1107"/>
      <c r="B659" s="48" t="s">
        <v>367</v>
      </c>
      <c r="C659" s="48" t="s">
        <v>358</v>
      </c>
      <c r="D659" s="48">
        <v>0</v>
      </c>
      <c r="E659" s="48">
        <v>5</v>
      </c>
      <c r="F659" s="39">
        <v>0</v>
      </c>
      <c r="G659" s="186">
        <f t="shared" si="25"/>
        <v>0</v>
      </c>
      <c r="H659" s="53"/>
    </row>
    <row r="660" spans="1:8" ht="16.5" customHeight="1" thickBot="1" x14ac:dyDescent="0.3">
      <c r="A660" s="1115"/>
      <c r="B660" s="50" t="s">
        <v>369</v>
      </c>
      <c r="C660" s="50" t="s">
        <v>358</v>
      </c>
      <c r="D660" s="50">
        <v>0</v>
      </c>
      <c r="E660" s="50">
        <v>6</v>
      </c>
      <c r="F660" s="41">
        <v>9</v>
      </c>
      <c r="G660" s="204">
        <f t="shared" si="25"/>
        <v>1.5</v>
      </c>
      <c r="H660" s="53"/>
    </row>
    <row r="661" spans="1:8" ht="16.5" customHeight="1" x14ac:dyDescent="0.25">
      <c r="A661" s="1170" t="s">
        <v>138</v>
      </c>
      <c r="B661" s="62" t="s">
        <v>357</v>
      </c>
      <c r="C661" s="62" t="s">
        <v>358</v>
      </c>
      <c r="D661" s="62">
        <v>0</v>
      </c>
      <c r="E661" s="62">
        <v>12</v>
      </c>
      <c r="F661" s="39">
        <v>3</v>
      </c>
      <c r="G661" s="39">
        <f t="shared" ref="G661:G688" si="26">F661/E661</f>
        <v>0.25</v>
      </c>
      <c r="H661" s="40"/>
    </row>
    <row r="662" spans="1:8" ht="16.5" customHeight="1" x14ac:dyDescent="0.25">
      <c r="A662" s="1107"/>
      <c r="B662" s="48" t="s">
        <v>360</v>
      </c>
      <c r="C662" s="48" t="s">
        <v>358</v>
      </c>
      <c r="D662" s="48">
        <v>0</v>
      </c>
      <c r="E662" s="48">
        <v>96</v>
      </c>
      <c r="F662" s="39">
        <v>24</v>
      </c>
      <c r="G662" s="39">
        <f t="shared" si="26"/>
        <v>0.25</v>
      </c>
      <c r="H662" s="40"/>
    </row>
    <row r="663" spans="1:8" ht="16.5" customHeight="1" x14ac:dyDescent="0.25">
      <c r="A663" s="1107"/>
      <c r="B663" s="48" t="s">
        <v>362</v>
      </c>
      <c r="C663" s="48" t="s">
        <v>358</v>
      </c>
      <c r="D663" s="48">
        <v>0</v>
      </c>
      <c r="E663" s="48">
        <v>100</v>
      </c>
      <c r="F663" s="39">
        <v>100</v>
      </c>
      <c r="G663" s="39">
        <f t="shared" si="26"/>
        <v>1</v>
      </c>
      <c r="H663" s="40"/>
    </row>
    <row r="664" spans="1:8" ht="16.5" customHeight="1" x14ac:dyDescent="0.25">
      <c r="A664" s="1107"/>
      <c r="B664" s="48" t="s">
        <v>363</v>
      </c>
      <c r="C664" s="48" t="s">
        <v>206</v>
      </c>
      <c r="D664" s="48">
        <v>0</v>
      </c>
      <c r="E664" s="188">
        <v>0.97</v>
      </c>
      <c r="F664" s="188">
        <v>0.97</v>
      </c>
      <c r="G664" s="39">
        <f t="shared" si="26"/>
        <v>1</v>
      </c>
      <c r="H664" s="40"/>
    </row>
    <row r="665" spans="1:8" ht="16.5" customHeight="1" x14ac:dyDescent="0.25">
      <c r="A665" s="1107"/>
      <c r="B665" s="48" t="s">
        <v>365</v>
      </c>
      <c r="C665" s="48" t="s">
        <v>206</v>
      </c>
      <c r="D665" s="48">
        <v>0</v>
      </c>
      <c r="E665" s="188">
        <v>0.95</v>
      </c>
      <c r="F665" s="227">
        <v>0.92</v>
      </c>
      <c r="G665" s="230">
        <f t="shared" si="26"/>
        <v>0.96842105263157907</v>
      </c>
      <c r="H665" s="40"/>
    </row>
    <row r="666" spans="1:8" ht="16.5" customHeight="1" x14ac:dyDescent="0.25">
      <c r="A666" s="1107"/>
      <c r="B666" s="48" t="s">
        <v>367</v>
      </c>
      <c r="C666" s="48" t="s">
        <v>358</v>
      </c>
      <c r="D666" s="48">
        <v>0</v>
      </c>
      <c r="E666" s="48">
        <v>5</v>
      </c>
      <c r="F666" s="39">
        <v>0</v>
      </c>
      <c r="G666" s="39">
        <f t="shared" si="26"/>
        <v>0</v>
      </c>
      <c r="H666" s="40"/>
    </row>
    <row r="667" spans="1:8" ht="16.5" customHeight="1" thickBot="1" x14ac:dyDescent="0.3">
      <c r="A667" s="1115"/>
      <c r="B667" s="50" t="s">
        <v>369</v>
      </c>
      <c r="C667" s="50" t="s">
        <v>358</v>
      </c>
      <c r="D667" s="50">
        <v>0</v>
      </c>
      <c r="E667" s="50">
        <v>6</v>
      </c>
      <c r="F667" s="41">
        <v>2</v>
      </c>
      <c r="G667" s="231">
        <f t="shared" si="26"/>
        <v>0.33333333333333331</v>
      </c>
      <c r="H667" s="45"/>
    </row>
    <row r="668" spans="1:8" ht="16.5" customHeight="1" x14ac:dyDescent="0.25">
      <c r="A668" s="1170" t="s">
        <v>139</v>
      </c>
      <c r="B668" s="62" t="s">
        <v>357</v>
      </c>
      <c r="C668" s="62" t="s">
        <v>358</v>
      </c>
      <c r="D668" s="62">
        <v>0</v>
      </c>
      <c r="E668" s="62">
        <v>12</v>
      </c>
      <c r="F668" s="104">
        <v>4</v>
      </c>
      <c r="G668" s="229">
        <f t="shared" si="26"/>
        <v>0.33333333333333331</v>
      </c>
      <c r="H668" s="222"/>
    </row>
    <row r="669" spans="1:8" ht="16.5" customHeight="1" x14ac:dyDescent="0.25">
      <c r="A669" s="1107"/>
      <c r="B669" s="48" t="s">
        <v>360</v>
      </c>
      <c r="C669" s="48" t="s">
        <v>358</v>
      </c>
      <c r="D669" s="48">
        <v>0</v>
      </c>
      <c r="E669" s="48">
        <v>96</v>
      </c>
      <c r="F669" s="39">
        <v>32</v>
      </c>
      <c r="G669" s="229">
        <f t="shared" si="26"/>
        <v>0.33333333333333331</v>
      </c>
      <c r="H669" s="40"/>
    </row>
    <row r="670" spans="1:8" ht="16.5" customHeight="1" x14ac:dyDescent="0.25">
      <c r="A670" s="1107"/>
      <c r="B670" s="48" t="s">
        <v>362</v>
      </c>
      <c r="C670" s="48" t="s">
        <v>358</v>
      </c>
      <c r="D670" s="48">
        <v>0</v>
      </c>
      <c r="E670" s="48">
        <v>100</v>
      </c>
      <c r="F670" s="39">
        <v>100</v>
      </c>
      <c r="G670" s="39">
        <f t="shared" si="26"/>
        <v>1</v>
      </c>
      <c r="H670" s="40"/>
    </row>
    <row r="671" spans="1:8" ht="16.5" customHeight="1" x14ac:dyDescent="0.25">
      <c r="A671" s="1107"/>
      <c r="B671" s="48" t="s">
        <v>363</v>
      </c>
      <c r="C671" s="48" t="s">
        <v>206</v>
      </c>
      <c r="D671" s="48">
        <v>0</v>
      </c>
      <c r="E671" s="188">
        <v>0.97</v>
      </c>
      <c r="F671" s="188">
        <v>0.97</v>
      </c>
      <c r="G671" s="39">
        <f t="shared" si="26"/>
        <v>1</v>
      </c>
      <c r="H671" s="40"/>
    </row>
    <row r="672" spans="1:8" ht="16.5" customHeight="1" x14ac:dyDescent="0.25">
      <c r="A672" s="1107"/>
      <c r="B672" s="48" t="s">
        <v>365</v>
      </c>
      <c r="C672" s="48" t="s">
        <v>206</v>
      </c>
      <c r="D672" s="48">
        <v>0</v>
      </c>
      <c r="E672" s="188">
        <v>0.95</v>
      </c>
      <c r="F672" s="227">
        <v>0.92</v>
      </c>
      <c r="G672" s="230">
        <f t="shared" si="26"/>
        <v>0.96842105263157907</v>
      </c>
      <c r="H672" s="40"/>
    </row>
    <row r="673" spans="1:8" ht="16.5" customHeight="1" x14ac:dyDescent="0.25">
      <c r="A673" s="1107"/>
      <c r="B673" s="48" t="s">
        <v>367</v>
      </c>
      <c r="C673" s="48" t="s">
        <v>358</v>
      </c>
      <c r="D673" s="48">
        <v>0</v>
      </c>
      <c r="E673" s="48">
        <v>5</v>
      </c>
      <c r="F673" s="39">
        <v>0</v>
      </c>
      <c r="G673" s="39">
        <f t="shared" si="26"/>
        <v>0</v>
      </c>
      <c r="H673" s="40"/>
    </row>
    <row r="674" spans="1:8" ht="19.149999999999999" customHeight="1" thickBot="1" x14ac:dyDescent="0.3">
      <c r="A674" s="1115"/>
      <c r="B674" s="50" t="s">
        <v>369</v>
      </c>
      <c r="C674" s="50" t="s">
        <v>358</v>
      </c>
      <c r="D674" s="50">
        <v>0</v>
      </c>
      <c r="E674" s="50">
        <v>6</v>
      </c>
      <c r="F674" s="41">
        <v>2</v>
      </c>
      <c r="G674" s="231">
        <f t="shared" si="26"/>
        <v>0.33333333333333331</v>
      </c>
      <c r="H674" s="45"/>
    </row>
    <row r="675" spans="1:8" s="259" customFormat="1" ht="16.5" customHeight="1" x14ac:dyDescent="0.25">
      <c r="A675" s="1198" t="s">
        <v>140</v>
      </c>
      <c r="B675" s="266" t="s">
        <v>357</v>
      </c>
      <c r="C675" s="266" t="s">
        <v>358</v>
      </c>
      <c r="D675" s="266">
        <v>0</v>
      </c>
      <c r="E675" s="266">
        <v>12</v>
      </c>
      <c r="F675" s="267">
        <v>5</v>
      </c>
      <c r="G675" s="229">
        <f t="shared" si="26"/>
        <v>0.41666666666666669</v>
      </c>
      <c r="H675" s="268"/>
    </row>
    <row r="676" spans="1:8" s="259" customFormat="1" ht="16.5" customHeight="1" x14ac:dyDescent="0.25">
      <c r="A676" s="1199"/>
      <c r="B676" s="264" t="s">
        <v>360</v>
      </c>
      <c r="C676" s="264" t="s">
        <v>358</v>
      </c>
      <c r="D676" s="264">
        <v>0</v>
      </c>
      <c r="E676" s="264">
        <v>96</v>
      </c>
      <c r="F676" s="269">
        <v>40</v>
      </c>
      <c r="G676" s="229">
        <f t="shared" si="26"/>
        <v>0.41666666666666669</v>
      </c>
      <c r="H676" s="270"/>
    </row>
    <row r="677" spans="1:8" s="259" customFormat="1" ht="16.5" customHeight="1" x14ac:dyDescent="0.25">
      <c r="A677" s="1199"/>
      <c r="B677" s="264" t="s">
        <v>362</v>
      </c>
      <c r="C677" s="264" t="s">
        <v>358</v>
      </c>
      <c r="D677" s="264">
        <v>0</v>
      </c>
      <c r="E677" s="264">
        <v>100</v>
      </c>
      <c r="F677" s="269">
        <v>100</v>
      </c>
      <c r="G677" s="39">
        <f t="shared" si="26"/>
        <v>1</v>
      </c>
      <c r="H677" s="270"/>
    </row>
    <row r="678" spans="1:8" s="259" customFormat="1" ht="16.5" customHeight="1" x14ac:dyDescent="0.25">
      <c r="A678" s="1199"/>
      <c r="B678" s="264" t="s">
        <v>363</v>
      </c>
      <c r="C678" s="264" t="s">
        <v>206</v>
      </c>
      <c r="D678" s="264">
        <v>0</v>
      </c>
      <c r="E678" s="358">
        <v>0.97</v>
      </c>
      <c r="F678" s="275" t="s">
        <v>452</v>
      </c>
      <c r="G678" s="359">
        <v>1.0105263157894737</v>
      </c>
      <c r="H678" s="270"/>
    </row>
    <row r="679" spans="1:8" s="259" customFormat="1" ht="16.5" customHeight="1" x14ac:dyDescent="0.25">
      <c r="A679" s="1199"/>
      <c r="B679" s="264" t="s">
        <v>365</v>
      </c>
      <c r="C679" s="264" t="s">
        <v>206</v>
      </c>
      <c r="D679" s="264">
        <v>0</v>
      </c>
      <c r="E679" s="273">
        <v>0.95</v>
      </c>
      <c r="F679" s="274">
        <v>0.95</v>
      </c>
      <c r="G679" s="230">
        <f t="shared" si="26"/>
        <v>1</v>
      </c>
      <c r="H679" s="270"/>
    </row>
    <row r="680" spans="1:8" s="259" customFormat="1" ht="16.5" customHeight="1" x14ac:dyDescent="0.25">
      <c r="A680" s="1199"/>
      <c r="B680" s="264" t="s">
        <v>367</v>
      </c>
      <c r="C680" s="264" t="s">
        <v>358</v>
      </c>
      <c r="D680" s="264">
        <v>0</v>
      </c>
      <c r="E680" s="264">
        <v>5</v>
      </c>
      <c r="F680" s="269">
        <v>1</v>
      </c>
      <c r="G680" s="39">
        <f t="shared" si="26"/>
        <v>0.2</v>
      </c>
      <c r="H680" s="270"/>
    </row>
    <row r="681" spans="1:8" s="259" customFormat="1" ht="16.5" customHeight="1" thickBot="1" x14ac:dyDescent="0.3">
      <c r="A681" s="1200"/>
      <c r="B681" s="265" t="s">
        <v>369</v>
      </c>
      <c r="C681" s="265" t="s">
        <v>358</v>
      </c>
      <c r="D681" s="271">
        <v>0</v>
      </c>
      <c r="E681" s="271">
        <v>6</v>
      </c>
      <c r="F681" s="271">
        <v>3</v>
      </c>
      <c r="G681" s="231">
        <f t="shared" si="26"/>
        <v>0.5</v>
      </c>
      <c r="H681" s="272"/>
    </row>
    <row r="682" spans="1:8" s="259" customFormat="1" ht="16.5" customHeight="1" x14ac:dyDescent="0.25">
      <c r="A682" s="1106" t="s">
        <v>141</v>
      </c>
      <c r="B682" s="601" t="s">
        <v>357</v>
      </c>
      <c r="C682" s="601" t="s">
        <v>358</v>
      </c>
      <c r="D682" s="601">
        <v>0</v>
      </c>
      <c r="E682" s="601">
        <v>12</v>
      </c>
      <c r="F682" s="617">
        <v>6</v>
      </c>
      <c r="G682" s="618">
        <f t="shared" si="26"/>
        <v>0.5</v>
      </c>
      <c r="H682" s="222"/>
    </row>
    <row r="683" spans="1:8" s="259" customFormat="1" ht="16.5" customHeight="1" x14ac:dyDescent="0.25">
      <c r="A683" s="1107"/>
      <c r="B683" s="603" t="s">
        <v>360</v>
      </c>
      <c r="C683" s="603" t="s">
        <v>358</v>
      </c>
      <c r="D683" s="603">
        <v>0</v>
      </c>
      <c r="E683" s="603">
        <v>96</v>
      </c>
      <c r="F683" s="609">
        <v>48</v>
      </c>
      <c r="G683" s="618">
        <f t="shared" si="26"/>
        <v>0.5</v>
      </c>
      <c r="H683" s="40"/>
    </row>
    <row r="684" spans="1:8" s="259" customFormat="1" ht="16.5" customHeight="1" x14ac:dyDescent="0.25">
      <c r="A684" s="1107"/>
      <c r="B684" s="603" t="s">
        <v>362</v>
      </c>
      <c r="C684" s="603" t="s">
        <v>358</v>
      </c>
      <c r="D684" s="603">
        <v>0</v>
      </c>
      <c r="E684" s="603">
        <v>100</v>
      </c>
      <c r="F684" s="609">
        <v>100</v>
      </c>
      <c r="G684" s="39">
        <f t="shared" si="26"/>
        <v>1</v>
      </c>
      <c r="H684" s="40"/>
    </row>
    <row r="685" spans="1:8" s="259" customFormat="1" ht="16.5" customHeight="1" x14ac:dyDescent="0.25">
      <c r="A685" s="1107"/>
      <c r="B685" s="603" t="s">
        <v>363</v>
      </c>
      <c r="C685" s="603" t="s">
        <v>206</v>
      </c>
      <c r="D685" s="603">
        <v>0</v>
      </c>
      <c r="E685" s="611">
        <v>0.97</v>
      </c>
      <c r="F685" s="619">
        <v>0.97699999999999998</v>
      </c>
      <c r="G685" s="493">
        <f t="shared" si="26"/>
        <v>1.0072164948453608</v>
      </c>
      <c r="H685" s="40"/>
    </row>
    <row r="686" spans="1:8" s="259" customFormat="1" ht="16.5" customHeight="1" x14ac:dyDescent="0.25">
      <c r="A686" s="1107"/>
      <c r="B686" s="603" t="s">
        <v>365</v>
      </c>
      <c r="C686" s="603" t="s">
        <v>206</v>
      </c>
      <c r="D686" s="603">
        <v>0</v>
      </c>
      <c r="E686" s="611">
        <v>0.95</v>
      </c>
      <c r="F686" s="620" t="s">
        <v>509</v>
      </c>
      <c r="G686" s="621">
        <v>0.998</v>
      </c>
      <c r="H686" s="40"/>
    </row>
    <row r="687" spans="1:8" s="259" customFormat="1" ht="16.5" customHeight="1" x14ac:dyDescent="0.25">
      <c r="A687" s="1107"/>
      <c r="B687" s="603" t="s">
        <v>367</v>
      </c>
      <c r="C687" s="603" t="s">
        <v>358</v>
      </c>
      <c r="D687" s="603">
        <v>0</v>
      </c>
      <c r="E687" s="603">
        <v>5</v>
      </c>
      <c r="F687" s="609">
        <v>1</v>
      </c>
      <c r="G687" s="494">
        <f t="shared" si="26"/>
        <v>0.2</v>
      </c>
      <c r="H687" s="40"/>
    </row>
    <row r="688" spans="1:8" ht="16.5" customHeight="1" thickBot="1" x14ac:dyDescent="0.3">
      <c r="A688" s="1108"/>
      <c r="B688" s="605" t="s">
        <v>369</v>
      </c>
      <c r="C688" s="605" t="s">
        <v>358</v>
      </c>
      <c r="D688" s="614">
        <v>0</v>
      </c>
      <c r="E688" s="614">
        <v>6</v>
      </c>
      <c r="F688" s="614">
        <v>4</v>
      </c>
      <c r="G688" s="622">
        <f t="shared" si="26"/>
        <v>0.66666666666666663</v>
      </c>
      <c r="H688" s="45"/>
    </row>
    <row r="689" spans="1:8" ht="15.6" customHeight="1" x14ac:dyDescent="0.25">
      <c r="A689" s="1106" t="s">
        <v>129</v>
      </c>
      <c r="B689" s="601" t="s">
        <v>357</v>
      </c>
      <c r="C689" s="601" t="s">
        <v>358</v>
      </c>
      <c r="D689" s="601">
        <v>0</v>
      </c>
      <c r="E689" s="601">
        <v>12</v>
      </c>
      <c r="F689" s="617">
        <v>7</v>
      </c>
      <c r="G689" s="495">
        <f>F689/E689</f>
        <v>0.58333333333333337</v>
      </c>
      <c r="H689" s="222" t="s">
        <v>518</v>
      </c>
    </row>
    <row r="690" spans="1:8" ht="15.6" customHeight="1" x14ac:dyDescent="0.25">
      <c r="A690" s="1107"/>
      <c r="B690" s="603" t="s">
        <v>360</v>
      </c>
      <c r="C690" s="603" t="s">
        <v>358</v>
      </c>
      <c r="D690" s="603">
        <v>0</v>
      </c>
      <c r="E690" s="603">
        <v>96</v>
      </c>
      <c r="F690" s="609">
        <v>56</v>
      </c>
      <c r="G690" s="495">
        <f>F690/E690</f>
        <v>0.58333333333333337</v>
      </c>
      <c r="H690" s="40" t="s">
        <v>517</v>
      </c>
    </row>
    <row r="691" spans="1:8" ht="15.6" customHeight="1" x14ac:dyDescent="0.25">
      <c r="A691" s="1107"/>
      <c r="B691" s="603" t="s">
        <v>362</v>
      </c>
      <c r="C691" s="603" t="s">
        <v>358</v>
      </c>
      <c r="D691" s="603">
        <v>0</v>
      </c>
      <c r="E691" s="603">
        <v>100</v>
      </c>
      <c r="F691" s="609">
        <v>100</v>
      </c>
      <c r="G691" s="39">
        <f>F691/E691</f>
        <v>1</v>
      </c>
      <c r="H691" s="40" t="s">
        <v>519</v>
      </c>
    </row>
    <row r="692" spans="1:8" ht="15.6" customHeight="1" x14ac:dyDescent="0.25">
      <c r="A692" s="1107"/>
      <c r="B692" s="603" t="s">
        <v>363</v>
      </c>
      <c r="C692" s="603" t="s">
        <v>206</v>
      </c>
      <c r="D692" s="603">
        <v>0</v>
      </c>
      <c r="E692" s="611">
        <v>0.97</v>
      </c>
      <c r="F692" s="619">
        <v>0.94</v>
      </c>
      <c r="G692" s="493">
        <f>F692/E692</f>
        <v>0.96907216494845361</v>
      </c>
      <c r="H692" s="40" t="s">
        <v>520</v>
      </c>
    </row>
    <row r="693" spans="1:8" ht="15.6" customHeight="1" x14ac:dyDescent="0.25">
      <c r="A693" s="1107"/>
      <c r="B693" s="603" t="s">
        <v>365</v>
      </c>
      <c r="C693" s="603" t="s">
        <v>206</v>
      </c>
      <c r="D693" s="603">
        <v>0</v>
      </c>
      <c r="E693" s="611">
        <v>0.95</v>
      </c>
      <c r="F693" s="620">
        <v>0.98</v>
      </c>
      <c r="G693" s="621">
        <v>0.998</v>
      </c>
      <c r="H693" s="40" t="s">
        <v>521</v>
      </c>
    </row>
    <row r="694" spans="1:8" ht="15.6" customHeight="1" x14ac:dyDescent="0.25">
      <c r="A694" s="1107"/>
      <c r="B694" s="603" t="s">
        <v>367</v>
      </c>
      <c r="C694" s="603" t="s">
        <v>358</v>
      </c>
      <c r="D694" s="603">
        <v>0</v>
      </c>
      <c r="E694" s="603">
        <v>5</v>
      </c>
      <c r="F694" s="609">
        <v>1</v>
      </c>
      <c r="G694" s="494">
        <f t="shared" ref="G694:G704" si="27">F694/E694</f>
        <v>0.2</v>
      </c>
      <c r="H694" s="40" t="s">
        <v>522</v>
      </c>
    </row>
    <row r="695" spans="1:8" ht="15.6" customHeight="1" thickBot="1" x14ac:dyDescent="0.3">
      <c r="A695" s="1107"/>
      <c r="B695" s="623" t="s">
        <v>369</v>
      </c>
      <c r="C695" s="623" t="s">
        <v>358</v>
      </c>
      <c r="D695" s="624">
        <v>0</v>
      </c>
      <c r="E695" s="624">
        <v>6</v>
      </c>
      <c r="F695" s="624">
        <v>6</v>
      </c>
      <c r="G695" s="625">
        <f t="shared" si="27"/>
        <v>1</v>
      </c>
      <c r="H695" s="223" t="s">
        <v>523</v>
      </c>
    </row>
    <row r="696" spans="1:8" ht="15.6" customHeight="1" x14ac:dyDescent="0.25">
      <c r="A696" s="1210" t="s">
        <v>130</v>
      </c>
      <c r="B696" s="626" t="s">
        <v>357</v>
      </c>
      <c r="C696" s="627" t="s">
        <v>358</v>
      </c>
      <c r="D696" s="628">
        <v>0</v>
      </c>
      <c r="E696" s="628">
        <v>12</v>
      </c>
      <c r="F696" s="629">
        <v>8</v>
      </c>
      <c r="G696" s="630">
        <f t="shared" si="27"/>
        <v>0.66666666666666663</v>
      </c>
      <c r="H696" s="631" t="s">
        <v>534</v>
      </c>
    </row>
    <row r="697" spans="1:8" ht="15.6" customHeight="1" x14ac:dyDescent="0.25">
      <c r="A697" s="1211"/>
      <c r="B697" s="632" t="s">
        <v>360</v>
      </c>
      <c r="C697" s="633" t="s">
        <v>358</v>
      </c>
      <c r="D697" s="634">
        <v>0</v>
      </c>
      <c r="E697" s="634">
        <v>96</v>
      </c>
      <c r="F697" s="635">
        <v>64</v>
      </c>
      <c r="G697" s="636">
        <f t="shared" si="27"/>
        <v>0.66666666666666663</v>
      </c>
      <c r="H697" s="637" t="s">
        <v>535</v>
      </c>
    </row>
    <row r="698" spans="1:8" ht="15.6" customHeight="1" x14ac:dyDescent="0.25">
      <c r="A698" s="1211"/>
      <c r="B698" s="632" t="s">
        <v>362</v>
      </c>
      <c r="C698" s="633" t="s">
        <v>358</v>
      </c>
      <c r="D698" s="634">
        <v>0</v>
      </c>
      <c r="E698" s="634">
        <v>100</v>
      </c>
      <c r="F698" s="635">
        <v>100</v>
      </c>
      <c r="G698" s="638">
        <f t="shared" si="27"/>
        <v>1</v>
      </c>
      <c r="H698" s="637" t="s">
        <v>531</v>
      </c>
    </row>
    <row r="699" spans="1:8" ht="15.6" customHeight="1" x14ac:dyDescent="0.25">
      <c r="A699" s="1211"/>
      <c r="B699" s="632" t="s">
        <v>363</v>
      </c>
      <c r="C699" s="633" t="s">
        <v>206</v>
      </c>
      <c r="D699" s="634">
        <v>0</v>
      </c>
      <c r="E699" s="639">
        <v>0.97</v>
      </c>
      <c r="F699" s="640">
        <v>0.94</v>
      </c>
      <c r="G699" s="641">
        <f t="shared" si="27"/>
        <v>0.96907216494845361</v>
      </c>
      <c r="H699" s="637" t="s">
        <v>532</v>
      </c>
    </row>
    <row r="700" spans="1:8" ht="15.6" customHeight="1" x14ac:dyDescent="0.25">
      <c r="A700" s="1211"/>
      <c r="B700" s="632" t="s">
        <v>365</v>
      </c>
      <c r="C700" s="633" t="s">
        <v>206</v>
      </c>
      <c r="D700" s="634">
        <v>0</v>
      </c>
      <c r="E700" s="639">
        <v>0.95</v>
      </c>
      <c r="F700" s="642">
        <v>0.97</v>
      </c>
      <c r="G700" s="643">
        <f t="shared" si="27"/>
        <v>1.0210526315789474</v>
      </c>
      <c r="H700" s="637" t="s">
        <v>533</v>
      </c>
    </row>
    <row r="701" spans="1:8" ht="15.6" customHeight="1" x14ac:dyDescent="0.25">
      <c r="A701" s="1211"/>
      <c r="B701" s="632" t="s">
        <v>367</v>
      </c>
      <c r="C701" s="633" t="s">
        <v>358</v>
      </c>
      <c r="D701" s="634">
        <v>0</v>
      </c>
      <c r="E701" s="634">
        <v>8</v>
      </c>
      <c r="F701" s="635">
        <v>2</v>
      </c>
      <c r="G701" s="643">
        <f t="shared" si="27"/>
        <v>0.25</v>
      </c>
      <c r="H701" s="637" t="s">
        <v>536</v>
      </c>
    </row>
    <row r="702" spans="1:8" ht="31.5" customHeight="1" thickBot="1" x14ac:dyDescent="0.3">
      <c r="A702" s="1212"/>
      <c r="B702" s="644" t="s">
        <v>369</v>
      </c>
      <c r="C702" s="645" t="s">
        <v>358</v>
      </c>
      <c r="D702" s="646">
        <v>0</v>
      </c>
      <c r="E702" s="646">
        <v>6</v>
      </c>
      <c r="F702" s="646">
        <v>6</v>
      </c>
      <c r="G702" s="647">
        <f t="shared" si="27"/>
        <v>1</v>
      </c>
      <c r="H702" s="616" t="s">
        <v>537</v>
      </c>
    </row>
    <row r="703" spans="1:8" ht="15.6" customHeight="1" x14ac:dyDescent="0.25">
      <c r="A703" s="1107" t="s">
        <v>131</v>
      </c>
      <c r="B703" s="606" t="s">
        <v>357</v>
      </c>
      <c r="C703" s="606" t="s">
        <v>358</v>
      </c>
      <c r="D703" s="606">
        <v>0</v>
      </c>
      <c r="E703" s="606">
        <v>12</v>
      </c>
      <c r="F703" s="607">
        <v>9</v>
      </c>
      <c r="G703" s="608">
        <f t="shared" si="27"/>
        <v>0.75</v>
      </c>
      <c r="H703" s="631" t="s">
        <v>534</v>
      </c>
    </row>
    <row r="704" spans="1:8" ht="15.6" customHeight="1" x14ac:dyDescent="0.25">
      <c r="A704" s="1107"/>
      <c r="B704" s="603" t="s">
        <v>360</v>
      </c>
      <c r="C704" s="603" t="s">
        <v>358</v>
      </c>
      <c r="D704" s="603">
        <v>0</v>
      </c>
      <c r="E704" s="603">
        <v>96</v>
      </c>
      <c r="F704" s="609">
        <v>72</v>
      </c>
      <c r="G704" s="608">
        <f t="shared" si="27"/>
        <v>0.75</v>
      </c>
      <c r="H704" s="637" t="s">
        <v>535</v>
      </c>
    </row>
    <row r="705" spans="1:8" ht="15.6" customHeight="1" x14ac:dyDescent="0.25">
      <c r="A705" s="1107"/>
      <c r="B705" s="603" t="s">
        <v>362</v>
      </c>
      <c r="C705" s="603" t="s">
        <v>358</v>
      </c>
      <c r="D705" s="603">
        <v>0</v>
      </c>
      <c r="E705" s="603">
        <v>100</v>
      </c>
      <c r="F705" s="635">
        <v>100</v>
      </c>
      <c r="G705" s="638">
        <f>F705/E705</f>
        <v>1</v>
      </c>
      <c r="H705" s="40" t="s">
        <v>543</v>
      </c>
    </row>
    <row r="706" spans="1:8" ht="15.6" customHeight="1" x14ac:dyDescent="0.25">
      <c r="A706" s="1107"/>
      <c r="B706" s="603" t="s">
        <v>363</v>
      </c>
      <c r="C706" s="603" t="s">
        <v>206</v>
      </c>
      <c r="D706" s="603">
        <v>0</v>
      </c>
      <c r="E706" s="611">
        <v>0.97</v>
      </c>
      <c r="F706" s="640">
        <v>0.94</v>
      </c>
      <c r="G706" s="641">
        <f>F706/E706</f>
        <v>0.96907216494845361</v>
      </c>
      <c r="H706" s="637" t="s">
        <v>544</v>
      </c>
    </row>
    <row r="707" spans="1:8" ht="15.6" customHeight="1" x14ac:dyDescent="0.25">
      <c r="A707" s="1107"/>
      <c r="B707" s="603" t="s">
        <v>365</v>
      </c>
      <c r="C707" s="603" t="s">
        <v>206</v>
      </c>
      <c r="D707" s="603">
        <v>0</v>
      </c>
      <c r="E707" s="611">
        <v>0.95</v>
      </c>
      <c r="F707" s="642">
        <v>0.97</v>
      </c>
      <c r="G707" s="643">
        <f>F707/E707</f>
        <v>1.0210526315789474</v>
      </c>
      <c r="H707" s="40" t="s">
        <v>545</v>
      </c>
    </row>
    <row r="708" spans="1:8" ht="15.6" customHeight="1" x14ac:dyDescent="0.25">
      <c r="A708" s="1107"/>
      <c r="B708" s="603" t="s">
        <v>367</v>
      </c>
      <c r="C708" s="603" t="s">
        <v>358</v>
      </c>
      <c r="D708" s="603">
        <v>0</v>
      </c>
      <c r="E708" s="603">
        <v>5</v>
      </c>
      <c r="F708" s="609">
        <v>4</v>
      </c>
      <c r="G708" s="494"/>
      <c r="H708" s="637" t="s">
        <v>556</v>
      </c>
    </row>
    <row r="709" spans="1:8" ht="15.6" customHeight="1" thickBot="1" x14ac:dyDescent="0.3">
      <c r="A709" s="1108"/>
      <c r="B709" s="605" t="s">
        <v>369</v>
      </c>
      <c r="C709" s="605" t="s">
        <v>358</v>
      </c>
      <c r="D709" s="614">
        <v>0</v>
      </c>
      <c r="E709" s="614">
        <v>6</v>
      </c>
      <c r="F709" s="646">
        <v>6</v>
      </c>
      <c r="G709" s="647">
        <f t="shared" ref="G709:G723" si="28">F709/E709</f>
        <v>1</v>
      </c>
      <c r="H709" s="616" t="s">
        <v>537</v>
      </c>
    </row>
    <row r="710" spans="1:8" ht="15.6" customHeight="1" x14ac:dyDescent="0.25">
      <c r="A710" s="1107" t="s">
        <v>132</v>
      </c>
      <c r="B710" s="606" t="s">
        <v>357</v>
      </c>
      <c r="C710" s="606" t="s">
        <v>358</v>
      </c>
      <c r="D710" s="606">
        <v>0</v>
      </c>
      <c r="E710" s="606">
        <v>12</v>
      </c>
      <c r="F710" s="607">
        <v>10</v>
      </c>
      <c r="G710" s="608">
        <f t="shared" si="28"/>
        <v>0.83333333333333337</v>
      </c>
      <c r="H710" s="222" t="s">
        <v>534</v>
      </c>
    </row>
    <row r="711" spans="1:8" ht="15.6" customHeight="1" x14ac:dyDescent="0.25">
      <c r="A711" s="1107"/>
      <c r="B711" s="603" t="s">
        <v>360</v>
      </c>
      <c r="C711" s="603" t="s">
        <v>358</v>
      </c>
      <c r="D711" s="603">
        <v>0</v>
      </c>
      <c r="E711" s="603">
        <v>96</v>
      </c>
      <c r="F711" s="609">
        <v>80</v>
      </c>
      <c r="G711" s="608">
        <f t="shared" si="28"/>
        <v>0.83333333333333337</v>
      </c>
      <c r="H711" s="40" t="s">
        <v>535</v>
      </c>
    </row>
    <row r="712" spans="1:8" ht="15.6" customHeight="1" x14ac:dyDescent="0.25">
      <c r="A712" s="1107"/>
      <c r="B712" s="603" t="s">
        <v>362</v>
      </c>
      <c r="C712" s="603" t="s">
        <v>358</v>
      </c>
      <c r="D712" s="603">
        <v>0</v>
      </c>
      <c r="E712" s="603">
        <v>100</v>
      </c>
      <c r="F712" s="610">
        <v>100</v>
      </c>
      <c r="G712" s="608">
        <f t="shared" si="28"/>
        <v>1</v>
      </c>
      <c r="H712" s="40" t="s">
        <v>554</v>
      </c>
    </row>
    <row r="713" spans="1:8" ht="15.6" customHeight="1" x14ac:dyDescent="0.25">
      <c r="A713" s="1107"/>
      <c r="B713" s="603" t="s">
        <v>363</v>
      </c>
      <c r="C713" s="603" t="s">
        <v>206</v>
      </c>
      <c r="D713" s="603">
        <v>0</v>
      </c>
      <c r="E713" s="611">
        <v>0.97</v>
      </c>
      <c r="F713" s="612">
        <v>0.94</v>
      </c>
      <c r="G713" s="608">
        <f t="shared" si="28"/>
        <v>0.96907216494845361</v>
      </c>
      <c r="H713" s="40" t="s">
        <v>553</v>
      </c>
    </row>
    <row r="714" spans="1:8" ht="15.6" customHeight="1" x14ac:dyDescent="0.25">
      <c r="A714" s="1107"/>
      <c r="B714" s="603" t="s">
        <v>365</v>
      </c>
      <c r="C714" s="603" t="s">
        <v>206</v>
      </c>
      <c r="D714" s="603">
        <v>0</v>
      </c>
      <c r="E714" s="611">
        <v>0.95</v>
      </c>
      <c r="F714" s="613">
        <v>0.96</v>
      </c>
      <c r="G714" s="608">
        <f t="shared" si="28"/>
        <v>1.0105263157894737</v>
      </c>
      <c r="H714" s="40" t="s">
        <v>555</v>
      </c>
    </row>
    <row r="715" spans="1:8" ht="15.6" customHeight="1" x14ac:dyDescent="0.25">
      <c r="A715" s="1107"/>
      <c r="B715" s="603" t="s">
        <v>367</v>
      </c>
      <c r="C715" s="603" t="s">
        <v>358</v>
      </c>
      <c r="D715" s="603">
        <v>0</v>
      </c>
      <c r="E715" s="603">
        <v>5</v>
      </c>
      <c r="F715" s="609">
        <v>5</v>
      </c>
      <c r="G715" s="608">
        <f t="shared" si="28"/>
        <v>1</v>
      </c>
      <c r="H715" s="40" t="s">
        <v>557</v>
      </c>
    </row>
    <row r="716" spans="1:8" ht="15.6" customHeight="1" thickBot="1" x14ac:dyDescent="0.3">
      <c r="A716" s="1108"/>
      <c r="B716" s="605" t="s">
        <v>369</v>
      </c>
      <c r="C716" s="605" t="s">
        <v>358</v>
      </c>
      <c r="D716" s="614">
        <v>0</v>
      </c>
      <c r="E716" s="614">
        <v>6</v>
      </c>
      <c r="F716" s="615">
        <v>6</v>
      </c>
      <c r="G716" s="608">
        <f t="shared" si="28"/>
        <v>1</v>
      </c>
      <c r="H716" s="616" t="s">
        <v>558</v>
      </c>
    </row>
    <row r="717" spans="1:8" s="425" customFormat="1" ht="15.6" customHeight="1" x14ac:dyDescent="0.25">
      <c r="A717" s="1106" t="s">
        <v>133</v>
      </c>
      <c r="B717" s="601" t="s">
        <v>357</v>
      </c>
      <c r="C717" s="601" t="s">
        <v>358</v>
      </c>
      <c r="D717" s="601">
        <v>0</v>
      </c>
      <c r="E717" s="601">
        <v>12</v>
      </c>
      <c r="F717" s="617">
        <v>11</v>
      </c>
      <c r="G717" s="495">
        <f t="shared" si="28"/>
        <v>0.91666666666666663</v>
      </c>
      <c r="H717" s="222" t="s">
        <v>534</v>
      </c>
    </row>
    <row r="718" spans="1:8" s="425" customFormat="1" ht="15.6" customHeight="1" x14ac:dyDescent="0.25">
      <c r="A718" s="1107"/>
      <c r="B718" s="603" t="s">
        <v>360</v>
      </c>
      <c r="C718" s="603" t="s">
        <v>358</v>
      </c>
      <c r="D718" s="603">
        <v>0</v>
      </c>
      <c r="E718" s="603">
        <v>96</v>
      </c>
      <c r="F718" s="609">
        <v>88</v>
      </c>
      <c r="G718" s="495">
        <f t="shared" si="28"/>
        <v>0.91666666666666663</v>
      </c>
      <c r="H718" s="40" t="s">
        <v>535</v>
      </c>
    </row>
    <row r="719" spans="1:8" s="425" customFormat="1" ht="15.6" customHeight="1" x14ac:dyDescent="0.25">
      <c r="A719" s="1107"/>
      <c r="B719" s="603" t="s">
        <v>362</v>
      </c>
      <c r="C719" s="603" t="s">
        <v>358</v>
      </c>
      <c r="D719" s="603">
        <v>0</v>
      </c>
      <c r="E719" s="603">
        <v>100</v>
      </c>
      <c r="F719" s="609">
        <v>100</v>
      </c>
      <c r="G719" s="495">
        <f t="shared" si="28"/>
        <v>1</v>
      </c>
      <c r="H719" s="40" t="s">
        <v>566</v>
      </c>
    </row>
    <row r="720" spans="1:8" s="425" customFormat="1" ht="15.6" customHeight="1" x14ac:dyDescent="0.25">
      <c r="A720" s="1107"/>
      <c r="B720" s="603" t="s">
        <v>363</v>
      </c>
      <c r="C720" s="603" t="s">
        <v>206</v>
      </c>
      <c r="D720" s="603">
        <v>0</v>
      </c>
      <c r="E720" s="611">
        <v>0.97</v>
      </c>
      <c r="F720" s="619">
        <v>0.9</v>
      </c>
      <c r="G720" s="493">
        <f t="shared" si="28"/>
        <v>0.92783505154639179</v>
      </c>
      <c r="H720" s="40" t="s">
        <v>567</v>
      </c>
    </row>
    <row r="721" spans="1:12" s="425" customFormat="1" ht="15.6" customHeight="1" x14ac:dyDescent="0.25">
      <c r="A721" s="1107"/>
      <c r="B721" s="603" t="s">
        <v>365</v>
      </c>
      <c r="C721" s="603" t="s">
        <v>206</v>
      </c>
      <c r="D721" s="603">
        <v>0</v>
      </c>
      <c r="E721" s="611">
        <v>0.95</v>
      </c>
      <c r="F721" s="620">
        <v>0.98</v>
      </c>
      <c r="G721" s="621">
        <f t="shared" si="28"/>
        <v>1.0315789473684212</v>
      </c>
      <c r="H721" s="40" t="s">
        <v>568</v>
      </c>
    </row>
    <row r="722" spans="1:12" s="425" customFormat="1" ht="15.6" customHeight="1" x14ac:dyDescent="0.25">
      <c r="A722" s="1107"/>
      <c r="B722" s="603" t="s">
        <v>367</v>
      </c>
      <c r="C722" s="603" t="s">
        <v>358</v>
      </c>
      <c r="D722" s="603">
        <v>0</v>
      </c>
      <c r="E722" s="603">
        <v>5</v>
      </c>
      <c r="F722" s="609">
        <v>6</v>
      </c>
      <c r="G722" s="494">
        <f t="shared" si="28"/>
        <v>1.2</v>
      </c>
      <c r="H722" s="40" t="s">
        <v>569</v>
      </c>
    </row>
    <row r="723" spans="1:12" s="425" customFormat="1" ht="15.6" customHeight="1" thickBot="1" x14ac:dyDescent="0.3">
      <c r="A723" s="1108"/>
      <c r="B723" s="605" t="s">
        <v>369</v>
      </c>
      <c r="C723" s="605" t="s">
        <v>358</v>
      </c>
      <c r="D723" s="614">
        <v>0</v>
      </c>
      <c r="E723" s="614">
        <v>6</v>
      </c>
      <c r="F723" s="614">
        <v>7</v>
      </c>
      <c r="G723" s="494">
        <f t="shared" si="28"/>
        <v>1.1666666666666667</v>
      </c>
      <c r="H723" s="616" t="s">
        <v>570</v>
      </c>
    </row>
    <row r="724" spans="1:12" ht="15.6" customHeight="1" x14ac:dyDescent="0.25">
      <c r="A724" s="1204" t="s">
        <v>134</v>
      </c>
      <c r="B724" s="657" t="s">
        <v>357</v>
      </c>
      <c r="C724" s="657" t="s">
        <v>358</v>
      </c>
      <c r="D724" s="657">
        <v>0</v>
      </c>
      <c r="E724" s="657">
        <v>12</v>
      </c>
      <c r="F724" s="658">
        <v>12</v>
      </c>
      <c r="G724" s="649">
        <f t="shared" ref="G724:G730" si="29">F724/E724</f>
        <v>1</v>
      </c>
      <c r="H724" s="659" t="s">
        <v>534</v>
      </c>
      <c r="I724" s="660"/>
      <c r="J724" s="660"/>
      <c r="K724" s="660"/>
      <c r="L724" s="660"/>
    </row>
    <row r="725" spans="1:12" ht="15.6" customHeight="1" x14ac:dyDescent="0.25">
      <c r="A725" s="1205"/>
      <c r="B725" s="661" t="s">
        <v>360</v>
      </c>
      <c r="C725" s="661" t="s">
        <v>358</v>
      </c>
      <c r="D725" s="661">
        <v>0</v>
      </c>
      <c r="E725" s="661">
        <v>96</v>
      </c>
      <c r="F725" s="662">
        <v>96</v>
      </c>
      <c r="G725" s="649">
        <f t="shared" si="29"/>
        <v>1</v>
      </c>
      <c r="H725" s="663" t="s">
        <v>535</v>
      </c>
      <c r="I725" s="660"/>
      <c r="J725" s="660"/>
      <c r="K725" s="660"/>
      <c r="L725" s="660"/>
    </row>
    <row r="726" spans="1:12" ht="15.6" customHeight="1" x14ac:dyDescent="0.25">
      <c r="A726" s="1205"/>
      <c r="B726" s="661" t="s">
        <v>362</v>
      </c>
      <c r="C726" s="661" t="s">
        <v>358</v>
      </c>
      <c r="D726" s="661">
        <v>0</v>
      </c>
      <c r="E726" s="661">
        <v>100</v>
      </c>
      <c r="F726" s="662">
        <v>100</v>
      </c>
      <c r="G726" s="649">
        <f t="shared" si="29"/>
        <v>1</v>
      </c>
      <c r="H726" s="663" t="s">
        <v>610</v>
      </c>
      <c r="I726" s="660"/>
      <c r="J726" s="660"/>
      <c r="K726" s="660"/>
      <c r="L726" s="660"/>
    </row>
    <row r="727" spans="1:12" ht="15.6" customHeight="1" x14ac:dyDescent="0.25">
      <c r="A727" s="1205"/>
      <c r="B727" s="661" t="s">
        <v>363</v>
      </c>
      <c r="C727" s="661" t="s">
        <v>206</v>
      </c>
      <c r="D727" s="661">
        <v>0</v>
      </c>
      <c r="E727" s="664">
        <v>0.97</v>
      </c>
      <c r="F727" s="665">
        <v>0.96</v>
      </c>
      <c r="G727" s="650">
        <f t="shared" si="29"/>
        <v>0.98969072164948457</v>
      </c>
      <c r="H727" s="663" t="s">
        <v>611</v>
      </c>
      <c r="I727" s="660"/>
      <c r="J727" s="660"/>
      <c r="K727" s="660"/>
      <c r="L727" s="660"/>
    </row>
    <row r="728" spans="1:12" ht="15.6" customHeight="1" x14ac:dyDescent="0.25">
      <c r="A728" s="1205"/>
      <c r="B728" s="661" t="s">
        <v>365</v>
      </c>
      <c r="C728" s="661" t="s">
        <v>206</v>
      </c>
      <c r="D728" s="661">
        <v>0</v>
      </c>
      <c r="E728" s="664">
        <v>0.95</v>
      </c>
      <c r="F728" s="666">
        <v>0.878</v>
      </c>
      <c r="G728" s="651">
        <f t="shared" si="29"/>
        <v>0.92421052631578948</v>
      </c>
      <c r="H728" s="663" t="s">
        <v>612</v>
      </c>
      <c r="I728" s="660"/>
      <c r="J728" s="660"/>
      <c r="K728" s="660"/>
      <c r="L728" s="660"/>
    </row>
    <row r="729" spans="1:12" ht="15.6" customHeight="1" x14ac:dyDescent="0.25">
      <c r="A729" s="1205"/>
      <c r="B729" s="661" t="s">
        <v>367</v>
      </c>
      <c r="C729" s="661" t="s">
        <v>358</v>
      </c>
      <c r="D729" s="661">
        <v>0</v>
      </c>
      <c r="E729" s="661">
        <v>5</v>
      </c>
      <c r="F729" s="662">
        <v>7</v>
      </c>
      <c r="G729" s="652">
        <f t="shared" si="29"/>
        <v>1.4</v>
      </c>
      <c r="H729" s="663" t="s">
        <v>613</v>
      </c>
      <c r="I729" s="660"/>
      <c r="J729" s="660"/>
      <c r="K729" s="660"/>
      <c r="L729" s="660"/>
    </row>
    <row r="730" spans="1:12" ht="15.6" customHeight="1" thickBot="1" x14ac:dyDescent="0.3">
      <c r="A730" s="1206"/>
      <c r="B730" s="667" t="s">
        <v>369</v>
      </c>
      <c r="C730" s="667" t="s">
        <v>358</v>
      </c>
      <c r="D730" s="668">
        <v>0</v>
      </c>
      <c r="E730" s="668">
        <v>6</v>
      </c>
      <c r="F730" s="668">
        <v>10</v>
      </c>
      <c r="G730" s="652">
        <f t="shared" si="29"/>
        <v>1.6666666666666667</v>
      </c>
      <c r="H730" s="669" t="s">
        <v>614</v>
      </c>
      <c r="I730" s="660"/>
      <c r="J730" s="660"/>
      <c r="K730" s="660"/>
      <c r="L730" s="660"/>
    </row>
    <row r="731" spans="1:12" hidden="1" x14ac:dyDescent="0.25">
      <c r="A731" s="42" t="s">
        <v>136</v>
      </c>
      <c r="B731" s="39"/>
      <c r="C731" s="39"/>
      <c r="D731" s="39"/>
      <c r="E731" s="39"/>
      <c r="F731" s="39"/>
      <c r="G731" s="39" t="e">
        <f>F731/E731</f>
        <v>#DIV/0!</v>
      </c>
      <c r="H731" s="40"/>
    </row>
    <row r="732" spans="1:12" hidden="1" x14ac:dyDescent="0.25">
      <c r="A732" s="42" t="s">
        <v>137</v>
      </c>
      <c r="B732" s="39"/>
      <c r="C732" s="39"/>
      <c r="D732" s="39"/>
      <c r="E732" s="39"/>
      <c r="F732" s="39"/>
      <c r="G732" s="39" t="e">
        <f t="shared" ref="G732:G742" si="30">F732/E732</f>
        <v>#DIV/0!</v>
      </c>
      <c r="H732" s="40"/>
    </row>
    <row r="733" spans="1:12" hidden="1" x14ac:dyDescent="0.25">
      <c r="A733" s="42" t="s">
        <v>138</v>
      </c>
      <c r="B733" s="39"/>
      <c r="C733" s="39"/>
      <c r="D733" s="39"/>
      <c r="E733" s="39"/>
      <c r="F733" s="39"/>
      <c r="G733" s="39" t="e">
        <f t="shared" si="30"/>
        <v>#DIV/0!</v>
      </c>
      <c r="H733" s="40"/>
    </row>
    <row r="734" spans="1:12" hidden="1" x14ac:dyDescent="0.25">
      <c r="A734" s="42" t="s">
        <v>139</v>
      </c>
      <c r="B734" s="39"/>
      <c r="C734" s="39"/>
      <c r="D734" s="39"/>
      <c r="E734" s="39"/>
      <c r="F734" s="39"/>
      <c r="G734" s="39" t="e">
        <f t="shared" si="30"/>
        <v>#DIV/0!</v>
      </c>
      <c r="H734" s="40"/>
    </row>
    <row r="735" spans="1:12" hidden="1" x14ac:dyDescent="0.25">
      <c r="A735" s="42" t="s">
        <v>140</v>
      </c>
      <c r="B735" s="39"/>
      <c r="C735" s="39"/>
      <c r="D735" s="39"/>
      <c r="E735" s="39"/>
      <c r="F735" s="39"/>
      <c r="G735" s="39" t="e">
        <f t="shared" si="30"/>
        <v>#DIV/0!</v>
      </c>
      <c r="H735" s="40"/>
    </row>
    <row r="736" spans="1:12" hidden="1" x14ac:dyDescent="0.25">
      <c r="A736" s="42" t="s">
        <v>141</v>
      </c>
      <c r="B736" s="39"/>
      <c r="C736" s="39"/>
      <c r="D736" s="39"/>
      <c r="E736" s="39"/>
      <c r="F736" s="39"/>
      <c r="G736" s="39" t="e">
        <f t="shared" si="30"/>
        <v>#DIV/0!</v>
      </c>
      <c r="H736" s="40"/>
    </row>
    <row r="737" spans="1:44" hidden="1" x14ac:dyDescent="0.25">
      <c r="A737" s="42" t="s">
        <v>129</v>
      </c>
      <c r="B737" s="39"/>
      <c r="C737" s="39"/>
      <c r="D737" s="39"/>
      <c r="E737" s="39"/>
      <c r="F737" s="39"/>
      <c r="G737" s="39" t="e">
        <f t="shared" si="30"/>
        <v>#DIV/0!</v>
      </c>
      <c r="H737" s="40"/>
    </row>
    <row r="738" spans="1:44" hidden="1" x14ac:dyDescent="0.25">
      <c r="A738" s="42" t="s">
        <v>130</v>
      </c>
      <c r="B738" s="39"/>
      <c r="C738" s="39"/>
      <c r="D738" s="39"/>
      <c r="E738" s="39"/>
      <c r="F738" s="39"/>
      <c r="G738" s="39" t="e">
        <f t="shared" si="30"/>
        <v>#DIV/0!</v>
      </c>
      <c r="H738" s="40"/>
    </row>
    <row r="739" spans="1:44" hidden="1" x14ac:dyDescent="0.25">
      <c r="A739" s="42" t="s">
        <v>131</v>
      </c>
      <c r="B739" s="39"/>
      <c r="C739" s="39"/>
      <c r="D739" s="39"/>
      <c r="E739" s="39"/>
      <c r="F739" s="39"/>
      <c r="G739" s="39" t="e">
        <f t="shared" si="30"/>
        <v>#DIV/0!</v>
      </c>
      <c r="H739" s="40"/>
    </row>
    <row r="740" spans="1:44" hidden="1" x14ac:dyDescent="0.25">
      <c r="A740" s="42" t="s">
        <v>132</v>
      </c>
      <c r="B740" s="39"/>
      <c r="C740" s="39"/>
      <c r="D740" s="39"/>
      <c r="E740" s="39"/>
      <c r="F740" s="39"/>
      <c r="G740" s="39" t="e">
        <f t="shared" si="30"/>
        <v>#DIV/0!</v>
      </c>
      <c r="H740" s="40"/>
    </row>
    <row r="741" spans="1:44" hidden="1" x14ac:dyDescent="0.25">
      <c r="A741" s="42" t="s">
        <v>133</v>
      </c>
      <c r="B741" s="39"/>
      <c r="C741" s="39"/>
      <c r="D741" s="39"/>
      <c r="E741" s="39"/>
      <c r="F741" s="39"/>
      <c r="G741" s="39" t="e">
        <f t="shared" si="30"/>
        <v>#DIV/0!</v>
      </c>
      <c r="H741" s="40"/>
    </row>
    <row r="742" spans="1:44" ht="15.75" hidden="1" thickBot="1" x14ac:dyDescent="0.3">
      <c r="A742" s="43" t="s">
        <v>134</v>
      </c>
      <c r="B742" s="41"/>
      <c r="C742" s="41"/>
      <c r="D742" s="41"/>
      <c r="E742" s="41"/>
      <c r="F742" s="41"/>
      <c r="G742" s="41" t="e">
        <f t="shared" si="30"/>
        <v>#DIV/0!</v>
      </c>
      <c r="H742" s="45"/>
    </row>
    <row r="743" spans="1:44" ht="26.25" customHeight="1" x14ac:dyDescent="0.25">
      <c r="A743" s="23" t="s">
        <v>35</v>
      </c>
      <c r="B743" s="21"/>
      <c r="C743" s="21"/>
      <c r="D743" s="21"/>
      <c r="E743" s="22"/>
      <c r="F743" s="22"/>
      <c r="G743" s="22"/>
      <c r="H743" s="22"/>
      <c r="I743" s="22"/>
      <c r="J743" s="22"/>
      <c r="K743" s="22"/>
      <c r="L743" s="22"/>
      <c r="M743" s="22"/>
      <c r="N743" s="22"/>
      <c r="O743" s="22"/>
      <c r="P743" s="22"/>
      <c r="Q743" s="22"/>
      <c r="R743" s="22"/>
      <c r="S743" s="22"/>
      <c r="T743" s="22"/>
      <c r="U743" s="22"/>
      <c r="V743" s="22"/>
      <c r="W743" s="22"/>
      <c r="X743" s="21"/>
      <c r="Y743" s="21"/>
      <c r="Z743" s="21"/>
      <c r="AA743" s="21"/>
      <c r="AB743" s="21"/>
      <c r="AC743" s="21"/>
      <c r="AD743" s="24"/>
      <c r="AE743" s="24"/>
      <c r="AF743" s="24"/>
      <c r="AG743" s="24"/>
      <c r="AH743" s="24"/>
      <c r="AI743" s="24"/>
      <c r="AJ743" s="34"/>
      <c r="AK743" s="34"/>
      <c r="AL743" s="25"/>
      <c r="AM743" s="25"/>
      <c r="AN743" s="25"/>
      <c r="AO743" s="25"/>
      <c r="AP743" s="25"/>
      <c r="AQ743" s="25"/>
      <c r="AR743" s="25"/>
    </row>
    <row r="744" spans="1:44" x14ac:dyDescent="0.25">
      <c r="A744" s="30" t="s">
        <v>36</v>
      </c>
      <c r="B744" s="925" t="s">
        <v>37</v>
      </c>
      <c r="C744" s="926"/>
      <c r="D744" s="926"/>
      <c r="E744" s="926"/>
      <c r="F744" s="926"/>
      <c r="G744" s="926"/>
      <c r="H744" s="927"/>
      <c r="I744" s="928" t="s">
        <v>38</v>
      </c>
      <c r="J744" s="929"/>
      <c r="K744" s="929"/>
      <c r="L744" s="929"/>
      <c r="M744" s="929"/>
      <c r="N744" s="929"/>
      <c r="O744" s="930"/>
    </row>
    <row r="745" spans="1:44" x14ac:dyDescent="0.25">
      <c r="A745" s="19">
        <v>13</v>
      </c>
      <c r="B745" s="781" t="s">
        <v>91</v>
      </c>
      <c r="C745" s="781"/>
      <c r="D745" s="781"/>
      <c r="E745" s="781"/>
      <c r="F745" s="781"/>
      <c r="G745" s="781"/>
      <c r="H745" s="781"/>
      <c r="I745" s="781" t="s">
        <v>82</v>
      </c>
      <c r="J745" s="781"/>
      <c r="K745" s="781"/>
      <c r="L745" s="781"/>
      <c r="M745" s="781"/>
      <c r="N745" s="781"/>
      <c r="O745" s="781"/>
    </row>
    <row r="746" spans="1:44" x14ac:dyDescent="0.25">
      <c r="A746" s="19">
        <v>14</v>
      </c>
      <c r="B746" s="781" t="s">
        <v>273</v>
      </c>
      <c r="C746" s="781"/>
      <c r="D746" s="781"/>
      <c r="E746" s="781"/>
      <c r="F746" s="781"/>
      <c r="G746" s="781"/>
      <c r="H746" s="781"/>
      <c r="I746" s="782" t="s">
        <v>436</v>
      </c>
      <c r="J746" s="782"/>
      <c r="K746" s="782"/>
      <c r="L746" s="782"/>
      <c r="M746" s="782"/>
      <c r="N746" s="782"/>
      <c r="O746" s="782"/>
    </row>
  </sheetData>
  <sheetProtection algorithmName="SHA-512" hashValue="bT9iJ1gNmkiH1aPS7StHtOl+204SvgzkXSrYmByQaMWfy21UhYPkaHRwnxHLXHY5r/9Z0UlVDdCbQMb26ZsuEA==" saltValue="N8LdQrqX2+qY1YL6XRwMhg==" spinCount="100000" sheet="1" objects="1" scenarios="1" formatCells="0" formatColumns="0" formatRows="0" insertHyperlinks="0" sort="0" autoFilter="0" pivotTables="0"/>
  <mergeCells count="328">
    <mergeCell ref="A724:A730"/>
    <mergeCell ref="A401:A404"/>
    <mergeCell ref="B401:B403"/>
    <mergeCell ref="C401:C403"/>
    <mergeCell ref="A405:A408"/>
    <mergeCell ref="B405:B407"/>
    <mergeCell ref="C405:C407"/>
    <mergeCell ref="A696:A702"/>
    <mergeCell ref="A703:A709"/>
    <mergeCell ref="A717:A723"/>
    <mergeCell ref="A472:A478"/>
    <mergeCell ref="A479:A485"/>
    <mergeCell ref="A434:A440"/>
    <mergeCell ref="A441:A447"/>
    <mergeCell ref="A448:A454"/>
    <mergeCell ref="A542:A548"/>
    <mergeCell ref="A630:A636"/>
    <mergeCell ref="A637:A643"/>
    <mergeCell ref="A455:A461"/>
    <mergeCell ref="A462:A468"/>
    <mergeCell ref="A470:H470"/>
    <mergeCell ref="A661:A667"/>
    <mergeCell ref="A486:A492"/>
    <mergeCell ref="A710:A716"/>
    <mergeCell ref="A310:A313"/>
    <mergeCell ref="B310:B312"/>
    <mergeCell ref="B259:B261"/>
    <mergeCell ref="C248:C250"/>
    <mergeCell ref="A654:A660"/>
    <mergeCell ref="A365:A368"/>
    <mergeCell ref="A602:A608"/>
    <mergeCell ref="A623:A629"/>
    <mergeCell ref="A689:A695"/>
    <mergeCell ref="A682:A688"/>
    <mergeCell ref="A675:A681"/>
    <mergeCell ref="A668:A674"/>
    <mergeCell ref="A338:A341"/>
    <mergeCell ref="B338:B340"/>
    <mergeCell ref="C338:C340"/>
    <mergeCell ref="C267:C269"/>
    <mergeCell ref="A267:A270"/>
    <mergeCell ref="B271:B273"/>
    <mergeCell ref="A410:G410"/>
    <mergeCell ref="B346:B348"/>
    <mergeCell ref="A393:A396"/>
    <mergeCell ref="B393:B395"/>
    <mergeCell ref="C393:C395"/>
    <mergeCell ref="A397:A400"/>
    <mergeCell ref="B397:B399"/>
    <mergeCell ref="C397:C399"/>
    <mergeCell ref="A389:A392"/>
    <mergeCell ref="B389:B391"/>
    <mergeCell ref="C389:C391"/>
    <mergeCell ref="C201:C202"/>
    <mergeCell ref="A204:A206"/>
    <mergeCell ref="B204:B205"/>
    <mergeCell ref="C204:C205"/>
    <mergeCell ref="A385:A388"/>
    <mergeCell ref="B385:B387"/>
    <mergeCell ref="C385:C387"/>
    <mergeCell ref="C310:C312"/>
    <mergeCell ref="A314:A317"/>
    <mergeCell ref="B314:B316"/>
    <mergeCell ref="A354:A357"/>
    <mergeCell ref="B354:B356"/>
    <mergeCell ref="C354:C356"/>
    <mergeCell ref="B373:B375"/>
    <mergeCell ref="C373:C375"/>
    <mergeCell ref="C326:C328"/>
    <mergeCell ref="A346:A349"/>
    <mergeCell ref="B365:B367"/>
    <mergeCell ref="C365:C367"/>
    <mergeCell ref="B192:B193"/>
    <mergeCell ref="C192:C193"/>
    <mergeCell ref="A252:A255"/>
    <mergeCell ref="B252:B254"/>
    <mergeCell ref="C252:C254"/>
    <mergeCell ref="A207:A209"/>
    <mergeCell ref="B207:B208"/>
    <mergeCell ref="C207:C208"/>
    <mergeCell ref="A210:A212"/>
    <mergeCell ref="B210:B211"/>
    <mergeCell ref="C210:C211"/>
    <mergeCell ref="A214:N214"/>
    <mergeCell ref="A230:G230"/>
    <mergeCell ref="A232:A235"/>
    <mergeCell ref="B232:B234"/>
    <mergeCell ref="C232:C234"/>
    <mergeCell ref="A248:A251"/>
    <mergeCell ref="B248:B250"/>
    <mergeCell ref="A195:A197"/>
    <mergeCell ref="B195:B196"/>
    <mergeCell ref="C195:C196"/>
    <mergeCell ref="A180:A182"/>
    <mergeCell ref="A257:G257"/>
    <mergeCell ref="A308:G308"/>
    <mergeCell ref="A359:G359"/>
    <mergeCell ref="B267:B269"/>
    <mergeCell ref="A192:A194"/>
    <mergeCell ref="A186:A188"/>
    <mergeCell ref="B186:B187"/>
    <mergeCell ref="C186:C187"/>
    <mergeCell ref="A183:A185"/>
    <mergeCell ref="B183:B184"/>
    <mergeCell ref="C183:C184"/>
    <mergeCell ref="C314:C316"/>
    <mergeCell ref="B322:B324"/>
    <mergeCell ref="C322:C324"/>
    <mergeCell ref="A326:A329"/>
    <mergeCell ref="B326:B328"/>
    <mergeCell ref="B189:B190"/>
    <mergeCell ref="C189:C190"/>
    <mergeCell ref="A198:A200"/>
    <mergeCell ref="B198:B199"/>
    <mergeCell ref="C198:C199"/>
    <mergeCell ref="A201:A203"/>
    <mergeCell ref="B201:B202"/>
    <mergeCell ref="B746:H746"/>
    <mergeCell ref="C271:C273"/>
    <mergeCell ref="A271:A274"/>
    <mergeCell ref="B275:B277"/>
    <mergeCell ref="C275:C277"/>
    <mergeCell ref="A275:A278"/>
    <mergeCell ref="B279:B281"/>
    <mergeCell ref="C279:C281"/>
    <mergeCell ref="A279:A282"/>
    <mergeCell ref="A361:A364"/>
    <mergeCell ref="B361:B363"/>
    <mergeCell ref="C361:C363"/>
    <mergeCell ref="B283:B285"/>
    <mergeCell ref="C283:C285"/>
    <mergeCell ref="A283:A286"/>
    <mergeCell ref="B287:B289"/>
    <mergeCell ref="B303:B305"/>
    <mergeCell ref="C303:C305"/>
    <mergeCell ref="A299:A302"/>
    <mergeCell ref="A369:A372"/>
    <mergeCell ref="B369:B371"/>
    <mergeCell ref="B381:B383"/>
    <mergeCell ref="B330:B332"/>
    <mergeCell ref="C330:C332"/>
    <mergeCell ref="A138:A140"/>
    <mergeCell ref="A141:A143"/>
    <mergeCell ref="B141:B142"/>
    <mergeCell ref="C141:C142"/>
    <mergeCell ref="B144:B145"/>
    <mergeCell ref="C144:C145"/>
    <mergeCell ref="A144:A146"/>
    <mergeCell ref="I746:O746"/>
    <mergeCell ref="B744:H744"/>
    <mergeCell ref="I744:O744"/>
    <mergeCell ref="B745:H745"/>
    <mergeCell ref="I745:O745"/>
    <mergeCell ref="A493:A499"/>
    <mergeCell ref="A500:A506"/>
    <mergeCell ref="A507:A513"/>
    <mergeCell ref="A558:H558"/>
    <mergeCell ref="A645:H645"/>
    <mergeCell ref="A514:A520"/>
    <mergeCell ref="A521:A527"/>
    <mergeCell ref="A528:A534"/>
    <mergeCell ref="A535:A541"/>
    <mergeCell ref="A549:A555"/>
    <mergeCell ref="A647:A653"/>
    <mergeCell ref="A560:A566"/>
    <mergeCell ref="A150:A152"/>
    <mergeCell ref="A175:N175"/>
    <mergeCell ref="B159:B160"/>
    <mergeCell ref="C159:C160"/>
    <mergeCell ref="A159:A161"/>
    <mergeCell ref="A156:A158"/>
    <mergeCell ref="B156:B157"/>
    <mergeCell ref="C156:C157"/>
    <mergeCell ref="B171:B172"/>
    <mergeCell ref="C171:C172"/>
    <mergeCell ref="A171:A173"/>
    <mergeCell ref="B165:B166"/>
    <mergeCell ref="C165:C166"/>
    <mergeCell ref="A165:A167"/>
    <mergeCell ref="B162:B163"/>
    <mergeCell ref="C162:C163"/>
    <mergeCell ref="A162:A164"/>
    <mergeCell ref="A168:A170"/>
    <mergeCell ref="B168:B169"/>
    <mergeCell ref="C168:C169"/>
    <mergeCell ref="B147:B148"/>
    <mergeCell ref="B138:B139"/>
    <mergeCell ref="C138:C139"/>
    <mergeCell ref="B153:B154"/>
    <mergeCell ref="C153:C154"/>
    <mergeCell ref="B180:B181"/>
    <mergeCell ref="C180:C181"/>
    <mergeCell ref="B150:B151"/>
    <mergeCell ref="C150:C151"/>
    <mergeCell ref="A81:A83"/>
    <mergeCell ref="B81:B82"/>
    <mergeCell ref="C81:C82"/>
    <mergeCell ref="A111:A113"/>
    <mergeCell ref="B111:B112"/>
    <mergeCell ref="C111:C112"/>
    <mergeCell ref="C147:C148"/>
    <mergeCell ref="A129:A131"/>
    <mergeCell ref="B129:B130"/>
    <mergeCell ref="C129:C130"/>
    <mergeCell ref="A132:A134"/>
    <mergeCell ref="B132:B133"/>
    <mergeCell ref="C132:C133"/>
    <mergeCell ref="A136:N136"/>
    <mergeCell ref="A120:A122"/>
    <mergeCell ref="B120:B121"/>
    <mergeCell ref="C120:C121"/>
    <mergeCell ref="A123:A125"/>
    <mergeCell ref="B123:B124"/>
    <mergeCell ref="C123:C124"/>
    <mergeCell ref="A126:A128"/>
    <mergeCell ref="B126:B127"/>
    <mergeCell ref="C126:C127"/>
    <mergeCell ref="A147:A149"/>
    <mergeCell ref="A1:B3"/>
    <mergeCell ref="C1:N1"/>
    <mergeCell ref="C2:N2"/>
    <mergeCell ref="C3:G3"/>
    <mergeCell ref="H3:N3"/>
    <mergeCell ref="A4:B4"/>
    <mergeCell ref="A61:H61"/>
    <mergeCell ref="A76:N76"/>
    <mergeCell ref="A78:A80"/>
    <mergeCell ref="B78:B79"/>
    <mergeCell ref="C78:C79"/>
    <mergeCell ref="C4:N4"/>
    <mergeCell ref="C5:N5"/>
    <mergeCell ref="A5:B5"/>
    <mergeCell ref="A7:H7"/>
    <mergeCell ref="A16:H16"/>
    <mergeCell ref="A31:H31"/>
    <mergeCell ref="A46:H46"/>
    <mergeCell ref="A108:A110"/>
    <mergeCell ref="B108:B109"/>
    <mergeCell ref="C108:C109"/>
    <mergeCell ref="A97:N97"/>
    <mergeCell ref="A99:A101"/>
    <mergeCell ref="B99:B100"/>
    <mergeCell ref="C99:C100"/>
    <mergeCell ref="A102:A104"/>
    <mergeCell ref="B102:B103"/>
    <mergeCell ref="C102:C103"/>
    <mergeCell ref="A105:A107"/>
    <mergeCell ref="B105:B106"/>
    <mergeCell ref="C105:C106"/>
    <mergeCell ref="A90:A92"/>
    <mergeCell ref="B90:B91"/>
    <mergeCell ref="C90:C91"/>
    <mergeCell ref="A93:A95"/>
    <mergeCell ref="B93:B94"/>
    <mergeCell ref="C93:C94"/>
    <mergeCell ref="A84:A86"/>
    <mergeCell ref="B84:B85"/>
    <mergeCell ref="C84:C85"/>
    <mergeCell ref="A87:A89"/>
    <mergeCell ref="B87:B88"/>
    <mergeCell ref="C87:C88"/>
    <mergeCell ref="A114:A116"/>
    <mergeCell ref="B114:B115"/>
    <mergeCell ref="A177:A179"/>
    <mergeCell ref="B177:B178"/>
    <mergeCell ref="C177:C178"/>
    <mergeCell ref="C259:C261"/>
    <mergeCell ref="A259:A262"/>
    <mergeCell ref="B263:B265"/>
    <mergeCell ref="C263:C265"/>
    <mergeCell ref="A263:A266"/>
    <mergeCell ref="A236:A239"/>
    <mergeCell ref="B236:B238"/>
    <mergeCell ref="C236:C238"/>
    <mergeCell ref="A240:A243"/>
    <mergeCell ref="B240:B242"/>
    <mergeCell ref="C240:C242"/>
    <mergeCell ref="A244:A247"/>
    <mergeCell ref="B244:B246"/>
    <mergeCell ref="C244:C246"/>
    <mergeCell ref="C114:C115"/>
    <mergeCell ref="A117:A119"/>
    <mergeCell ref="B117:B118"/>
    <mergeCell ref="C117:C118"/>
    <mergeCell ref="A153:A155"/>
    <mergeCell ref="A189:A191"/>
    <mergeCell ref="A373:A376"/>
    <mergeCell ref="B377:B379"/>
    <mergeCell ref="C377:C379"/>
    <mergeCell ref="A377:A380"/>
    <mergeCell ref="C318:C320"/>
    <mergeCell ref="C287:C289"/>
    <mergeCell ref="A287:A290"/>
    <mergeCell ref="A303:A306"/>
    <mergeCell ref="A291:A294"/>
    <mergeCell ref="A295:A298"/>
    <mergeCell ref="B291:B293"/>
    <mergeCell ref="C291:C293"/>
    <mergeCell ref="B295:B297"/>
    <mergeCell ref="C295:C297"/>
    <mergeCell ref="B299:B301"/>
    <mergeCell ref="C299:C301"/>
    <mergeCell ref="C342:C344"/>
    <mergeCell ref="C346:C348"/>
    <mergeCell ref="A350:A353"/>
    <mergeCell ref="B350:B352"/>
    <mergeCell ref="C350:C352"/>
    <mergeCell ref="A322:A325"/>
    <mergeCell ref="A330:A333"/>
    <mergeCell ref="A318:A321"/>
    <mergeCell ref="B318:B320"/>
    <mergeCell ref="C381:C383"/>
    <mergeCell ref="A334:A337"/>
    <mergeCell ref="B334:B336"/>
    <mergeCell ref="C334:C336"/>
    <mergeCell ref="A342:A345"/>
    <mergeCell ref="B342:B344"/>
    <mergeCell ref="A381:A384"/>
    <mergeCell ref="C369:C371"/>
    <mergeCell ref="A425:H425"/>
    <mergeCell ref="A427:A433"/>
    <mergeCell ref="A609:A615"/>
    <mergeCell ref="A616:A622"/>
    <mergeCell ref="A567:A573"/>
    <mergeCell ref="A574:A580"/>
    <mergeCell ref="A581:A587"/>
    <mergeCell ref="A588:A594"/>
    <mergeCell ref="A595:A601"/>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GESTIÓN</vt:lpstr>
      <vt:lpstr>INVERSIÓN</vt:lpstr>
      <vt:lpstr>ACTIVIDADES</vt:lpstr>
      <vt:lpstr>Hoja1</vt:lpstr>
      <vt:lpstr>TERRITORIALIZACION</vt:lpstr>
      <vt:lpstr>SPI</vt:lpstr>
      <vt:lpstr>ACTIVIDADES!Área_de_impresión</vt:lpstr>
      <vt:lpstr>GESTIÓN!Área_de_impresión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2020-01-27T23:43:22Z</cp:lastPrinted>
  <dcterms:created xsi:type="dcterms:W3CDTF">2010-03-25T16:40:43Z</dcterms:created>
  <dcterms:modified xsi:type="dcterms:W3CDTF">2024-01-30T16:11:36Z</dcterms:modified>
</cp:coreProperties>
</file>