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350" tabRatio="373" activeTab="0"/>
  </bookViews>
  <sheets>
    <sheet name="GESTIÓN" sheetId="1" r:id="rId1"/>
    <sheet name="INVERSIÓN" sheetId="2" r:id="rId2"/>
    <sheet name="ACTIVIDADES" sheetId="3" r:id="rId3"/>
    <sheet name="TERRITORIALIZACIÓN" sheetId="4" r:id="rId4"/>
  </sheets>
  <externalReferences>
    <externalReference r:id="rId7"/>
  </externalReferences>
  <definedNames>
    <definedName name="_xlnm.Print_Area" localSheetId="2">'ACTIVIDADES'!$A$1:$V$126</definedName>
    <definedName name="_xlnm.Print_Area" localSheetId="0">'GESTIÓN'!$A$1:$AQ$32</definedName>
    <definedName name="_xlnm.Print_Area" localSheetId="1">'INVERSIÓN'!$A$1:$AP$126</definedName>
    <definedName name="_xlnm.Print_Area" localSheetId="3">'TERRITORIALIZACIÓN'!$A$1:$X$197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fullCalcOnLoad="1"/>
</workbook>
</file>

<file path=xl/comments3.xml><?xml version="1.0" encoding="utf-8"?>
<comments xmlns="http://schemas.openxmlformats.org/spreadsheetml/2006/main">
  <authors>
    <author>YULIED.PENARANDA</author>
  </authors>
  <commentList>
    <comment ref="V8" authorId="0">
      <text>
        <r>
          <rPr>
            <b/>
            <sz val="9"/>
            <rFont val="Tahoma"/>
            <family val="2"/>
          </rPr>
          <t xml:space="preserve">YULIED.PENARANDA
Logros más representativos alcanzados durante el trimestre reportado.
</t>
        </r>
      </text>
    </comment>
    <comment ref="V72" authorId="0">
      <text>
        <r>
          <rPr>
            <b/>
            <sz val="9"/>
            <rFont val="Tahoma"/>
            <family val="2"/>
          </rPr>
          <t xml:space="preserve">YULIED.PENARANDA
Logros más representativos alcanzados durante el trimestre reportado.
</t>
        </r>
      </text>
    </comment>
  </commentList>
</comments>
</file>

<file path=xl/comments4.xml><?xml version="1.0" encoding="utf-8"?>
<comments xmlns="http://schemas.openxmlformats.org/spreadsheetml/2006/main">
  <authors>
    <author>paola.rodriguez</author>
    <author>YULIED.PENARANDA</author>
    <author>DIANA.RINCON</author>
    <author>SANDRA.MENESES</author>
  </authors>
  <commentList>
    <comment ref="U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V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W6" authorId="1">
      <text>
        <r>
          <rPr>
            <b/>
            <sz val="9"/>
            <rFont val="Tahoma"/>
            <family val="2"/>
          </rPr>
          <t>YULIED.PENARANDA:</t>
        </r>
        <r>
          <rPr>
            <sz val="9"/>
            <rFont val="Tahoma"/>
            <family val="2"/>
          </rPr>
          <t xml:space="preserve">
• Afrocolombianos.
• Indígenas.
• ROM
• Raizales.
• No identifica grupos étnicos.
• Otros grupos étnicos.
</t>
        </r>
      </text>
    </comment>
    <comment ref="C111" authorId="2">
      <text>
        <r>
          <rPr>
            <b/>
            <sz val="9"/>
            <rFont val="Tahoma"/>
            <family val="2"/>
          </rPr>
          <t>DIANA.RINCON:</t>
        </r>
        <r>
          <rPr>
            <sz val="9"/>
            <rFont val="Tahoma"/>
            <family val="2"/>
          </rPr>
          <t xml:space="preserve">
la verificación se realizará al finalizar el periodo, es decir en Diciembre </t>
        </r>
      </text>
    </comment>
    <comment ref="C119" authorId="2">
      <text>
        <r>
          <rPr>
            <b/>
            <sz val="9"/>
            <rFont val="Tahoma"/>
            <family val="2"/>
          </rPr>
          <t>DIANA.RINCON:</t>
        </r>
        <r>
          <rPr>
            <sz val="9"/>
            <rFont val="Tahoma"/>
            <family val="2"/>
          </rPr>
          <t xml:space="preserve">
la verificación se realizará al finalizar el periodo, es decir en Diciembre </t>
        </r>
      </text>
    </comment>
    <comment ref="C115" authorId="2">
      <text>
        <r>
          <rPr>
            <b/>
            <sz val="9"/>
            <rFont val="Tahoma"/>
            <family val="2"/>
          </rPr>
          <t>DIANA.RINCON:</t>
        </r>
        <r>
          <rPr>
            <sz val="9"/>
            <rFont val="Tahoma"/>
            <family val="2"/>
          </rPr>
          <t xml:space="preserve">
la verificación se realizará al finalizar el periodo, es decir en Diciembre </t>
        </r>
      </text>
    </comment>
    <comment ref="C123" authorId="2">
      <text>
        <r>
          <rPr>
            <b/>
            <sz val="9"/>
            <rFont val="Tahoma"/>
            <family val="2"/>
          </rPr>
          <t>DIANA.RINCON:</t>
        </r>
        <r>
          <rPr>
            <sz val="9"/>
            <rFont val="Tahoma"/>
            <family val="2"/>
          </rPr>
          <t xml:space="preserve">
la verificación se realizará al finalizar el periodo, es decir en Diciembre </t>
        </r>
      </text>
    </comment>
    <comment ref="C103" authorId="2">
      <text>
        <r>
          <rPr>
            <b/>
            <sz val="9"/>
            <rFont val="Tahoma"/>
            <family val="2"/>
          </rPr>
          <t>DIANA.RINCON:</t>
        </r>
        <r>
          <rPr>
            <sz val="9"/>
            <rFont val="Tahoma"/>
            <family val="2"/>
          </rPr>
          <t xml:space="preserve">
la verificación se realizará al finalizar el periodo, es decir en Diciembre </t>
        </r>
      </text>
    </comment>
    <comment ref="C107" authorId="2">
      <text>
        <r>
          <rPr>
            <b/>
            <sz val="9"/>
            <rFont val="Tahoma"/>
            <family val="2"/>
          </rPr>
          <t>DIANA.RINCON:</t>
        </r>
        <r>
          <rPr>
            <sz val="9"/>
            <rFont val="Tahoma"/>
            <family val="2"/>
          </rPr>
          <t xml:space="preserve">
la verificación se realizará al finalizar el periodo, es decir en Diciembre </t>
        </r>
      </text>
    </comment>
    <comment ref="C171" authorId="3">
      <text>
        <r>
          <rPr>
            <b/>
            <sz val="9"/>
            <rFont val="Tahoma"/>
            <family val="2"/>
          </rPr>
          <t>SANDRA.MENESES:</t>
        </r>
        <r>
          <rPr>
            <sz val="9"/>
            <rFont val="Tahoma"/>
            <family val="2"/>
          </rPr>
          <t xml:space="preserve">
Comprende el resto de las Localidades
</t>
        </r>
      </text>
    </comment>
    <comment ref="R151" authorId="3">
      <text>
        <r>
          <rPr>
            <b/>
            <sz val="9"/>
            <rFont val="Tahoma"/>
            <family val="2"/>
          </rPr>
          <t>SANDRA.MENESES:</t>
        </r>
        <r>
          <rPr>
            <sz val="9"/>
            <rFont val="Tahoma"/>
            <family val="2"/>
          </rPr>
          <t xml:space="preserve">
FUENTE:http://oab.ambientebogota.gov.co/es/el-observatorio-y-las-localidades</t>
        </r>
      </text>
    </comment>
    <comment ref="N171" authorId="3">
      <text>
        <r>
          <rPr>
            <b/>
            <sz val="9"/>
            <rFont val="Tahoma"/>
            <family val="2"/>
          </rPr>
          <t>SANDRA.MENESES:</t>
        </r>
        <r>
          <rPr>
            <sz val="9"/>
            <rFont val="Tahoma"/>
            <family val="2"/>
          </rPr>
          <t xml:space="preserve">
Comprende el resto de las Localidades
</t>
        </r>
      </text>
    </comment>
  </commentList>
</comments>
</file>

<file path=xl/sharedStrings.xml><?xml version="1.0" encoding="utf-8"?>
<sst xmlns="http://schemas.openxmlformats.org/spreadsheetml/2006/main" count="1373" uniqueCount="348">
  <si>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</si>
  <si>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</si>
  <si>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</si>
  <si>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</si>
  <si>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</si>
  <si>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</si>
  <si>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</si>
  <si>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</si>
  <si>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</si>
  <si>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</si>
  <si>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</si>
  <si>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</si>
  <si>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</si>
  <si>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</si>
  <si>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</si>
  <si>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</si>
  <si>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</si>
  <si>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</si>
  <si>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</si>
  <si>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</si>
  <si>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</si>
  <si>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</si>
  <si>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</si>
  <si>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</si>
  <si>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</si>
  <si>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</si>
  <si>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</si>
  <si>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</si>
  <si>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</si>
  <si>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</si>
  <si>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</si>
  <si>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</si>
  <si>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</si>
  <si>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</si>
  <si>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</si>
  <si>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</si>
  <si>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</si>
  <si>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</si>
  <si>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</si>
  <si>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</si>
  <si>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</si>
  <si>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1, COD. META</t>
  </si>
  <si>
    <t>2, Meta Proyecto</t>
  </si>
  <si>
    <t>3, Nombre -Punto de inversión (Localidad, Especial, Distrital)</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</si>
  <si>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</si>
  <si>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</si>
  <si>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</si>
  <si>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</si>
  <si>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</si>
  <si>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</si>
  <si>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</si>
  <si>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</si>
  <si>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</si>
  <si>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</si>
  <si>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</si>
  <si>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</si>
  <si>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</si>
  <si>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</si>
  <si>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</si>
  <si>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</si>
  <si>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</si>
  <si>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</si>
  <si>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</si>
  <si>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</si>
  <si>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</si>
  <si>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5, PONDERACIÓN HORIZONTAL AÑO: ____</t>
  </si>
  <si>
    <t>VARIABLES</t>
  </si>
  <si>
    <t xml:space="preserve">6,PONDERACIÓN VERTICAL </t>
  </si>
  <si>
    <t>6,1 META</t>
  </si>
  <si>
    <t>6,2 ACTIVIDAD</t>
  </si>
  <si>
    <t>7, OBSERVACIONES AVANCE TRIMESTRE____  DE ____</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</si>
  <si>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</si>
  <si>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</si>
  <si>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</si>
  <si>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</si>
  <si>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</si>
  <si>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</si>
  <si>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</si>
  <si>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</si>
  <si>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</si>
  <si>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</si>
  <si>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</si>
  <si>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</si>
  <si>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</si>
  <si>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</si>
  <si>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</si>
  <si>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</si>
  <si>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</si>
  <si>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</si>
  <si>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</si>
  <si>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</si>
  <si>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</si>
  <si>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</si>
  <si>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</si>
  <si>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</si>
  <si>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</si>
  <si>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</si>
  <si>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</si>
  <si>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</si>
  <si>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</si>
  <si>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</si>
  <si>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</si>
  <si>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</si>
  <si>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</si>
  <si>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</si>
  <si>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</si>
  <si>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</si>
  <si>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</si>
  <si>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</si>
  <si>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</si>
  <si>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</si>
  <si>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</si>
  <si>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</si>
  <si>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 xml:space="preserve"> </t>
  </si>
  <si>
    <t xml:space="preserve"> Ambiente Sano para la equidad y disfrute del ciudadano</t>
  </si>
  <si>
    <t>Km</t>
  </si>
  <si>
    <t>Suma</t>
  </si>
  <si>
    <t>%</t>
  </si>
  <si>
    <t>Atender 1.846 solicitudes de permiso de vertimientos en el perímetro urbano</t>
  </si>
  <si>
    <t>Ejecutar el 100% del programa de control y seguimiento a usuarios del recurso hídrico y del suelo en el D. C.</t>
  </si>
  <si>
    <t>Realizar el seguimiento ambiental al 100% de los Predios afectados por actividad extractiva de minerales  en el perímetro urbano del D. C. con PMA y PMRRA</t>
  </si>
  <si>
    <t>Constante</t>
  </si>
  <si>
    <t xml:space="preserve">Evaluar el 100% de las solicitudes de instrumentos ambientales  asociados a la protección de la contaminación del recurso hídrico superficial, subterráneo y suelo de usuarios asociados a hidrocarburos </t>
  </si>
  <si>
    <t>Verificar 503 usuarios asociados a hidrocarburos para Identificar y Diagnosticar en sus  predios la posible afectación del recurso hídrico superficial, subterráneo y suelo</t>
  </si>
  <si>
    <t>Atender el 100% de las solicitudes de instrumentos ambientales asociadas al aprovechamiento del recurso Hídrico Subterráneo en el D. C.</t>
  </si>
  <si>
    <t>Realizar seguimiento y control ambiental al 100% de los puntos de captación de agua subterránea inventariados por la SDA</t>
  </si>
  <si>
    <t>Atender el 100% de las solicitudes concepto de diagnóstico ambiental relacionadas con el cambio de uso de suelo o con sospecha de contaminación de los predios del área urbana</t>
  </si>
  <si>
    <t>Sostenibilidad Ambiental Basada en Eficiencia Energética</t>
  </si>
  <si>
    <t xml:space="preserve">Dirección de Control Ambiental </t>
  </si>
  <si>
    <t>979 - Control a los factores de deterioro de los recursos naturales en la zona urbana del Distrito Capital</t>
  </si>
  <si>
    <t>Incremental</t>
  </si>
  <si>
    <t>X</t>
  </si>
  <si>
    <t>Espacialización de los objetos geográficos de la SRHS en el Sistema de Información Geográfico-SIG de la entidad, apoyo técnico SIG a proyectos interinstitucionales a cargo de la SRHS, generando la  cartografía física y digital y la georreferenciación de los objetos geográficos</t>
  </si>
  <si>
    <t>Conceptos técnicos derivados de la evaluación, control y seguimiento  ambiental a los predios con antigua actividad extractiva de minerales o que se esté desarrollando en el área urbana del D. C.</t>
  </si>
  <si>
    <t>Verificación topográfica de las áreas de los PMRRA y PMA presentados y del seguimiento de dichos instrumentos allegado por los usuarios en el área urbana del D. C. y levantamiento topográfico de las áreas afectadas por actividad extractiva que no cuentan con instrumento administrativo de manejo y control ambiental</t>
  </si>
  <si>
    <t>Proyección de actuaciones administrativas en ejercicio de la autoridad ambiental sobre los predios con actividad extractiva de minerales en el área urbana del D. C.</t>
  </si>
  <si>
    <t>Proyección de actuaciones administrativas en ejercicio de la autoridad ambiental sobreusuarios asociados a hidrocarburos para Identificar y Diagnosticar en sus  predios la posible afectación del recurso hídrico superficial, subterráneo y suelo</t>
  </si>
  <si>
    <t>Ejecución de brigada de toma de niveles y verificación del correcto funcionamiento de los medidores</t>
  </si>
  <si>
    <t>NA</t>
  </si>
  <si>
    <t>N.A.</t>
  </si>
  <si>
    <t>TODOS</t>
  </si>
  <si>
    <t xml:space="preserve">COMUNIDAD EN GENERAL </t>
  </si>
  <si>
    <t>7,674,366</t>
  </si>
  <si>
    <t>CUENCA SALITRE</t>
  </si>
  <si>
    <t>N. A.</t>
  </si>
  <si>
    <t>12.081,068 Ha</t>
  </si>
  <si>
    <t>CUENCA FUCHA</t>
  </si>
  <si>
    <t>10.048,60 Ha</t>
  </si>
  <si>
    <t>CUENCA TUNJUELO</t>
  </si>
  <si>
    <t>9.620,38 Ha</t>
  </si>
  <si>
    <t>UPZ</t>
  </si>
  <si>
    <t>Usaquén</t>
  </si>
  <si>
    <t>San Cristóbal Norte</t>
  </si>
  <si>
    <t>Los Cedros</t>
  </si>
  <si>
    <t>La Uribe</t>
  </si>
  <si>
    <t>Santa Fe</t>
  </si>
  <si>
    <t>Lourdes (UPZ 96)</t>
  </si>
  <si>
    <t>San Cristóbal</t>
  </si>
  <si>
    <t>San Blas</t>
  </si>
  <si>
    <t>Los Libertadores</t>
  </si>
  <si>
    <t>Usme</t>
  </si>
  <si>
    <t>Gran Yomasa</t>
  </si>
  <si>
    <t>Parque Entrenubes</t>
  </si>
  <si>
    <t>Danubio</t>
  </si>
  <si>
    <t>Comuneros</t>
  </si>
  <si>
    <t>La Flora</t>
  </si>
  <si>
    <t>Rafael Uribe Uribe</t>
  </si>
  <si>
    <t>Marruecos</t>
  </si>
  <si>
    <t>Ciudad Bolívar</t>
  </si>
  <si>
    <t>El Tesoro</t>
  </si>
  <si>
    <t>Monte Blanco</t>
  </si>
  <si>
    <t>Jerusalén</t>
  </si>
  <si>
    <t>Lucero</t>
  </si>
  <si>
    <t>San Francisco</t>
  </si>
  <si>
    <t>El Mochuelo</t>
  </si>
  <si>
    <t>CRECIENTE</t>
  </si>
  <si>
    <t>Actuaciones de control realizadas/actuaciones de control programadas</t>
  </si>
  <si>
    <t>ACTUACIONES</t>
  </si>
  <si>
    <t>Mantener las concentraciones promedio anuales de PM10 y PM2,5 en todo el territorio distrital por debajo de la norma *50 mg/m3 de PM10 y **25 mg/m3 de PM2,5</t>
  </si>
  <si>
    <t>Concentración promedio anual de material particulado de diámetro menor a 10 micras (PM10) por debajo de 50 µg/m3</t>
  </si>
  <si>
    <t xml:space="preserve"> µg/m3</t>
  </si>
  <si>
    <t>Concentración promedio anual de material particulado de diámetro menor a 2.5 micras (PM2.5) por debajo de 25 µg/m4</t>
  </si>
  <si>
    <t>CONSTANTE</t>
  </si>
  <si>
    <t>Reducir en 5% los niveles de ruido en las zonas críticas de la ciudad</t>
  </si>
  <si>
    <t>Reducción de niveles de ruido en las zonas críticas, dado en decibeles.</t>
  </si>
  <si>
    <t>Decibeles</t>
  </si>
  <si>
    <t>DECRECIENTE</t>
  </si>
  <si>
    <t>Número</t>
  </si>
  <si>
    <t>SUMA</t>
  </si>
  <si>
    <t xml:space="preserve">RECURSO HIDRICO Y SUELO
</t>
  </si>
  <si>
    <t>REALIZAR 45000 ACTUACIÓNES TÉCNICAS O JURÍDICAS DE EVALUACIÓN, CONTROL, SEGUIMIENTO, PREVENCIÓN E INVESTIGACIÓN SOBRE LOS RECURSOS FLORA Y FAUNA SILVESTRE EN EL DISTRITO CAPITAL.</t>
  </si>
  <si>
    <t>RECURSO ARBOLADO URBANO, FLORA Y FAUNA SILVESTRE</t>
  </si>
  <si>
    <t>Intervenir 100% de las fuentes fijas generadoras de material particulado priorizadas.</t>
  </si>
  <si>
    <t>RECURSO AIRE, RUIDO Y PUBLICIDAD EXTERIOR VISUAL – PEV</t>
  </si>
  <si>
    <t xml:space="preserve"> Revisar 136,000 vehículos Priorizando aquellos que utilicen combustible Diesel que circulen por la ciudad</t>
  </si>
  <si>
    <t>Disminuir 2,1 decibeles en 8 zonas críticas</t>
  </si>
  <si>
    <t>Intervenir 18 rutas críticas tradicionalmente cubierta por PEV ilegal</t>
  </si>
  <si>
    <t>Disminuir a 90 días el tiempo de atención a los procesos de notificación de los trámites administrativos.</t>
  </si>
  <si>
    <t>Decreciente</t>
  </si>
  <si>
    <t>Impulsar 12.000 expedientes sancionatorios mediante actos administrativos</t>
  </si>
  <si>
    <t>Decidir de fondo 1600 procesos sancionatorios</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</si>
  <si>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</si>
  <si>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RECURSO HIDRICO Y SUELO</t>
  </si>
  <si>
    <t>Realizar visitas de valoración, diagnóstico, medición y  la emisión de conceptos técnicos relacionados con tratamientos silviculturales.</t>
  </si>
  <si>
    <t>Verificar el cumplimiento de los tratamientos silviculturales autorizadas y de su compensación pecuniaria o en árboles.</t>
  </si>
  <si>
    <t>Realizar visitas de seguimiento, análisis de la situación encontrada y emisión de conceptos técnicos de las plantaciones y podas</t>
  </si>
  <si>
    <t>Realizar prevencion, seguimiento y control a procesos productivos, de inventarios, de actividad industrial,  de reportes del libro de operaciones y expedición de certificaciones, del recurso flora silvestre.</t>
  </si>
  <si>
    <t>Realizar operaciones de prevencion, seguimiento y control, rondas en terminales de transporte, expedición de salvoconductos, jornadas de capacitación, evaluación y seguimiento a permisos, liberación, remisión, incautación y entregas voluntarias del recurso fauna silvestre.</t>
  </si>
  <si>
    <t xml:space="preserve">Realizar los actos administrativos y notificaciones del recurso flora y fauna silvestre. </t>
  </si>
  <si>
    <t>Realizar el control a establecimientos  que cuenten con fuentes fijas de emisión atmosférica, generado a partir de las quejas,  derechos de petición, entes de control y demás solicitudes allegadas a la Entidad.</t>
  </si>
  <si>
    <t>Desarrollo de auditorias técnicas a los equipos  y procedimientos de acuerdo a los requisitos establecidos en las Normas Técnicas (Colombianas NTC's 4231, 4983, 5365) en los CDA´s.</t>
  </si>
  <si>
    <t>Evaluación y  control  a Vehículos reportados mediante el Programa de Requerimientos</t>
  </si>
  <si>
    <t>Evaluación, control y seguimiento de vehiculos en Operativos en via</t>
  </si>
  <si>
    <t>Desarrollar actividades tecnicas de evaluacion, control y seguimiento  establecidas para atender zonas criticas, encaminadas a determinar mediante mediciones de linea base y mediciones al final de cada una de las intervenciones en las zonas criticas, el resultado de las mismas.</t>
  </si>
  <si>
    <t xml:space="preserve">Resolver a través de respuestas con visitas y/u oficios, las solicitudes de la ciudadanía, cuando el uso de suelo se encuentra permitido para la actividad y cuando no lo está, apoyar a la Alcaldía local en la solución de la problemática de ruido. </t>
  </si>
  <si>
    <t>Adelantar los tramites juridicos pertinentes a los presuntos generadores de ruido que no se encuentran dentro de los parametros establecidos por la normativa ambiental vigente en materia de ruido.</t>
  </si>
  <si>
    <t xml:space="preserve">Realizar jornadas de sensibilización, a los establecimientos de comerio y ciudadanía en general, frente al tema de Publicidad Exterior Visual. </t>
  </si>
  <si>
    <t xml:space="preserve">Continuar con el seguimiento y control de los elementos de PEV mediante la atención a PQR's, Personerias, así como actuaciones de oficio por parte del área técnica. </t>
  </si>
  <si>
    <t>Actualizar el inventario de fuentes fijas de emisión ubicadas en el distrito capital,  partiendo del inventario establecido por el Plan decenal de descontaminacion a corte del año 2014, priorizando en las fuentes generadoreas de material particulado por procesos u operación con combustibles sólidos, incluyendo las fuentes fijas que requieren tramitar permiso de emisiones según lo establecido en la resolución 619 de 2007.</t>
  </si>
  <si>
    <t>Identificar e intervenir el 12,5% de las fuentes generadoras de material particulado ubicadas en el Distrito Capital, priorizando en las que operan con combustibles sólidos y líquidos y las fuentes que requieren tramitar permiso de emisión según lo establecido en la resolución 619 de 2007.</t>
  </si>
  <si>
    <t xml:space="preserve">Iniciar a los procesos sancionatorios ambientales que reunan los elementos necesrios paradar inicio al sancionatorio. </t>
  </si>
  <si>
    <t xml:space="preserve">Formular cargos a los procesos sancionatorios ambientales que se encuentren en la etapa procesal respectiva y se reunan los elementos necesrios paracontiuar con el proceso sancionatorio. </t>
  </si>
  <si>
    <t xml:space="preserve">Finalizar período probatorio a los procesos sancionatorios ambientales que se encuentren en la etapa procesal respectiva y se reunan los elementos necesrios paracontiuar con el proceso sancionatorio. </t>
  </si>
  <si>
    <t>SANCIONATORIO</t>
  </si>
  <si>
    <t>Implementación de un sistema que evidencie el trámite que a surtido cada expediente.</t>
  </si>
  <si>
    <t>Proyección de todas las formas de notificación y su envio y fijación oportuna.</t>
  </si>
  <si>
    <t>Implementación definitiva y rpomoción del sistema de notificación electronica.</t>
  </si>
  <si>
    <t>Prestamo y recepción de los expedientes en custodia.</t>
  </si>
  <si>
    <t>Actualización y Organiación de los expedientes en custodia.</t>
  </si>
  <si>
    <t>Actualización de los expedientes en el sistema de información de la SECRETARÍA (FOREST, o el que para ello defina la entidad)</t>
  </si>
  <si>
    <t xml:space="preserve">Revisar que toda la documentación correspondiente a pruedas se encuentre en el expediente; que se hayan surtido la totalidad de las etapas procesales que establece la norma para el proceso sancionatorio ambiental y que dichas etapas se hayan desarrollado salvguardano el debido proceso respentando los derechos de defensa y contradicción. </t>
  </si>
  <si>
    <t>Generar en caso de que la sación a imponer sea pecunaria (multa) el informe técico de criterios en el cual se aplique la Resolución No. 2086 del 2010</t>
  </si>
  <si>
    <t>Expedir el acto admiistrtivo que resuelva sobre la responsabilidad ambiental que contenga de manera inequivoca las circunstancias de modo, tiempo y lugar de cao, las normas aplicables y vigentes a los hechos, analisis juridico - técnico de los hechos y el informe unico que soporte la sanción a imponer.</t>
  </si>
  <si>
    <t>Formular y actualizar  el programa de control ambiental a predios dianosticados con posible afectación a los recursos suelo y agua subterráneo.</t>
  </si>
  <si>
    <t xml:space="preserve">Emitir los productos técnicos asociados al acompañamiento de las actividades de investigación, evaluación de planes de trabajo, remediación e identificación de  predios con afectación negativa de los recursos suelo y agua subterránea. </t>
  </si>
  <si>
    <t>Proyectar los actos administrativos que acojan juridicamente los productos técnicos asociados a la ejecución del programa de control a predios diagnosticados.</t>
  </si>
  <si>
    <t xml:space="preserve">Emitir los productos técnicos asociados al diagnostico de predios con sospecha de contaminación o con solicitudes de cambio de uso de suelo. </t>
  </si>
  <si>
    <t xml:space="preserve">Proyectar las actuaciones administrativas que acojan los productos técnicos asociados al diagnostico de predios con sospecha de contaminación o con solicitudes de cambio de uso de suelo. </t>
  </si>
  <si>
    <t>Emitir los productos técnicos asociados al seguimiento a las concesiones vigentes de aguas subterráneas, asi como al control y vigilancia de los puntos de captación de aguas inventariados por la SDA.</t>
  </si>
  <si>
    <t>Proyectar los actos administrativos que acojan juridicamente los productos técnicos relacionados con seguimiento, control y vigilancial al aprovechamiento del recurso hidrico subterráneo.</t>
  </si>
  <si>
    <t xml:space="preserve">Realizar la evaluación y los acompañamientos que se requieran en el marco de  las solicitudes de aprovechamiento del recurso hidrico subterráneo, a través de elaboración y numeración de conceptos e informes técnicos. </t>
  </si>
  <si>
    <t xml:space="preserve">Emitir  las actuaciones juridicas requeridas para resolver de fondo las solicitudes de aprovechamiento del recurso hdirico subterráneo. </t>
  </si>
  <si>
    <t>Proyección de actuaciones administrativas de  control y seguimiento a vertimientos de interés sanitario y ambiental en el D. C</t>
  </si>
  <si>
    <t>Realizar visitas tecnicas y proyectar los conceptos técnicos derivados del control y seguimiento  ambiental a usuarios asociados a hidrocarburos para Identificar y Diagnosticar en sus  predios la posible afectación del recurso hídrico superficial, subterráneo y suelo</t>
  </si>
  <si>
    <t xml:space="preserve">Identificar areas (has)/ predios con suelo degradado y/o contaminado.
</t>
  </si>
  <si>
    <t>Ejecutar el Plan de Saneamiento y Manejo de Vertimientos - PSMV, entre otros proyectos prioritarios.</t>
  </si>
  <si>
    <t>Trámite de las solicitudes concepto de diagnóstico ambiental relacionadas con el cambio de uso de suelo o con sospecha de contaminación de los predios del área urbana</t>
  </si>
  <si>
    <t>Ejecutar 45.000 actuaciones técnico jurídicas de evaluación, control, seguimiento, prevención e investigación para conservar, proteger y disminuir el tráfico ilegal de la flora y de la fauna silvestre.</t>
  </si>
  <si>
    <t>Formular, adoptar y ejecutar el Plan Distrital de Silvicultura Urbana, Zonas verdes y Jardinería con prospectiva de ejecución a 12 años, definido en el Decreto 531 de 2010 y adelantar su implementación en un 30%.</t>
  </si>
  <si>
    <t xml:space="preserve">Implementar acciones de control </t>
  </si>
  <si>
    <t xml:space="preserve">Número de acciones de control de  ruido en las zonas críticas de la ciudad </t>
  </si>
  <si>
    <t>Acciones</t>
  </si>
  <si>
    <t xml:space="preserve">Realizar el seguimiento al cumplimiento de las obligaciones establecidas en el PSMV de la EAB </t>
  </si>
  <si>
    <t>6, ACTUALIZACIÓN</t>
  </si>
  <si>
    <t>7, SEGUIMIENTO META</t>
  </si>
  <si>
    <t>6,1 Actualización Marzo</t>
  </si>
  <si>
    <t>6,2 Actualización Junio</t>
  </si>
  <si>
    <t>6,3 Actualización Septiembre</t>
  </si>
  <si>
    <t>6,4 Actualización Diciembre</t>
  </si>
  <si>
    <t>7,1 Seguimiento Marzo</t>
  </si>
  <si>
    <t>7,2 Seguimiento Junio</t>
  </si>
  <si>
    <t>7,3 Seguimiento Septiembre</t>
  </si>
  <si>
    <t>7,4 Seguimiento Diciembre</t>
  </si>
  <si>
    <t xml:space="preserve">LOCALIDADES - Reporte e El Seguimiento </t>
  </si>
  <si>
    <t>20 LOCALIDADES</t>
  </si>
  <si>
    <t>CUENCA</t>
  </si>
  <si>
    <t>UPZ 11 - San Cristóbal Norte</t>
  </si>
  <si>
    <t>No. De Canteras</t>
  </si>
  <si>
    <t>UPZ 13- Los Cedros</t>
  </si>
  <si>
    <t>UPZ 10 - La Uribe</t>
  </si>
  <si>
    <t>UPZ 96 -Lourdes</t>
  </si>
  <si>
    <t>UPZ 32 -San Blas</t>
  </si>
  <si>
    <t>UPZ 51 - Los Libertadores</t>
  </si>
  <si>
    <t>UPZ 57 - Gran Yomasa</t>
  </si>
  <si>
    <t>UPZ 60 -Parque Entrenubes</t>
  </si>
  <si>
    <t>UPZ 56 - Danubio</t>
  </si>
  <si>
    <t>UPZ 58 - Comuneros</t>
  </si>
  <si>
    <t>UPZ 52 - La Flora</t>
  </si>
  <si>
    <t>UPZ 54 - Marruecos</t>
  </si>
  <si>
    <t>UPZ 68 - El Tesoro</t>
  </si>
  <si>
    <t>UPZ 64 -Monte Blanco</t>
  </si>
  <si>
    <t>UPZ 70 - Jerusalén</t>
  </si>
  <si>
    <t>UPZ 67 - Lucero</t>
  </si>
  <si>
    <t>UPZ 66 - San Francisco</t>
  </si>
  <si>
    <t>UPZ 63 - El Mochuelo</t>
  </si>
  <si>
    <t>6 LOCALIDADES</t>
  </si>
  <si>
    <t>18 UPZ</t>
  </si>
  <si>
    <t>108 Canteras</t>
  </si>
  <si>
    <t>TOTALES - PROYECTO</t>
  </si>
  <si>
    <t>Total Recursos Vigencia - Proyecto</t>
  </si>
  <si>
    <t>Total  Recursos Reservas - Proyecto</t>
  </si>
  <si>
    <t>Realizar control y seguimiento a usuarios del recurso hidrico y del suelo en el D.C, y emitir las actuaciones tecnicas</t>
  </si>
  <si>
    <t>Realizar la evaluación técnica de las solicitudes de permiso a usuarios generadores de vertimientos al alcantarillado público, fuentes superficiales y suelo.</t>
  </si>
  <si>
    <t>Emitir actuaciones administrativas que deciden de fondo el tramite de permiso  de evaluación y seguimiento a vertimientos de interés sanitario y ambiental en el D. C</t>
  </si>
  <si>
    <t xml:space="preserve">Realizar la evaluación de las solucitudes de instrumentos ambientales de los usuarios asociados a hidrocarburos  y emitir las actuaciones tecnicas </t>
  </si>
  <si>
    <t xml:space="preserve">Emisió de actuaciones administrativas que decida de fondo el tramite permisivo  en ejercicio de la autoridad ambiental sobreasociados a la protección de la contaminación del recurso hídrico superficial, subterráneo y suelo de usuarios asociados a hidrocarburos </t>
  </si>
  <si>
    <t>LOCALIDAD - REPORTE EN EL SEGUIMIENTO</t>
  </si>
  <si>
    <t>POLÍGONO - REPORTE EN EL SEGUIMIENTO</t>
  </si>
  <si>
    <t>PUNTOS DE CAPTACIÓN</t>
  </si>
  <si>
    <t>HECTARIAS</t>
  </si>
  <si>
    <t>PREDIOS</t>
  </si>
  <si>
    <t>DISTRITAL</t>
  </si>
  <si>
    <t>CHAPINERO</t>
  </si>
  <si>
    <t>USAQUÉN</t>
  </si>
  <si>
    <t>TEUSAQUILLO</t>
  </si>
  <si>
    <t xml:space="preserve">BARRIOS UNIDOS </t>
  </si>
  <si>
    <t>SUBA</t>
  </si>
  <si>
    <t>ESPECIAL</t>
  </si>
  <si>
    <t>PUNTOS DE EMISIÓN</t>
  </si>
  <si>
    <t>PUNTOS DE CONTROL</t>
  </si>
  <si>
    <t>ZONAS CRÍTICAS - REPORTE EN L SEGUIMIENTO</t>
  </si>
  <si>
    <t>POLIGONO - ZONAS CRITICAS</t>
  </si>
  <si>
    <t>PERIMETRO</t>
  </si>
  <si>
    <t>N.A</t>
  </si>
  <si>
    <t>TODAS</t>
  </si>
  <si>
    <t>TOTAL MP16</t>
  </si>
  <si>
    <t>TOTAL MP3</t>
  </si>
  <si>
    <t>TOTAL MP2</t>
  </si>
  <si>
    <t>Creciente</t>
  </si>
  <si>
    <t>Otorgar las concesiones, permisos y autorizaciones (50% sanciones y 50% permisos) solicitados a la autoridad ambiental con fines de
regularización ambiental del Distrito</t>
  </si>
  <si>
    <t>Porcentaje de concesiones otorgadas con fines de regularización ambiental del Distrito</t>
  </si>
  <si>
    <t>Porcentaje de permisos otorgados con fines de regularización ambiental del Distrito</t>
  </si>
  <si>
    <t>Porcentaje de autorizaciones otorgadas con fines de regularización ambiental del Distrito</t>
  </si>
  <si>
    <t>Ambiente Sano</t>
  </si>
  <si>
    <t>442 y 448</t>
  </si>
  <si>
    <t>Realizar el 100% de las actuaciones de inspección, vigilancia, control (IVC), seguimiento y monitoreo</t>
  </si>
  <si>
    <t>Porcentaje de actuaciones de inspección, vigilancia, control (IVC), seguimiento y monitoreo en calidad del aire</t>
  </si>
  <si>
    <t xml:space="preserve"> Ambiente Sano</t>
  </si>
  <si>
    <t>La cuenca hídrica del Rio Bogotá en proceso de descontaminación a través de acciones de corto y mediano plazo</t>
  </si>
  <si>
    <t>Porcentaje de acatamiento Sentencia Río Bogotá - obligaciones DCA</t>
  </si>
  <si>
    <t xml:space="preserve"> Ambiente Sano </t>
  </si>
  <si>
    <t>Realizar operativos de control y limpieza de las rutas tradicionalmente cubierta por publicidad exterior visual ilegal</t>
  </si>
  <si>
    <t>Número de operativos de control y limpieza de rutas cubiertas por publicidad</t>
  </si>
  <si>
    <t>Porcentaje de seguimiento a la ejecución del Plan de Saneamiento y Manejo de Vertimientos (PSMV)</t>
  </si>
  <si>
    <t>Un Plan Distrital de Silvicultura Urbana, Zonas verdes y Jardinería formulado, adoptado y en ejecución</t>
  </si>
  <si>
    <t>Plan</t>
  </si>
  <si>
    <t>Ejecutar 80,000 actuaciones técnicas o jurídicas en evaluación, control, seguimiento, prevención e investigación sobre el
manejo del arbolado urbano en el Distrito Capital</t>
  </si>
  <si>
    <t>Generar 8 instrumentos técnicos, científicos y de prevención para el mantenimiento y prevención en la gestión el arbolado
urbano, que propendan por su protección y prestación de los servicios ambientales inherentes</t>
  </si>
  <si>
    <t>Aumentar la calidad de los 20,12 km de río en el área urbana que cuentan con calidad aceptable o superior (WQI &gt;65) a buena o superior
(WQI &gt;80) y adicionar 10 km de ríos en el área urbana del Distrito con calidad de agua aceptable o superior (WQI</t>
  </si>
  <si>
    <t>Número de km de ríos urbanos con índice de Calidad del Agua buena o superior (WQI &gt;80)</t>
  </si>
  <si>
    <t>Número de km de ríos urbanos adicionales con índice de Calidad del Agua aceptable (WQI &gt;65)</t>
  </si>
  <si>
    <t>Evaluar el 100 % de las solicitudes de instrumentos ambientales asociados a la protección de la contaminación del recurso
hídrico superficial, subterráneo y suelo de usuarios asociados a hidrocarburos</t>
  </si>
  <si>
    <t>443 y 458</t>
  </si>
  <si>
    <t>Intervenir 27 hectáreas de suelo degradado y/o contaminado</t>
  </si>
  <si>
    <t>Número de hectáreas de suelo degradado y/o contaminado intervenidas</t>
  </si>
  <si>
    <t>Ejecutar 100 % el programa de control ambiental a los predios diagnosticados con posible afectación al recurso suelo y
agua subterránea.</t>
  </si>
  <si>
    <r>
      <t xml:space="preserve">Evaluacion, control y seguimiento de vehículos en el Programa de Autorregulación </t>
    </r>
    <r>
      <rPr>
        <sz val="8"/>
        <rFont val="Arial"/>
        <family val="2"/>
      </rPr>
      <t xml:space="preserve"> </t>
    </r>
  </si>
  <si>
    <r>
      <t xml:space="preserve">Realizar operativos </t>
    </r>
    <r>
      <rPr>
        <sz val="12"/>
        <rFont val="Calibri"/>
        <family val="2"/>
      </rPr>
      <t>de</t>
    </r>
    <r>
      <rPr>
        <sz val="12"/>
        <rFont val="Arial"/>
        <family val="2"/>
      </rPr>
      <t xml:space="preserve"> limpieza  de publicidad exterior visual ilegal, principalmente afiches, ubicados en el espacio público de manera ilegal.</t>
    </r>
  </si>
</sst>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quot;€&quot;_-;\-* #,##0.00\ &quot;€&quot;_-;_-* &quot;-&quot;??\ &quot;€&quot;_-;_-@_-"/>
    <numFmt numFmtId="173" formatCode="_-* #,##0.00\ _€_-;\-* #,##0.00\ _€_-;_-* &quot;-&quot;??\ _€_-;_-@_-"/>
    <numFmt numFmtId="174" formatCode="_ &quot;$&quot;\ * #,##0.00_ ;_ &quot;$&quot;\ * \-#,##0.00_ ;_ &quot;$&quot;\ * &quot;-&quot;??_ ;_ @_ "/>
    <numFmt numFmtId="175" formatCode="_ * #,##0.00_ ;_ * \-#,##0.00_ ;_ * &quot;-&quot;??_ ;_ @_ "/>
    <numFmt numFmtId="176" formatCode="[$$-240A]\ #,##0"/>
    <numFmt numFmtId="177" formatCode="_([$$-240A]\ * #,##0_);_([$$-240A]\ * \(#,##0\);_([$$-240A]\ * &quot;-&quot;??_);_(@_)"/>
    <numFmt numFmtId="178" formatCode="0.0%"/>
    <numFmt numFmtId="179" formatCode="_ * #,##0_ ;_ * \-#,##0_ ;_ * &quot;-&quot;??_ ;_ @_ "/>
    <numFmt numFmtId="180" formatCode="_(&quot;$&quot;* #,##0.00_);_(&quot;$&quot;* \(#,##0.00\);_(&quot;$&quot;* &quot;-&quot;??_);_(@_)"/>
    <numFmt numFmtId="181" formatCode="_-* #,##0\ _€_-;\-* #,##0\ _€_-;_-* &quot;-&quot;??\ _€_-;_-@_-"/>
    <numFmt numFmtId="182" formatCode="#,##0.0_);\(#,##0.0\)"/>
    <numFmt numFmtId="183" formatCode="_-* #,##0.0\ _€_-;\-* #,##0.0\ _€_-;_-* &quot;-&quot;??\ _€_-;_-@_-"/>
    <numFmt numFmtId="184" formatCode="_(* #,##0_);_(* \(#,##0\);_(* &quot;-&quot;??_);_(@_)"/>
    <numFmt numFmtId="185" formatCode="_(&quot;$&quot;* #,##0_);_(&quot;$&quot;* \(#,##0\);_(&quot;$&quot;* &quot;-&quot;??_);_(@_)"/>
    <numFmt numFmtId="186" formatCode="0.000"/>
  </numFmts>
  <fonts count="90">
    <font>
      <sz val="11"/>
      <color theme="1"/>
      <name val="Calibri"/>
      <family val="2"/>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4"/>
      <name val="Calibri"/>
      <family val="2"/>
    </font>
    <font>
      <b/>
      <sz val="8"/>
      <color indexed="8"/>
      <name val="Arial"/>
      <family val="2"/>
    </font>
    <font>
      <sz val="10"/>
      <name val="Arial Narrow"/>
      <family val="2"/>
    </font>
    <font>
      <b/>
      <sz val="11"/>
      <color indexed="8"/>
      <name val="Arial"/>
      <family val="2"/>
    </font>
    <font>
      <b/>
      <sz val="10"/>
      <color indexed="8"/>
      <name val="Arial"/>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7"/>
      <color indexed="8"/>
      <name val="Arial"/>
      <family val="2"/>
    </font>
    <font>
      <sz val="9"/>
      <color indexed="8"/>
      <name val="Calibri"/>
      <family val="2"/>
    </font>
    <font>
      <b/>
      <sz val="9"/>
      <color indexed="8"/>
      <name val="Calibri"/>
      <family val="2"/>
    </font>
    <font>
      <sz val="7"/>
      <name val="Calibri"/>
      <family val="2"/>
    </font>
    <font>
      <sz val="11"/>
      <color indexed="8"/>
      <name val="Arial Narrow"/>
      <family val="2"/>
    </font>
    <font>
      <sz val="10"/>
      <name val="Calibri"/>
      <family val="2"/>
    </font>
    <font>
      <b/>
      <sz val="11"/>
      <name val="Calibri"/>
      <family val="2"/>
    </font>
    <font>
      <sz val="10"/>
      <color indexed="10"/>
      <name val="Arial"/>
      <family val="2"/>
    </font>
    <font>
      <sz val="7"/>
      <color indexed="22"/>
      <name val="Arial"/>
      <family val="2"/>
    </font>
    <font>
      <sz val="9"/>
      <name val="Calibri"/>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7"/>
      <color theme="1"/>
      <name val="Arial"/>
      <family val="2"/>
    </font>
    <font>
      <sz val="11"/>
      <color theme="1"/>
      <name val="Arial"/>
      <family val="2"/>
    </font>
    <font>
      <sz val="9"/>
      <color theme="1"/>
      <name val="Calibri"/>
      <family val="2"/>
    </font>
    <font>
      <b/>
      <sz val="9"/>
      <color theme="1"/>
      <name val="Calibri"/>
      <family val="2"/>
    </font>
    <font>
      <sz val="11"/>
      <color theme="1"/>
      <name val="Arial Narrow"/>
      <family val="2"/>
    </font>
    <font>
      <sz val="12"/>
      <color theme="1"/>
      <name val="Arial"/>
      <family val="2"/>
    </font>
    <font>
      <sz val="10"/>
      <color rgb="FFFF0000"/>
      <name val="Arial"/>
      <family val="2"/>
    </font>
    <font>
      <sz val="7"/>
      <color theme="0" tint="-0.04997999966144562"/>
      <name val="Arial"/>
      <family val="2"/>
    </font>
    <font>
      <sz val="8"/>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3" tint="0.7999799847602844"/>
        <bgColor indexed="64"/>
      </patternFill>
    </fill>
    <fill>
      <patternFill patternType="solid">
        <fgColor indexed="65"/>
        <bgColor indexed="64"/>
      </patternFill>
    </fill>
    <fill>
      <patternFill patternType="solid">
        <fgColor rgb="FFFFFFFF"/>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thin"/>
      <top/>
      <bottom style="thin"/>
    </border>
    <border>
      <left style="thin"/>
      <right style="thin"/>
      <top style="thin"/>
      <bottom style="mediu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thin"/>
      <right style="medium"/>
      <top style="medium">
        <color theme="1"/>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thin"/>
      <right style="thin"/>
      <top style="medium">
        <color theme="1"/>
      </top>
      <bottom style="medium"/>
    </border>
    <border>
      <left/>
      <right style="thin"/>
      <top/>
      <bottom style="medium"/>
    </border>
    <border>
      <left style="thin"/>
      <right/>
      <top/>
      <bottom style="medium"/>
    </border>
    <border>
      <left style="medium"/>
      <right style="thin"/>
      <top/>
      <bottom style="medium"/>
    </border>
    <border>
      <left style="thin"/>
      <right style="medium"/>
      <top/>
      <bottom style="medium"/>
    </border>
    <border>
      <left/>
      <right style="thin"/>
      <top style="medium"/>
      <bottom style="medium"/>
    </border>
    <border>
      <left style="medium"/>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border>
    <border>
      <left/>
      <right/>
      <top style="thin"/>
      <bottom style="thin"/>
    </border>
    <border>
      <left/>
      <right style="thin"/>
      <top style="thin"/>
      <bottom style="thin"/>
    </border>
    <border>
      <left style="medium"/>
      <right style="thin"/>
      <top style="thin"/>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style="thin"/>
      <top style="medium"/>
      <bottom/>
    </border>
    <border>
      <left style="thin"/>
      <right style="thin"/>
      <top/>
      <bottom/>
    </border>
    <border>
      <left style="thin"/>
      <right style="thin"/>
      <top/>
      <bottom style="medium"/>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thin"/>
      <bottom/>
    </border>
    <border>
      <left/>
      <right/>
      <top style="thin"/>
      <bottom/>
    </border>
    <border>
      <left/>
      <right style="medium"/>
      <top style="thin"/>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75" fontId="4" fillId="0" borderId="0" applyFont="0" applyFill="0" applyBorder="0" applyAlignment="0" applyProtection="0"/>
    <xf numFmtId="175" fontId="4" fillId="0" borderId="0" applyFont="0" applyFill="0" applyBorder="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3"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174" fontId="4" fillId="0" borderId="0" applyFont="0" applyFill="0" applyBorder="0" applyAlignment="0" applyProtection="0"/>
    <xf numFmtId="179" fontId="4" fillId="0" borderId="0" applyFont="0" applyFill="0" applyBorder="0" applyAlignment="0" applyProtection="0"/>
    <xf numFmtId="44" fontId="0" fillId="0" borderId="0" applyFont="0" applyFill="0" applyBorder="0" applyAlignment="0" applyProtection="0"/>
    <xf numFmtId="180" fontId="4" fillId="0" borderId="0" applyFont="0" applyFill="0" applyBorder="0" applyAlignment="0" applyProtection="0"/>
    <xf numFmtId="172" fontId="1" fillId="0" borderId="0" applyFont="0" applyFill="0" applyBorder="0" applyAlignment="0" applyProtection="0"/>
    <xf numFmtId="0" fontId="71"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655">
    <xf numFmtId="0" fontId="0" fillId="0" borderId="0" xfId="0" applyFont="1" applyAlignment="1">
      <alignment/>
    </xf>
    <xf numFmtId="0" fontId="0" fillId="0" borderId="0" xfId="0" applyFill="1" applyAlignment="1">
      <alignment/>
    </xf>
    <xf numFmtId="0" fontId="5" fillId="0" borderId="0" xfId="66" applyFont="1" applyBorder="1" applyAlignment="1">
      <alignment vertical="center"/>
      <protection/>
    </xf>
    <xf numFmtId="0" fontId="7"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79"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66" applyAlignment="1">
      <alignment vertical="center"/>
      <protection/>
    </xf>
    <xf numFmtId="10" fontId="4" fillId="0" borderId="0" xfId="66" applyNumberFormat="1" applyAlignment="1">
      <alignment vertical="center"/>
      <protection/>
    </xf>
    <xf numFmtId="0" fontId="4" fillId="0" borderId="0" xfId="66" applyBorder="1" applyAlignment="1">
      <alignment vertical="center"/>
      <protection/>
    </xf>
    <xf numFmtId="0" fontId="2" fillId="0" borderId="0" xfId="66" applyFont="1" applyAlignment="1">
      <alignment vertical="center"/>
      <protection/>
    </xf>
    <xf numFmtId="0" fontId="4" fillId="34" borderId="0" xfId="66" applyFill="1" applyBorder="1" applyAlignment="1">
      <alignment vertical="center"/>
      <protection/>
    </xf>
    <xf numFmtId="0" fontId="4" fillId="34" borderId="0" xfId="66" applyFill="1" applyAlignment="1">
      <alignment vertical="center"/>
      <protection/>
    </xf>
    <xf numFmtId="0" fontId="11" fillId="34" borderId="0" xfId="66" applyFont="1" applyFill="1" applyAlignment="1">
      <alignment vertical="center"/>
      <protection/>
    </xf>
    <xf numFmtId="0" fontId="11" fillId="0" borderId="0" xfId="66" applyFont="1" applyAlignment="1">
      <alignment vertical="center"/>
      <protection/>
    </xf>
    <xf numFmtId="10" fontId="4" fillId="34" borderId="0" xfId="66" applyNumberFormat="1" applyFill="1" applyAlignment="1">
      <alignment vertical="center"/>
      <protection/>
    </xf>
    <xf numFmtId="0" fontId="0" fillId="33" borderId="0" xfId="0" applyFill="1" applyAlignment="1">
      <alignment horizontal="center"/>
    </xf>
    <xf numFmtId="0" fontId="7" fillId="0" borderId="10" xfId="0" applyFont="1" applyBorder="1" applyAlignment="1">
      <alignment horizontal="center" vertical="center"/>
    </xf>
    <xf numFmtId="0" fontId="0" fillId="0" borderId="0" xfId="0" applyFill="1" applyAlignment="1">
      <alignment horizontal="center"/>
    </xf>
    <xf numFmtId="0" fontId="7" fillId="0" borderId="0" xfId="0" applyFont="1" applyAlignment="1">
      <alignment vertical="center"/>
    </xf>
    <xf numFmtId="0" fontId="11" fillId="0" borderId="0" xfId="0" applyFont="1" applyFill="1" applyAlignment="1">
      <alignment/>
    </xf>
    <xf numFmtId="181" fontId="0" fillId="0" borderId="0" xfId="0" applyNumberFormat="1" applyFill="1" applyAlignment="1">
      <alignment horizontal="center"/>
    </xf>
    <xf numFmtId="0" fontId="4" fillId="33" borderId="0" xfId="66" applyFill="1" applyAlignment="1">
      <alignment vertical="center"/>
      <protection/>
    </xf>
    <xf numFmtId="10" fontId="80" fillId="33" borderId="10" xfId="66" applyNumberFormat="1" applyFont="1" applyFill="1" applyBorder="1" applyAlignment="1">
      <alignment horizontal="center" vertical="center" wrapText="1"/>
      <protection/>
    </xf>
    <xf numFmtId="178" fontId="15" fillId="0" borderId="11" xfId="0" applyNumberFormat="1" applyFont="1" applyFill="1" applyBorder="1" applyAlignment="1">
      <alignment horizontal="center" vertical="center"/>
    </xf>
    <xf numFmtId="178" fontId="15" fillId="33" borderId="11" xfId="0" applyNumberFormat="1" applyFont="1" applyFill="1" applyBorder="1" applyAlignment="1">
      <alignment horizontal="center" vertical="center"/>
    </xf>
    <xf numFmtId="178" fontId="80" fillId="33" borderId="10" xfId="0" applyNumberFormat="1" applyFont="1" applyFill="1" applyBorder="1" applyAlignment="1">
      <alignment horizontal="center" vertical="center"/>
    </xf>
    <xf numFmtId="0" fontId="81" fillId="33" borderId="10" xfId="0" applyFont="1" applyFill="1" applyBorder="1" applyAlignment="1">
      <alignment horizontal="justify"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justify" vertical="center" wrapText="1"/>
    </xf>
    <xf numFmtId="3" fontId="17" fillId="0" borderId="12" xfId="0" applyNumberFormat="1" applyFont="1" applyFill="1" applyBorder="1" applyAlignment="1">
      <alignment horizontal="center" vertical="center" wrapText="1"/>
    </xf>
    <xf numFmtId="0" fontId="82" fillId="0" borderId="12" xfId="0" applyFont="1" applyFill="1" applyBorder="1" applyAlignment="1">
      <alignment horizontal="center" vertical="center"/>
    </xf>
    <xf numFmtId="181" fontId="82" fillId="33" borderId="12" xfId="50" applyNumberFormat="1" applyFont="1" applyFill="1" applyBorder="1" applyAlignment="1">
      <alignment horizontal="center" vertical="center"/>
    </xf>
    <xf numFmtId="181" fontId="82" fillId="33" borderId="10" xfId="50" applyNumberFormat="1" applyFont="1" applyFill="1" applyBorder="1" applyAlignment="1">
      <alignment horizontal="center" vertical="center"/>
    </xf>
    <xf numFmtId="0" fontId="82" fillId="0" borderId="10" xfId="0" applyFont="1" applyFill="1" applyBorder="1" applyAlignment="1">
      <alignment horizontal="center" vertical="center"/>
    </xf>
    <xf numFmtId="181" fontId="82" fillId="0" borderId="10" xfId="50" applyNumberFormat="1" applyFont="1" applyFill="1" applyBorder="1" applyAlignment="1">
      <alignment horizontal="center" vertical="center"/>
    </xf>
    <xf numFmtId="0" fontId="82" fillId="33" borderId="12" xfId="0" applyFont="1" applyFill="1" applyBorder="1" applyAlignment="1">
      <alignment horizontal="center" vertical="center"/>
    </xf>
    <xf numFmtId="181" fontId="82" fillId="0" borderId="12" xfId="50" applyNumberFormat="1" applyFont="1" applyFill="1" applyBorder="1" applyAlignment="1">
      <alignment horizontal="center" vertical="center"/>
    </xf>
    <xf numFmtId="181" fontId="82" fillId="33" borderId="13" xfId="0" applyNumberFormat="1" applyFont="1" applyFill="1" applyBorder="1" applyAlignment="1">
      <alignment horizontal="center"/>
    </xf>
    <xf numFmtId="0" fontId="7" fillId="33" borderId="10" xfId="0" applyFont="1" applyFill="1" applyBorder="1" applyAlignment="1">
      <alignment horizontal="center" vertical="center"/>
    </xf>
    <xf numFmtId="37" fontId="18" fillId="33" borderId="10" xfId="57" applyNumberFormat="1" applyFont="1" applyFill="1" applyBorder="1" applyAlignment="1">
      <alignment horizontal="center" vertical="center"/>
    </xf>
    <xf numFmtId="10" fontId="82" fillId="0" borderId="10" xfId="73" applyNumberFormat="1" applyFont="1" applyFill="1" applyBorder="1" applyAlignment="1">
      <alignment horizontal="center" vertical="center"/>
    </xf>
    <xf numFmtId="10" fontId="82" fillId="33" borderId="10" xfId="73" applyNumberFormat="1" applyFont="1" applyFill="1" applyBorder="1" applyAlignment="1">
      <alignment horizontal="center" vertical="center"/>
    </xf>
    <xf numFmtId="10" fontId="82" fillId="0" borderId="12" xfId="73" applyNumberFormat="1" applyFont="1" applyFill="1" applyBorder="1" applyAlignment="1">
      <alignment horizontal="center" vertical="center"/>
    </xf>
    <xf numFmtId="37" fontId="20" fillId="33" borderId="14" xfId="57"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33" borderId="12" xfId="0" applyNumberFormat="1" applyFont="1" applyFill="1" applyBorder="1" applyAlignment="1">
      <alignment horizontal="center" vertical="center" wrapText="1"/>
    </xf>
    <xf numFmtId="10" fontId="82" fillId="33" borderId="12" xfId="73" applyNumberFormat="1" applyFont="1" applyFill="1" applyBorder="1" applyAlignment="1">
      <alignment horizontal="center" vertical="center"/>
    </xf>
    <xf numFmtId="0" fontId="18" fillId="33" borderId="10" xfId="0" applyFont="1" applyFill="1" applyBorder="1" applyAlignment="1">
      <alignment horizontal="right" vertical="center"/>
    </xf>
    <xf numFmtId="0" fontId="82" fillId="33" borderId="10" xfId="0" applyFont="1" applyFill="1" applyBorder="1" applyAlignment="1">
      <alignment horizontal="center" vertical="center"/>
    </xf>
    <xf numFmtId="181" fontId="82" fillId="33" borderId="10" xfId="0" applyNumberFormat="1" applyFont="1" applyFill="1" applyBorder="1" applyAlignment="1">
      <alignment horizontal="center" vertical="center"/>
    </xf>
    <xf numFmtId="3" fontId="17" fillId="33" borderId="10" xfId="59" applyNumberFormat="1" applyFont="1" applyFill="1" applyBorder="1" applyAlignment="1">
      <alignment horizontal="center" vertical="center" wrapText="1"/>
    </xf>
    <xf numFmtId="177" fontId="18" fillId="33" borderId="10" xfId="0" applyNumberFormat="1" applyFont="1" applyFill="1" applyBorder="1" applyAlignment="1">
      <alignment horizontal="right" vertical="center"/>
    </xf>
    <xf numFmtId="181" fontId="83" fillId="33" borderId="14" xfId="50" applyNumberFormat="1" applyFont="1" applyFill="1" applyBorder="1" applyAlignment="1">
      <alignment horizontal="center" vertical="center"/>
    </xf>
    <xf numFmtId="0" fontId="83" fillId="33" borderId="14" xfId="0" applyFont="1" applyFill="1" applyBorder="1" applyAlignment="1">
      <alignment horizontal="center" vertical="center"/>
    </xf>
    <xf numFmtId="0" fontId="82" fillId="33" borderId="14" xfId="0" applyFont="1" applyFill="1" applyBorder="1" applyAlignment="1">
      <alignment horizontal="center" vertical="center"/>
    </xf>
    <xf numFmtId="3" fontId="17" fillId="33" borderId="13" xfId="59" applyNumberFormat="1" applyFont="1" applyFill="1" applyBorder="1" applyAlignment="1">
      <alignment horizontal="center" vertical="center" wrapText="1"/>
    </xf>
    <xf numFmtId="181" fontId="82" fillId="33" borderId="13" xfId="0" applyNumberFormat="1" applyFont="1" applyFill="1" applyBorder="1" applyAlignment="1">
      <alignment vertical="center"/>
    </xf>
    <xf numFmtId="181" fontId="82" fillId="33" borderId="10" xfId="0" applyNumberFormat="1" applyFont="1" applyFill="1" applyBorder="1" applyAlignment="1">
      <alignment vertical="center"/>
    </xf>
    <xf numFmtId="181" fontId="82" fillId="33" borderId="10" xfId="0" applyNumberFormat="1" applyFont="1" applyFill="1" applyBorder="1" applyAlignment="1">
      <alignment horizontal="center"/>
    </xf>
    <xf numFmtId="0" fontId="2" fillId="35" borderId="10" xfId="66" applyFont="1" applyFill="1" applyBorder="1" applyAlignment="1">
      <alignment horizontal="left" vertical="center" wrapText="1"/>
      <protection/>
    </xf>
    <xf numFmtId="178" fontId="52" fillId="36" borderId="12" xfId="0" applyNumberFormat="1" applyFont="1" applyFill="1" applyBorder="1" applyAlignment="1">
      <alignment vertical="center"/>
    </xf>
    <xf numFmtId="178" fontId="52" fillId="37" borderId="11" xfId="0" applyNumberFormat="1" applyFont="1" applyFill="1" applyBorder="1" applyAlignment="1">
      <alignment vertical="center"/>
    </xf>
    <xf numFmtId="0" fontId="0" fillId="0" borderId="15" xfId="0" applyFill="1" applyBorder="1" applyAlignment="1">
      <alignment/>
    </xf>
    <xf numFmtId="0" fontId="0" fillId="0" borderId="16" xfId="0" applyFill="1" applyBorder="1" applyAlignment="1">
      <alignment/>
    </xf>
    <xf numFmtId="0" fontId="84" fillId="0" borderId="0" xfId="0" applyFont="1" applyFill="1" applyAlignment="1">
      <alignment horizontal="center" vertical="center"/>
    </xf>
    <xf numFmtId="0" fontId="5" fillId="33" borderId="17" xfId="0" applyFont="1" applyFill="1" applyBorder="1" applyAlignment="1">
      <alignment vertical="top" wrapText="1"/>
    </xf>
    <xf numFmtId="0" fontId="5" fillId="33" borderId="0" xfId="0" applyFont="1" applyFill="1" applyBorder="1" applyAlignment="1">
      <alignment vertical="top" wrapText="1"/>
    </xf>
    <xf numFmtId="0" fontId="5" fillId="33" borderId="0" xfId="0" applyFont="1" applyFill="1" applyBorder="1" applyAlignment="1">
      <alignment horizontal="center" vertical="center" wrapText="1"/>
    </xf>
    <xf numFmtId="0" fontId="85" fillId="33" borderId="17" xfId="0" applyFont="1" applyFill="1" applyBorder="1" applyAlignment="1">
      <alignment/>
    </xf>
    <xf numFmtId="0" fontId="85" fillId="33" borderId="0" xfId="0" applyFont="1" applyFill="1" applyBorder="1" applyAlignment="1">
      <alignment/>
    </xf>
    <xf numFmtId="0" fontId="85" fillId="33" borderId="0" xfId="0" applyFont="1" applyFill="1" applyBorder="1" applyAlignment="1">
      <alignment horizontal="center"/>
    </xf>
    <xf numFmtId="0" fontId="85" fillId="33" borderId="18" xfId="0" applyFont="1" applyFill="1" applyBorder="1" applyAlignment="1">
      <alignment/>
    </xf>
    <xf numFmtId="0" fontId="15" fillId="37" borderId="12" xfId="0" applyFont="1" applyFill="1" applyBorder="1" applyAlignment="1" applyProtection="1">
      <alignment horizontal="left" vertical="center" wrapText="1"/>
      <protection locked="0"/>
    </xf>
    <xf numFmtId="0" fontId="15" fillId="37" borderId="10" xfId="0" applyFont="1" applyFill="1" applyBorder="1" applyAlignment="1" applyProtection="1">
      <alignment horizontal="left" vertical="center" wrapText="1"/>
      <protection locked="0"/>
    </xf>
    <xf numFmtId="0" fontId="15" fillId="37" borderId="14" xfId="0" applyFont="1" applyFill="1" applyBorder="1" applyAlignment="1" applyProtection="1">
      <alignment horizontal="left" vertical="center" wrapText="1"/>
      <protection locked="0"/>
    </xf>
    <xf numFmtId="0" fontId="15" fillId="37" borderId="13" xfId="0" applyFont="1" applyFill="1" applyBorder="1" applyAlignment="1" applyProtection="1">
      <alignment horizontal="left" vertical="center" wrapText="1"/>
      <protection locked="0"/>
    </xf>
    <xf numFmtId="0" fontId="16" fillId="33" borderId="19" xfId="0" applyFont="1" applyFill="1" applyBorder="1" applyAlignment="1">
      <alignment horizontal="justify" vertical="center" wrapText="1"/>
    </xf>
    <xf numFmtId="0" fontId="2" fillId="35" borderId="14" xfId="66" applyFont="1" applyFill="1" applyBorder="1" applyAlignment="1">
      <alignment horizontal="left" vertical="center" wrapText="1"/>
      <protection/>
    </xf>
    <xf numFmtId="0" fontId="14" fillId="35" borderId="14" xfId="66" applyFont="1" applyFill="1" applyBorder="1" applyAlignment="1">
      <alignment horizontal="center" vertical="center" textRotation="180" wrapText="1"/>
      <protection/>
    </xf>
    <xf numFmtId="10" fontId="4" fillId="35" borderId="14" xfId="66" applyNumberFormat="1" applyFont="1" applyFill="1" applyBorder="1" applyAlignment="1">
      <alignment horizontal="center" vertical="center" wrapText="1"/>
      <protection/>
    </xf>
    <xf numFmtId="0" fontId="2" fillId="35" borderId="14" xfId="66" applyFont="1" applyFill="1" applyBorder="1" applyAlignment="1">
      <alignment horizontal="center" vertical="center" wrapText="1"/>
      <protection/>
    </xf>
    <xf numFmtId="0" fontId="2" fillId="35" borderId="20" xfId="66" applyFont="1" applyFill="1" applyBorder="1" applyAlignment="1">
      <alignment horizontal="center" vertical="center" wrapText="1"/>
      <protection/>
    </xf>
    <xf numFmtId="3" fontId="4" fillId="0" borderId="10" xfId="0" applyNumberFormat="1" applyFont="1" applyFill="1" applyBorder="1" applyAlignment="1">
      <alignment horizontal="center" vertical="center" wrapText="1"/>
    </xf>
    <xf numFmtId="41" fontId="0" fillId="0" borderId="10" xfId="62" applyNumberFormat="1" applyFont="1" applyBorder="1" applyAlignment="1">
      <alignment horizontal="center" vertical="center"/>
    </xf>
    <xf numFmtId="178" fontId="54" fillId="36"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8" fontId="4" fillId="38" borderId="10" xfId="0" applyNumberFormat="1" applyFont="1" applyFill="1" applyBorder="1" applyAlignment="1">
      <alignment horizontal="center" vertical="center"/>
    </xf>
    <xf numFmtId="10" fontId="55" fillId="36" borderId="10" xfId="0" applyNumberFormat="1" applyFont="1" applyFill="1" applyBorder="1" applyAlignment="1">
      <alignment horizontal="center" vertical="center"/>
    </xf>
    <xf numFmtId="178" fontId="54" fillId="37" borderId="10" xfId="0" applyNumberFormat="1" applyFont="1" applyFill="1" applyBorder="1" applyAlignment="1">
      <alignment vertical="center"/>
    </xf>
    <xf numFmtId="178" fontId="4" fillId="0" borderId="10" xfId="74" applyNumberFormat="1" applyFont="1" applyFill="1" applyBorder="1" applyAlignment="1">
      <alignment horizontal="center" vertical="center"/>
    </xf>
    <xf numFmtId="10" fontId="55" fillId="37" borderId="10" xfId="0" applyNumberFormat="1" applyFont="1" applyFill="1" applyBorder="1" applyAlignment="1">
      <alignment horizontal="center" vertical="center"/>
    </xf>
    <xf numFmtId="178" fontId="86" fillId="0" borderId="10" xfId="0" applyNumberFormat="1" applyFont="1" applyFill="1" applyBorder="1" applyAlignment="1">
      <alignment horizontal="center" vertical="center"/>
    </xf>
    <xf numFmtId="178" fontId="0" fillId="0" borderId="10" xfId="0" applyNumberFormat="1" applyBorder="1" applyAlignment="1" applyProtection="1">
      <alignment horizontal="center" vertical="center"/>
      <protection locked="0"/>
    </xf>
    <xf numFmtId="178" fontId="4" fillId="33" borderId="10" xfId="0" applyNumberFormat="1" applyFont="1" applyFill="1" applyBorder="1" applyAlignment="1">
      <alignment horizontal="center" vertical="center"/>
    </xf>
    <xf numFmtId="0" fontId="79" fillId="33" borderId="12"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0" borderId="10" xfId="0" applyFont="1" applyFill="1" applyBorder="1" applyAlignment="1">
      <alignment horizontal="justify" vertical="center"/>
    </xf>
    <xf numFmtId="0" fontId="79" fillId="0" borderId="21" xfId="0" applyFont="1" applyFill="1" applyBorder="1" applyAlignment="1">
      <alignment horizontal="justify" vertical="center" wrapText="1"/>
    </xf>
    <xf numFmtId="0" fontId="79" fillId="0" borderId="22" xfId="0" applyFont="1" applyFill="1" applyBorder="1" applyAlignment="1">
      <alignment horizontal="justify" vertical="center" wrapText="1"/>
    </xf>
    <xf numFmtId="0" fontId="0" fillId="0" borderId="10" xfId="0" applyBorder="1" applyAlignment="1">
      <alignment horizontal="center" vertical="center"/>
    </xf>
    <xf numFmtId="0" fontId="79" fillId="33" borderId="10" xfId="0" applyFont="1" applyFill="1" applyBorder="1" applyAlignment="1">
      <alignment horizontal="justify" vertical="center"/>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79" fillId="0" borderId="10" xfId="0" applyFont="1" applyFill="1" applyBorder="1" applyAlignment="1">
      <alignment horizontal="center" vertical="center" wrapText="1"/>
    </xf>
    <xf numFmtId="0" fontId="79" fillId="33" borderId="14" xfId="0" applyFont="1" applyFill="1" applyBorder="1" applyAlignment="1">
      <alignment horizontal="justify" vertical="center"/>
    </xf>
    <xf numFmtId="0" fontId="79" fillId="0" borderId="14" xfId="0" applyFont="1" applyFill="1" applyBorder="1" applyAlignment="1">
      <alignment horizontal="justify" vertical="center"/>
    </xf>
    <xf numFmtId="0" fontId="79" fillId="0" borderId="23" xfId="0" applyFont="1" applyFill="1" applyBorder="1" applyAlignment="1">
      <alignment horizontal="justify" vertical="center" wrapText="1"/>
    </xf>
    <xf numFmtId="0" fontId="14" fillId="0" borderId="10" xfId="0" applyFont="1" applyBorder="1" applyAlignment="1" applyProtection="1">
      <alignment horizontal="center" vertical="center" wrapText="1"/>
      <protection locked="0"/>
    </xf>
    <xf numFmtId="4" fontId="14" fillId="0" borderId="10" xfId="69" applyNumberFormat="1" applyFont="1" applyFill="1" applyBorder="1" applyAlignment="1">
      <alignment horizontal="center" vertical="center" wrapText="1"/>
      <protection/>
    </xf>
    <xf numFmtId="0" fontId="7" fillId="0" borderId="10" xfId="0" applyFont="1" applyBorder="1" applyAlignment="1">
      <alignment vertical="center"/>
    </xf>
    <xf numFmtId="0" fontId="7" fillId="0" borderId="10" xfId="0" applyFont="1" applyBorder="1" applyAlignment="1">
      <alignment horizontal="center" vertical="center" wrapText="1"/>
    </xf>
    <xf numFmtId="0" fontId="5" fillId="37" borderId="11" xfId="0" applyFont="1" applyFill="1" applyBorder="1" applyAlignment="1">
      <alignment horizontal="center" vertical="center" wrapText="1"/>
    </xf>
    <xf numFmtId="10" fontId="7" fillId="0" borderId="10" xfId="73" applyNumberFormat="1" applyFont="1" applyBorder="1" applyAlignment="1">
      <alignment horizontal="left" vertical="center"/>
    </xf>
    <xf numFmtId="181" fontId="7" fillId="0" borderId="10" xfId="53" applyNumberFormat="1" applyFont="1" applyBorder="1" applyAlignment="1">
      <alignment vertical="center"/>
    </xf>
    <xf numFmtId="181" fontId="7" fillId="0" borderId="10" xfId="53" applyNumberFormat="1" applyFont="1" applyBorder="1" applyAlignment="1">
      <alignment horizontal="left" vertical="center"/>
    </xf>
    <xf numFmtId="10" fontId="7" fillId="0" borderId="10" xfId="74" applyNumberFormat="1" applyFont="1" applyBorder="1" applyAlignment="1">
      <alignment vertical="center"/>
    </xf>
    <xf numFmtId="183" fontId="7" fillId="0" borderId="10" xfId="53" applyNumberFormat="1" applyFont="1" applyBorder="1" applyAlignment="1">
      <alignment vertical="center"/>
    </xf>
    <xf numFmtId="10" fontId="7" fillId="0" borderId="10" xfId="74" applyNumberFormat="1" applyFont="1" applyBorder="1" applyAlignment="1">
      <alignment horizontal="left" vertical="center"/>
    </xf>
    <xf numFmtId="0" fontId="0" fillId="33" borderId="0" xfId="0" applyFill="1" applyAlignment="1">
      <alignment horizontal="center" vertical="center"/>
    </xf>
    <xf numFmtId="0" fontId="85" fillId="33" borderId="0" xfId="0" applyFont="1" applyFill="1" applyBorder="1" applyAlignment="1">
      <alignment horizontal="center" vertical="center"/>
    </xf>
    <xf numFmtId="182" fontId="7" fillId="0" borderId="10" xfId="50" applyNumberFormat="1" applyFont="1" applyBorder="1" applyAlignment="1">
      <alignment horizontal="center" vertical="center"/>
    </xf>
    <xf numFmtId="181" fontId="7" fillId="0" borderId="10" xfId="53" applyNumberFormat="1" applyFont="1" applyBorder="1" applyAlignment="1">
      <alignment horizontal="center" vertical="center"/>
    </xf>
    <xf numFmtId="10" fontId="7" fillId="0" borderId="10" xfId="73" applyNumberFormat="1" applyFont="1" applyBorder="1" applyAlignment="1">
      <alignment horizontal="center" vertical="center"/>
    </xf>
    <xf numFmtId="10" fontId="4" fillId="0" borderId="12" xfId="0" applyNumberFormat="1" applyFont="1" applyFill="1" applyBorder="1" applyAlignment="1">
      <alignment horizontal="center" vertical="center" wrapText="1"/>
    </xf>
    <xf numFmtId="41" fontId="0" fillId="0" borderId="14" xfId="62" applyNumberFormat="1" applyFont="1" applyBorder="1" applyAlignment="1">
      <alignment horizontal="center" vertical="center"/>
    </xf>
    <xf numFmtId="3" fontId="4" fillId="0" borderId="12" xfId="59" applyNumberFormat="1" applyFont="1" applyFill="1" applyBorder="1" applyAlignment="1">
      <alignment horizontal="center" vertical="center" wrapText="1"/>
    </xf>
    <xf numFmtId="3" fontId="0" fillId="0" borderId="10" xfId="0" applyNumberFormat="1" applyBorder="1" applyAlignment="1">
      <alignment horizontal="center" vertical="center"/>
    </xf>
    <xf numFmtId="9" fontId="0" fillId="0" borderId="10" xfId="73" applyFont="1" applyBorder="1" applyAlignment="1">
      <alignment horizontal="center" vertical="center"/>
    </xf>
    <xf numFmtId="10" fontId="0" fillId="0" borderId="10" xfId="73" applyNumberFormat="1" applyFont="1" applyBorder="1" applyAlignment="1">
      <alignment horizontal="center" vertical="center"/>
    </xf>
    <xf numFmtId="3" fontId="3" fillId="33" borderId="12" xfId="0" applyNumberFormat="1" applyFont="1" applyFill="1" applyBorder="1" applyAlignment="1">
      <alignment horizontal="center" vertical="center" wrapText="1"/>
    </xf>
    <xf numFmtId="37" fontId="18" fillId="33" borderId="14" xfId="57" applyNumberFormat="1" applyFont="1" applyFill="1" applyBorder="1" applyAlignment="1">
      <alignment horizontal="center" vertical="center"/>
    </xf>
    <xf numFmtId="181" fontId="83" fillId="33" borderId="14" xfId="0" applyNumberFormat="1" applyFont="1" applyFill="1" applyBorder="1" applyAlignment="1">
      <alignment horizontal="center" vertical="center"/>
    </xf>
    <xf numFmtId="9" fontId="18" fillId="33" borderId="10" xfId="73" applyFont="1" applyFill="1" applyBorder="1" applyAlignment="1">
      <alignment horizontal="center" vertical="center"/>
    </xf>
    <xf numFmtId="9" fontId="17" fillId="33" borderId="12" xfId="73" applyFont="1" applyFill="1" applyBorder="1" applyAlignment="1">
      <alignment horizontal="center" vertical="center" wrapText="1"/>
    </xf>
    <xf numFmtId="37" fontId="18" fillId="33" borderId="10" xfId="0" applyNumberFormat="1" applyFont="1" applyFill="1" applyBorder="1" applyAlignment="1">
      <alignment horizontal="right" vertical="center"/>
    </xf>
    <xf numFmtId="178" fontId="18" fillId="33" borderId="10" xfId="73" applyNumberFormat="1" applyFont="1" applyFill="1" applyBorder="1" applyAlignment="1">
      <alignment horizontal="center" vertical="center"/>
    </xf>
    <xf numFmtId="10" fontId="18" fillId="33" borderId="10" xfId="73" applyNumberFormat="1" applyFont="1" applyFill="1" applyBorder="1" applyAlignment="1">
      <alignment horizontal="center" vertical="center"/>
    </xf>
    <xf numFmtId="181" fontId="82" fillId="33" borderId="10" xfId="53" applyNumberFormat="1" applyFont="1" applyFill="1" applyBorder="1" applyAlignment="1">
      <alignment horizontal="center" vertical="center"/>
    </xf>
    <xf numFmtId="10" fontId="82" fillId="33" borderId="10" xfId="74" applyNumberFormat="1" applyFont="1" applyFill="1" applyBorder="1" applyAlignment="1">
      <alignment horizontal="center" vertical="center"/>
    </xf>
    <xf numFmtId="37" fontId="18" fillId="33" borderId="10" xfId="59" applyNumberFormat="1" applyFont="1" applyFill="1" applyBorder="1" applyAlignment="1">
      <alignment horizontal="center" vertical="center"/>
    </xf>
    <xf numFmtId="0" fontId="0" fillId="0" borderId="10" xfId="0" applyFill="1" applyBorder="1" applyAlignment="1">
      <alignment horizontal="center" vertical="center"/>
    </xf>
    <xf numFmtId="41" fontId="0" fillId="0" borderId="10" xfId="51" applyFont="1" applyFill="1" applyBorder="1" applyAlignment="1">
      <alignment horizontal="center" vertical="center"/>
    </xf>
    <xf numFmtId="37" fontId="20" fillId="33" borderId="10" xfId="59" applyNumberFormat="1" applyFont="1" applyFill="1" applyBorder="1" applyAlignment="1">
      <alignment horizontal="center" vertical="center"/>
    </xf>
    <xf numFmtId="181" fontId="83" fillId="33" borderId="10" xfId="53" applyNumberFormat="1" applyFont="1" applyFill="1" applyBorder="1" applyAlignment="1">
      <alignment horizontal="center" vertical="center"/>
    </xf>
    <xf numFmtId="0" fontId="0" fillId="0" borderId="12" xfId="0" applyBorder="1" applyAlignment="1">
      <alignment horizontal="center" vertical="center"/>
    </xf>
    <xf numFmtId="37" fontId="0" fillId="0" borderId="0" xfId="0" applyNumberFormat="1" applyFill="1" applyAlignment="1">
      <alignment horizontal="center" vertical="center"/>
    </xf>
    <xf numFmtId="181" fontId="82" fillId="0" borderId="10" xfId="53" applyNumberFormat="1" applyFont="1" applyFill="1" applyBorder="1" applyAlignment="1">
      <alignment horizontal="center" vertical="center"/>
    </xf>
    <xf numFmtId="10" fontId="82" fillId="0" borderId="10" xfId="74" applyNumberFormat="1" applyFont="1" applyFill="1" applyBorder="1" applyAlignment="1">
      <alignment horizontal="center" vertical="center"/>
    </xf>
    <xf numFmtId="9" fontId="0" fillId="0" borderId="12" xfId="73" applyFont="1" applyBorder="1" applyAlignment="1">
      <alignment horizontal="center" vertical="center"/>
    </xf>
    <xf numFmtId="181" fontId="82" fillId="33" borderId="12" xfId="53" applyNumberFormat="1" applyFont="1" applyFill="1" applyBorder="1" applyAlignment="1">
      <alignment horizontal="center" vertical="center"/>
    </xf>
    <xf numFmtId="10" fontId="82" fillId="33" borderId="12" xfId="74" applyNumberFormat="1" applyFont="1" applyFill="1" applyBorder="1" applyAlignment="1">
      <alignment horizontal="center" vertical="center"/>
    </xf>
    <xf numFmtId="37" fontId="18" fillId="33" borderId="14" xfId="59" applyNumberFormat="1" applyFont="1" applyFill="1" applyBorder="1" applyAlignment="1">
      <alignment horizontal="center" vertical="center"/>
    </xf>
    <xf numFmtId="37" fontId="20" fillId="33" borderId="14" xfId="59" applyNumberFormat="1" applyFont="1" applyFill="1" applyBorder="1" applyAlignment="1">
      <alignment horizontal="center" vertical="center"/>
    </xf>
    <xf numFmtId="181" fontId="83" fillId="33" borderId="14" xfId="53" applyNumberFormat="1" applyFont="1" applyFill="1" applyBorder="1" applyAlignment="1">
      <alignment horizontal="center" vertical="center"/>
    </xf>
    <xf numFmtId="10" fontId="0" fillId="0" borderId="12" xfId="73" applyNumberFormat="1" applyFont="1" applyBorder="1" applyAlignment="1">
      <alignment horizontal="center" vertical="center"/>
    </xf>
    <xf numFmtId="37" fontId="20" fillId="33" borderId="12" xfId="59" applyNumberFormat="1" applyFont="1" applyFill="1" applyBorder="1" applyAlignment="1">
      <alignment horizontal="center" vertical="center"/>
    </xf>
    <xf numFmtId="39" fontId="18" fillId="33" borderId="12" xfId="59" applyNumberFormat="1" applyFont="1" applyFill="1" applyBorder="1" applyAlignment="1">
      <alignment horizontal="center" vertical="center"/>
    </xf>
    <xf numFmtId="37" fontId="18" fillId="33" borderId="12" xfId="59" applyNumberFormat="1" applyFont="1" applyFill="1" applyBorder="1" applyAlignment="1">
      <alignment horizontal="center" vertical="center"/>
    </xf>
    <xf numFmtId="0" fontId="79" fillId="33" borderId="12" xfId="0" applyFont="1" applyFill="1" applyBorder="1" applyAlignment="1">
      <alignment horizontal="justify" vertical="center"/>
    </xf>
    <xf numFmtId="0" fontId="79" fillId="0" borderId="12" xfId="0" applyFont="1" applyFill="1" applyBorder="1" applyAlignment="1">
      <alignment horizontal="justify" vertical="center"/>
    </xf>
    <xf numFmtId="0" fontId="79" fillId="33" borderId="14" xfId="0" applyFont="1" applyFill="1" applyBorder="1" applyAlignment="1">
      <alignment horizontal="center" vertical="center" wrapText="1"/>
    </xf>
    <xf numFmtId="181" fontId="82" fillId="0" borderId="12" xfId="53" applyNumberFormat="1" applyFont="1" applyFill="1" applyBorder="1" applyAlignment="1">
      <alignment horizontal="center" vertical="center"/>
    </xf>
    <xf numFmtId="10" fontId="82" fillId="0" borderId="12" xfId="74" applyNumberFormat="1" applyFont="1" applyFill="1" applyBorder="1" applyAlignment="1">
      <alignment horizontal="center" vertical="center"/>
    </xf>
    <xf numFmtId="41" fontId="0" fillId="0" borderId="10" xfId="0" applyNumberFormat="1" applyFill="1" applyBorder="1" applyAlignment="1">
      <alignment horizontal="center" vertical="center"/>
    </xf>
    <xf numFmtId="41" fontId="18" fillId="33" borderId="10" xfId="0" applyNumberFormat="1" applyFont="1" applyFill="1" applyBorder="1" applyAlignment="1">
      <alignment horizontal="right" vertical="center"/>
    </xf>
    <xf numFmtId="9" fontId="18" fillId="33" borderId="10" xfId="73" applyFont="1" applyFill="1" applyBorder="1" applyAlignment="1">
      <alignment horizontal="right" vertical="center"/>
    </xf>
    <xf numFmtId="178" fontId="54" fillId="36" borderId="12" xfId="0" applyNumberFormat="1" applyFont="1" applyFill="1" applyBorder="1" applyAlignment="1">
      <alignment vertical="center"/>
    </xf>
    <xf numFmtId="178" fontId="4" fillId="0" borderId="12" xfId="0" applyNumberFormat="1" applyFont="1" applyFill="1" applyBorder="1" applyAlignment="1">
      <alignment horizontal="center" vertical="center"/>
    </xf>
    <xf numFmtId="178" fontId="4" fillId="38" borderId="12" xfId="0" applyNumberFormat="1" applyFont="1" applyFill="1" applyBorder="1" applyAlignment="1">
      <alignment horizontal="center" vertical="center"/>
    </xf>
    <xf numFmtId="10" fontId="55" fillId="36" borderId="12" xfId="0" applyNumberFormat="1" applyFont="1" applyFill="1" applyBorder="1" applyAlignment="1">
      <alignment horizontal="center" vertical="center"/>
    </xf>
    <xf numFmtId="178" fontId="54" fillId="37" borderId="14" xfId="0" applyNumberFormat="1" applyFont="1" applyFill="1" applyBorder="1" applyAlignment="1">
      <alignment vertical="center"/>
    </xf>
    <xf numFmtId="178" fontId="4" fillId="0" borderId="14" xfId="0" applyNumberFormat="1" applyFont="1" applyFill="1" applyBorder="1" applyAlignment="1">
      <alignment horizontal="center" vertical="center"/>
    </xf>
    <xf numFmtId="10" fontId="55" fillId="37" borderId="14" xfId="0" applyNumberFormat="1" applyFont="1" applyFill="1" applyBorder="1" applyAlignment="1">
      <alignment horizontal="center" vertical="center"/>
    </xf>
    <xf numFmtId="178" fontId="86" fillId="0" borderId="14" xfId="0" applyNumberFormat="1" applyFont="1" applyFill="1" applyBorder="1" applyAlignment="1">
      <alignment horizontal="center" vertical="center"/>
    </xf>
    <xf numFmtId="178" fontId="54" fillId="37" borderId="11" xfId="0" applyNumberFormat="1" applyFont="1" applyFill="1" applyBorder="1" applyAlignment="1">
      <alignment vertical="center"/>
    </xf>
    <xf numFmtId="10" fontId="55" fillId="37" borderId="11" xfId="0" applyNumberFormat="1" applyFont="1" applyFill="1" applyBorder="1" applyAlignment="1">
      <alignment horizontal="center" vertical="center"/>
    </xf>
    <xf numFmtId="178" fontId="52" fillId="36" borderId="13" xfId="0" applyNumberFormat="1" applyFont="1" applyFill="1" applyBorder="1" applyAlignment="1">
      <alignment vertical="center"/>
    </xf>
    <xf numFmtId="178" fontId="80" fillId="33" borderId="13" xfId="0" applyNumberFormat="1" applyFont="1" applyFill="1" applyBorder="1" applyAlignment="1">
      <alignment horizontal="center" vertical="center"/>
    </xf>
    <xf numFmtId="10" fontId="80" fillId="33" borderId="13" xfId="66" applyNumberFormat="1" applyFont="1" applyFill="1" applyBorder="1" applyAlignment="1">
      <alignment horizontal="center" vertical="center" wrapText="1"/>
      <protection/>
    </xf>
    <xf numFmtId="0" fontId="4" fillId="34" borderId="24" xfId="66" applyFill="1" applyBorder="1" applyAlignment="1">
      <alignment vertical="center"/>
      <protection/>
    </xf>
    <xf numFmtId="0" fontId="4" fillId="34" borderId="18" xfId="66" applyFill="1" applyBorder="1" applyAlignment="1">
      <alignment vertical="center"/>
      <protection/>
    </xf>
    <xf numFmtId="178" fontId="26" fillId="36" borderId="10" xfId="0" applyNumberFormat="1" applyFont="1" applyFill="1" applyBorder="1" applyAlignment="1">
      <alignment vertical="center"/>
    </xf>
    <xf numFmtId="0" fontId="0" fillId="0" borderId="10" xfId="0" applyBorder="1" applyAlignment="1">
      <alignment/>
    </xf>
    <xf numFmtId="178" fontId="26" fillId="37" borderId="10" xfId="0" applyNumberFormat="1" applyFont="1" applyFill="1" applyBorder="1" applyAlignment="1">
      <alignment vertical="center"/>
    </xf>
    <xf numFmtId="10" fontId="0" fillId="0" borderId="10" xfId="0" applyNumberFormat="1" applyBorder="1" applyAlignment="1">
      <alignment/>
    </xf>
    <xf numFmtId="10" fontId="0" fillId="0" borderId="10" xfId="0" applyNumberFormat="1" applyBorder="1" applyAlignment="1">
      <alignment horizontal="center" vertical="center"/>
    </xf>
    <xf numFmtId="178" fontId="26" fillId="37" borderId="11" xfId="0" applyNumberFormat="1" applyFont="1" applyFill="1" applyBorder="1" applyAlignment="1">
      <alignment vertical="center"/>
    </xf>
    <xf numFmtId="0" fontId="0" fillId="0" borderId="11" xfId="0" applyBorder="1" applyAlignment="1">
      <alignment/>
    </xf>
    <xf numFmtId="10" fontId="0" fillId="0" borderId="11" xfId="0" applyNumberFormat="1" applyBorder="1" applyAlignment="1">
      <alignment/>
    </xf>
    <xf numFmtId="178" fontId="26" fillId="36" borderId="12" xfId="0" applyNumberFormat="1" applyFont="1" applyFill="1" applyBorder="1" applyAlignment="1">
      <alignment vertical="center"/>
    </xf>
    <xf numFmtId="0" fontId="0" fillId="0" borderId="12" xfId="0" applyBorder="1" applyAlignment="1">
      <alignment/>
    </xf>
    <xf numFmtId="178" fontId="26" fillId="37" borderId="14" xfId="0" applyNumberFormat="1" applyFont="1" applyFill="1" applyBorder="1" applyAlignment="1">
      <alignment vertical="center"/>
    </xf>
    <xf numFmtId="0" fontId="0" fillId="0" borderId="14" xfId="0" applyBorder="1" applyAlignment="1">
      <alignment/>
    </xf>
    <xf numFmtId="10" fontId="0" fillId="0" borderId="14" xfId="0" applyNumberFormat="1" applyBorder="1" applyAlignment="1">
      <alignment/>
    </xf>
    <xf numFmtId="10" fontId="0" fillId="0" borderId="12" xfId="0" applyNumberFormat="1" applyBorder="1" applyAlignment="1">
      <alignment horizontal="center" vertical="center"/>
    </xf>
    <xf numFmtId="10" fontId="80" fillId="33" borderId="12" xfId="66" applyNumberFormat="1" applyFont="1" applyFill="1" applyBorder="1" applyAlignment="1">
      <alignment horizontal="center" vertical="center" wrapText="1"/>
      <protection/>
    </xf>
    <xf numFmtId="10" fontId="87" fillId="33" borderId="12" xfId="66" applyNumberFormat="1" applyFont="1" applyFill="1" applyBorder="1" applyAlignment="1">
      <alignment horizontal="center" vertical="center" wrapText="1"/>
      <protection/>
    </xf>
    <xf numFmtId="178" fontId="58" fillId="36" borderId="12" xfId="0" applyNumberFormat="1" applyFont="1" applyFill="1" applyBorder="1" applyAlignment="1">
      <alignment vertical="center"/>
    </xf>
    <xf numFmtId="178" fontId="52" fillId="37" borderId="10" xfId="0" applyNumberFormat="1" applyFont="1" applyFill="1" applyBorder="1" applyAlignment="1">
      <alignment vertical="center"/>
    </xf>
    <xf numFmtId="178" fontId="58" fillId="37" borderId="10" xfId="0" applyNumberFormat="1" applyFont="1" applyFill="1" applyBorder="1" applyAlignment="1">
      <alignment vertical="center"/>
    </xf>
    <xf numFmtId="178" fontId="52" fillId="37" borderId="14" xfId="0" applyNumberFormat="1" applyFont="1" applyFill="1" applyBorder="1" applyAlignment="1">
      <alignment vertical="center"/>
    </xf>
    <xf numFmtId="10" fontId="80" fillId="33" borderId="14" xfId="66" applyNumberFormat="1" applyFont="1" applyFill="1" applyBorder="1" applyAlignment="1">
      <alignment horizontal="center" vertical="center" wrapText="1"/>
      <protection/>
    </xf>
    <xf numFmtId="0" fontId="15" fillId="0" borderId="10" xfId="66" applyFont="1" applyBorder="1" applyAlignment="1">
      <alignment vertical="center"/>
      <protection/>
    </xf>
    <xf numFmtId="0" fontId="14" fillId="0" borderId="14" xfId="0" applyFont="1" applyBorder="1" applyAlignment="1" applyProtection="1">
      <alignment horizontal="center" vertical="center" wrapText="1"/>
      <protection locked="0"/>
    </xf>
    <xf numFmtId="178" fontId="80" fillId="33" borderId="14" xfId="0" applyNumberFormat="1" applyFont="1" applyFill="1" applyBorder="1" applyAlignment="1">
      <alignment horizontal="center" vertical="center"/>
    </xf>
    <xf numFmtId="178" fontId="80" fillId="33" borderId="12" xfId="0" applyNumberFormat="1" applyFont="1" applyFill="1" applyBorder="1" applyAlignment="1">
      <alignment horizontal="center" vertical="center"/>
    </xf>
    <xf numFmtId="178" fontId="15" fillId="33" borderId="14" xfId="0" applyNumberFormat="1" applyFont="1" applyFill="1" applyBorder="1" applyAlignment="1">
      <alignment horizontal="center" vertical="center"/>
    </xf>
    <xf numFmtId="0" fontId="4" fillId="34" borderId="25" xfId="66" applyFill="1" applyBorder="1" applyAlignment="1">
      <alignment vertical="center"/>
      <protection/>
    </xf>
    <xf numFmtId="0" fontId="15" fillId="34" borderId="14" xfId="66" applyFont="1" applyFill="1" applyBorder="1" applyAlignment="1">
      <alignment vertical="center"/>
      <protection/>
    </xf>
    <xf numFmtId="178" fontId="58" fillId="37" borderId="14" xfId="0" applyNumberFormat="1" applyFont="1" applyFill="1" applyBorder="1" applyAlignment="1">
      <alignment vertical="center"/>
    </xf>
    <xf numFmtId="10" fontId="0" fillId="0" borderId="14" xfId="0" applyNumberFormat="1" applyBorder="1" applyAlignment="1">
      <alignment horizontal="center" vertical="center"/>
    </xf>
    <xf numFmtId="0" fontId="5" fillId="0" borderId="10" xfId="0" applyFont="1" applyFill="1" applyBorder="1" applyAlignment="1">
      <alignment horizontal="center"/>
    </xf>
    <xf numFmtId="0" fontId="58" fillId="37" borderId="10" xfId="0" applyFont="1" applyFill="1" applyBorder="1" applyAlignment="1">
      <alignment/>
    </xf>
    <xf numFmtId="0" fontId="54" fillId="37" borderId="10" xfId="0" applyFont="1" applyFill="1" applyBorder="1" applyAlignment="1">
      <alignment/>
    </xf>
    <xf numFmtId="0" fontId="0" fillId="33" borderId="10" xfId="0" applyFill="1" applyBorder="1" applyAlignment="1">
      <alignment horizontal="center"/>
    </xf>
    <xf numFmtId="3" fontId="19" fillId="39" borderId="10" xfId="0" applyNumberFormat="1" applyFont="1" applyFill="1" applyBorder="1" applyAlignment="1">
      <alignment horizontal="center" vertical="center" wrapText="1"/>
    </xf>
    <xf numFmtId="181" fontId="83" fillId="0" borderId="10" xfId="0" applyNumberFormat="1" applyFont="1" applyFill="1" applyBorder="1" applyAlignment="1">
      <alignment vertical="center"/>
    </xf>
    <xf numFmtId="0" fontId="10" fillId="37" borderId="10" xfId="0" applyFont="1" applyFill="1" applyBorder="1" applyAlignment="1">
      <alignment horizontal="right"/>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5" fillId="0" borderId="13" xfId="0" applyFont="1" applyFill="1" applyBorder="1" applyAlignment="1">
      <alignment horizontal="center"/>
    </xf>
    <xf numFmtId="10" fontId="58" fillId="37" borderId="13" xfId="73" applyNumberFormat="1" applyFont="1" applyFill="1" applyBorder="1" applyAlignment="1">
      <alignment/>
    </xf>
    <xf numFmtId="0" fontId="58" fillId="37" borderId="13" xfId="0" applyFont="1" applyFill="1" applyBorder="1" applyAlignment="1">
      <alignment/>
    </xf>
    <xf numFmtId="0" fontId="54" fillId="37" borderId="13" xfId="0" applyFont="1" applyFill="1" applyBorder="1" applyAlignment="1">
      <alignment/>
    </xf>
    <xf numFmtId="10" fontId="0" fillId="0" borderId="11" xfId="0" applyNumberFormat="1" applyBorder="1" applyAlignment="1">
      <alignment horizontal="center" vertical="center"/>
    </xf>
    <xf numFmtId="178" fontId="58" fillId="37" borderId="11" xfId="0" applyNumberFormat="1" applyFont="1" applyFill="1" applyBorder="1" applyAlignment="1">
      <alignment vertical="center"/>
    </xf>
    <xf numFmtId="10" fontId="55" fillId="36" borderId="21" xfId="0" applyNumberFormat="1" applyFont="1" applyFill="1" applyBorder="1" applyAlignment="1">
      <alignment horizontal="center" vertical="center"/>
    </xf>
    <xf numFmtId="10" fontId="55" fillId="37" borderId="22" xfId="0" applyNumberFormat="1" applyFont="1" applyFill="1" applyBorder="1" applyAlignment="1">
      <alignment horizontal="center" vertical="center"/>
    </xf>
    <xf numFmtId="10" fontId="55" fillId="37" borderId="23" xfId="0" applyNumberFormat="1" applyFont="1" applyFill="1" applyBorder="1" applyAlignment="1">
      <alignment horizontal="center" vertical="center"/>
    </xf>
    <xf numFmtId="0" fontId="4" fillId="34" borderId="26" xfId="66" applyFill="1" applyBorder="1" applyAlignment="1">
      <alignment vertical="center"/>
      <protection/>
    </xf>
    <xf numFmtId="0" fontId="4" fillId="34" borderId="27" xfId="66" applyFill="1" applyBorder="1" applyAlignment="1">
      <alignment vertical="center"/>
      <protection/>
    </xf>
    <xf numFmtId="0" fontId="4" fillId="34" borderId="28" xfId="66" applyFill="1" applyBorder="1" applyAlignment="1">
      <alignment vertical="center"/>
      <protection/>
    </xf>
    <xf numFmtId="10" fontId="4" fillId="34" borderId="0" xfId="66" applyNumberFormat="1" applyFill="1" applyBorder="1" applyAlignment="1">
      <alignment vertical="center"/>
      <protection/>
    </xf>
    <xf numFmtId="41" fontId="0" fillId="0" borderId="10" xfId="62" applyNumberFormat="1" applyFont="1" applyFill="1" applyBorder="1" applyAlignment="1">
      <alignment horizontal="center" vertical="center"/>
    </xf>
    <xf numFmtId="37" fontId="18" fillId="0" borderId="29" xfId="59" applyNumberFormat="1" applyFont="1" applyFill="1" applyBorder="1" applyAlignment="1">
      <alignment horizontal="center" vertical="center"/>
    </xf>
    <xf numFmtId="37" fontId="18" fillId="0" borderId="10" xfId="59" applyNumberFormat="1" applyFont="1" applyFill="1" applyBorder="1" applyAlignment="1">
      <alignment horizontal="center" vertical="center"/>
    </xf>
    <xf numFmtId="178" fontId="15" fillId="0" borderId="14" xfId="0" applyNumberFormat="1" applyFont="1" applyFill="1" applyBorder="1" applyAlignment="1">
      <alignment horizontal="center" vertical="center"/>
    </xf>
    <xf numFmtId="10" fontId="2" fillId="35" borderId="30" xfId="66" applyNumberFormat="1" applyFont="1" applyFill="1" applyBorder="1" applyAlignment="1">
      <alignment horizontal="center" vertical="center" wrapText="1"/>
      <protection/>
    </xf>
    <xf numFmtId="9" fontId="79"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2" fontId="79" fillId="0" borderId="10" xfId="0" applyNumberFormat="1" applyFont="1" applyBorder="1" applyAlignment="1">
      <alignment horizontal="center" vertical="center"/>
    </xf>
    <xf numFmtId="2" fontId="7" fillId="0" borderId="10" xfId="0" applyNumberFormat="1" applyFont="1" applyBorder="1" applyAlignment="1">
      <alignment horizontal="center" vertical="center"/>
    </xf>
    <xf numFmtId="39" fontId="7" fillId="0" borderId="10" xfId="50" applyNumberFormat="1" applyFont="1" applyBorder="1" applyAlignment="1">
      <alignment horizontal="center" vertical="center"/>
    </xf>
    <xf numFmtId="0" fontId="7" fillId="0" borderId="10" xfId="0" applyFont="1" applyBorder="1" applyAlignment="1">
      <alignment/>
    </xf>
    <xf numFmtId="0" fontId="79" fillId="0" borderId="10" xfId="0" applyFont="1" applyBorder="1" applyAlignment="1">
      <alignment horizontal="center" vertical="center"/>
    </xf>
    <xf numFmtId="178" fontId="4" fillId="6" borderId="12"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0" fontId="16" fillId="33" borderId="0" xfId="0" applyFont="1" applyFill="1" applyBorder="1" applyAlignment="1">
      <alignment horizontal="justify" vertical="center" wrapText="1"/>
    </xf>
    <xf numFmtId="178" fontId="4" fillId="8" borderId="10" xfId="74" applyNumberFormat="1" applyFont="1" applyFill="1" applyBorder="1" applyAlignment="1">
      <alignment horizontal="center" vertical="center"/>
    </xf>
    <xf numFmtId="178" fontId="4" fillId="8" borderId="10" xfId="0" applyNumberFormat="1" applyFont="1" applyFill="1" applyBorder="1" applyAlignment="1">
      <alignment horizontal="center" vertical="center"/>
    </xf>
    <xf numFmtId="178" fontId="4" fillId="8" borderId="12" xfId="0" applyNumberFormat="1" applyFont="1" applyFill="1" applyBorder="1" applyAlignment="1">
      <alignment horizontal="center" vertical="center"/>
    </xf>
    <xf numFmtId="0" fontId="4" fillId="0" borderId="0" xfId="69" applyBorder="1">
      <alignment/>
      <protection/>
    </xf>
    <xf numFmtId="0" fontId="4" fillId="0" borderId="0" xfId="69" applyBorder="1" applyAlignment="1">
      <alignment vertical="center" wrapText="1"/>
      <protection/>
    </xf>
    <xf numFmtId="0" fontId="4" fillId="0" borderId="0" xfId="69" applyBorder="1" applyAlignment="1">
      <alignment wrapText="1"/>
      <protection/>
    </xf>
    <xf numFmtId="0" fontId="4" fillId="0" borderId="0" xfId="69">
      <alignment/>
      <protection/>
    </xf>
    <xf numFmtId="0" fontId="5" fillId="0" borderId="0" xfId="69" applyFont="1" applyBorder="1">
      <alignment/>
      <protection/>
    </xf>
    <xf numFmtId="0" fontId="5" fillId="0" borderId="0" xfId="69" applyFont="1" applyBorder="1" applyAlignment="1">
      <alignment vertical="center" wrapText="1"/>
      <protection/>
    </xf>
    <xf numFmtId="0" fontId="5" fillId="0" borderId="0" xfId="69" applyFont="1" applyBorder="1" applyAlignment="1">
      <alignment wrapText="1"/>
      <protection/>
    </xf>
    <xf numFmtId="0" fontId="5" fillId="0" borderId="0" xfId="69" applyFont="1">
      <alignment/>
      <protection/>
    </xf>
    <xf numFmtId="0" fontId="14" fillId="37" borderId="14" xfId="69" applyFont="1" applyFill="1" applyBorder="1" applyAlignment="1">
      <alignment horizontal="center" vertical="center" wrapText="1"/>
      <protection/>
    </xf>
    <xf numFmtId="0" fontId="14" fillId="37" borderId="31" xfId="69" applyFont="1" applyFill="1" applyBorder="1" applyAlignment="1">
      <alignment horizontal="center" vertical="center" wrapText="1"/>
      <protection/>
    </xf>
    <xf numFmtId="0" fontId="14" fillId="37" borderId="32" xfId="69" applyFont="1" applyFill="1" applyBorder="1" applyAlignment="1">
      <alignment horizontal="center" vertical="center" wrapText="1"/>
      <protection/>
    </xf>
    <xf numFmtId="0" fontId="14" fillId="37" borderId="10" xfId="69" applyFont="1" applyFill="1" applyBorder="1" applyAlignment="1">
      <alignment horizontal="center" vertical="center" wrapText="1"/>
      <protection/>
    </xf>
    <xf numFmtId="0" fontId="14" fillId="37" borderId="33" xfId="69" applyFont="1" applyFill="1" applyBorder="1" applyAlignment="1">
      <alignment horizontal="center" vertical="center"/>
      <protection/>
    </xf>
    <xf numFmtId="0" fontId="14" fillId="37" borderId="34" xfId="69" applyFont="1" applyFill="1" applyBorder="1" applyAlignment="1">
      <alignment horizontal="center" vertical="center" wrapText="1"/>
      <protection/>
    </xf>
    <xf numFmtId="0" fontId="11" fillId="0" borderId="0" xfId="71" applyFont="1" applyBorder="1" applyAlignment="1">
      <alignment vertical="center" wrapText="1"/>
      <protection/>
    </xf>
    <xf numFmtId="0" fontId="11" fillId="0" borderId="0" xfId="69" applyFont="1" applyBorder="1" applyAlignment="1">
      <alignment vertical="center" wrapText="1"/>
      <protection/>
    </xf>
    <xf numFmtId="0" fontId="22" fillId="37" borderId="12" xfId="69" applyFont="1" applyFill="1" applyBorder="1" applyAlignment="1">
      <alignment horizontal="left" vertical="center" wrapText="1"/>
      <protection/>
    </xf>
    <xf numFmtId="0" fontId="22" fillId="37" borderId="13" xfId="69" applyFont="1" applyFill="1" applyBorder="1" applyAlignment="1">
      <alignment horizontal="left" vertical="center" wrapText="1"/>
      <protection/>
    </xf>
    <xf numFmtId="10" fontId="11" fillId="0" borderId="13" xfId="0" applyNumberFormat="1" applyFont="1" applyFill="1" applyBorder="1" applyAlignment="1">
      <alignment horizontal="center" vertical="center" wrapText="1"/>
    </xf>
    <xf numFmtId="176" fontId="22" fillId="37" borderId="10" xfId="69" applyNumberFormat="1" applyFont="1" applyFill="1" applyBorder="1" applyAlignment="1">
      <alignment horizontal="left" vertical="center" wrapText="1"/>
      <protection/>
    </xf>
    <xf numFmtId="176" fontId="11" fillId="0" borderId="10" xfId="0" applyNumberFormat="1" applyFont="1" applyFill="1" applyBorder="1" applyAlignment="1">
      <alignment horizontal="center" vertical="center" wrapText="1"/>
    </xf>
    <xf numFmtId="176" fontId="22" fillId="37" borderId="10" xfId="69" applyNumberFormat="1" applyFont="1" applyFill="1" applyBorder="1" applyAlignment="1">
      <alignment vertical="center" wrapText="1"/>
      <protection/>
    </xf>
    <xf numFmtId="0" fontId="22" fillId="37" borderId="10" xfId="69" applyFont="1" applyFill="1" applyBorder="1" applyAlignment="1">
      <alignment horizontal="left" vertical="center" wrapText="1"/>
      <protection/>
    </xf>
    <xf numFmtId="3" fontId="22" fillId="0" borderId="10" xfId="0" applyNumberFormat="1" applyFont="1" applyFill="1" applyBorder="1" applyAlignment="1">
      <alignment horizontal="center" vertical="center" wrapText="1"/>
    </xf>
    <xf numFmtId="10" fontId="14" fillId="16" borderId="10" xfId="74" applyNumberFormat="1" applyFont="1" applyFill="1" applyBorder="1" applyAlignment="1">
      <alignment horizontal="center" vertical="center" wrapText="1"/>
    </xf>
    <xf numFmtId="4" fontId="14" fillId="16" borderId="10" xfId="69" applyNumberFormat="1" applyFont="1" applyFill="1" applyBorder="1" applyAlignment="1">
      <alignment horizontal="center" vertical="center" wrapText="1"/>
      <protection/>
    </xf>
    <xf numFmtId="181" fontId="4" fillId="0" borderId="0" xfId="69" applyNumberFormat="1" applyBorder="1">
      <alignment/>
      <protection/>
    </xf>
    <xf numFmtId="3" fontId="25" fillId="16" borderId="10" xfId="0" applyNumberFormat="1" applyFont="1" applyFill="1" applyBorder="1" applyAlignment="1">
      <alignment horizontal="center" vertical="center" wrapText="1"/>
    </xf>
    <xf numFmtId="10" fontId="14" fillId="0" borderId="10" xfId="74" applyNumberFormat="1" applyFont="1" applyFill="1" applyBorder="1" applyAlignment="1">
      <alignment horizontal="center" vertical="center" wrapText="1"/>
    </xf>
    <xf numFmtId="3" fontId="22" fillId="33" borderId="11" xfId="69" applyNumberFormat="1" applyFont="1" applyFill="1" applyBorder="1" applyAlignment="1">
      <alignment vertical="center" wrapText="1"/>
      <protection/>
    </xf>
    <xf numFmtId="3" fontId="22" fillId="16" borderId="11" xfId="69" applyNumberFormat="1" applyFont="1" applyFill="1" applyBorder="1" applyAlignment="1">
      <alignment vertical="center" wrapText="1"/>
      <protection/>
    </xf>
    <xf numFmtId="0" fontId="4" fillId="33" borderId="0" xfId="69" applyFill="1" applyBorder="1">
      <alignment/>
      <protection/>
    </xf>
    <xf numFmtId="0" fontId="4" fillId="33" borderId="0" xfId="69" applyFill="1" applyBorder="1" applyAlignment="1">
      <alignment wrapText="1"/>
      <protection/>
    </xf>
    <xf numFmtId="184" fontId="11" fillId="33" borderId="10" xfId="69" applyNumberFormat="1" applyFont="1" applyFill="1" applyBorder="1" applyAlignment="1">
      <alignment horizontal="center" vertical="center"/>
      <protection/>
    </xf>
    <xf numFmtId="43" fontId="4" fillId="37" borderId="0" xfId="69" applyNumberFormat="1" applyFont="1" applyFill="1" applyBorder="1" applyAlignment="1">
      <alignment horizontal="center" vertical="center"/>
      <protection/>
    </xf>
    <xf numFmtId="43" fontId="4" fillId="37" borderId="0" xfId="69" applyNumberFormat="1" applyFill="1" applyBorder="1">
      <alignment/>
      <protection/>
    </xf>
    <xf numFmtId="0" fontId="4" fillId="37" borderId="0" xfId="69" applyFill="1" applyBorder="1">
      <alignment/>
      <protection/>
    </xf>
    <xf numFmtId="0" fontId="4" fillId="37" borderId="0" xfId="69" applyFill="1" applyBorder="1" applyAlignment="1">
      <alignment/>
      <protection/>
    </xf>
    <xf numFmtId="0" fontId="4" fillId="37" borderId="18" xfId="69" applyFill="1" applyBorder="1">
      <alignment/>
      <protection/>
    </xf>
    <xf numFmtId="173" fontId="4" fillId="33" borderId="0" xfId="53" applyFont="1" applyFill="1" applyBorder="1" applyAlignment="1">
      <alignment/>
    </xf>
    <xf numFmtId="0" fontId="4" fillId="33" borderId="0" xfId="69" applyFill="1" applyBorder="1" applyAlignment="1">
      <alignment vertical="center" wrapText="1"/>
      <protection/>
    </xf>
    <xf numFmtId="0" fontId="4" fillId="4" borderId="0" xfId="69" applyFill="1" applyBorder="1">
      <alignment/>
      <protection/>
    </xf>
    <xf numFmtId="0" fontId="4" fillId="4" borderId="0" xfId="69" applyFill="1">
      <alignment/>
      <protection/>
    </xf>
    <xf numFmtId="0" fontId="22" fillId="37" borderId="35" xfId="69" applyFont="1" applyFill="1" applyBorder="1" applyAlignment="1">
      <alignment horizontal="left" vertical="center" wrapText="1"/>
      <protection/>
    </xf>
    <xf numFmtId="3" fontId="11" fillId="33" borderId="36" xfId="69" applyNumberFormat="1" applyFont="1" applyFill="1" applyBorder="1" applyAlignment="1">
      <alignment horizontal="center" vertical="center"/>
      <protection/>
    </xf>
    <xf numFmtId="3" fontId="4" fillId="37" borderId="16" xfId="69" applyNumberFormat="1" applyFont="1" applyFill="1" applyBorder="1" applyAlignment="1">
      <alignment horizontal="center" vertical="center"/>
      <protection/>
    </xf>
    <xf numFmtId="0" fontId="4" fillId="37" borderId="16" xfId="69" applyFill="1" applyBorder="1">
      <alignment/>
      <protection/>
    </xf>
    <xf numFmtId="185" fontId="4" fillId="0" borderId="0" xfId="69" applyNumberFormat="1">
      <alignment/>
      <protection/>
    </xf>
    <xf numFmtId="0" fontId="9" fillId="0" borderId="0" xfId="69" applyFont="1" applyBorder="1" applyAlignment="1">
      <alignment horizontal="center" vertical="center"/>
      <protection/>
    </xf>
    <xf numFmtId="173" fontId="4" fillId="0" borderId="0" xfId="53" applyFont="1" applyBorder="1" applyAlignment="1">
      <alignment/>
    </xf>
    <xf numFmtId="173" fontId="4" fillId="0" borderId="0" xfId="69" applyNumberFormat="1" applyBorder="1">
      <alignment/>
      <protection/>
    </xf>
    <xf numFmtId="0" fontId="4" fillId="0" borderId="0" xfId="69" applyAlignment="1">
      <alignment/>
      <protection/>
    </xf>
    <xf numFmtId="10" fontId="14" fillId="0" borderId="10" xfId="73"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9" fillId="0" borderId="10" xfId="0" applyFont="1" applyFill="1" applyBorder="1" applyAlignment="1">
      <alignment horizontal="center" vertical="center"/>
    </xf>
    <xf numFmtId="183" fontId="7" fillId="0" borderId="10" xfId="53" applyNumberFormat="1" applyFont="1" applyFill="1" applyBorder="1" applyAlignment="1">
      <alignment vertical="center"/>
    </xf>
    <xf numFmtId="9" fontId="7" fillId="0" borderId="10" xfId="73" applyFont="1" applyBorder="1" applyAlignment="1">
      <alignment horizontal="center" vertical="center"/>
    </xf>
    <xf numFmtId="0" fontId="9" fillId="0" borderId="16"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25" xfId="0" applyFont="1" applyFill="1" applyBorder="1" applyAlignment="1">
      <alignment horizontal="right" vertical="center"/>
    </xf>
    <xf numFmtId="0" fontId="85" fillId="0" borderId="37" xfId="0" applyFont="1" applyFill="1" applyBorder="1" applyAlignment="1">
      <alignment horizontal="center"/>
    </xf>
    <xf numFmtId="0" fontId="85" fillId="0" borderId="38" xfId="0" applyFont="1" applyFill="1" applyBorder="1" applyAlignment="1">
      <alignment horizontal="center"/>
    </xf>
    <xf numFmtId="0" fontId="85" fillId="0" borderId="39" xfId="0" applyFont="1" applyFill="1" applyBorder="1" applyAlignment="1">
      <alignment horizontal="center"/>
    </xf>
    <xf numFmtId="0" fontId="85" fillId="0" borderId="17" xfId="0" applyFont="1" applyFill="1" applyBorder="1" applyAlignment="1">
      <alignment horizontal="center"/>
    </xf>
    <xf numFmtId="0" fontId="85" fillId="0" borderId="0" xfId="0" applyFont="1" applyFill="1" applyBorder="1" applyAlignment="1">
      <alignment horizontal="center"/>
    </xf>
    <xf numFmtId="0" fontId="85" fillId="0" borderId="40" xfId="0" applyFont="1" applyFill="1" applyBorder="1" applyAlignment="1">
      <alignment horizontal="center"/>
    </xf>
    <xf numFmtId="0" fontId="5" fillId="37" borderId="4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9" fillId="37" borderId="21"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37" borderId="22"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9" fillId="37" borderId="42"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9" fillId="37" borderId="14" xfId="0" applyFont="1" applyFill="1" applyBorder="1" applyAlignment="1">
      <alignment horizontal="center" vertical="center" wrapText="1"/>
    </xf>
    <xf numFmtId="0" fontId="5" fillId="37" borderId="12"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5" fillId="37" borderId="11" xfId="0" applyFont="1" applyFill="1" applyBorder="1" applyAlignment="1" applyProtection="1">
      <alignment horizontal="center" vertical="center" wrapText="1"/>
      <protection locked="0"/>
    </xf>
    <xf numFmtId="0" fontId="9" fillId="37" borderId="10" xfId="0" applyFont="1" applyFill="1" applyBorder="1" applyAlignment="1">
      <alignment horizontal="left" vertical="center" wrapText="1"/>
    </xf>
    <xf numFmtId="0" fontId="9" fillId="37" borderId="22" xfId="0" applyFont="1" applyFill="1" applyBorder="1" applyAlignment="1">
      <alignment horizontal="left" vertical="center" wrapText="1"/>
    </xf>
    <xf numFmtId="0" fontId="5" fillId="37" borderId="10" xfId="0" applyFont="1" applyFill="1" applyBorder="1" applyAlignment="1">
      <alignment horizontal="center" vertical="center"/>
    </xf>
    <xf numFmtId="0" fontId="5" fillId="37" borderId="1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21" xfId="0" applyFont="1" applyFill="1" applyBorder="1" applyAlignment="1" applyProtection="1">
      <alignment horizontal="center" vertical="center" wrapText="1"/>
      <protection locked="0"/>
    </xf>
    <xf numFmtId="0" fontId="5" fillId="37" borderId="22" xfId="0" applyFont="1" applyFill="1" applyBorder="1" applyAlignment="1" applyProtection="1">
      <alignment horizontal="center" vertical="center" wrapText="1"/>
      <protection locked="0"/>
    </xf>
    <xf numFmtId="0" fontId="5" fillId="37" borderId="44" xfId="0" applyFont="1" applyFill="1" applyBorder="1" applyAlignment="1" applyProtection="1">
      <alignment horizontal="center" vertical="center" wrapText="1"/>
      <protection locked="0"/>
    </xf>
    <xf numFmtId="0" fontId="5" fillId="33" borderId="10"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7" borderId="29" xfId="0" applyFont="1" applyFill="1" applyBorder="1" applyAlignment="1">
      <alignment horizontal="center" vertical="center"/>
    </xf>
    <xf numFmtId="0" fontId="5" fillId="37" borderId="45" xfId="0" applyFont="1" applyFill="1" applyBorder="1" applyAlignment="1">
      <alignment horizontal="center" vertical="center"/>
    </xf>
    <xf numFmtId="0" fontId="5" fillId="37" borderId="46" xfId="0" applyFont="1" applyFill="1" applyBorder="1" applyAlignment="1">
      <alignment horizontal="center" vertical="center"/>
    </xf>
    <xf numFmtId="0" fontId="5" fillId="37" borderId="42"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9" fillId="37" borderId="48" xfId="0" applyFont="1" applyFill="1" applyBorder="1" applyAlignment="1">
      <alignment horizontal="center" vertical="center" wrapText="1"/>
    </xf>
    <xf numFmtId="0" fontId="9" fillId="37" borderId="49" xfId="0" applyFont="1" applyFill="1" applyBorder="1" applyAlignment="1">
      <alignment horizontal="center" vertical="center" wrapText="1"/>
    </xf>
    <xf numFmtId="0" fontId="9" fillId="37" borderId="50" xfId="0" applyFont="1" applyFill="1" applyBorder="1" applyAlignment="1">
      <alignment horizontal="center" vertical="center" wrapText="1"/>
    </xf>
    <xf numFmtId="0" fontId="9" fillId="37" borderId="29" xfId="0" applyFont="1" applyFill="1" applyBorder="1" applyAlignment="1">
      <alignment horizontal="center" vertical="center" wrapText="1"/>
    </xf>
    <xf numFmtId="0" fontId="9" fillId="37" borderId="45" xfId="0" applyFont="1" applyFill="1" applyBorder="1" applyAlignment="1">
      <alignment horizontal="center" vertical="center" wrapText="1"/>
    </xf>
    <xf numFmtId="0" fontId="9" fillId="37" borderId="51" xfId="0" applyFont="1" applyFill="1" applyBorder="1" applyAlignment="1">
      <alignment horizontal="center" vertical="center" wrapText="1"/>
    </xf>
    <xf numFmtId="0" fontId="0" fillId="0" borderId="41" xfId="0" applyFill="1" applyBorder="1" applyAlignment="1">
      <alignment horizontal="center"/>
    </xf>
    <xf numFmtId="0" fontId="0" fillId="0" borderId="12" xfId="0" applyFill="1" applyBorder="1" applyAlignment="1">
      <alignment horizontal="center"/>
    </xf>
    <xf numFmtId="0" fontId="0" fillId="0" borderId="42" xfId="0" applyFill="1" applyBorder="1" applyAlignment="1">
      <alignment horizontal="center"/>
    </xf>
    <xf numFmtId="0" fontId="0" fillId="0" borderId="10" xfId="0" applyFill="1" applyBorder="1" applyAlignment="1">
      <alignment horizontal="center"/>
    </xf>
    <xf numFmtId="0" fontId="0" fillId="0" borderId="43" xfId="0" applyFill="1" applyBorder="1" applyAlignment="1">
      <alignment horizontal="center"/>
    </xf>
    <xf numFmtId="0" fontId="0" fillId="0" borderId="14" xfId="0" applyFill="1" applyBorder="1" applyAlignment="1">
      <alignment horizontal="center"/>
    </xf>
    <xf numFmtId="0" fontId="5" fillId="37" borderId="52" xfId="0" applyFont="1" applyFill="1" applyBorder="1" applyAlignment="1">
      <alignment horizontal="center" vertical="center" wrapText="1"/>
    </xf>
    <xf numFmtId="0" fontId="5" fillId="37" borderId="53" xfId="0" applyFont="1" applyFill="1" applyBorder="1" applyAlignment="1">
      <alignment horizontal="center" vertical="center" wrapText="1"/>
    </xf>
    <xf numFmtId="0" fontId="5" fillId="37" borderId="54"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5" fillId="37" borderId="22"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79" fillId="33" borderId="12" xfId="0" applyFont="1" applyFill="1" applyBorder="1" applyAlignment="1">
      <alignment horizontal="justify" vertical="center" wrapText="1"/>
    </xf>
    <xf numFmtId="0" fontId="79" fillId="33" borderId="10" xfId="0" applyFont="1" applyFill="1" applyBorder="1" applyAlignment="1">
      <alignment horizontal="justify" vertical="center"/>
    </xf>
    <xf numFmtId="0" fontId="79" fillId="33" borderId="14" xfId="0" applyFont="1" applyFill="1" applyBorder="1" applyAlignment="1">
      <alignment horizontal="justify" vertical="center"/>
    </xf>
    <xf numFmtId="0" fontId="79" fillId="33" borderId="12"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5" fillId="37" borderId="11" xfId="0" applyFont="1" applyFill="1" applyBorder="1" applyAlignment="1">
      <alignment horizontal="center"/>
    </xf>
    <xf numFmtId="0" fontId="5" fillId="37" borderId="48" xfId="0" applyFont="1" applyFill="1" applyBorder="1" applyAlignment="1">
      <alignment horizontal="center" vertical="center"/>
    </xf>
    <xf numFmtId="0" fontId="5" fillId="37" borderId="49" xfId="0" applyFont="1" applyFill="1" applyBorder="1" applyAlignment="1">
      <alignment horizontal="center" vertical="center"/>
    </xf>
    <xf numFmtId="0" fontId="5" fillId="37" borderId="55" xfId="0" applyFont="1" applyFill="1" applyBorder="1" applyAlignment="1">
      <alignment horizontal="center" vertical="center"/>
    </xf>
    <xf numFmtId="0" fontId="79" fillId="0" borderId="21" xfId="0" applyFont="1" applyFill="1" applyBorder="1" applyAlignment="1">
      <alignment horizontal="justify" vertical="center" wrapText="1"/>
    </xf>
    <xf numFmtId="0" fontId="79" fillId="0" borderId="22" xfId="0" applyFont="1" applyFill="1" applyBorder="1" applyAlignment="1">
      <alignment horizontal="justify" vertical="center" wrapText="1"/>
    </xf>
    <xf numFmtId="0" fontId="79" fillId="0" borderId="23" xfId="0" applyFont="1" applyFill="1" applyBorder="1" applyAlignment="1">
      <alignment horizontal="justify" vertical="center" wrapText="1"/>
    </xf>
    <xf numFmtId="0" fontId="79" fillId="0" borderId="12" xfId="0" applyFont="1" applyFill="1" applyBorder="1" applyAlignment="1">
      <alignment horizontal="justify" vertical="center" wrapText="1"/>
    </xf>
    <xf numFmtId="0" fontId="79" fillId="0" borderId="10" xfId="0" applyFont="1" applyFill="1" applyBorder="1" applyAlignment="1">
      <alignment horizontal="justify" vertical="center"/>
    </xf>
    <xf numFmtId="0" fontId="79" fillId="0" borderId="14" xfId="0" applyFont="1" applyFill="1" applyBorder="1" applyAlignment="1">
      <alignment horizontal="justify" vertical="center"/>
    </xf>
    <xf numFmtId="0" fontId="21" fillId="0" borderId="0" xfId="0" applyFont="1" applyFill="1" applyAlignment="1">
      <alignment horizontal="right" vertical="center"/>
    </xf>
    <xf numFmtId="0" fontId="3" fillId="37" borderId="13"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center" vertical="center" wrapText="1"/>
      <protection locked="0"/>
    </xf>
    <xf numFmtId="0" fontId="79" fillId="0" borderId="12"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79" fillId="33" borderId="10" xfId="0" applyFont="1" applyFill="1" applyBorder="1" applyAlignment="1">
      <alignment horizontal="justify" vertical="center" wrapText="1"/>
    </xf>
    <xf numFmtId="0" fontId="79" fillId="33" borderId="14" xfId="0" applyFont="1" applyFill="1" applyBorder="1" applyAlignment="1">
      <alignment horizontal="justify" vertical="center" wrapText="1"/>
    </xf>
    <xf numFmtId="0" fontId="79" fillId="0" borderId="10" xfId="0" applyFont="1" applyFill="1" applyBorder="1" applyAlignment="1">
      <alignment horizontal="justify" vertical="center" wrapText="1"/>
    </xf>
    <xf numFmtId="0" fontId="79" fillId="0" borderId="14" xfId="0" applyFont="1" applyFill="1" applyBorder="1" applyAlignment="1">
      <alignment horizontal="justify" vertical="center" wrapText="1"/>
    </xf>
    <xf numFmtId="0" fontId="88" fillId="33" borderId="44" xfId="66" applyFont="1" applyFill="1" applyBorder="1" applyAlignment="1">
      <alignment horizontal="justify" vertical="top" wrapText="1"/>
      <protection/>
    </xf>
    <xf numFmtId="0" fontId="88" fillId="33" borderId="34" xfId="66" applyFont="1" applyFill="1" applyBorder="1" applyAlignment="1">
      <alignment horizontal="justify" vertical="top"/>
      <protection/>
    </xf>
    <xf numFmtId="0" fontId="2" fillId="35" borderId="12" xfId="66" applyFont="1" applyFill="1" applyBorder="1" applyAlignment="1">
      <alignment horizontal="center" vertical="center" wrapText="1"/>
      <protection/>
    </xf>
    <xf numFmtId="0" fontId="4" fillId="0" borderId="41" xfId="66" applyBorder="1">
      <alignment/>
      <protection/>
    </xf>
    <xf numFmtId="0" fontId="4" fillId="0" borderId="12" xfId="66" applyBorder="1">
      <alignment/>
      <protection/>
    </xf>
    <xf numFmtId="0" fontId="4" fillId="0" borderId="42" xfId="66" applyBorder="1">
      <alignment/>
      <protection/>
    </xf>
    <xf numFmtId="0" fontId="4" fillId="0" borderId="10" xfId="66" applyBorder="1">
      <alignment/>
      <protection/>
    </xf>
    <xf numFmtId="0" fontId="4" fillId="0" borderId="43" xfId="66" applyBorder="1">
      <alignment/>
      <protection/>
    </xf>
    <xf numFmtId="0" fontId="4" fillId="0" borderId="14" xfId="66" applyBorder="1">
      <alignment/>
      <protection/>
    </xf>
    <xf numFmtId="0" fontId="23" fillId="35" borderId="12"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5" borderId="22"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22" xfId="0"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23" xfId="0" applyFont="1" applyFill="1" applyBorder="1" applyAlignment="1">
      <alignment horizontal="center" vertical="center" wrapText="1"/>
    </xf>
    <xf numFmtId="0" fontId="2" fillId="35" borderId="21" xfId="66" applyFont="1" applyFill="1" applyBorder="1" applyAlignment="1">
      <alignment horizontal="center" vertical="center" wrapText="1"/>
      <protection/>
    </xf>
    <xf numFmtId="0" fontId="2" fillId="35" borderId="23" xfId="66" applyFont="1" applyFill="1" applyBorder="1" applyAlignment="1">
      <alignment horizontal="center" vertical="center" wrapText="1"/>
      <protection/>
    </xf>
    <xf numFmtId="0" fontId="2" fillId="35" borderId="52" xfId="66" applyFont="1" applyFill="1" applyBorder="1" applyAlignment="1">
      <alignment horizontal="center" vertical="center" wrapText="1"/>
      <protection/>
    </xf>
    <xf numFmtId="0" fontId="2" fillId="35" borderId="54" xfId="66" applyFont="1" applyFill="1" applyBorder="1" applyAlignment="1">
      <alignment horizontal="center" vertical="center" wrapText="1"/>
      <protection/>
    </xf>
    <xf numFmtId="0" fontId="14" fillId="35" borderId="48" xfId="66" applyFont="1" applyFill="1" applyBorder="1" applyAlignment="1">
      <alignment horizontal="center" vertical="center" wrapText="1"/>
      <protection/>
    </xf>
    <xf numFmtId="0" fontId="14" fillId="35" borderId="55" xfId="66" applyFont="1" applyFill="1" applyBorder="1" applyAlignment="1">
      <alignment horizontal="center" vertical="center" wrapText="1"/>
      <protection/>
    </xf>
    <xf numFmtId="0" fontId="2" fillId="35" borderId="37" xfId="66" applyFont="1" applyFill="1" applyBorder="1" applyAlignment="1">
      <alignment horizontal="center" vertical="center" wrapText="1"/>
      <protection/>
    </xf>
    <xf numFmtId="0" fontId="2" fillId="35" borderId="15" xfId="66" applyFont="1" applyFill="1" applyBorder="1" applyAlignment="1">
      <alignment horizontal="center" vertical="center" wrapText="1"/>
      <protection/>
    </xf>
    <xf numFmtId="0" fontId="2" fillId="35" borderId="14" xfId="66" applyFont="1" applyFill="1" applyBorder="1" applyAlignment="1">
      <alignment horizontal="center" vertical="center" wrapText="1"/>
      <protection/>
    </xf>
    <xf numFmtId="0" fontId="11" fillId="33" borderId="56" xfId="66" applyFont="1" applyFill="1" applyBorder="1" applyAlignment="1">
      <alignment horizontal="justify" vertical="top" wrapText="1"/>
      <protection/>
    </xf>
    <xf numFmtId="0" fontId="11" fillId="33" borderId="57" xfId="66" applyFont="1" applyFill="1" applyBorder="1" applyAlignment="1">
      <alignment horizontal="justify" vertical="top" wrapText="1"/>
      <protection/>
    </xf>
    <xf numFmtId="0" fontId="2" fillId="0" borderId="10" xfId="0" applyFont="1" applyBorder="1" applyAlignment="1" applyProtection="1">
      <alignment horizontal="center" vertical="center" wrapText="1"/>
      <protection locked="0"/>
    </xf>
    <xf numFmtId="0" fontId="5" fillId="2" borderId="58" xfId="66" applyFont="1" applyFill="1" applyBorder="1" applyAlignment="1">
      <alignment horizontal="center" vertical="center" wrapText="1"/>
      <protection/>
    </xf>
    <xf numFmtId="0" fontId="5" fillId="2" borderId="59" xfId="66" applyFont="1" applyFill="1" applyBorder="1" applyAlignment="1">
      <alignment horizontal="center" vertical="center" wrapText="1"/>
      <protection/>
    </xf>
    <xf numFmtId="0" fontId="5" fillId="2" borderId="33" xfId="66" applyFont="1" applyFill="1" applyBorder="1" applyAlignment="1">
      <alignment horizontal="center" vertical="center" wrapText="1"/>
      <protection/>
    </xf>
    <xf numFmtId="0" fontId="4" fillId="0" borderId="52" xfId="66" applyFont="1" applyFill="1" applyBorder="1" applyAlignment="1">
      <alignment horizontal="center" vertical="center" wrapText="1"/>
      <protection/>
    </xf>
    <xf numFmtId="0" fontId="4" fillId="0" borderId="53" xfId="66" applyFont="1" applyFill="1" applyBorder="1" applyAlignment="1">
      <alignment horizontal="center" vertical="center" wrapText="1"/>
      <protection/>
    </xf>
    <xf numFmtId="0" fontId="4" fillId="0" borderId="54" xfId="66" applyFont="1" applyFill="1" applyBorder="1" applyAlignment="1">
      <alignment horizontal="center" vertical="center" wrapText="1"/>
      <protection/>
    </xf>
    <xf numFmtId="0" fontId="2" fillId="0" borderId="12" xfId="0" applyFont="1" applyBorder="1" applyAlignment="1" applyProtection="1">
      <alignment horizontal="center" vertical="center" wrapText="1"/>
      <protection locked="0"/>
    </xf>
    <xf numFmtId="0" fontId="88" fillId="33" borderId="57" xfId="66" applyFont="1" applyFill="1" applyBorder="1" applyAlignment="1">
      <alignment horizontal="justify" vertical="top" wrapText="1"/>
      <protection/>
    </xf>
    <xf numFmtId="0" fontId="4" fillId="0" borderId="10" xfId="66" applyFont="1" applyFill="1" applyBorder="1" applyAlignment="1">
      <alignment horizontal="justify" vertical="center" wrapText="1"/>
      <protection/>
    </xf>
    <xf numFmtId="0" fontId="4" fillId="0" borderId="14" xfId="66" applyFont="1" applyFill="1" applyBorder="1" applyAlignment="1">
      <alignment horizontal="justify" vertical="center" wrapText="1"/>
      <protection/>
    </xf>
    <xf numFmtId="0" fontId="2" fillId="0" borderId="14" xfId="0" applyFont="1" applyBorder="1" applyAlignment="1" applyProtection="1">
      <alignment horizontal="center" vertical="center" wrapText="1"/>
      <protection locked="0"/>
    </xf>
    <xf numFmtId="0" fontId="88" fillId="33" borderId="34" xfId="66" applyFont="1" applyFill="1" applyBorder="1" applyAlignment="1">
      <alignment horizontal="justify" vertical="top" wrapText="1"/>
      <protection/>
    </xf>
    <xf numFmtId="0" fontId="88" fillId="33" borderId="56" xfId="66" applyFont="1" applyFill="1" applyBorder="1" applyAlignment="1">
      <alignment horizontal="justify" vertical="top" wrapText="1"/>
      <protection/>
    </xf>
    <xf numFmtId="0" fontId="88" fillId="33" borderId="57" xfId="66" applyFont="1" applyFill="1" applyBorder="1" applyAlignment="1">
      <alignment horizontal="justify" vertical="top"/>
      <protection/>
    </xf>
    <xf numFmtId="10" fontId="2" fillId="0" borderId="52" xfId="0" applyNumberFormat="1" applyFont="1" applyFill="1" applyBorder="1" applyAlignment="1" applyProtection="1">
      <alignment horizontal="center" vertical="center" wrapText="1"/>
      <protection locked="0"/>
    </xf>
    <xf numFmtId="10" fontId="2" fillId="0" borderId="53" xfId="0" applyNumberFormat="1" applyFont="1" applyFill="1" applyBorder="1" applyAlignment="1" applyProtection="1">
      <alignment horizontal="center" vertical="center" wrapText="1"/>
      <protection locked="0"/>
    </xf>
    <xf numFmtId="10" fontId="2" fillId="0" borderId="54" xfId="0" applyNumberFormat="1" applyFont="1" applyFill="1" applyBorder="1" applyAlignment="1" applyProtection="1">
      <alignment horizontal="center" vertical="center" wrapText="1"/>
      <protection locked="0"/>
    </xf>
    <xf numFmtId="10" fontId="2" fillId="0" borderId="12" xfId="0" applyNumberFormat="1"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10" fontId="2" fillId="0" borderId="14" xfId="0" applyNumberFormat="1" applyFont="1" applyFill="1" applyBorder="1" applyAlignment="1" applyProtection="1">
      <alignment horizontal="center" vertical="center" wrapText="1"/>
      <protection locked="0"/>
    </xf>
    <xf numFmtId="0" fontId="4" fillId="0" borderId="12" xfId="66" applyFont="1" applyFill="1" applyBorder="1" applyAlignment="1">
      <alignment horizontal="justify" vertical="center" wrapText="1"/>
      <protection/>
    </xf>
    <xf numFmtId="0" fontId="88" fillId="33" borderId="22" xfId="66" applyFont="1" applyFill="1" applyBorder="1" applyAlignment="1">
      <alignment horizontal="justify" vertical="top" wrapText="1"/>
      <protection/>
    </xf>
    <xf numFmtId="0" fontId="88" fillId="33" borderId="22" xfId="66" applyFont="1" applyFill="1" applyBorder="1" applyAlignment="1">
      <alignment horizontal="justify" vertical="top"/>
      <protection/>
    </xf>
    <xf numFmtId="0" fontId="88" fillId="33" borderId="44" xfId="66" applyFont="1" applyFill="1" applyBorder="1" applyAlignment="1">
      <alignment horizontal="left" vertical="top" wrapText="1"/>
      <protection/>
    </xf>
    <xf numFmtId="0" fontId="88" fillId="33" borderId="34" xfId="66" applyFont="1" applyFill="1" applyBorder="1" applyAlignment="1">
      <alignment horizontal="left" vertical="top" wrapText="1"/>
      <protection/>
    </xf>
    <xf numFmtId="0" fontId="88" fillId="33" borderId="21" xfId="66" applyFont="1" applyFill="1" applyBorder="1" applyAlignment="1">
      <alignment horizontal="justify" vertical="top" wrapText="1"/>
      <protection/>
    </xf>
    <xf numFmtId="0" fontId="88" fillId="33" borderId="23" xfId="66" applyFont="1" applyFill="1" applyBorder="1" applyAlignment="1">
      <alignment horizontal="justify" vertical="top"/>
      <protection/>
    </xf>
    <xf numFmtId="0" fontId="88" fillId="33" borderId="22" xfId="66" applyFont="1" applyFill="1" applyBorder="1" applyAlignment="1">
      <alignment vertical="top" wrapText="1"/>
      <protection/>
    </xf>
    <xf numFmtId="0" fontId="88" fillId="33" borderId="23" xfId="66" applyFont="1" applyFill="1" applyBorder="1" applyAlignment="1">
      <alignment vertical="top" wrapText="1"/>
      <protection/>
    </xf>
    <xf numFmtId="0" fontId="4" fillId="0" borderId="12"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4" xfId="66" applyFont="1" applyFill="1" applyBorder="1" applyAlignment="1">
      <alignment horizontal="center" vertical="center" wrapText="1"/>
      <protection/>
    </xf>
    <xf numFmtId="0" fontId="88" fillId="33" borderId="56" xfId="66" applyFont="1" applyFill="1" applyBorder="1" applyAlignment="1">
      <alignment horizontal="left" vertical="top" wrapText="1"/>
      <protection/>
    </xf>
    <xf numFmtId="0" fontId="88" fillId="33" borderId="57" xfId="66" applyFont="1" applyFill="1" applyBorder="1" applyAlignment="1">
      <alignment horizontal="left" vertical="top" wrapText="1"/>
      <protection/>
    </xf>
    <xf numFmtId="0" fontId="2" fillId="35" borderId="43" xfId="66" applyFont="1" applyFill="1" applyBorder="1" applyAlignment="1">
      <alignment horizontal="center" vertical="center" wrapText="1"/>
      <protection/>
    </xf>
    <xf numFmtId="0" fontId="4" fillId="0" borderId="11" xfId="66" applyFont="1" applyFill="1" applyBorder="1" applyAlignment="1">
      <alignment horizontal="left" vertical="center" wrapText="1"/>
      <protection/>
    </xf>
    <xf numFmtId="0" fontId="4" fillId="0" borderId="13" xfId="66" applyFont="1" applyFill="1" applyBorder="1" applyAlignment="1">
      <alignment horizontal="left" vertical="center" wrapText="1"/>
      <protection/>
    </xf>
    <xf numFmtId="10" fontId="2" fillId="0" borderId="11" xfId="0" applyNumberFormat="1" applyFont="1" applyFill="1" applyBorder="1" applyAlignment="1" applyProtection="1">
      <alignment horizontal="center" vertical="center" wrapText="1"/>
      <protection locked="0"/>
    </xf>
    <xf numFmtId="0" fontId="5" fillId="2" borderId="39" xfId="66" applyFont="1" applyFill="1" applyBorder="1" applyAlignment="1">
      <alignment horizontal="center" vertical="center" wrapText="1"/>
      <protection/>
    </xf>
    <xf numFmtId="0" fontId="5" fillId="2" borderId="40" xfId="66" applyFont="1" applyFill="1" applyBorder="1" applyAlignment="1">
      <alignment horizontal="center" vertical="center" wrapText="1"/>
      <protection/>
    </xf>
    <xf numFmtId="0" fontId="0" fillId="0" borderId="11" xfId="0" applyFill="1" applyBorder="1" applyAlignment="1">
      <alignment horizontal="center" vertical="center" wrapText="1"/>
    </xf>
    <xf numFmtId="0" fontId="0" fillId="0" borderId="53" xfId="0" applyFill="1" applyBorder="1" applyAlignment="1">
      <alignment horizontal="center" vertical="center" wrapText="1"/>
    </xf>
    <xf numFmtId="10" fontId="0" fillId="0" borderId="11" xfId="0" applyNumberForma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horizontal="center"/>
    </xf>
    <xf numFmtId="0" fontId="0" fillId="0" borderId="13" xfId="0" applyBorder="1" applyAlignment="1">
      <alignment horizontal="center" vertical="center"/>
    </xf>
    <xf numFmtId="0" fontId="59" fillId="0" borderId="11" xfId="0" applyFont="1" applyBorder="1" applyAlignment="1">
      <alignment horizontal="left" vertical="center" wrapText="1"/>
    </xf>
    <xf numFmtId="0" fontId="59" fillId="0" borderId="13" xfId="0" applyFont="1" applyBorder="1" applyAlignment="1">
      <alignment horizontal="left" vertical="center" wrapText="1"/>
    </xf>
    <xf numFmtId="10" fontId="0" fillId="0" borderId="56" xfId="0" applyNumberFormat="1" applyBorder="1" applyAlignment="1">
      <alignment horizontal="center"/>
    </xf>
    <xf numFmtId="0" fontId="0" fillId="0" borderId="57" xfId="0" applyBorder="1" applyAlignment="1">
      <alignment horizontal="center"/>
    </xf>
    <xf numFmtId="0" fontId="0" fillId="0" borderId="52" xfId="0" applyBorder="1" applyAlignment="1">
      <alignment horizontal="center" vertical="center"/>
    </xf>
    <xf numFmtId="0" fontId="0" fillId="0" borderId="44" xfId="0" applyBorder="1" applyAlignment="1">
      <alignment horizontal="center"/>
    </xf>
    <xf numFmtId="0" fontId="0" fillId="0" borderId="34" xfId="0" applyBorder="1" applyAlignment="1">
      <alignment horizontal="center"/>
    </xf>
    <xf numFmtId="10" fontId="55" fillId="0" borderId="52" xfId="73" applyNumberFormat="1" applyFont="1" applyBorder="1" applyAlignment="1">
      <alignment horizontal="center" vertical="center"/>
    </xf>
    <xf numFmtId="10" fontId="55" fillId="0" borderId="53" xfId="73" applyNumberFormat="1" applyFont="1" applyBorder="1" applyAlignment="1">
      <alignment horizontal="center" vertical="center"/>
    </xf>
    <xf numFmtId="10" fontId="55" fillId="0" borderId="54" xfId="73" applyNumberFormat="1" applyFont="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2" xfId="0" applyFill="1" applyBorder="1" applyAlignment="1">
      <alignment horizontal="center" vertical="center" wrapText="1"/>
    </xf>
    <xf numFmtId="0" fontId="0" fillId="0" borderId="54" xfId="0" applyFill="1" applyBorder="1" applyAlignment="1">
      <alignment horizontal="center" vertical="center" wrapText="1"/>
    </xf>
    <xf numFmtId="0" fontId="59" fillId="40" borderId="11" xfId="0" applyFont="1" applyFill="1" applyBorder="1" applyAlignment="1">
      <alignment horizontal="left" vertical="center" wrapText="1"/>
    </xf>
    <xf numFmtId="0" fontId="59" fillId="40" borderId="54" xfId="0" applyFont="1" applyFill="1" applyBorder="1" applyAlignment="1">
      <alignment horizontal="left" vertical="center" wrapText="1"/>
    </xf>
    <xf numFmtId="0" fontId="0" fillId="0" borderId="54" xfId="0" applyBorder="1" applyAlignment="1">
      <alignment horizontal="center" vertical="center"/>
    </xf>
    <xf numFmtId="0" fontId="59" fillId="0" borderId="52" xfId="0" applyFont="1" applyBorder="1" applyAlignment="1">
      <alignment horizontal="left" vertical="center" wrapText="1"/>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1" fillId="33" borderId="11" xfId="66" applyFont="1" applyFill="1" applyBorder="1" applyAlignment="1">
      <alignment horizontal="justify" vertical="center" wrapText="1"/>
      <protection/>
    </xf>
    <xf numFmtId="0" fontId="11" fillId="33" borderId="54" xfId="66" applyFont="1" applyFill="1" applyBorder="1" applyAlignment="1">
      <alignment horizontal="justify" vertical="center" wrapText="1"/>
      <protection/>
    </xf>
    <xf numFmtId="0" fontId="11" fillId="33" borderId="13" xfId="66" applyFont="1" applyFill="1" applyBorder="1" applyAlignment="1">
      <alignment horizontal="justify" vertical="center" wrapText="1"/>
      <protection/>
    </xf>
    <xf numFmtId="0" fontId="14" fillId="0" borderId="13"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10" fontId="19" fillId="0" borderId="12" xfId="0" applyNumberFormat="1" applyFont="1" applyFill="1" applyBorder="1" applyAlignment="1" applyProtection="1">
      <alignment horizontal="center" vertical="center" wrapText="1"/>
      <protection locked="0"/>
    </xf>
    <xf numFmtId="10" fontId="19" fillId="0" borderId="10" xfId="0" applyNumberFormat="1" applyFont="1" applyFill="1" applyBorder="1" applyAlignment="1" applyProtection="1">
      <alignment horizontal="center" vertical="center" wrapText="1"/>
      <protection locked="0"/>
    </xf>
    <xf numFmtId="10" fontId="19" fillId="0" borderId="14" xfId="0" applyNumberFormat="1" applyFont="1" applyFill="1" applyBorder="1" applyAlignment="1" applyProtection="1">
      <alignment horizontal="center" vertical="center" wrapText="1"/>
      <protection locked="0"/>
    </xf>
    <xf numFmtId="0" fontId="88" fillId="33" borderId="44" xfId="66" applyFont="1" applyFill="1" applyBorder="1" applyAlignment="1">
      <alignment horizontal="center" vertical="top"/>
      <protection/>
    </xf>
    <xf numFmtId="0" fontId="88" fillId="33" borderId="34" xfId="66" applyFont="1" applyFill="1" applyBorder="1" applyAlignment="1">
      <alignment horizontal="center" vertical="top"/>
      <protection/>
    </xf>
    <xf numFmtId="10" fontId="19" fillId="0" borderId="11" xfId="0" applyNumberFormat="1" applyFont="1" applyFill="1" applyBorder="1" applyAlignment="1" applyProtection="1">
      <alignment horizontal="center" vertical="center" wrapText="1"/>
      <protection locked="0"/>
    </xf>
    <xf numFmtId="10" fontId="78" fillId="0" borderId="11" xfId="0" applyNumberFormat="1" applyFont="1" applyBorder="1" applyAlignment="1">
      <alignment horizontal="center" vertical="center"/>
    </xf>
    <xf numFmtId="10" fontId="78" fillId="0" borderId="53" xfId="0" applyNumberFormat="1" applyFont="1" applyBorder="1" applyAlignment="1">
      <alignment horizontal="center" vertical="center"/>
    </xf>
    <xf numFmtId="10" fontId="78" fillId="0" borderId="54" xfId="0" applyNumberFormat="1" applyFont="1" applyBorder="1" applyAlignment="1">
      <alignment horizontal="center" vertical="center"/>
    </xf>
    <xf numFmtId="0" fontId="11" fillId="33" borderId="52" xfId="66" applyFont="1" applyFill="1" applyBorder="1" applyAlignment="1">
      <alignment horizontal="justify" vertical="center" wrapText="1"/>
      <protection/>
    </xf>
    <xf numFmtId="0" fontId="3" fillId="2" borderId="41" xfId="66" applyFont="1" applyFill="1" applyBorder="1" applyAlignment="1">
      <alignment horizontal="center" vertical="center" wrapText="1"/>
      <protection/>
    </xf>
    <xf numFmtId="0" fontId="3" fillId="2" borderId="42" xfId="66" applyFont="1" applyFill="1" applyBorder="1" applyAlignment="1">
      <alignment horizontal="center" vertical="center" wrapText="1"/>
      <protection/>
    </xf>
    <xf numFmtId="0" fontId="3" fillId="2" borderId="43" xfId="66" applyFont="1" applyFill="1" applyBorder="1" applyAlignment="1">
      <alignment horizontal="center" vertical="center" wrapText="1"/>
      <protection/>
    </xf>
    <xf numFmtId="10" fontId="78" fillId="0" borderId="52" xfId="0" applyNumberFormat="1" applyFont="1" applyBorder="1" applyAlignment="1">
      <alignment horizontal="center" vertical="center"/>
    </xf>
    <xf numFmtId="0" fontId="3" fillId="0" borderId="58" xfId="66" applyFont="1" applyFill="1" applyBorder="1" applyAlignment="1">
      <alignment horizontal="center" vertical="center" wrapText="1"/>
      <protection/>
    </xf>
    <xf numFmtId="0" fontId="3" fillId="0" borderId="59" xfId="66" applyFont="1" applyFill="1" applyBorder="1" applyAlignment="1">
      <alignment horizontal="center" vertical="center" wrapText="1"/>
      <protection/>
    </xf>
    <xf numFmtId="0" fontId="3" fillId="0" borderId="33" xfId="66" applyFont="1" applyFill="1" applyBorder="1" applyAlignment="1">
      <alignment horizontal="center" vertical="center" wrapText="1"/>
      <protection/>
    </xf>
    <xf numFmtId="0" fontId="59" fillId="40" borderId="13" xfId="0" applyFont="1" applyFill="1" applyBorder="1" applyAlignment="1">
      <alignment horizontal="left" vertical="center" wrapText="1"/>
    </xf>
    <xf numFmtId="0" fontId="3" fillId="2" borderId="58" xfId="66" applyFont="1" applyFill="1" applyBorder="1" applyAlignment="1">
      <alignment horizontal="center" vertical="center" wrapText="1"/>
      <protection/>
    </xf>
    <xf numFmtId="0" fontId="3" fillId="2" borderId="59" xfId="66" applyFont="1" applyFill="1" applyBorder="1" applyAlignment="1">
      <alignment horizontal="center" vertical="center" wrapText="1"/>
      <protection/>
    </xf>
    <xf numFmtId="0" fontId="3" fillId="2" borderId="33" xfId="66" applyFont="1" applyFill="1" applyBorder="1" applyAlignment="1">
      <alignment horizontal="center" vertical="center" wrapText="1"/>
      <protection/>
    </xf>
    <xf numFmtId="0" fontId="3" fillId="2" borderId="26" xfId="66" applyFont="1" applyFill="1" applyBorder="1" applyAlignment="1">
      <alignment horizontal="center" vertical="center" wrapText="1"/>
      <protection/>
    </xf>
    <xf numFmtId="0" fontId="3" fillId="2" borderId="27" xfId="66" applyFont="1" applyFill="1" applyBorder="1" applyAlignment="1">
      <alignment horizontal="center" vertical="center" wrapText="1"/>
      <protection/>
    </xf>
    <xf numFmtId="0" fontId="3" fillId="2" borderId="28" xfId="66" applyFont="1" applyFill="1" applyBorder="1" applyAlignment="1">
      <alignment horizontal="center" vertical="center" wrapText="1"/>
      <protection/>
    </xf>
    <xf numFmtId="10" fontId="78" fillId="0" borderId="12" xfId="0" applyNumberFormat="1"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5" fillId="2" borderId="41" xfId="66" applyFont="1" applyFill="1" applyBorder="1" applyAlignment="1">
      <alignment horizontal="center" vertical="center" wrapText="1"/>
      <protection/>
    </xf>
    <xf numFmtId="0" fontId="5" fillId="2" borderId="42" xfId="66" applyFont="1" applyFill="1" applyBorder="1" applyAlignment="1">
      <alignment horizontal="center" vertical="center" wrapText="1"/>
      <protection/>
    </xf>
    <xf numFmtId="0" fontId="5" fillId="2" borderId="47" xfId="66" applyFont="1" applyFill="1" applyBorder="1" applyAlignment="1">
      <alignment horizontal="center" vertical="center" wrapText="1"/>
      <protection/>
    </xf>
    <xf numFmtId="0" fontId="9" fillId="0" borderId="0" xfId="69" applyFont="1" applyBorder="1" applyAlignment="1">
      <alignment horizontal="center" vertical="center"/>
      <protection/>
    </xf>
    <xf numFmtId="0" fontId="10" fillId="0" borderId="0" xfId="69" applyFont="1" applyAlignment="1">
      <alignment horizontal="right"/>
      <protection/>
    </xf>
    <xf numFmtId="0" fontId="14" fillId="37" borderId="37" xfId="69" applyFont="1" applyFill="1" applyBorder="1" applyAlignment="1">
      <alignment horizontal="center" vertical="center" wrapText="1"/>
      <protection/>
    </xf>
    <xf numFmtId="0" fontId="14" fillId="37" borderId="38" xfId="69" applyFont="1" applyFill="1" applyBorder="1" applyAlignment="1">
      <alignment horizontal="center" vertical="center" wrapText="1"/>
      <protection/>
    </xf>
    <xf numFmtId="0" fontId="14" fillId="37" borderId="24" xfId="69" applyFont="1" applyFill="1" applyBorder="1" applyAlignment="1">
      <alignment horizontal="center" vertical="center" wrapText="1"/>
      <protection/>
    </xf>
    <xf numFmtId="0" fontId="14" fillId="37" borderId="15" xfId="69" applyFont="1" applyFill="1" applyBorder="1" applyAlignment="1">
      <alignment horizontal="center" vertical="center" wrapText="1"/>
      <protection/>
    </xf>
    <xf numFmtId="0" fontId="14" fillId="37" borderId="16" xfId="69" applyFont="1" applyFill="1" applyBorder="1" applyAlignment="1">
      <alignment horizontal="center" vertical="center" wrapText="1"/>
      <protection/>
    </xf>
    <xf numFmtId="0" fontId="14" fillId="37" borderId="25" xfId="69" applyFont="1" applyFill="1" applyBorder="1" applyAlignment="1">
      <alignment horizontal="center" vertical="center" wrapText="1"/>
      <protection/>
    </xf>
    <xf numFmtId="0" fontId="2" fillId="37" borderId="16" xfId="69" applyFont="1" applyFill="1" applyBorder="1" applyAlignment="1">
      <alignment horizontal="right"/>
      <protection/>
    </xf>
    <xf numFmtId="0" fontId="2" fillId="37" borderId="25" xfId="69" applyFont="1" applyFill="1" applyBorder="1" applyAlignment="1">
      <alignment horizontal="right"/>
      <protection/>
    </xf>
    <xf numFmtId="181" fontId="8" fillId="0" borderId="10" xfId="52" applyNumberFormat="1" applyFont="1" applyFill="1" applyBorder="1" applyAlignment="1">
      <alignment horizontal="center" vertical="center" wrapText="1"/>
    </xf>
    <xf numFmtId="0" fontId="11" fillId="0" borderId="10" xfId="69" applyFont="1" applyFill="1" applyBorder="1" applyAlignment="1">
      <alignment horizontal="center" vertical="center" wrapText="1"/>
      <protection/>
    </xf>
    <xf numFmtId="181" fontId="8" fillId="16" borderId="10" xfId="52" applyNumberFormat="1" applyFont="1" applyFill="1" applyBorder="1" applyAlignment="1">
      <alignment horizontal="center" vertical="center" wrapText="1"/>
    </xf>
    <xf numFmtId="3" fontId="4" fillId="16" borderId="22" xfId="0" applyNumberFormat="1" applyFont="1" applyFill="1" applyBorder="1" applyAlignment="1">
      <alignment horizontal="center" vertical="center"/>
    </xf>
    <xf numFmtId="3" fontId="22" fillId="16" borderId="11" xfId="69" applyNumberFormat="1" applyFont="1" applyFill="1" applyBorder="1" applyAlignment="1">
      <alignment horizontal="center" vertical="center" wrapText="1"/>
      <protection/>
    </xf>
    <xf numFmtId="3" fontId="22" fillId="16" borderId="53" xfId="69" applyNumberFormat="1" applyFont="1" applyFill="1" applyBorder="1" applyAlignment="1">
      <alignment horizontal="center" vertical="center" wrapText="1"/>
      <protection/>
    </xf>
    <xf numFmtId="3" fontId="22" fillId="16" borderId="13" xfId="69" applyNumberFormat="1" applyFont="1" applyFill="1" applyBorder="1" applyAlignment="1">
      <alignment horizontal="center" vertical="center" wrapText="1"/>
      <protection/>
    </xf>
    <xf numFmtId="3" fontId="4" fillId="0" borderId="22" xfId="0" applyNumberFormat="1" applyFont="1" applyBorder="1" applyAlignment="1">
      <alignment horizontal="center" vertical="center"/>
    </xf>
    <xf numFmtId="0" fontId="11" fillId="16" borderId="10" xfId="69"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181" fontId="8" fillId="0" borderId="11" xfId="52" applyNumberFormat="1" applyFont="1" applyFill="1" applyBorder="1" applyAlignment="1">
      <alignment horizontal="center" vertical="center" wrapText="1"/>
    </xf>
    <xf numFmtId="181" fontId="8" fillId="0" borderId="53" xfId="52" applyNumberFormat="1" applyFont="1" applyFill="1" applyBorder="1" applyAlignment="1">
      <alignment horizontal="center" vertical="center" wrapText="1"/>
    </xf>
    <xf numFmtId="181" fontId="8" fillId="0" borderId="13" xfId="52" applyNumberFormat="1" applyFont="1" applyFill="1" applyBorder="1" applyAlignment="1">
      <alignment horizontal="center" vertical="center" wrapText="1"/>
    </xf>
    <xf numFmtId="0" fontId="11" fillId="0" borderId="11" xfId="69" applyFont="1" applyFill="1" applyBorder="1" applyAlignment="1">
      <alignment horizontal="center" vertical="center" wrapText="1"/>
      <protection/>
    </xf>
    <xf numFmtId="0" fontId="11" fillId="0" borderId="53" xfId="69" applyFont="1" applyFill="1" applyBorder="1" applyAlignment="1">
      <alignment horizontal="center" vertical="center" wrapText="1"/>
      <protection/>
    </xf>
    <xf numFmtId="0" fontId="11" fillId="0" borderId="13" xfId="69" applyFont="1" applyFill="1" applyBorder="1" applyAlignment="1">
      <alignment horizontal="center" vertical="center" wrapText="1"/>
      <protection/>
    </xf>
    <xf numFmtId="3" fontId="4" fillId="0" borderId="57" xfId="0" applyNumberFormat="1" applyFont="1" applyBorder="1" applyAlignment="1">
      <alignment horizontal="center" vertical="center"/>
    </xf>
    <xf numFmtId="0" fontId="22" fillId="0" borderId="10" xfId="0" applyFont="1" applyFill="1" applyBorder="1" applyAlignment="1">
      <alignment horizontal="center" vertical="center" wrapText="1"/>
    </xf>
    <xf numFmtId="0" fontId="14" fillId="37" borderId="12" xfId="69" applyFont="1" applyFill="1" applyBorder="1" applyAlignment="1">
      <alignment horizontal="center" vertical="center" wrapText="1"/>
      <protection/>
    </xf>
    <xf numFmtId="0" fontId="14" fillId="37" borderId="60" xfId="69" applyFont="1" applyFill="1" applyBorder="1" applyAlignment="1">
      <alignment horizontal="center" vertical="center" wrapText="1"/>
      <protection/>
    </xf>
    <xf numFmtId="0" fontId="14" fillId="37" borderId="61" xfId="69" applyFont="1" applyFill="1" applyBorder="1" applyAlignment="1">
      <alignment horizontal="center" vertical="center" wrapText="1"/>
      <protection/>
    </xf>
    <xf numFmtId="0" fontId="14" fillId="37" borderId="26" xfId="69" applyFont="1" applyFill="1" applyBorder="1" applyAlignment="1">
      <alignment horizontal="center" vertical="center" wrapText="1"/>
      <protection/>
    </xf>
    <xf numFmtId="0" fontId="14" fillId="37" borderId="28" xfId="69" applyFont="1" applyFill="1" applyBorder="1" applyAlignment="1">
      <alignment horizontal="center" vertical="center" wrapText="1"/>
      <protection/>
    </xf>
    <xf numFmtId="0" fontId="14" fillId="37" borderId="14" xfId="69" applyFont="1" applyFill="1" applyBorder="1" applyAlignment="1">
      <alignment horizontal="center" vertical="center" wrapText="1"/>
      <protection/>
    </xf>
    <xf numFmtId="0" fontId="4" fillId="0" borderId="37" xfId="69" applyBorder="1" applyAlignment="1">
      <alignment horizontal="center"/>
      <protection/>
    </xf>
    <xf numFmtId="0" fontId="4" fillId="0" borderId="38" xfId="69" applyBorder="1" applyAlignment="1">
      <alignment horizontal="center"/>
      <protection/>
    </xf>
    <xf numFmtId="0" fontId="4" fillId="0" borderId="39" xfId="69" applyBorder="1" applyAlignment="1">
      <alignment horizontal="center"/>
      <protection/>
    </xf>
    <xf numFmtId="0" fontId="4" fillId="0" borderId="17" xfId="69" applyBorder="1" applyAlignment="1">
      <alignment horizontal="center"/>
      <protection/>
    </xf>
    <xf numFmtId="0" fontId="4" fillId="0" borderId="0" xfId="69" applyBorder="1" applyAlignment="1">
      <alignment horizontal="center"/>
      <protection/>
    </xf>
    <xf numFmtId="0" fontId="4" fillId="0" borderId="40" xfId="69" applyBorder="1" applyAlignment="1">
      <alignment horizontal="center"/>
      <protection/>
    </xf>
    <xf numFmtId="0" fontId="27" fillId="37" borderId="48" xfId="69" applyFont="1" applyFill="1" applyBorder="1" applyAlignment="1">
      <alignment horizontal="center" vertical="center" wrapText="1"/>
      <protection/>
    </xf>
    <xf numFmtId="0" fontId="27" fillId="37" borderId="49" xfId="69" applyFont="1" applyFill="1" applyBorder="1" applyAlignment="1">
      <alignment horizontal="center" vertical="center" wrapText="1"/>
      <protection/>
    </xf>
    <xf numFmtId="0" fontId="27" fillId="37" borderId="50" xfId="69" applyFont="1" applyFill="1" applyBorder="1" applyAlignment="1">
      <alignment horizontal="center" vertical="center" wrapText="1"/>
      <protection/>
    </xf>
    <xf numFmtId="0" fontId="27" fillId="37" borderId="29" xfId="69" applyFont="1" applyFill="1" applyBorder="1" applyAlignment="1">
      <alignment horizontal="center" vertical="center" wrapText="1"/>
      <protection/>
    </xf>
    <xf numFmtId="0" fontId="27" fillId="37" borderId="45" xfId="69" applyFont="1" applyFill="1" applyBorder="1" applyAlignment="1">
      <alignment horizontal="center" vertical="center" wrapText="1"/>
      <protection/>
    </xf>
    <xf numFmtId="0" fontId="27" fillId="37" borderId="51" xfId="69" applyFont="1" applyFill="1" applyBorder="1" applyAlignment="1">
      <alignment horizontal="center" vertical="center" wrapText="1"/>
      <protection/>
    </xf>
    <xf numFmtId="0" fontId="28" fillId="37" borderId="29" xfId="69" applyFont="1" applyFill="1" applyBorder="1" applyAlignment="1">
      <alignment horizontal="center" vertical="center" wrapText="1"/>
      <protection/>
    </xf>
    <xf numFmtId="0" fontId="28" fillId="37" borderId="46" xfId="69" applyFont="1" applyFill="1" applyBorder="1" applyAlignment="1">
      <alignment horizontal="center" vertical="center" wrapText="1"/>
      <protection/>
    </xf>
    <xf numFmtId="0" fontId="28" fillId="37" borderId="45" xfId="69" applyFont="1" applyFill="1" applyBorder="1" applyAlignment="1">
      <alignment horizontal="center" vertical="center" wrapText="1"/>
      <protection/>
    </xf>
    <xf numFmtId="0" fontId="28" fillId="37" borderId="51" xfId="69" applyFont="1" applyFill="1" applyBorder="1" applyAlignment="1">
      <alignment horizontal="center" vertical="center" wrapText="1"/>
      <protection/>
    </xf>
    <xf numFmtId="0" fontId="28" fillId="37" borderId="62" xfId="69" applyFont="1" applyFill="1" applyBorder="1" applyAlignment="1">
      <alignment horizontal="center" vertical="center" wrapText="1"/>
      <protection/>
    </xf>
    <xf numFmtId="0" fontId="28" fillId="37" borderId="63" xfId="69" applyFont="1" applyFill="1" applyBorder="1" applyAlignment="1">
      <alignment horizontal="center" vertical="center" wrapText="1"/>
      <protection/>
    </xf>
    <xf numFmtId="0" fontId="28" fillId="37" borderId="64" xfId="69" applyFont="1" applyFill="1" applyBorder="1" applyAlignment="1">
      <alignment horizontal="center" vertical="center" wrapText="1"/>
      <protection/>
    </xf>
    <xf numFmtId="0" fontId="28" fillId="37" borderId="65" xfId="69" applyFont="1" applyFill="1" applyBorder="1" applyAlignment="1">
      <alignment horizontal="center" vertical="center" wrapText="1"/>
      <protection/>
    </xf>
    <xf numFmtId="0" fontId="28" fillId="37" borderId="66" xfId="69" applyFont="1" applyFill="1" applyBorder="1" applyAlignment="1">
      <alignment horizontal="center" vertical="center" wrapText="1"/>
      <protection/>
    </xf>
    <xf numFmtId="0" fontId="11" fillId="41" borderId="10" xfId="69" applyFont="1" applyFill="1" applyBorder="1" applyAlignment="1">
      <alignment horizontal="center" vertical="center" wrapText="1"/>
      <protection/>
    </xf>
    <xf numFmtId="0" fontId="22" fillId="0" borderId="41" xfId="69" applyFont="1" applyFill="1" applyBorder="1" applyAlignment="1">
      <alignment horizontal="center" vertical="center" wrapText="1"/>
      <protection/>
    </xf>
    <xf numFmtId="0" fontId="22" fillId="0" borderId="42" xfId="69" applyFont="1" applyFill="1" applyBorder="1" applyAlignment="1">
      <alignment horizontal="center" vertical="center" wrapText="1"/>
      <protection/>
    </xf>
    <xf numFmtId="0" fontId="22" fillId="0" borderId="43" xfId="69" applyFont="1" applyFill="1" applyBorder="1" applyAlignment="1">
      <alignment horizontal="center" vertical="center" wrapText="1"/>
      <protection/>
    </xf>
    <xf numFmtId="0" fontId="22" fillId="0" borderId="12" xfId="69" applyFont="1" applyFill="1" applyBorder="1" applyAlignment="1">
      <alignment horizontal="center" vertical="center" wrapText="1"/>
      <protection/>
    </xf>
    <xf numFmtId="0" fontId="22" fillId="0" borderId="10" xfId="69" applyFont="1" applyFill="1" applyBorder="1" applyAlignment="1">
      <alignment horizontal="center" vertical="center" wrapText="1"/>
      <protection/>
    </xf>
    <xf numFmtId="0" fontId="22" fillId="0" borderId="14" xfId="69" applyFont="1" applyFill="1" applyBorder="1" applyAlignment="1">
      <alignment horizontal="center" vertical="center" wrapText="1"/>
      <protection/>
    </xf>
    <xf numFmtId="186" fontId="88" fillId="33" borderId="12" xfId="0" applyNumberFormat="1" applyFont="1" applyFill="1" applyBorder="1" applyAlignment="1">
      <alignment horizontal="center" vertical="center" wrapText="1"/>
    </xf>
    <xf numFmtId="186" fontId="88" fillId="33" borderId="10" xfId="0" applyNumberFormat="1" applyFont="1" applyFill="1" applyBorder="1" applyAlignment="1">
      <alignment horizontal="center" vertical="center" wrapText="1"/>
    </xf>
    <xf numFmtId="186" fontId="88" fillId="33" borderId="14" xfId="0" applyNumberFormat="1" applyFont="1" applyFill="1" applyBorder="1" applyAlignment="1">
      <alignment horizontal="center" vertical="center" wrapText="1"/>
    </xf>
    <xf numFmtId="181" fontId="88" fillId="33" borderId="12" xfId="50" applyNumberFormat="1" applyFont="1" applyFill="1" applyBorder="1" applyAlignment="1">
      <alignment horizontal="center" vertical="center" wrapText="1"/>
    </xf>
    <xf numFmtId="181" fontId="88" fillId="33" borderId="10" xfId="50" applyNumberFormat="1" applyFont="1" applyFill="1" applyBorder="1" applyAlignment="1">
      <alignment horizontal="center" vertical="center" wrapText="1"/>
    </xf>
    <xf numFmtId="181" fontId="88" fillId="33" borderId="14" xfId="50" applyNumberFormat="1" applyFont="1" applyFill="1" applyBorder="1" applyAlignment="1">
      <alignment horizontal="center" vertical="center" wrapText="1"/>
    </xf>
    <xf numFmtId="1" fontId="88" fillId="33" borderId="12" xfId="0" applyNumberFormat="1" applyFont="1" applyFill="1" applyBorder="1" applyAlignment="1">
      <alignment horizontal="center" vertical="center" wrapText="1"/>
    </xf>
    <xf numFmtId="1" fontId="88" fillId="33" borderId="10" xfId="0" applyNumberFormat="1" applyFont="1" applyFill="1" applyBorder="1" applyAlignment="1">
      <alignment horizontal="center" vertical="center" wrapText="1"/>
    </xf>
    <xf numFmtId="1" fontId="88" fillId="33" borderId="14" xfId="0" applyNumberFormat="1" applyFont="1" applyFill="1" applyBorder="1" applyAlignment="1">
      <alignment horizontal="center" vertical="center" wrapText="1"/>
    </xf>
    <xf numFmtId="181" fontId="8" fillId="0" borderId="10" xfId="52" applyNumberFormat="1" applyFont="1" applyFill="1" applyBorder="1" applyAlignment="1">
      <alignment vertical="center" wrapText="1"/>
    </xf>
    <xf numFmtId="3" fontId="88" fillId="0" borderId="12" xfId="0" applyNumberFormat="1" applyFont="1" applyBorder="1" applyAlignment="1">
      <alignment horizontal="center" vertical="center"/>
    </xf>
    <xf numFmtId="3" fontId="88" fillId="0" borderId="10" xfId="0" applyNumberFormat="1" applyFont="1" applyBorder="1" applyAlignment="1">
      <alignment horizontal="center" vertical="center"/>
    </xf>
    <xf numFmtId="3" fontId="88" fillId="0" borderId="14" xfId="0" applyNumberFormat="1" applyFont="1" applyBorder="1" applyAlignment="1">
      <alignment horizontal="center" vertical="center"/>
    </xf>
    <xf numFmtId="0" fontId="11" fillId="0" borderId="44" xfId="69" applyFont="1" applyFill="1" applyBorder="1" applyAlignment="1">
      <alignment horizontal="center" vertical="center" wrapText="1"/>
      <protection/>
    </xf>
    <xf numFmtId="0" fontId="11" fillId="0" borderId="19" xfId="69" applyFont="1" applyFill="1" applyBorder="1" applyAlignment="1">
      <alignment horizontal="center" vertical="center" wrapText="1"/>
      <protection/>
    </xf>
    <xf numFmtId="0" fontId="11" fillId="0" borderId="57" xfId="69" applyFont="1" applyFill="1" applyBorder="1" applyAlignment="1">
      <alignment horizontal="center" vertical="center" wrapText="1"/>
      <protection/>
    </xf>
    <xf numFmtId="0" fontId="11" fillId="0" borderId="64" xfId="69" applyFont="1" applyFill="1" applyBorder="1" applyAlignment="1">
      <alignment horizontal="center" vertical="center" wrapText="1"/>
      <protection/>
    </xf>
    <xf numFmtId="0" fontId="11" fillId="0" borderId="67" xfId="69" applyFont="1" applyFill="1" applyBorder="1" applyAlignment="1">
      <alignment horizontal="center" vertical="center" wrapText="1"/>
      <protection/>
    </xf>
    <xf numFmtId="0" fontId="11" fillId="0" borderId="68" xfId="69"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9" fillId="33" borderId="12" xfId="0" applyFont="1" applyFill="1" applyBorder="1" applyAlignment="1">
      <alignment horizontal="center" vertical="center"/>
    </xf>
    <xf numFmtId="0" fontId="54" fillId="33" borderId="42" xfId="0" applyFont="1" applyFill="1" applyBorder="1" applyAlignment="1">
      <alignment horizontal="center" vertical="center" wrapText="1"/>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9" fillId="33" borderId="10" xfId="0" applyFont="1" applyFill="1" applyBorder="1" applyAlignment="1">
      <alignment horizontal="center" vertical="center"/>
    </xf>
    <xf numFmtId="0" fontId="54" fillId="33" borderId="43" xfId="0" applyFont="1" applyFill="1" applyBorder="1" applyAlignment="1">
      <alignment horizontal="center" vertical="center" wrapText="1"/>
    </xf>
    <xf numFmtId="0" fontId="54" fillId="33" borderId="14" xfId="0" applyFont="1" applyFill="1" applyBorder="1" applyAlignment="1">
      <alignment horizontal="center" vertical="center"/>
    </xf>
    <xf numFmtId="0" fontId="54" fillId="33" borderId="14" xfId="0" applyFont="1" applyFill="1" applyBorder="1" applyAlignment="1">
      <alignment horizontal="center" vertical="center" wrapText="1"/>
    </xf>
    <xf numFmtId="0" fontId="59" fillId="33" borderId="14"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2"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29"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3" xfId="0" applyFont="1" applyFill="1" applyBorder="1" applyAlignment="1">
      <alignment horizontal="center" vertical="center" wrapText="1"/>
    </xf>
    <xf numFmtId="0" fontId="4" fillId="0" borderId="0" xfId="66" applyFont="1" applyFill="1" applyAlignment="1">
      <alignment horizontal="left" vertical="center"/>
      <protection/>
    </xf>
    <xf numFmtId="0" fontId="4" fillId="0" borderId="52" xfId="66" applyFont="1" applyFill="1" applyBorder="1" applyAlignment="1">
      <alignment horizontal="left" vertical="center" wrapText="1"/>
      <protection/>
    </xf>
    <xf numFmtId="0" fontId="59" fillId="40" borderId="52" xfId="0" applyFont="1" applyFill="1" applyBorder="1" applyAlignment="1">
      <alignment horizontal="left" vertical="center" wrapText="1"/>
    </xf>
    <xf numFmtId="0" fontId="4" fillId="34" borderId="0" xfId="66" applyFont="1" applyFill="1" applyAlignment="1">
      <alignment horizontal="left" vertical="center"/>
      <protection/>
    </xf>
    <xf numFmtId="0" fontId="4" fillId="0" borderId="0" xfId="66" applyFont="1" applyAlignment="1">
      <alignment horizontal="left" vertical="center"/>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a 2" xfId="37"/>
    <cellStyle name="Coma 2 2"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Currency" xfId="57"/>
    <cellStyle name="Currency [0]" xfId="58"/>
    <cellStyle name="Moneda 2" xfId="59"/>
    <cellStyle name="Moneda 2 2" xfId="60"/>
    <cellStyle name="Moneda 2 2 2" xfId="61"/>
    <cellStyle name="Moneda 2 3" xfId="62"/>
    <cellStyle name="Moneda 3" xfId="63"/>
    <cellStyle name="Moneda 4" xfId="64"/>
    <cellStyle name="Neutral" xfId="65"/>
    <cellStyle name="Normal 2" xfId="66"/>
    <cellStyle name="Normal 2 10" xfId="67"/>
    <cellStyle name="Normal 3" xfId="68"/>
    <cellStyle name="Normal 3 2" xfId="69"/>
    <cellStyle name="Normal 4 2" xfId="70"/>
    <cellStyle name="Normal_573_2009_ Actualizado 22_12_2009" xfId="71"/>
    <cellStyle name="Notas" xfId="72"/>
    <cellStyle name="Percent" xfId="73"/>
    <cellStyle name="Porcentaje 2" xfId="74"/>
    <cellStyle name="Porcentual 2" xfId="75"/>
    <cellStyle name="Porcentual 2 2" xfId="76"/>
    <cellStyle name="Salida"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190500</xdr:rowOff>
    </xdr:from>
    <xdr:to>
      <xdr:col>3</xdr:col>
      <xdr:colOff>704850</xdr:colOff>
      <xdr:row>3</xdr:row>
      <xdr:rowOff>276225</xdr:rowOff>
    </xdr:to>
    <xdr:pic>
      <xdr:nvPicPr>
        <xdr:cNvPr id="1" name="Picture 110"/>
        <xdr:cNvPicPr preferRelativeResize="1">
          <a:picLocks noChangeAspect="1"/>
        </xdr:cNvPicPr>
      </xdr:nvPicPr>
      <xdr:blipFill>
        <a:blip r:embed="rId1"/>
        <a:stretch>
          <a:fillRect/>
        </a:stretch>
      </xdr:blipFill>
      <xdr:spPr>
        <a:xfrm>
          <a:off x="361950" y="457200"/>
          <a:ext cx="3343275" cy="9334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523875</xdr:colOff>
      <xdr:row>2</xdr:row>
      <xdr:rowOff>285750</xdr:rowOff>
    </xdr:to>
    <xdr:pic>
      <xdr:nvPicPr>
        <xdr:cNvPr id="1" name="Imagen 2"/>
        <xdr:cNvPicPr preferRelativeResize="1">
          <a:picLocks noChangeAspect="1"/>
        </xdr:cNvPicPr>
      </xdr:nvPicPr>
      <xdr:blipFill>
        <a:blip r:embed="rId1"/>
        <a:stretch>
          <a:fillRect/>
        </a:stretch>
      </xdr:blipFill>
      <xdr:spPr>
        <a:xfrm>
          <a:off x="1181100" y="180975"/>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323850</xdr:colOff>
      <xdr:row>1</xdr:row>
      <xdr:rowOff>314325</xdr:rowOff>
    </xdr:to>
    <xdr:pic>
      <xdr:nvPicPr>
        <xdr:cNvPr id="1" name="Imagen 2"/>
        <xdr:cNvPicPr preferRelativeResize="1">
          <a:picLocks noChangeAspect="1"/>
        </xdr:cNvPicPr>
      </xdr:nvPicPr>
      <xdr:blipFill>
        <a:blip r:embed="rId1"/>
        <a:stretch>
          <a:fillRect/>
        </a:stretch>
      </xdr:blipFill>
      <xdr:spPr>
        <a:xfrm>
          <a:off x="323850" y="200025"/>
          <a:ext cx="981075" cy="5334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742950</xdr:colOff>
      <xdr:row>2</xdr:row>
      <xdr:rowOff>381000</xdr:rowOff>
    </xdr:to>
    <xdr:pic>
      <xdr:nvPicPr>
        <xdr:cNvPr id="1" name="1 Imagen" descr="http://190.27.245.106/IsolucionSDA/GrafVinetas/logo%202016-20.png"/>
        <xdr:cNvPicPr preferRelativeResize="1">
          <a:picLocks noChangeAspect="1"/>
        </xdr:cNvPicPr>
      </xdr:nvPicPr>
      <xdr:blipFill>
        <a:blip r:embed="rId1"/>
        <a:stretch>
          <a:fillRect/>
        </a:stretch>
      </xdr:blipFill>
      <xdr:spPr>
        <a:xfrm>
          <a:off x="952500" y="419100"/>
          <a:ext cx="18192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42"/>
  <sheetViews>
    <sheetView tabSelected="1" view="pageBreakPreview" zoomScale="60" zoomScaleNormal="60" zoomScalePageLayoutView="0" workbookViewId="0" topLeftCell="A11">
      <pane ySplit="3" topLeftCell="A22" activePane="bottomLeft" state="frozen"/>
      <selection pane="topLeft" activeCell="A11" sqref="A11"/>
      <selection pane="bottomLeft" activeCell="J16" sqref="J16:N21"/>
    </sheetView>
  </sheetViews>
  <sheetFormatPr defaultColWidth="11.421875" defaultRowHeight="15"/>
  <cols>
    <col min="1" max="1" width="8.8515625" style="1" customWidth="1"/>
    <col min="2" max="2" width="27.28125" style="1" customWidth="1"/>
    <col min="3" max="3" width="8.8515625" style="1" customWidth="1"/>
    <col min="4" max="4" width="35.7109375" style="1" customWidth="1"/>
    <col min="5" max="5" width="7.57421875" style="1" customWidth="1"/>
    <col min="6" max="6" width="27.8515625" style="1" customWidth="1"/>
    <col min="7" max="7" width="15.7109375" style="1" customWidth="1"/>
    <col min="8" max="8" width="15.421875" style="1" customWidth="1"/>
    <col min="9" max="9" width="15.7109375" style="20" customWidth="1"/>
    <col min="10" max="10" width="14.7109375" style="47" customWidth="1"/>
    <col min="11" max="11" width="12.7109375" style="5" customWidth="1"/>
    <col min="12" max="12" width="19.00390625" style="48" bestFit="1" customWidth="1"/>
    <col min="13" max="13" width="16.28125" style="47" customWidth="1"/>
    <col min="14" max="14" width="14.28125" style="47" customWidth="1"/>
    <col min="15" max="16" width="12.7109375" style="47" customWidth="1"/>
    <col min="17" max="17" width="12.7109375" style="48" customWidth="1"/>
    <col min="18" max="18" width="15.00390625" style="47" customWidth="1"/>
    <col min="19" max="21" width="12.7109375" style="47" customWidth="1"/>
    <col min="22" max="22" width="12.7109375" style="48" customWidth="1"/>
    <col min="23" max="26" width="12.7109375" style="47" customWidth="1"/>
    <col min="27" max="32" width="12.7109375" style="48" customWidth="1"/>
    <col min="33" max="33" width="12.8515625" style="1" customWidth="1"/>
    <col min="34" max="34" width="16.57421875" style="1" customWidth="1"/>
    <col min="35" max="35" width="12.8515625" style="1" customWidth="1"/>
    <col min="36" max="36" width="14.28125" style="1" customWidth="1"/>
    <col min="37" max="37" width="13.140625" style="1" customWidth="1"/>
    <col min="38" max="38" width="12.28125" style="1" customWidth="1"/>
    <col min="39" max="39" width="49.421875" style="1" customWidth="1"/>
    <col min="40" max="40" width="18.57421875" style="1" customWidth="1"/>
    <col min="41" max="41" width="21.421875" style="1" customWidth="1"/>
    <col min="42" max="42" width="19.140625" style="1" customWidth="1"/>
    <col min="43" max="43" width="16.7109375" style="1" customWidth="1"/>
    <col min="44" max="44" width="11.421875" style="1" customWidth="1"/>
    <col min="45" max="45" width="56.57421875" style="1" customWidth="1"/>
    <col min="46" max="16384" width="11.421875" style="1" customWidth="1"/>
  </cols>
  <sheetData>
    <row r="1" spans="1:43" ht="21" customHeight="1" thickBot="1">
      <c r="A1" s="4"/>
      <c r="B1" s="4"/>
      <c r="C1" s="4"/>
      <c r="D1" s="4"/>
      <c r="E1" s="4"/>
      <c r="F1" s="4"/>
      <c r="G1" s="4"/>
      <c r="H1" s="4"/>
      <c r="I1" s="18"/>
      <c r="J1" s="18"/>
      <c r="K1" s="122"/>
      <c r="L1" s="18"/>
      <c r="M1" s="18"/>
      <c r="N1" s="18"/>
      <c r="O1" s="18"/>
      <c r="P1" s="18"/>
      <c r="Q1" s="18"/>
      <c r="R1" s="18"/>
      <c r="S1" s="18"/>
      <c r="T1" s="18"/>
      <c r="U1" s="18"/>
      <c r="V1" s="18"/>
      <c r="W1" s="18"/>
      <c r="X1" s="18"/>
      <c r="Y1" s="18"/>
      <c r="Z1" s="18"/>
      <c r="AA1" s="18"/>
      <c r="AB1" s="18"/>
      <c r="AC1" s="18"/>
      <c r="AD1" s="18"/>
      <c r="AE1" s="18"/>
      <c r="AF1" s="18"/>
      <c r="AG1" s="4"/>
      <c r="AH1" s="4"/>
      <c r="AI1" s="4"/>
      <c r="AJ1" s="4"/>
      <c r="AK1" s="4"/>
      <c r="AL1" s="4"/>
      <c r="AM1" s="4"/>
      <c r="AN1" s="4"/>
      <c r="AO1" s="4"/>
      <c r="AP1" s="4"/>
      <c r="AQ1" s="4"/>
    </row>
    <row r="2" spans="1:43" ht="38.25" customHeight="1">
      <c r="A2" s="316"/>
      <c r="B2" s="317"/>
      <c r="C2" s="317"/>
      <c r="D2" s="317"/>
      <c r="E2" s="317"/>
      <c r="F2" s="318"/>
      <c r="G2" s="324" t="s">
        <v>0</v>
      </c>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5"/>
    </row>
    <row r="3" spans="1:43" ht="28.5" customHeight="1">
      <c r="A3" s="319"/>
      <c r="B3" s="320"/>
      <c r="C3" s="320"/>
      <c r="D3" s="320"/>
      <c r="E3" s="320"/>
      <c r="F3" s="321"/>
      <c r="G3" s="326" t="s">
        <v>111</v>
      </c>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7"/>
    </row>
    <row r="4" spans="1:43" ht="27.75" customHeight="1">
      <c r="A4" s="319"/>
      <c r="B4" s="320"/>
      <c r="C4" s="320"/>
      <c r="D4" s="320"/>
      <c r="E4" s="320"/>
      <c r="F4" s="321"/>
      <c r="G4" s="326" t="s">
        <v>1</v>
      </c>
      <c r="H4" s="326"/>
      <c r="I4" s="326"/>
      <c r="J4" s="326"/>
      <c r="K4" s="326"/>
      <c r="L4" s="326"/>
      <c r="M4" s="326"/>
      <c r="N4" s="326"/>
      <c r="O4" s="326"/>
      <c r="P4" s="336" t="s">
        <v>128</v>
      </c>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7"/>
    </row>
    <row r="5" spans="1:43" ht="26.25" customHeight="1">
      <c r="A5" s="319"/>
      <c r="B5" s="320"/>
      <c r="C5" s="320"/>
      <c r="D5" s="320"/>
      <c r="E5" s="320"/>
      <c r="F5" s="321"/>
      <c r="G5" s="326" t="s">
        <v>3</v>
      </c>
      <c r="H5" s="326"/>
      <c r="I5" s="326"/>
      <c r="J5" s="326"/>
      <c r="K5" s="326"/>
      <c r="L5" s="326"/>
      <c r="M5" s="326"/>
      <c r="N5" s="326"/>
      <c r="O5" s="326"/>
      <c r="P5" s="336" t="s">
        <v>129</v>
      </c>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7"/>
    </row>
    <row r="6" spans="1:43" ht="15.75">
      <c r="A6" s="72"/>
      <c r="B6" s="73"/>
      <c r="C6" s="73"/>
      <c r="D6" s="73"/>
      <c r="E6" s="73"/>
      <c r="F6" s="73"/>
      <c r="G6" s="73"/>
      <c r="H6" s="73"/>
      <c r="I6" s="74"/>
      <c r="J6" s="74"/>
      <c r="K6" s="123"/>
      <c r="L6" s="74"/>
      <c r="M6" s="74"/>
      <c r="N6" s="74"/>
      <c r="O6" s="74"/>
      <c r="P6" s="74"/>
      <c r="Q6" s="74"/>
      <c r="R6" s="74"/>
      <c r="S6" s="74"/>
      <c r="T6" s="74"/>
      <c r="U6" s="74"/>
      <c r="V6" s="74"/>
      <c r="W6" s="74"/>
      <c r="X6" s="74"/>
      <c r="Y6" s="74"/>
      <c r="Z6" s="74"/>
      <c r="AA6" s="74"/>
      <c r="AB6" s="74"/>
      <c r="AC6" s="74"/>
      <c r="AD6" s="74"/>
      <c r="AE6" s="74"/>
      <c r="AF6" s="74"/>
      <c r="AG6" s="73"/>
      <c r="AH6" s="73"/>
      <c r="AI6" s="73"/>
      <c r="AJ6" s="73"/>
      <c r="AK6" s="73"/>
      <c r="AL6" s="73"/>
      <c r="AM6" s="73"/>
      <c r="AN6" s="73"/>
      <c r="AO6" s="73"/>
      <c r="AP6" s="73"/>
      <c r="AQ6" s="75"/>
    </row>
    <row r="7" spans="1:43" ht="30" customHeight="1">
      <c r="A7" s="330" t="s">
        <v>4</v>
      </c>
      <c r="B7" s="326"/>
      <c r="C7" s="326"/>
      <c r="D7" s="326"/>
      <c r="E7" s="326"/>
      <c r="F7" s="326"/>
      <c r="G7" s="326"/>
      <c r="H7" s="326"/>
      <c r="I7" s="326"/>
      <c r="J7" s="326"/>
      <c r="K7" s="326"/>
      <c r="L7" s="326"/>
      <c r="M7" s="326"/>
      <c r="N7" s="326"/>
      <c r="O7" s="326"/>
      <c r="P7" s="344" t="s">
        <v>127</v>
      </c>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5"/>
    </row>
    <row r="8" spans="1:43" ht="30" customHeight="1" thickBot="1">
      <c r="A8" s="331" t="s">
        <v>2</v>
      </c>
      <c r="B8" s="332"/>
      <c r="C8" s="332" t="s">
        <v>2</v>
      </c>
      <c r="D8" s="332"/>
      <c r="E8" s="332"/>
      <c r="F8" s="332"/>
      <c r="G8" s="332"/>
      <c r="H8" s="332"/>
      <c r="I8" s="332"/>
      <c r="J8" s="332"/>
      <c r="K8" s="332"/>
      <c r="L8" s="332"/>
      <c r="M8" s="332"/>
      <c r="N8" s="332"/>
      <c r="O8" s="332"/>
      <c r="P8" s="328" t="s">
        <v>114</v>
      </c>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9"/>
    </row>
    <row r="9" spans="1:43" ht="36" customHeight="1" thickBot="1">
      <c r="A9" s="69"/>
      <c r="B9" s="70"/>
      <c r="C9" s="70"/>
      <c r="D9" s="70"/>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3"/>
      <c r="AH9" s="73"/>
      <c r="AI9" s="73"/>
      <c r="AJ9" s="73"/>
      <c r="AK9" s="73"/>
      <c r="AL9" s="73"/>
      <c r="AM9" s="73"/>
      <c r="AN9" s="73"/>
      <c r="AO9" s="73"/>
      <c r="AP9" s="73"/>
      <c r="AQ9" s="75"/>
    </row>
    <row r="10" spans="1:43" s="2" customFormat="1" ht="70.5" customHeight="1">
      <c r="A10" s="322" t="s">
        <v>89</v>
      </c>
      <c r="B10" s="323"/>
      <c r="C10" s="323" t="s">
        <v>92</v>
      </c>
      <c r="D10" s="323"/>
      <c r="E10" s="323" t="s">
        <v>113</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t="s">
        <v>101</v>
      </c>
      <c r="AL10" s="323" t="s">
        <v>102</v>
      </c>
      <c r="AM10" s="333" t="s">
        <v>103</v>
      </c>
      <c r="AN10" s="333" t="s">
        <v>104</v>
      </c>
      <c r="AO10" s="333" t="s">
        <v>105</v>
      </c>
      <c r="AP10" s="333" t="s">
        <v>106</v>
      </c>
      <c r="AQ10" s="341" t="s">
        <v>107</v>
      </c>
    </row>
    <row r="11" spans="1:43" s="3" customFormat="1" ht="45.75" customHeight="1">
      <c r="A11" s="349" t="s">
        <v>90</v>
      </c>
      <c r="B11" s="339" t="s">
        <v>91</v>
      </c>
      <c r="C11" s="339" t="s">
        <v>72</v>
      </c>
      <c r="D11" s="339" t="s">
        <v>93</v>
      </c>
      <c r="E11" s="339" t="s">
        <v>94</v>
      </c>
      <c r="F11" s="339" t="s">
        <v>95</v>
      </c>
      <c r="G11" s="339" t="s">
        <v>96</v>
      </c>
      <c r="H11" s="339" t="s">
        <v>97</v>
      </c>
      <c r="I11" s="339" t="s">
        <v>98</v>
      </c>
      <c r="J11" s="346" t="s">
        <v>99</v>
      </c>
      <c r="K11" s="347"/>
      <c r="L11" s="347"/>
      <c r="M11" s="347"/>
      <c r="N11" s="347"/>
      <c r="O11" s="347"/>
      <c r="P11" s="347"/>
      <c r="Q11" s="347"/>
      <c r="R11" s="347"/>
      <c r="S11" s="347"/>
      <c r="T11" s="347"/>
      <c r="U11" s="347"/>
      <c r="V11" s="347"/>
      <c r="W11" s="347"/>
      <c r="X11" s="347"/>
      <c r="Y11" s="347"/>
      <c r="Z11" s="347"/>
      <c r="AA11" s="347"/>
      <c r="AB11" s="347"/>
      <c r="AC11" s="347"/>
      <c r="AD11" s="347"/>
      <c r="AE11" s="347"/>
      <c r="AF11" s="348"/>
      <c r="AG11" s="338" t="s">
        <v>100</v>
      </c>
      <c r="AH11" s="338"/>
      <c r="AI11" s="338"/>
      <c r="AJ11" s="338"/>
      <c r="AK11" s="339"/>
      <c r="AL11" s="339"/>
      <c r="AM11" s="334"/>
      <c r="AN11" s="334"/>
      <c r="AO11" s="334"/>
      <c r="AP11" s="334"/>
      <c r="AQ11" s="342"/>
    </row>
    <row r="12" spans="1:43" s="3" customFormat="1" ht="51" customHeight="1">
      <c r="A12" s="349"/>
      <c r="B12" s="339"/>
      <c r="C12" s="339"/>
      <c r="D12" s="339"/>
      <c r="E12" s="339"/>
      <c r="F12" s="339"/>
      <c r="G12" s="339"/>
      <c r="H12" s="339"/>
      <c r="I12" s="339"/>
      <c r="J12" s="338">
        <v>2016</v>
      </c>
      <c r="K12" s="338"/>
      <c r="L12" s="338"/>
      <c r="M12" s="338">
        <v>2017</v>
      </c>
      <c r="N12" s="338"/>
      <c r="O12" s="338"/>
      <c r="P12" s="338"/>
      <c r="Q12" s="338"/>
      <c r="R12" s="338">
        <v>2018</v>
      </c>
      <c r="S12" s="338"/>
      <c r="T12" s="338"/>
      <c r="U12" s="338"/>
      <c r="V12" s="338"/>
      <c r="W12" s="338">
        <v>2019</v>
      </c>
      <c r="X12" s="338"/>
      <c r="Y12" s="338"/>
      <c r="Z12" s="338"/>
      <c r="AA12" s="338"/>
      <c r="AB12" s="338">
        <v>2020</v>
      </c>
      <c r="AC12" s="338"/>
      <c r="AD12" s="338"/>
      <c r="AE12" s="338"/>
      <c r="AF12" s="338"/>
      <c r="AG12" s="339" t="s">
        <v>5</v>
      </c>
      <c r="AH12" s="339" t="s">
        <v>6</v>
      </c>
      <c r="AI12" s="339" t="s">
        <v>7</v>
      </c>
      <c r="AJ12" s="339" t="s">
        <v>8</v>
      </c>
      <c r="AK12" s="339"/>
      <c r="AL12" s="339"/>
      <c r="AM12" s="334"/>
      <c r="AN12" s="334"/>
      <c r="AO12" s="334"/>
      <c r="AP12" s="334"/>
      <c r="AQ12" s="342"/>
    </row>
    <row r="13" spans="1:43" s="3" customFormat="1" ht="54" customHeight="1">
      <c r="A13" s="350"/>
      <c r="B13" s="340"/>
      <c r="C13" s="340"/>
      <c r="D13" s="340"/>
      <c r="E13" s="340"/>
      <c r="F13" s="340"/>
      <c r="G13" s="340"/>
      <c r="H13" s="340"/>
      <c r="I13" s="340"/>
      <c r="J13" s="115" t="s">
        <v>7</v>
      </c>
      <c r="K13" s="115" t="s">
        <v>8</v>
      </c>
      <c r="L13" s="115" t="s">
        <v>33</v>
      </c>
      <c r="M13" s="115" t="s">
        <v>5</v>
      </c>
      <c r="N13" s="115" t="s">
        <v>6</v>
      </c>
      <c r="O13" s="115" t="s">
        <v>7</v>
      </c>
      <c r="P13" s="115" t="s">
        <v>8</v>
      </c>
      <c r="Q13" s="115" t="s">
        <v>33</v>
      </c>
      <c r="R13" s="115" t="s">
        <v>5</v>
      </c>
      <c r="S13" s="115" t="s">
        <v>6</v>
      </c>
      <c r="T13" s="115" t="s">
        <v>7</v>
      </c>
      <c r="U13" s="115" t="s">
        <v>8</v>
      </c>
      <c r="V13" s="115" t="s">
        <v>33</v>
      </c>
      <c r="W13" s="115" t="s">
        <v>5</v>
      </c>
      <c r="X13" s="115" t="s">
        <v>6</v>
      </c>
      <c r="Y13" s="115" t="s">
        <v>7</v>
      </c>
      <c r="Z13" s="115" t="s">
        <v>8</v>
      </c>
      <c r="AA13" s="115" t="s">
        <v>33</v>
      </c>
      <c r="AB13" s="115" t="s">
        <v>5</v>
      </c>
      <c r="AC13" s="115" t="s">
        <v>6</v>
      </c>
      <c r="AD13" s="115" t="s">
        <v>7</v>
      </c>
      <c r="AE13" s="115" t="s">
        <v>8</v>
      </c>
      <c r="AF13" s="115" t="s">
        <v>33</v>
      </c>
      <c r="AG13" s="340"/>
      <c r="AH13" s="340"/>
      <c r="AI13" s="340"/>
      <c r="AJ13" s="340"/>
      <c r="AK13" s="340"/>
      <c r="AL13" s="340"/>
      <c r="AM13" s="335"/>
      <c r="AN13" s="335"/>
      <c r="AO13" s="335"/>
      <c r="AP13" s="335"/>
      <c r="AQ13" s="343"/>
    </row>
    <row r="14" spans="1:43" s="3" customFormat="1" ht="197.25" customHeight="1">
      <c r="A14" s="638">
        <v>179</v>
      </c>
      <c r="B14" s="639" t="s">
        <v>327</v>
      </c>
      <c r="C14" s="638">
        <v>458</v>
      </c>
      <c r="D14" s="639" t="s">
        <v>338</v>
      </c>
      <c r="E14" s="640">
        <v>359</v>
      </c>
      <c r="F14" s="641" t="s">
        <v>339</v>
      </c>
      <c r="G14" s="19" t="s">
        <v>115</v>
      </c>
      <c r="H14" s="19" t="s">
        <v>188</v>
      </c>
      <c r="I14" s="106">
        <v>20.12</v>
      </c>
      <c r="J14" s="247">
        <f>2.5+0.06</f>
        <v>2.56</v>
      </c>
      <c r="K14" s="248"/>
      <c r="L14" s="124"/>
      <c r="M14" s="124">
        <v>5</v>
      </c>
      <c r="N14" s="124"/>
      <c r="O14" s="248"/>
      <c r="P14" s="124"/>
      <c r="Q14" s="124"/>
      <c r="R14" s="124">
        <v>5</v>
      </c>
      <c r="S14" s="124"/>
      <c r="T14" s="124"/>
      <c r="U14" s="124"/>
      <c r="V14" s="124"/>
      <c r="W14" s="124">
        <v>5</v>
      </c>
      <c r="X14" s="124"/>
      <c r="Y14" s="248"/>
      <c r="Z14" s="124"/>
      <c r="AA14" s="124"/>
      <c r="AB14" s="247">
        <v>2.56</v>
      </c>
      <c r="AC14" s="124"/>
      <c r="AD14" s="248"/>
      <c r="AE14" s="124"/>
      <c r="AF14" s="124"/>
      <c r="AG14" s="124"/>
      <c r="AH14" s="124"/>
      <c r="AI14" s="124"/>
      <c r="AJ14" s="124"/>
      <c r="AK14" s="126"/>
      <c r="AL14" s="126"/>
      <c r="AM14" s="30"/>
      <c r="AN14" s="30"/>
      <c r="AO14" s="30"/>
      <c r="AP14" s="30"/>
      <c r="AQ14" s="30"/>
    </row>
    <row r="15" spans="1:43" s="3" customFormat="1" ht="197.25" customHeight="1">
      <c r="A15" s="642"/>
      <c r="B15" s="643"/>
      <c r="C15" s="642"/>
      <c r="D15" s="643"/>
      <c r="E15" s="640">
        <v>360</v>
      </c>
      <c r="F15" s="641" t="s">
        <v>340</v>
      </c>
      <c r="G15" s="19" t="s">
        <v>115</v>
      </c>
      <c r="H15" s="19" t="s">
        <v>188</v>
      </c>
      <c r="I15" s="106">
        <v>10</v>
      </c>
      <c r="J15" s="124">
        <v>0</v>
      </c>
      <c r="K15" s="248"/>
      <c r="L15" s="124"/>
      <c r="M15" s="124">
        <v>2.5</v>
      </c>
      <c r="N15" s="124"/>
      <c r="O15" s="248"/>
      <c r="P15" s="124"/>
      <c r="Q15" s="124"/>
      <c r="R15" s="124">
        <v>2.5</v>
      </c>
      <c r="S15" s="124"/>
      <c r="T15" s="124"/>
      <c r="U15" s="124"/>
      <c r="V15" s="124"/>
      <c r="W15" s="124">
        <v>2.5</v>
      </c>
      <c r="X15" s="124"/>
      <c r="Y15" s="248"/>
      <c r="Z15" s="124"/>
      <c r="AA15" s="124"/>
      <c r="AB15" s="124">
        <v>2.5</v>
      </c>
      <c r="AC15" s="124"/>
      <c r="AD15" s="248"/>
      <c r="AE15" s="124"/>
      <c r="AF15" s="124"/>
      <c r="AG15" s="124"/>
      <c r="AH15" s="124"/>
      <c r="AI15" s="124"/>
      <c r="AJ15" s="124"/>
      <c r="AK15" s="126"/>
      <c r="AL15" s="126"/>
      <c r="AM15" s="30"/>
      <c r="AN15" s="30"/>
      <c r="AO15" s="30"/>
      <c r="AP15" s="30"/>
      <c r="AQ15" s="30"/>
    </row>
    <row r="16" spans="1:43" s="3" customFormat="1" ht="197.25" customHeight="1">
      <c r="A16" s="640">
        <v>179</v>
      </c>
      <c r="B16" s="644" t="s">
        <v>327</v>
      </c>
      <c r="C16" s="640">
        <v>447</v>
      </c>
      <c r="D16" s="644" t="s">
        <v>245</v>
      </c>
      <c r="E16" s="640">
        <v>350</v>
      </c>
      <c r="F16" s="641" t="s">
        <v>333</v>
      </c>
      <c r="G16" s="19" t="s">
        <v>117</v>
      </c>
      <c r="H16" s="19" t="s">
        <v>188</v>
      </c>
      <c r="I16" s="249">
        <v>100</v>
      </c>
      <c r="J16" s="126">
        <v>0.125</v>
      </c>
      <c r="K16" s="248"/>
      <c r="L16" s="124"/>
      <c r="M16" s="312">
        <v>0.25</v>
      </c>
      <c r="N16" s="124"/>
      <c r="O16" s="248"/>
      <c r="P16" s="124"/>
      <c r="Q16" s="124"/>
      <c r="R16" s="312">
        <v>0.25</v>
      </c>
      <c r="S16" s="124"/>
      <c r="T16" s="124"/>
      <c r="U16" s="124"/>
      <c r="V16" s="124"/>
      <c r="W16" s="312">
        <v>0.25</v>
      </c>
      <c r="X16" s="124"/>
      <c r="Y16" s="248"/>
      <c r="Z16" s="124"/>
      <c r="AA16" s="124"/>
      <c r="AB16" s="126">
        <v>0.125</v>
      </c>
      <c r="AC16" s="124"/>
      <c r="AD16" s="248"/>
      <c r="AE16" s="124"/>
      <c r="AF16" s="124"/>
      <c r="AG16" s="124"/>
      <c r="AH16" s="124"/>
      <c r="AI16" s="124"/>
      <c r="AJ16" s="124"/>
      <c r="AK16" s="126"/>
      <c r="AL16" s="126"/>
      <c r="AM16" s="30"/>
      <c r="AN16" s="30"/>
      <c r="AO16" s="30"/>
      <c r="AP16" s="30"/>
      <c r="AQ16" s="30"/>
    </row>
    <row r="17" spans="1:44" s="21" customFormat="1" ht="139.5" customHeight="1">
      <c r="A17" s="640">
        <v>179</v>
      </c>
      <c r="B17" s="644" t="s">
        <v>327</v>
      </c>
      <c r="C17" s="640">
        <v>459</v>
      </c>
      <c r="D17" s="644" t="s">
        <v>343</v>
      </c>
      <c r="E17" s="645">
        <v>361</v>
      </c>
      <c r="F17" s="644" t="s">
        <v>344</v>
      </c>
      <c r="G17" s="106" t="s">
        <v>117</v>
      </c>
      <c r="H17" s="19" t="s">
        <v>188</v>
      </c>
      <c r="I17" s="106">
        <v>27</v>
      </c>
      <c r="J17" s="19">
        <v>1</v>
      </c>
      <c r="K17" s="113"/>
      <c r="L17" s="19"/>
      <c r="M17" s="19">
        <v>8</v>
      </c>
      <c r="N17" s="19"/>
      <c r="O17" s="19"/>
      <c r="P17" s="19"/>
      <c r="Q17" s="19"/>
      <c r="R17" s="19">
        <v>8</v>
      </c>
      <c r="S17" s="19"/>
      <c r="T17" s="19"/>
      <c r="U17" s="19"/>
      <c r="V17" s="19"/>
      <c r="W17" s="19">
        <v>8</v>
      </c>
      <c r="X17" s="19"/>
      <c r="Y17" s="19"/>
      <c r="Z17" s="19"/>
      <c r="AA17" s="19"/>
      <c r="AB17" s="19">
        <v>2</v>
      </c>
      <c r="AC17" s="19"/>
      <c r="AD17" s="19"/>
      <c r="AE17" s="19"/>
      <c r="AF17" s="19" t="s">
        <v>113</v>
      </c>
      <c r="AG17" s="41"/>
      <c r="AH17" s="19"/>
      <c r="AI17" s="19"/>
      <c r="AJ17" s="19"/>
      <c r="AK17" s="116"/>
      <c r="AL17" s="116"/>
      <c r="AM17" s="29"/>
      <c r="AN17" s="30"/>
      <c r="AO17" s="31"/>
      <c r="AP17" s="31"/>
      <c r="AQ17" s="31"/>
      <c r="AR17" s="21">
        <f>LEN(AM17)</f>
        <v>0</v>
      </c>
    </row>
    <row r="18" spans="1:43" s="21" customFormat="1" ht="139.5" customHeight="1">
      <c r="A18" s="640">
        <v>179</v>
      </c>
      <c r="B18" s="644" t="s">
        <v>330</v>
      </c>
      <c r="C18" s="640">
        <v>448</v>
      </c>
      <c r="D18" s="644" t="s">
        <v>244</v>
      </c>
      <c r="E18" s="645">
        <v>351</v>
      </c>
      <c r="F18" s="644" t="s">
        <v>246</v>
      </c>
      <c r="G18" s="249" t="s">
        <v>117</v>
      </c>
      <c r="H18" s="19" t="s">
        <v>188</v>
      </c>
      <c r="I18" s="249">
        <v>100</v>
      </c>
      <c r="J18" s="19">
        <v>12.5</v>
      </c>
      <c r="K18" s="113"/>
      <c r="L18" s="19"/>
      <c r="M18" s="19">
        <v>25</v>
      </c>
      <c r="N18" s="19"/>
      <c r="O18" s="19"/>
      <c r="P18" s="19"/>
      <c r="Q18" s="19"/>
      <c r="R18" s="19">
        <v>25</v>
      </c>
      <c r="S18" s="19"/>
      <c r="T18" s="19"/>
      <c r="U18" s="19"/>
      <c r="V18" s="19"/>
      <c r="W18" s="19">
        <v>25</v>
      </c>
      <c r="X18" s="19"/>
      <c r="Y18" s="19"/>
      <c r="Z18" s="19"/>
      <c r="AA18" s="19"/>
      <c r="AB18" s="19">
        <v>12.5</v>
      </c>
      <c r="AC18" s="19"/>
      <c r="AD18" s="19"/>
      <c r="AE18" s="19"/>
      <c r="AF18" s="19"/>
      <c r="AG18" s="41"/>
      <c r="AH18" s="19"/>
      <c r="AI18" s="19"/>
      <c r="AJ18" s="19"/>
      <c r="AK18" s="116"/>
      <c r="AL18" s="116"/>
      <c r="AM18" s="29"/>
      <c r="AN18" s="30"/>
      <c r="AO18" s="31"/>
      <c r="AP18" s="31"/>
      <c r="AQ18" s="31"/>
    </row>
    <row r="19" spans="1:43" s="21" customFormat="1" ht="136.5" customHeight="1">
      <c r="A19" s="640">
        <v>179</v>
      </c>
      <c r="B19" s="644" t="s">
        <v>327</v>
      </c>
      <c r="C19" s="640">
        <v>444</v>
      </c>
      <c r="D19" s="644" t="s">
        <v>328</v>
      </c>
      <c r="E19" s="645">
        <v>347</v>
      </c>
      <c r="F19" s="644" t="s">
        <v>329</v>
      </c>
      <c r="G19" s="105" t="s">
        <v>117</v>
      </c>
      <c r="H19" s="19" t="s">
        <v>188</v>
      </c>
      <c r="I19" s="106">
        <v>100</v>
      </c>
      <c r="J19" s="19">
        <v>10</v>
      </c>
      <c r="K19" s="19"/>
      <c r="L19" s="19"/>
      <c r="M19" s="19">
        <v>25</v>
      </c>
      <c r="N19" s="19"/>
      <c r="O19" s="19"/>
      <c r="P19" s="19"/>
      <c r="Q19" s="19"/>
      <c r="R19" s="19">
        <v>25</v>
      </c>
      <c r="S19" s="19"/>
      <c r="T19" s="19"/>
      <c r="U19" s="19"/>
      <c r="V19" s="19"/>
      <c r="W19" s="19">
        <v>30</v>
      </c>
      <c r="X19" s="19"/>
      <c r="Y19" s="19"/>
      <c r="Z19" s="19"/>
      <c r="AA19" s="19"/>
      <c r="AB19" s="19">
        <v>10</v>
      </c>
      <c r="AC19" s="19"/>
      <c r="AD19" s="19"/>
      <c r="AE19" s="19"/>
      <c r="AF19" s="19"/>
      <c r="AG19" s="41"/>
      <c r="AH19" s="19"/>
      <c r="AI19" s="19"/>
      <c r="AJ19" s="19"/>
      <c r="AK19" s="116"/>
      <c r="AL19" s="116"/>
      <c r="AM19" s="29"/>
      <c r="AN19" s="30"/>
      <c r="AO19" s="31"/>
      <c r="AP19" s="31"/>
      <c r="AQ19" s="31"/>
    </row>
    <row r="20" spans="1:43" s="21" customFormat="1" ht="226.5" customHeight="1">
      <c r="A20" s="640">
        <v>1</v>
      </c>
      <c r="B20" s="644" t="s">
        <v>114</v>
      </c>
      <c r="C20" s="640">
        <v>4</v>
      </c>
      <c r="D20" s="644" t="s">
        <v>201</v>
      </c>
      <c r="E20" s="645">
        <v>4.1</v>
      </c>
      <c r="F20" s="644" t="s">
        <v>176</v>
      </c>
      <c r="G20" s="106" t="s">
        <v>177</v>
      </c>
      <c r="H20" s="19" t="s">
        <v>175</v>
      </c>
      <c r="I20" s="242">
        <v>1</v>
      </c>
      <c r="J20" s="243">
        <v>0.075</v>
      </c>
      <c r="K20" s="19"/>
      <c r="L20" s="19"/>
      <c r="M20" s="244">
        <v>0.375</v>
      </c>
      <c r="N20" s="19"/>
      <c r="O20" s="19"/>
      <c r="P20" s="19"/>
      <c r="Q20" s="19"/>
      <c r="R20" s="243">
        <f>+M20+25%</f>
        <v>0.625</v>
      </c>
      <c r="S20" s="19"/>
      <c r="T20" s="19"/>
      <c r="U20" s="19"/>
      <c r="V20" s="19"/>
      <c r="W20" s="243">
        <f>+R20+25%</f>
        <v>0.875</v>
      </c>
      <c r="X20" s="19"/>
      <c r="Y20" s="19"/>
      <c r="Z20" s="19"/>
      <c r="AA20" s="19"/>
      <c r="AB20" s="243">
        <f>+W20+12.5%</f>
        <v>1</v>
      </c>
      <c r="AC20" s="19"/>
      <c r="AD20" s="19"/>
      <c r="AE20" s="19"/>
      <c r="AF20" s="19"/>
      <c r="AG20" s="41"/>
      <c r="AH20" s="19"/>
      <c r="AI20" s="19"/>
      <c r="AJ20" s="19"/>
      <c r="AK20" s="121"/>
      <c r="AL20" s="121"/>
      <c r="AM20" s="29"/>
      <c r="AN20" s="30"/>
      <c r="AO20" s="31"/>
      <c r="AP20" s="31"/>
      <c r="AQ20" s="31"/>
    </row>
    <row r="21" spans="1:43" s="21" customFormat="1" ht="287.25" customHeight="1" thickBot="1">
      <c r="A21" s="640">
        <v>179</v>
      </c>
      <c r="B21" s="644" t="s">
        <v>330</v>
      </c>
      <c r="C21" s="640">
        <v>452</v>
      </c>
      <c r="D21" s="644" t="s">
        <v>248</v>
      </c>
      <c r="E21" s="645">
        <v>355</v>
      </c>
      <c r="F21" s="644" t="s">
        <v>334</v>
      </c>
      <c r="G21" s="107" t="s">
        <v>335</v>
      </c>
      <c r="H21" s="19" t="s">
        <v>175</v>
      </c>
      <c r="I21" s="245">
        <v>1</v>
      </c>
      <c r="J21" s="246">
        <v>0.075</v>
      </c>
      <c r="K21" s="246"/>
      <c r="L21" s="246"/>
      <c r="M21" s="246">
        <v>0.375</v>
      </c>
      <c r="N21" s="246"/>
      <c r="O21" s="246"/>
      <c r="P21" s="246"/>
      <c r="Q21" s="246"/>
      <c r="R21" s="246">
        <f>+M21+25%</f>
        <v>0.625</v>
      </c>
      <c r="S21" s="246"/>
      <c r="T21" s="246"/>
      <c r="U21" s="246"/>
      <c r="V21" s="246"/>
      <c r="W21" s="246">
        <f>+R21+25%</f>
        <v>0.875</v>
      </c>
      <c r="X21" s="246"/>
      <c r="Y21" s="246"/>
      <c r="Z21" s="246"/>
      <c r="AA21" s="246"/>
      <c r="AB21" s="246">
        <f>+W21+12.5%</f>
        <v>1</v>
      </c>
      <c r="AC21" s="19"/>
      <c r="AD21" s="19"/>
      <c r="AE21" s="19"/>
      <c r="AF21" s="19"/>
      <c r="AG21" s="41"/>
      <c r="AH21" s="19"/>
      <c r="AI21" s="19"/>
      <c r="AJ21" s="19"/>
      <c r="AK21" s="121"/>
      <c r="AL21" s="121"/>
      <c r="AM21" s="29"/>
      <c r="AN21" s="30"/>
      <c r="AO21" s="31"/>
      <c r="AP21" s="31"/>
      <c r="AQ21" s="31"/>
    </row>
    <row r="22" spans="1:43" s="21" customFormat="1" ht="234" customHeight="1">
      <c r="A22" s="640">
        <v>1</v>
      </c>
      <c r="B22" s="644" t="s">
        <v>114</v>
      </c>
      <c r="C22" s="640">
        <v>460</v>
      </c>
      <c r="D22" s="644" t="s">
        <v>247</v>
      </c>
      <c r="E22" s="645">
        <v>362</v>
      </c>
      <c r="F22" s="644" t="s">
        <v>176</v>
      </c>
      <c r="G22" s="106" t="s">
        <v>177</v>
      </c>
      <c r="H22" s="19" t="s">
        <v>188</v>
      </c>
      <c r="I22" s="242">
        <v>1</v>
      </c>
      <c r="J22" s="49">
        <v>5625</v>
      </c>
      <c r="K22" s="19"/>
      <c r="L22" s="19"/>
      <c r="M22" s="49">
        <v>11250</v>
      </c>
      <c r="N22" s="19"/>
      <c r="O22" s="19"/>
      <c r="P22" s="19"/>
      <c r="Q22" s="19"/>
      <c r="R22" s="49">
        <v>11250</v>
      </c>
      <c r="S22" s="19"/>
      <c r="T22" s="19"/>
      <c r="U22" s="19"/>
      <c r="V22" s="19"/>
      <c r="W22" s="49">
        <v>11250</v>
      </c>
      <c r="X22" s="19"/>
      <c r="Y22" s="19"/>
      <c r="Z22" s="19"/>
      <c r="AA22" s="19"/>
      <c r="AB22" s="49">
        <v>5625</v>
      </c>
      <c r="AC22" s="19"/>
      <c r="AD22" s="19"/>
      <c r="AE22" s="19"/>
      <c r="AF22" s="19"/>
      <c r="AG22" s="41"/>
      <c r="AH22" s="19"/>
      <c r="AI22" s="19"/>
      <c r="AJ22" s="19"/>
      <c r="AK22" s="121"/>
      <c r="AL22" s="121"/>
      <c r="AM22" s="29"/>
      <c r="AN22" s="30"/>
      <c r="AO22" s="31"/>
      <c r="AP22" s="31"/>
      <c r="AQ22" s="31"/>
    </row>
    <row r="23" spans="1:51" s="21" customFormat="1" ht="105" customHeight="1">
      <c r="A23" s="646">
        <v>179</v>
      </c>
      <c r="B23" s="633" t="s">
        <v>114</v>
      </c>
      <c r="C23" s="638">
        <v>461</v>
      </c>
      <c r="D23" s="633" t="s">
        <v>178</v>
      </c>
      <c r="E23" s="640">
        <v>363</v>
      </c>
      <c r="F23" s="644" t="s">
        <v>179</v>
      </c>
      <c r="G23" s="19" t="s">
        <v>180</v>
      </c>
      <c r="H23" s="106" t="s">
        <v>182</v>
      </c>
      <c r="I23" s="117">
        <v>49</v>
      </c>
      <c r="J23" s="125">
        <v>49</v>
      </c>
      <c r="K23" s="125"/>
      <c r="L23" s="117"/>
      <c r="M23" s="125">
        <v>49</v>
      </c>
      <c r="N23" s="118"/>
      <c r="O23" s="118"/>
      <c r="P23" s="117"/>
      <c r="Q23" s="117"/>
      <c r="R23" s="125">
        <v>49</v>
      </c>
      <c r="S23" s="118"/>
      <c r="T23" s="118"/>
      <c r="U23" s="117"/>
      <c r="V23" s="117"/>
      <c r="W23" s="125">
        <v>49</v>
      </c>
      <c r="X23" s="118"/>
      <c r="Y23" s="118"/>
      <c r="Z23" s="117"/>
      <c r="AA23" s="117"/>
      <c r="AB23" s="125">
        <v>49</v>
      </c>
      <c r="AC23" s="118"/>
      <c r="AD23" s="118"/>
      <c r="AE23" s="117"/>
      <c r="AF23" s="117"/>
      <c r="AG23" s="117"/>
      <c r="AH23" s="117"/>
      <c r="AI23" s="117"/>
      <c r="AJ23" s="117"/>
      <c r="AK23" s="119"/>
      <c r="AL23" s="119"/>
      <c r="AM23" s="31"/>
      <c r="AN23" s="30"/>
      <c r="AO23" s="30"/>
      <c r="AP23" s="31"/>
      <c r="AQ23" s="31"/>
      <c r="AR23" s="3"/>
      <c r="AS23" s="3"/>
      <c r="AT23" s="3"/>
      <c r="AU23" s="3"/>
      <c r="AV23" s="3"/>
      <c r="AW23" s="3"/>
      <c r="AX23" s="3"/>
      <c r="AY23" s="3"/>
    </row>
    <row r="24" spans="1:51" s="21" customFormat="1" ht="132.75" customHeight="1">
      <c r="A24" s="646"/>
      <c r="B24" s="633"/>
      <c r="C24" s="642"/>
      <c r="D24" s="633"/>
      <c r="E24" s="640">
        <v>364</v>
      </c>
      <c r="F24" s="644" t="s">
        <v>181</v>
      </c>
      <c r="G24" s="19" t="s">
        <v>180</v>
      </c>
      <c r="H24" s="106" t="s">
        <v>182</v>
      </c>
      <c r="I24" s="117">
        <v>24</v>
      </c>
      <c r="J24" s="117">
        <v>24</v>
      </c>
      <c r="K24" s="125"/>
      <c r="L24" s="117"/>
      <c r="M24" s="117">
        <v>24</v>
      </c>
      <c r="N24" s="118"/>
      <c r="O24" s="118"/>
      <c r="P24" s="117"/>
      <c r="Q24" s="117"/>
      <c r="R24" s="117">
        <v>24</v>
      </c>
      <c r="S24" s="118"/>
      <c r="T24" s="118"/>
      <c r="U24" s="117"/>
      <c r="V24" s="117"/>
      <c r="W24" s="117">
        <v>24</v>
      </c>
      <c r="X24" s="118"/>
      <c r="Y24" s="118"/>
      <c r="Z24" s="117"/>
      <c r="AA24" s="117"/>
      <c r="AB24" s="117">
        <v>24</v>
      </c>
      <c r="AC24" s="118"/>
      <c r="AD24" s="118"/>
      <c r="AE24" s="117"/>
      <c r="AF24" s="117"/>
      <c r="AG24" s="117"/>
      <c r="AH24" s="117"/>
      <c r="AI24" s="117"/>
      <c r="AJ24" s="117"/>
      <c r="AK24" s="119"/>
      <c r="AL24" s="119"/>
      <c r="AM24" s="31"/>
      <c r="AN24" s="30"/>
      <c r="AO24" s="30"/>
      <c r="AP24" s="31"/>
      <c r="AQ24" s="31"/>
      <c r="AR24" s="3"/>
      <c r="AS24" s="3"/>
      <c r="AT24" s="3"/>
      <c r="AU24" s="3"/>
      <c r="AV24" s="3"/>
      <c r="AW24" s="3"/>
      <c r="AX24" s="3"/>
      <c r="AY24" s="3"/>
    </row>
    <row r="25" spans="1:51" s="21" customFormat="1" ht="132.75" customHeight="1">
      <c r="A25" s="640">
        <v>1</v>
      </c>
      <c r="B25" s="644" t="s">
        <v>114</v>
      </c>
      <c r="C25" s="640">
        <v>8</v>
      </c>
      <c r="D25" s="644" t="s">
        <v>183</v>
      </c>
      <c r="E25" s="647">
        <v>8.1</v>
      </c>
      <c r="F25" s="641" t="s">
        <v>184</v>
      </c>
      <c r="G25" s="19" t="s">
        <v>185</v>
      </c>
      <c r="H25" s="106" t="s">
        <v>186</v>
      </c>
      <c r="I25" s="120">
        <v>2.1</v>
      </c>
      <c r="J25" s="125">
        <v>73</v>
      </c>
      <c r="K25" s="113"/>
      <c r="L25" s="117"/>
      <c r="M25" s="120">
        <v>72.5</v>
      </c>
      <c r="N25" s="118"/>
      <c r="O25" s="118"/>
      <c r="P25" s="113"/>
      <c r="Q25" s="120"/>
      <c r="R25" s="117">
        <v>72</v>
      </c>
      <c r="S25" s="118"/>
      <c r="T25" s="118"/>
      <c r="U25" s="113"/>
      <c r="V25" s="117"/>
      <c r="W25" s="117">
        <v>71.5</v>
      </c>
      <c r="X25" s="118"/>
      <c r="Y25" s="118"/>
      <c r="Z25" s="113"/>
      <c r="AA25" s="117"/>
      <c r="AB25" s="117">
        <v>71</v>
      </c>
      <c r="AC25" s="118"/>
      <c r="AD25" s="118"/>
      <c r="AE25" s="113"/>
      <c r="AF25" s="117"/>
      <c r="AG25" s="117"/>
      <c r="AH25" s="117"/>
      <c r="AI25" s="117"/>
      <c r="AJ25" s="117"/>
      <c r="AK25" s="119"/>
      <c r="AL25" s="119"/>
      <c r="AM25" s="31"/>
      <c r="AN25" s="30"/>
      <c r="AO25" s="30"/>
      <c r="AP25" s="31"/>
      <c r="AQ25" s="113"/>
      <c r="AS25" s="80"/>
      <c r="AT25" s="3"/>
      <c r="AU25" s="3"/>
      <c r="AV25" s="3"/>
      <c r="AW25" s="3"/>
      <c r="AX25" s="3"/>
      <c r="AY25" s="3"/>
    </row>
    <row r="26" spans="1:51" s="21" customFormat="1" ht="132.75" customHeight="1">
      <c r="A26" s="640">
        <v>179</v>
      </c>
      <c r="B26" s="644" t="s">
        <v>330</v>
      </c>
      <c r="C26" s="640">
        <v>446</v>
      </c>
      <c r="D26" s="644" t="s">
        <v>249</v>
      </c>
      <c r="E26" s="647">
        <v>349</v>
      </c>
      <c r="F26" s="641" t="s">
        <v>250</v>
      </c>
      <c r="G26" s="309" t="s">
        <v>251</v>
      </c>
      <c r="H26" s="310" t="s">
        <v>188</v>
      </c>
      <c r="I26" s="311">
        <v>17600</v>
      </c>
      <c r="J26" s="125">
        <v>2400</v>
      </c>
      <c r="K26" s="113"/>
      <c r="L26" s="117"/>
      <c r="M26" s="120">
        <v>4000</v>
      </c>
      <c r="N26" s="118"/>
      <c r="O26" s="118"/>
      <c r="P26" s="113"/>
      <c r="Q26" s="120"/>
      <c r="R26" s="117">
        <v>4000</v>
      </c>
      <c r="S26" s="118"/>
      <c r="T26" s="118"/>
      <c r="U26" s="113"/>
      <c r="V26" s="117"/>
      <c r="W26" s="117">
        <v>4000</v>
      </c>
      <c r="X26" s="118"/>
      <c r="Y26" s="118"/>
      <c r="Z26" s="113"/>
      <c r="AA26" s="117"/>
      <c r="AB26" s="117">
        <v>3200</v>
      </c>
      <c r="AC26" s="118"/>
      <c r="AD26" s="118"/>
      <c r="AE26" s="113"/>
      <c r="AF26" s="117"/>
      <c r="AG26" s="117"/>
      <c r="AH26" s="117"/>
      <c r="AI26" s="117"/>
      <c r="AJ26" s="117"/>
      <c r="AK26" s="119"/>
      <c r="AL26" s="119"/>
      <c r="AM26" s="31"/>
      <c r="AN26" s="30"/>
      <c r="AO26" s="30"/>
      <c r="AP26" s="31"/>
      <c r="AQ26" s="113"/>
      <c r="AS26" s="252"/>
      <c r="AT26" s="3"/>
      <c r="AU26" s="3"/>
      <c r="AV26" s="3"/>
      <c r="AW26" s="3"/>
      <c r="AX26" s="3"/>
      <c r="AY26" s="3"/>
    </row>
    <row r="27" spans="1:49" s="21" customFormat="1" ht="132.75" customHeight="1">
      <c r="A27" s="640">
        <v>179</v>
      </c>
      <c r="B27" s="644" t="s">
        <v>330</v>
      </c>
      <c r="C27" s="640">
        <v>445</v>
      </c>
      <c r="D27" s="644" t="s">
        <v>331</v>
      </c>
      <c r="E27" s="640">
        <v>348</v>
      </c>
      <c r="F27" s="641" t="s">
        <v>332</v>
      </c>
      <c r="G27" s="114" t="s">
        <v>187</v>
      </c>
      <c r="H27" s="19" t="s">
        <v>188</v>
      </c>
      <c r="I27" s="19">
        <v>600</v>
      </c>
      <c r="J27" s="19">
        <v>72</v>
      </c>
      <c r="K27" s="19"/>
      <c r="L27" s="19"/>
      <c r="M27" s="19">
        <v>144</v>
      </c>
      <c r="N27" s="19"/>
      <c r="O27" s="19"/>
      <c r="P27" s="19"/>
      <c r="Q27" s="19"/>
      <c r="R27" s="19">
        <v>144</v>
      </c>
      <c r="S27" s="19"/>
      <c r="T27" s="19"/>
      <c r="U27" s="19"/>
      <c r="V27" s="19"/>
      <c r="W27" s="19">
        <v>144</v>
      </c>
      <c r="X27" s="19"/>
      <c r="Y27" s="19"/>
      <c r="Z27" s="19"/>
      <c r="AA27" s="19"/>
      <c r="AB27" s="19">
        <v>96</v>
      </c>
      <c r="AC27" s="19"/>
      <c r="AD27" s="19"/>
      <c r="AE27" s="19"/>
      <c r="AF27" s="19"/>
      <c r="AG27" s="41"/>
      <c r="AH27" s="19"/>
      <c r="AI27" s="19"/>
      <c r="AJ27" s="19"/>
      <c r="AK27" s="121"/>
      <c r="AL27" s="121"/>
      <c r="AM27" s="29"/>
      <c r="AN27" s="30"/>
      <c r="AO27" s="31"/>
      <c r="AP27" s="31"/>
      <c r="AQ27" s="31"/>
      <c r="AR27" s="3"/>
      <c r="AS27" s="3"/>
      <c r="AT27" s="3"/>
      <c r="AU27" s="3"/>
      <c r="AV27" s="3"/>
      <c r="AW27" s="3"/>
    </row>
    <row r="28" spans="1:49" s="21" customFormat="1" ht="132.75" customHeight="1">
      <c r="A28" s="638">
        <v>179</v>
      </c>
      <c r="B28" s="639" t="s">
        <v>323</v>
      </c>
      <c r="C28" s="638">
        <v>442</v>
      </c>
      <c r="D28" s="639" t="s">
        <v>319</v>
      </c>
      <c r="E28" s="640">
        <v>345</v>
      </c>
      <c r="F28" s="641" t="s">
        <v>320</v>
      </c>
      <c r="G28" s="114" t="s">
        <v>117</v>
      </c>
      <c r="H28" s="19" t="s">
        <v>188</v>
      </c>
      <c r="I28" s="19">
        <v>50</v>
      </c>
      <c r="J28" s="19">
        <v>6.5</v>
      </c>
      <c r="K28" s="19"/>
      <c r="L28" s="19"/>
      <c r="M28" s="19">
        <v>12.5</v>
      </c>
      <c r="N28" s="19"/>
      <c r="O28" s="19"/>
      <c r="P28" s="19"/>
      <c r="Q28" s="19"/>
      <c r="R28" s="19">
        <v>12.5</v>
      </c>
      <c r="S28" s="19"/>
      <c r="T28" s="19"/>
      <c r="U28" s="19"/>
      <c r="V28" s="19"/>
      <c r="W28" s="19">
        <v>12.5</v>
      </c>
      <c r="X28" s="19"/>
      <c r="Y28" s="19"/>
      <c r="Z28" s="19"/>
      <c r="AA28" s="19"/>
      <c r="AB28" s="19">
        <v>6</v>
      </c>
      <c r="AC28" s="19"/>
      <c r="AD28" s="19"/>
      <c r="AE28" s="19"/>
      <c r="AF28" s="19"/>
      <c r="AG28" s="41"/>
      <c r="AH28" s="19"/>
      <c r="AI28" s="19"/>
      <c r="AJ28" s="19"/>
      <c r="AK28" s="121"/>
      <c r="AL28" s="121"/>
      <c r="AM28" s="29"/>
      <c r="AN28" s="30"/>
      <c r="AO28" s="31"/>
      <c r="AP28" s="31"/>
      <c r="AQ28" s="31"/>
      <c r="AR28" s="3"/>
      <c r="AS28" s="3"/>
      <c r="AT28" s="3"/>
      <c r="AU28" s="3"/>
      <c r="AV28" s="3"/>
      <c r="AW28" s="3"/>
    </row>
    <row r="29" spans="1:49" s="21" customFormat="1" ht="132.75" customHeight="1">
      <c r="A29" s="648"/>
      <c r="B29" s="649"/>
      <c r="C29" s="648"/>
      <c r="D29" s="649"/>
      <c r="E29" s="640">
        <v>508</v>
      </c>
      <c r="F29" s="641" t="s">
        <v>321</v>
      </c>
      <c r="G29" s="114" t="s">
        <v>117</v>
      </c>
      <c r="H29" s="19" t="s">
        <v>188</v>
      </c>
      <c r="I29" s="19">
        <v>50</v>
      </c>
      <c r="J29" s="19">
        <v>7</v>
      </c>
      <c r="K29" s="19"/>
      <c r="L29" s="19"/>
      <c r="M29" s="19">
        <v>18</v>
      </c>
      <c r="N29" s="19"/>
      <c r="O29" s="19"/>
      <c r="P29" s="19"/>
      <c r="Q29" s="19"/>
      <c r="R29" s="19">
        <v>9</v>
      </c>
      <c r="S29" s="19"/>
      <c r="T29" s="19"/>
      <c r="U29" s="19"/>
      <c r="V29" s="19"/>
      <c r="W29" s="19">
        <v>10</v>
      </c>
      <c r="X29" s="19"/>
      <c r="Y29" s="19"/>
      <c r="Z29" s="19"/>
      <c r="AA29" s="19"/>
      <c r="AB29" s="19">
        <v>6</v>
      </c>
      <c r="AC29" s="19"/>
      <c r="AD29" s="19"/>
      <c r="AE29" s="19"/>
      <c r="AF29" s="19"/>
      <c r="AG29" s="41"/>
      <c r="AH29" s="19"/>
      <c r="AI29" s="19"/>
      <c r="AJ29" s="19"/>
      <c r="AK29" s="121"/>
      <c r="AL29" s="121"/>
      <c r="AM29" s="29"/>
      <c r="AN29" s="30"/>
      <c r="AO29" s="31"/>
      <c r="AP29" s="31"/>
      <c r="AQ29" s="31"/>
      <c r="AR29" s="3"/>
      <c r="AS29" s="3"/>
      <c r="AT29" s="3"/>
      <c r="AU29" s="3"/>
      <c r="AV29" s="3"/>
      <c r="AW29" s="3"/>
    </row>
    <row r="30" spans="1:49" s="21" customFormat="1" ht="132.75" customHeight="1">
      <c r="A30" s="642"/>
      <c r="B30" s="643"/>
      <c r="C30" s="642"/>
      <c r="D30" s="643"/>
      <c r="E30" s="640">
        <v>509</v>
      </c>
      <c r="F30" s="641" t="s">
        <v>322</v>
      </c>
      <c r="G30" s="114" t="s">
        <v>117</v>
      </c>
      <c r="H30" s="19" t="s">
        <v>188</v>
      </c>
      <c r="I30" s="19">
        <v>50</v>
      </c>
      <c r="J30" s="19">
        <v>6</v>
      </c>
      <c r="K30" s="19"/>
      <c r="L30" s="19"/>
      <c r="M30" s="19">
        <v>12.5</v>
      </c>
      <c r="N30" s="19"/>
      <c r="O30" s="19"/>
      <c r="P30" s="19"/>
      <c r="Q30" s="19"/>
      <c r="R30" s="19">
        <v>12.5</v>
      </c>
      <c r="S30" s="19"/>
      <c r="T30" s="19"/>
      <c r="U30" s="19"/>
      <c r="V30" s="19"/>
      <c r="W30" s="19">
        <v>12.5</v>
      </c>
      <c r="X30" s="19"/>
      <c r="Y30" s="19"/>
      <c r="Z30" s="19"/>
      <c r="AA30" s="19"/>
      <c r="AB30" s="19">
        <v>6.5</v>
      </c>
      <c r="AC30" s="19"/>
      <c r="AD30" s="19"/>
      <c r="AE30" s="19"/>
      <c r="AF30" s="19"/>
      <c r="AG30" s="41"/>
      <c r="AH30" s="19"/>
      <c r="AI30" s="19"/>
      <c r="AJ30" s="19"/>
      <c r="AK30" s="121"/>
      <c r="AL30" s="121"/>
      <c r="AM30" s="29"/>
      <c r="AN30" s="30"/>
      <c r="AO30" s="31"/>
      <c r="AP30" s="31"/>
      <c r="AQ30" s="31"/>
      <c r="AR30" s="3"/>
      <c r="AS30" s="3"/>
      <c r="AT30" s="3"/>
      <c r="AU30" s="3"/>
      <c r="AV30" s="3"/>
      <c r="AW30" s="3"/>
    </row>
    <row r="31" spans="1:49" s="21" customFormat="1" ht="132.75" customHeight="1">
      <c r="A31" s="640">
        <v>179</v>
      </c>
      <c r="B31" s="644" t="s">
        <v>323</v>
      </c>
      <c r="C31" s="640">
        <v>443</v>
      </c>
      <c r="D31" s="644" t="s">
        <v>325</v>
      </c>
      <c r="E31" s="640">
        <v>346</v>
      </c>
      <c r="F31" s="641" t="s">
        <v>326</v>
      </c>
      <c r="G31" s="114" t="s">
        <v>117</v>
      </c>
      <c r="H31" s="19" t="s">
        <v>188</v>
      </c>
      <c r="I31" s="19">
        <v>100</v>
      </c>
      <c r="J31" s="19">
        <v>12.5</v>
      </c>
      <c r="K31" s="19"/>
      <c r="L31" s="19"/>
      <c r="M31" s="19">
        <v>25</v>
      </c>
      <c r="N31" s="19"/>
      <c r="O31" s="19"/>
      <c r="P31" s="19"/>
      <c r="Q31" s="19"/>
      <c r="R31" s="19">
        <v>25</v>
      </c>
      <c r="S31" s="19"/>
      <c r="T31" s="19"/>
      <c r="U31" s="19"/>
      <c r="V31" s="19"/>
      <c r="W31" s="19">
        <v>25</v>
      </c>
      <c r="X31" s="19"/>
      <c r="Y31" s="19"/>
      <c r="Z31" s="19"/>
      <c r="AA31" s="19"/>
      <c r="AB31" s="19">
        <v>12.5</v>
      </c>
      <c r="AC31" s="19"/>
      <c r="AD31" s="19"/>
      <c r="AE31" s="19"/>
      <c r="AF31" s="19"/>
      <c r="AG31" s="41"/>
      <c r="AH31" s="19"/>
      <c r="AI31" s="19"/>
      <c r="AJ31" s="19"/>
      <c r="AK31" s="121"/>
      <c r="AL31" s="121"/>
      <c r="AM31" s="29"/>
      <c r="AN31" s="30"/>
      <c r="AO31" s="31"/>
      <c r="AP31" s="31"/>
      <c r="AQ31" s="31"/>
      <c r="AR31" s="3"/>
      <c r="AS31" s="3"/>
      <c r="AT31" s="3"/>
      <c r="AU31" s="3"/>
      <c r="AV31" s="3"/>
      <c r="AW31" s="3"/>
    </row>
    <row r="32" spans="1:43" ht="90.75" customHeight="1" thickBot="1">
      <c r="A32" s="66"/>
      <c r="B32" s="67"/>
      <c r="C32" s="313" t="s">
        <v>112</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5"/>
    </row>
    <row r="42" ht="15">
      <c r="F42" s="1" t="s">
        <v>113</v>
      </c>
    </row>
  </sheetData>
  <sheetProtection/>
  <mergeCells count="54">
    <mergeCell ref="B23:B24"/>
    <mergeCell ref="C23:C24"/>
    <mergeCell ref="A11:A13"/>
    <mergeCell ref="B11:B13"/>
    <mergeCell ref="C11:C13"/>
    <mergeCell ref="D11:D13"/>
    <mergeCell ref="AK10:AK13"/>
    <mergeCell ref="AL10:AL13"/>
    <mergeCell ref="AN10:AN13"/>
    <mergeCell ref="R12:V12"/>
    <mergeCell ref="W12:AA12"/>
    <mergeCell ref="AB12:AF12"/>
    <mergeCell ref="J11:AF11"/>
    <mergeCell ref="AG11:AJ11"/>
    <mergeCell ref="P5:AQ5"/>
    <mergeCell ref="I11:I13"/>
    <mergeCell ref="AP10:AP13"/>
    <mergeCell ref="AQ10:AQ13"/>
    <mergeCell ref="F11:F13"/>
    <mergeCell ref="G11:G13"/>
    <mergeCell ref="H11:H13"/>
    <mergeCell ref="AI12:AI13"/>
    <mergeCell ref="P7:AQ7"/>
    <mergeCell ref="AJ12:AJ13"/>
    <mergeCell ref="AO10:AO13"/>
    <mergeCell ref="P4:AQ4"/>
    <mergeCell ref="J12:L12"/>
    <mergeCell ref="M12:Q12"/>
    <mergeCell ref="G5:O5"/>
    <mergeCell ref="AM10:AM13"/>
    <mergeCell ref="AG12:AG13"/>
    <mergeCell ref="AH12:AH13"/>
    <mergeCell ref="E10:AJ10"/>
    <mergeCell ref="E11:E13"/>
    <mergeCell ref="C32:AQ32"/>
    <mergeCell ref="A2:F5"/>
    <mergeCell ref="A10:B10"/>
    <mergeCell ref="G2:AQ2"/>
    <mergeCell ref="G3:AQ3"/>
    <mergeCell ref="P8:AQ8"/>
    <mergeCell ref="G4:O4"/>
    <mergeCell ref="C10:D10"/>
    <mergeCell ref="A7:O7"/>
    <mergeCell ref="A8:O8"/>
    <mergeCell ref="C28:C30"/>
    <mergeCell ref="D28:D30"/>
    <mergeCell ref="B28:B30"/>
    <mergeCell ref="A28:A30"/>
    <mergeCell ref="C14:C15"/>
    <mergeCell ref="D14:D15"/>
    <mergeCell ref="A14:A15"/>
    <mergeCell ref="B14:B15"/>
    <mergeCell ref="D23:D24"/>
    <mergeCell ref="A23:A24"/>
  </mergeCells>
  <dataValidations count="1">
    <dataValidation type="list" allowBlank="1" showInputMessage="1" showErrorMessage="1" sqref="H23:H24">
      <formula1>GESTIÓN!#REF!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T126"/>
  <sheetViews>
    <sheetView view="pageBreakPreview" zoomScale="70" zoomScaleNormal="50" zoomScaleSheetLayoutView="70" zoomScalePageLayoutView="0" workbookViewId="0" topLeftCell="A7">
      <pane ySplit="2" topLeftCell="A114" activePane="bottomLeft" state="frozen"/>
      <selection pane="topLeft" activeCell="A7" sqref="A7"/>
      <selection pane="bottomLeft" activeCell="A9" sqref="A9:F122"/>
    </sheetView>
  </sheetViews>
  <sheetFormatPr defaultColWidth="11.421875" defaultRowHeight="15"/>
  <cols>
    <col min="1" max="1" width="17.7109375" style="1" customWidth="1"/>
    <col min="2" max="2" width="12.421875" style="1" customWidth="1"/>
    <col min="3" max="3" width="25.140625" style="1" customWidth="1"/>
    <col min="4" max="4" width="21.57421875" style="7" customWidth="1"/>
    <col min="5" max="5" width="16.140625" style="7" customWidth="1"/>
    <col min="6" max="6" width="15.8515625" style="7" customWidth="1"/>
    <col min="7" max="7" width="13.8515625" style="22" customWidth="1"/>
    <col min="8" max="8" width="17.57421875" style="8" customWidth="1"/>
    <col min="9" max="9" width="16.28125" style="8" customWidth="1"/>
    <col min="10" max="10" width="13.7109375" style="8" customWidth="1"/>
    <col min="11" max="11" width="18.28125" style="8" customWidth="1"/>
    <col min="12" max="12" width="19.421875" style="8" customWidth="1"/>
    <col min="13" max="13" width="13.7109375" style="8" customWidth="1"/>
    <col min="14" max="14" width="13.421875" style="8" customWidth="1"/>
    <col min="15" max="15" width="15.28125" style="8" customWidth="1"/>
    <col min="16" max="16" width="18.28125" style="8" customWidth="1"/>
    <col min="17" max="17" width="16.57421875" style="8" customWidth="1"/>
    <col min="18" max="18" width="13.140625" style="8" customWidth="1"/>
    <col min="19" max="19" width="14.00390625" style="8" customWidth="1"/>
    <col min="20" max="20" width="17.7109375" style="8" customWidth="1"/>
    <col min="21" max="21" width="18.28125" style="8" customWidth="1"/>
    <col min="22" max="22" width="19.421875" style="8" customWidth="1"/>
    <col min="23" max="25" width="16.28125" style="8" customWidth="1"/>
    <col min="26" max="26" width="18.28125" style="8" customWidth="1"/>
    <col min="27" max="27" width="17.421875" style="8" customWidth="1"/>
    <col min="28" max="30" width="16.28125" style="8" customWidth="1"/>
    <col min="31" max="31" width="18.28125" style="8" customWidth="1"/>
    <col min="32" max="33" width="13.140625" style="1" customWidth="1"/>
    <col min="34" max="35" width="12.7109375" style="20" customWidth="1"/>
    <col min="36" max="36" width="11.28125" style="1" customWidth="1"/>
    <col min="37" max="37" width="9.7109375" style="1" customWidth="1"/>
    <col min="38" max="38" width="28.7109375" style="1" customWidth="1"/>
    <col min="39" max="39" width="13.7109375" style="1" customWidth="1"/>
    <col min="40" max="40" width="12.8515625" style="1" customWidth="1"/>
    <col min="41" max="41" width="11.28125" style="1" customWidth="1"/>
    <col min="42" max="42" width="12.8515625" style="1" customWidth="1"/>
    <col min="43" max="16384" width="11.421875" style="1" customWidth="1"/>
  </cols>
  <sheetData>
    <row r="1" spans="1:42" ht="38.25" customHeight="1">
      <c r="A1" s="357"/>
      <c r="B1" s="358"/>
      <c r="C1" s="358"/>
      <c r="D1" s="358"/>
      <c r="E1" s="358"/>
      <c r="F1" s="351" t="s">
        <v>0</v>
      </c>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3"/>
    </row>
    <row r="2" spans="1:42" ht="30.75" customHeight="1">
      <c r="A2" s="359"/>
      <c r="B2" s="360"/>
      <c r="C2" s="360"/>
      <c r="D2" s="360"/>
      <c r="E2" s="360"/>
      <c r="F2" s="354" t="s">
        <v>110</v>
      </c>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6"/>
    </row>
    <row r="3" spans="1:42" ht="27.75" customHeight="1">
      <c r="A3" s="359"/>
      <c r="B3" s="360"/>
      <c r="C3" s="360"/>
      <c r="D3" s="360"/>
      <c r="E3" s="360"/>
      <c r="F3" s="326" t="s">
        <v>1</v>
      </c>
      <c r="G3" s="326"/>
      <c r="H3" s="326"/>
      <c r="I3" s="326"/>
      <c r="J3" s="326"/>
      <c r="K3" s="326"/>
      <c r="L3" s="326"/>
      <c r="M3" s="326"/>
      <c r="N3" s="326"/>
      <c r="O3" s="336" t="s">
        <v>128</v>
      </c>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7"/>
    </row>
    <row r="4" spans="1:42" ht="26.25" customHeight="1" thickBot="1">
      <c r="A4" s="361"/>
      <c r="B4" s="362"/>
      <c r="C4" s="362"/>
      <c r="D4" s="362"/>
      <c r="E4" s="362"/>
      <c r="F4" s="332" t="s">
        <v>3</v>
      </c>
      <c r="G4" s="332"/>
      <c r="H4" s="332"/>
      <c r="I4" s="332"/>
      <c r="J4" s="332"/>
      <c r="K4" s="332"/>
      <c r="L4" s="332"/>
      <c r="M4" s="332"/>
      <c r="N4" s="332"/>
      <c r="O4" s="336" t="s">
        <v>129</v>
      </c>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7"/>
    </row>
    <row r="5" ht="14.25" customHeight="1" thickBot="1">
      <c r="AI5" s="23"/>
    </row>
    <row r="6" spans="1:42" s="68" customFormat="1" ht="53.25" customHeight="1">
      <c r="A6" s="322" t="s">
        <v>59</v>
      </c>
      <c r="B6" s="323" t="s">
        <v>71</v>
      </c>
      <c r="C6" s="323"/>
      <c r="D6" s="323"/>
      <c r="E6" s="363" t="s">
        <v>75</v>
      </c>
      <c r="F6" s="363" t="s">
        <v>76</v>
      </c>
      <c r="G6" s="323" t="s">
        <v>77</v>
      </c>
      <c r="H6" s="323" t="s">
        <v>78</v>
      </c>
      <c r="I6" s="376" t="s">
        <v>79</v>
      </c>
      <c r="J6" s="377"/>
      <c r="K6" s="377"/>
      <c r="L6" s="377"/>
      <c r="M6" s="377"/>
      <c r="N6" s="377"/>
      <c r="O6" s="377"/>
      <c r="P6" s="377"/>
      <c r="Q6" s="377"/>
      <c r="R6" s="377"/>
      <c r="S6" s="377"/>
      <c r="T6" s="377"/>
      <c r="U6" s="377"/>
      <c r="V6" s="377"/>
      <c r="W6" s="377"/>
      <c r="X6" s="377"/>
      <c r="Y6" s="377"/>
      <c r="Z6" s="377"/>
      <c r="AA6" s="377"/>
      <c r="AB6" s="377"/>
      <c r="AC6" s="377"/>
      <c r="AD6" s="377"/>
      <c r="AE6" s="378"/>
      <c r="AF6" s="323" t="s">
        <v>80</v>
      </c>
      <c r="AG6" s="323"/>
      <c r="AH6" s="323"/>
      <c r="AI6" s="323"/>
      <c r="AJ6" s="323" t="s">
        <v>82</v>
      </c>
      <c r="AK6" s="323" t="s">
        <v>83</v>
      </c>
      <c r="AL6" s="323" t="s">
        <v>84</v>
      </c>
      <c r="AM6" s="323" t="s">
        <v>85</v>
      </c>
      <c r="AN6" s="323" t="s">
        <v>86</v>
      </c>
      <c r="AO6" s="323" t="s">
        <v>87</v>
      </c>
      <c r="AP6" s="366" t="s">
        <v>88</v>
      </c>
    </row>
    <row r="7" spans="1:42" s="68" customFormat="1" ht="59.25" customHeight="1">
      <c r="A7" s="349"/>
      <c r="B7" s="339"/>
      <c r="C7" s="339"/>
      <c r="D7" s="339"/>
      <c r="E7" s="364"/>
      <c r="F7" s="364"/>
      <c r="G7" s="339"/>
      <c r="H7" s="339"/>
      <c r="I7" s="338">
        <v>2016</v>
      </c>
      <c r="J7" s="338"/>
      <c r="K7" s="338"/>
      <c r="L7" s="338">
        <v>2017</v>
      </c>
      <c r="M7" s="338"/>
      <c r="N7" s="338"/>
      <c r="O7" s="338"/>
      <c r="P7" s="338"/>
      <c r="Q7" s="338">
        <v>2018</v>
      </c>
      <c r="R7" s="338"/>
      <c r="S7" s="338"/>
      <c r="T7" s="338"/>
      <c r="U7" s="338"/>
      <c r="V7" s="346">
        <v>2019</v>
      </c>
      <c r="W7" s="347"/>
      <c r="X7" s="347"/>
      <c r="Y7" s="347"/>
      <c r="Z7" s="348"/>
      <c r="AA7" s="346">
        <v>2020</v>
      </c>
      <c r="AB7" s="347"/>
      <c r="AC7" s="347"/>
      <c r="AD7" s="347"/>
      <c r="AE7" s="348"/>
      <c r="AF7" s="338" t="s">
        <v>81</v>
      </c>
      <c r="AG7" s="338"/>
      <c r="AH7" s="338"/>
      <c r="AI7" s="338"/>
      <c r="AJ7" s="339"/>
      <c r="AK7" s="339"/>
      <c r="AL7" s="339"/>
      <c r="AM7" s="339"/>
      <c r="AN7" s="339"/>
      <c r="AO7" s="339"/>
      <c r="AP7" s="367"/>
    </row>
    <row r="8" spans="1:42" s="68" customFormat="1" ht="55.5" customHeight="1" thickBot="1">
      <c r="A8" s="350"/>
      <c r="B8" s="115" t="s">
        <v>72</v>
      </c>
      <c r="C8" s="115" t="s">
        <v>73</v>
      </c>
      <c r="D8" s="115" t="s">
        <v>74</v>
      </c>
      <c r="E8" s="365"/>
      <c r="F8" s="365"/>
      <c r="G8" s="340"/>
      <c r="H8" s="375"/>
      <c r="I8" s="115" t="s">
        <v>7</v>
      </c>
      <c r="J8" s="115" t="s">
        <v>8</v>
      </c>
      <c r="K8" s="115" t="s">
        <v>33</v>
      </c>
      <c r="L8" s="115" t="s">
        <v>5</v>
      </c>
      <c r="M8" s="115" t="s">
        <v>6</v>
      </c>
      <c r="N8" s="115" t="s">
        <v>7</v>
      </c>
      <c r="O8" s="115" t="s">
        <v>8</v>
      </c>
      <c r="P8" s="115" t="s">
        <v>33</v>
      </c>
      <c r="Q8" s="115" t="s">
        <v>5</v>
      </c>
      <c r="R8" s="115" t="s">
        <v>6</v>
      </c>
      <c r="S8" s="115" t="s">
        <v>7</v>
      </c>
      <c r="T8" s="115" t="s">
        <v>8</v>
      </c>
      <c r="U8" s="115" t="s">
        <v>33</v>
      </c>
      <c r="V8" s="115" t="s">
        <v>5</v>
      </c>
      <c r="W8" s="115" t="s">
        <v>6</v>
      </c>
      <c r="X8" s="115" t="s">
        <v>7</v>
      </c>
      <c r="Y8" s="115" t="s">
        <v>8</v>
      </c>
      <c r="Z8" s="115" t="s">
        <v>33</v>
      </c>
      <c r="AA8" s="115" t="s">
        <v>5</v>
      </c>
      <c r="AB8" s="115" t="s">
        <v>6</v>
      </c>
      <c r="AC8" s="115" t="s">
        <v>7</v>
      </c>
      <c r="AD8" s="115" t="s">
        <v>8</v>
      </c>
      <c r="AE8" s="115" t="s">
        <v>33</v>
      </c>
      <c r="AF8" s="115" t="s">
        <v>5</v>
      </c>
      <c r="AG8" s="115" t="s">
        <v>6</v>
      </c>
      <c r="AH8" s="115" t="s">
        <v>7</v>
      </c>
      <c r="AI8" s="115" t="s">
        <v>8</v>
      </c>
      <c r="AJ8" s="340"/>
      <c r="AK8" s="340"/>
      <c r="AL8" s="340"/>
      <c r="AM8" s="340"/>
      <c r="AN8" s="340"/>
      <c r="AO8" s="340"/>
      <c r="AP8" s="368"/>
    </row>
    <row r="9" spans="1:42" s="5" customFormat="1" ht="31.5" customHeight="1">
      <c r="A9" s="620" t="s">
        <v>189</v>
      </c>
      <c r="B9" s="621">
        <v>1</v>
      </c>
      <c r="C9" s="622" t="s">
        <v>118</v>
      </c>
      <c r="D9" s="623" t="s">
        <v>116</v>
      </c>
      <c r="E9" s="617">
        <v>442</v>
      </c>
      <c r="F9" s="617">
        <v>179</v>
      </c>
      <c r="G9" s="76" t="s">
        <v>9</v>
      </c>
      <c r="H9" s="129">
        <v>1846</v>
      </c>
      <c r="I9" s="133">
        <v>257</v>
      </c>
      <c r="J9" s="133"/>
      <c r="K9" s="222"/>
      <c r="L9" s="133">
        <f>947-I9</f>
        <v>690</v>
      </c>
      <c r="M9" s="133"/>
      <c r="N9" s="133"/>
      <c r="O9" s="133"/>
      <c r="P9" s="222"/>
      <c r="Q9" s="133">
        <f>1286-L9-I9</f>
        <v>339</v>
      </c>
      <c r="R9" s="133"/>
      <c r="S9" s="133"/>
      <c r="T9" s="133"/>
      <c r="U9" s="222"/>
      <c r="V9" s="133">
        <f>1678-Q9-L9-I9</f>
        <v>392</v>
      </c>
      <c r="W9" s="133"/>
      <c r="X9" s="49"/>
      <c r="Y9" s="133"/>
      <c r="Z9" s="222"/>
      <c r="AA9" s="133">
        <f>1846-V9-Q9-L9-I9</f>
        <v>168</v>
      </c>
      <c r="AB9" s="49"/>
      <c r="AC9" s="49"/>
      <c r="AD9" s="133"/>
      <c r="AE9" s="222"/>
      <c r="AF9" s="38"/>
      <c r="AG9" s="38"/>
      <c r="AH9" s="34"/>
      <c r="AI9" s="34"/>
      <c r="AJ9" s="50"/>
      <c r="AK9" s="50"/>
      <c r="AL9" s="369"/>
      <c r="AM9" s="372"/>
      <c r="AN9" s="372"/>
      <c r="AO9" s="382"/>
      <c r="AP9" s="379"/>
    </row>
    <row r="10" spans="1:42" s="5" customFormat="1" ht="28.5" customHeight="1">
      <c r="A10" s="624"/>
      <c r="B10" s="625"/>
      <c r="C10" s="626"/>
      <c r="D10" s="627"/>
      <c r="E10" s="618"/>
      <c r="F10" s="618"/>
      <c r="G10" s="77" t="s">
        <v>10</v>
      </c>
      <c r="H10" s="86">
        <f>I10+L10+Q10+V10+AA10</f>
        <v>8893319830</v>
      </c>
      <c r="I10" s="86">
        <v>980319830</v>
      </c>
      <c r="J10" s="42"/>
      <c r="K10" s="144"/>
      <c r="L10" s="86">
        <v>2041000000</v>
      </c>
      <c r="M10" s="42"/>
      <c r="N10" s="42"/>
      <c r="O10" s="42"/>
      <c r="P10" s="144"/>
      <c r="Q10" s="86">
        <v>2205000000</v>
      </c>
      <c r="R10" s="42"/>
      <c r="S10" s="42"/>
      <c r="T10" s="42"/>
      <c r="U10" s="144"/>
      <c r="V10" s="86">
        <v>2381000000</v>
      </c>
      <c r="W10" s="42"/>
      <c r="X10" s="42"/>
      <c r="Y10" s="42"/>
      <c r="Z10" s="144"/>
      <c r="AA10" s="86">
        <v>1286000000</v>
      </c>
      <c r="AB10" s="42"/>
      <c r="AC10" s="42"/>
      <c r="AD10" s="42"/>
      <c r="AE10" s="144"/>
      <c r="AF10" s="42"/>
      <c r="AG10" s="42"/>
      <c r="AH10" s="35"/>
      <c r="AI10" s="35"/>
      <c r="AJ10" s="44"/>
      <c r="AK10" s="44"/>
      <c r="AL10" s="370"/>
      <c r="AM10" s="373"/>
      <c r="AN10" s="373"/>
      <c r="AO10" s="383"/>
      <c r="AP10" s="380"/>
    </row>
    <row r="11" spans="1:42" s="5" customFormat="1" ht="27" customHeight="1">
      <c r="A11" s="624"/>
      <c r="B11" s="625"/>
      <c r="C11" s="626"/>
      <c r="D11" s="627"/>
      <c r="E11" s="618"/>
      <c r="F11" s="618"/>
      <c r="G11" s="77" t="s">
        <v>11</v>
      </c>
      <c r="H11" s="103">
        <v>0</v>
      </c>
      <c r="I11" s="103">
        <v>0</v>
      </c>
      <c r="J11" s="51"/>
      <c r="K11" s="144"/>
      <c r="L11" s="103">
        <v>0</v>
      </c>
      <c r="M11" s="51"/>
      <c r="N11" s="51"/>
      <c r="O11" s="51"/>
      <c r="P11" s="144"/>
      <c r="Q11" s="103">
        <v>0</v>
      </c>
      <c r="R11" s="51"/>
      <c r="S11" s="51"/>
      <c r="T11" s="51"/>
      <c r="U11" s="144"/>
      <c r="V11" s="103">
        <v>0</v>
      </c>
      <c r="W11" s="51"/>
      <c r="X11" s="51"/>
      <c r="Y11" s="51"/>
      <c r="Z11" s="144"/>
      <c r="AA11" s="103">
        <v>0</v>
      </c>
      <c r="AB11" s="51"/>
      <c r="AC11" s="51"/>
      <c r="AD11" s="51"/>
      <c r="AE11" s="144"/>
      <c r="AF11" s="52"/>
      <c r="AG11" s="52"/>
      <c r="AH11" s="35"/>
      <c r="AI11" s="53"/>
      <c r="AJ11" s="52"/>
      <c r="AK11" s="52"/>
      <c r="AL11" s="370"/>
      <c r="AM11" s="373"/>
      <c r="AN11" s="373"/>
      <c r="AO11" s="383"/>
      <c r="AP11" s="380"/>
    </row>
    <row r="12" spans="1:42" s="5" customFormat="1" ht="31.5" customHeight="1">
      <c r="A12" s="624"/>
      <c r="B12" s="625"/>
      <c r="C12" s="626"/>
      <c r="D12" s="627"/>
      <c r="E12" s="618"/>
      <c r="F12" s="618"/>
      <c r="G12" s="77" t="s">
        <v>12</v>
      </c>
      <c r="H12" s="103">
        <v>0</v>
      </c>
      <c r="I12" s="103">
        <v>0</v>
      </c>
      <c r="J12" s="51"/>
      <c r="K12" s="144"/>
      <c r="L12" s="103">
        <v>0</v>
      </c>
      <c r="M12" s="51"/>
      <c r="N12" s="51"/>
      <c r="O12" s="51"/>
      <c r="P12" s="144"/>
      <c r="Q12" s="103">
        <v>0</v>
      </c>
      <c r="R12" s="51"/>
      <c r="S12" s="51"/>
      <c r="T12" s="51"/>
      <c r="U12" s="144"/>
      <c r="V12" s="103">
        <v>0</v>
      </c>
      <c r="W12" s="51"/>
      <c r="X12" s="51"/>
      <c r="Y12" s="51"/>
      <c r="Z12" s="144"/>
      <c r="AA12" s="103">
        <v>0</v>
      </c>
      <c r="AB12" s="51"/>
      <c r="AC12" s="51"/>
      <c r="AD12" s="51"/>
      <c r="AE12" s="144"/>
      <c r="AF12" s="42"/>
      <c r="AG12" s="42"/>
      <c r="AH12" s="35"/>
      <c r="AI12" s="52"/>
      <c r="AJ12" s="44"/>
      <c r="AK12" s="52"/>
      <c r="AL12" s="370"/>
      <c r="AM12" s="373"/>
      <c r="AN12" s="373"/>
      <c r="AO12" s="383"/>
      <c r="AP12" s="380"/>
    </row>
    <row r="13" spans="1:42" s="5" customFormat="1" ht="33" customHeight="1">
      <c r="A13" s="624"/>
      <c r="B13" s="625"/>
      <c r="C13" s="626"/>
      <c r="D13" s="627"/>
      <c r="E13" s="618"/>
      <c r="F13" s="618"/>
      <c r="G13" s="77" t="s">
        <v>13</v>
      </c>
      <c r="H13" s="130">
        <f>+H9+H11</f>
        <v>1846</v>
      </c>
      <c r="I13" s="130">
        <f>+I9+I11</f>
        <v>257</v>
      </c>
      <c r="J13" s="54"/>
      <c r="K13" s="144"/>
      <c r="L13" s="130">
        <f>+L9+L11</f>
        <v>690</v>
      </c>
      <c r="M13" s="54"/>
      <c r="N13" s="54"/>
      <c r="O13" s="54"/>
      <c r="P13" s="144"/>
      <c r="Q13" s="130">
        <f>+Q9+Q11</f>
        <v>339</v>
      </c>
      <c r="R13" s="54"/>
      <c r="S13" s="54"/>
      <c r="T13" s="54"/>
      <c r="U13" s="144"/>
      <c r="V13" s="130">
        <f>+V9+V11</f>
        <v>392</v>
      </c>
      <c r="W13" s="54"/>
      <c r="X13" s="54"/>
      <c r="Y13" s="54"/>
      <c r="Z13" s="144"/>
      <c r="AA13" s="130">
        <f>+AA9+AA11</f>
        <v>168</v>
      </c>
      <c r="AB13" s="54"/>
      <c r="AC13" s="54"/>
      <c r="AD13" s="54"/>
      <c r="AE13" s="144"/>
      <c r="AF13" s="52"/>
      <c r="AG13" s="52"/>
      <c r="AH13" s="35"/>
      <c r="AI13" s="53"/>
      <c r="AJ13" s="44"/>
      <c r="AK13" s="44"/>
      <c r="AL13" s="370"/>
      <c r="AM13" s="373"/>
      <c r="AN13" s="373"/>
      <c r="AO13" s="383"/>
      <c r="AP13" s="380"/>
    </row>
    <row r="14" spans="1:42" s="5" customFormat="1" ht="34.5" customHeight="1" thickBot="1">
      <c r="A14" s="628"/>
      <c r="B14" s="629"/>
      <c r="C14" s="630"/>
      <c r="D14" s="631"/>
      <c r="E14" s="619"/>
      <c r="F14" s="619"/>
      <c r="G14" s="78" t="s">
        <v>14</v>
      </c>
      <c r="H14" s="128">
        <f>+H10+H12</f>
        <v>8893319830</v>
      </c>
      <c r="I14" s="128">
        <f>+I10+I12</f>
        <v>980319830</v>
      </c>
      <c r="J14" s="134"/>
      <c r="K14" s="223"/>
      <c r="L14" s="128">
        <f>+L10+L12</f>
        <v>2041000000</v>
      </c>
      <c r="M14" s="134"/>
      <c r="N14" s="134"/>
      <c r="O14" s="134"/>
      <c r="P14" s="223"/>
      <c r="Q14" s="128">
        <f>+Q10+Q12</f>
        <v>2205000000</v>
      </c>
      <c r="R14" s="134"/>
      <c r="S14" s="134"/>
      <c r="T14" s="134"/>
      <c r="U14" s="223"/>
      <c r="V14" s="128">
        <f>+V10+V12</f>
        <v>2381000000</v>
      </c>
      <c r="W14" s="134"/>
      <c r="X14" s="134"/>
      <c r="Y14" s="134"/>
      <c r="Z14" s="223"/>
      <c r="AA14" s="128">
        <f>+AA10+AA12</f>
        <v>1286000000</v>
      </c>
      <c r="AB14" s="134"/>
      <c r="AC14" s="134"/>
      <c r="AD14" s="134"/>
      <c r="AE14" s="223"/>
      <c r="AF14" s="46"/>
      <c r="AG14" s="46"/>
      <c r="AH14" s="56"/>
      <c r="AI14" s="135"/>
      <c r="AJ14" s="58"/>
      <c r="AK14" s="58"/>
      <c r="AL14" s="371"/>
      <c r="AM14" s="374"/>
      <c r="AN14" s="374"/>
      <c r="AO14" s="384"/>
      <c r="AP14" s="381"/>
    </row>
    <row r="15" spans="1:42" s="5" customFormat="1" ht="45" customHeight="1">
      <c r="A15" s="620" t="s">
        <v>189</v>
      </c>
      <c r="B15" s="621">
        <v>2</v>
      </c>
      <c r="C15" s="622" t="s">
        <v>119</v>
      </c>
      <c r="D15" s="623" t="s">
        <v>116</v>
      </c>
      <c r="E15" s="617">
        <v>447</v>
      </c>
      <c r="F15" s="617">
        <v>179</v>
      </c>
      <c r="G15" s="76" t="s">
        <v>9</v>
      </c>
      <c r="H15" s="127">
        <v>1</v>
      </c>
      <c r="I15" s="127">
        <v>0.125</v>
      </c>
      <c r="J15" s="222"/>
      <c r="K15" s="222"/>
      <c r="L15" s="127">
        <v>0.25</v>
      </c>
      <c r="M15" s="49"/>
      <c r="N15" s="137"/>
      <c r="O15" s="222"/>
      <c r="P15" s="222"/>
      <c r="Q15" s="127">
        <v>0.25</v>
      </c>
      <c r="R15" s="49"/>
      <c r="S15" s="49"/>
      <c r="T15" s="222"/>
      <c r="U15" s="222"/>
      <c r="V15" s="127">
        <v>0.25</v>
      </c>
      <c r="W15" s="49"/>
      <c r="X15" s="49"/>
      <c r="Y15" s="222"/>
      <c r="Z15" s="222"/>
      <c r="AA15" s="127">
        <v>0.125</v>
      </c>
      <c r="AB15" s="49"/>
      <c r="AC15" s="49"/>
      <c r="AD15" s="222"/>
      <c r="AE15" s="222"/>
      <c r="AF15" s="38"/>
      <c r="AG15" s="38"/>
      <c r="AH15" s="34"/>
      <c r="AI15" s="34"/>
      <c r="AJ15" s="50"/>
      <c r="AK15" s="50"/>
      <c r="AL15" s="369"/>
      <c r="AM15" s="372"/>
      <c r="AN15" s="372"/>
      <c r="AO15" s="382"/>
      <c r="AP15" s="379"/>
    </row>
    <row r="16" spans="1:42" s="5" customFormat="1" ht="36" customHeight="1">
      <c r="A16" s="624"/>
      <c r="B16" s="625"/>
      <c r="C16" s="626"/>
      <c r="D16" s="627"/>
      <c r="E16" s="618"/>
      <c r="F16" s="618"/>
      <c r="G16" s="77" t="s">
        <v>10</v>
      </c>
      <c r="H16" s="86">
        <f>I16+L16+Q16+V16+AA16</f>
        <v>19011548874</v>
      </c>
      <c r="I16" s="86">
        <v>2095548874</v>
      </c>
      <c r="J16" s="42"/>
      <c r="K16" s="144"/>
      <c r="L16" s="86">
        <v>4363000000</v>
      </c>
      <c r="M16" s="42"/>
      <c r="N16" s="136"/>
      <c r="O16" s="42"/>
      <c r="P16" s="144"/>
      <c r="Q16" s="86">
        <v>4713000000</v>
      </c>
      <c r="R16" s="42"/>
      <c r="S16" s="42"/>
      <c r="T16" s="42"/>
      <c r="U16" s="144"/>
      <c r="V16" s="86">
        <v>5090000000</v>
      </c>
      <c r="W16" s="42"/>
      <c r="X16" s="42"/>
      <c r="Y16" s="42"/>
      <c r="Z16" s="144"/>
      <c r="AA16" s="86">
        <v>2750000000</v>
      </c>
      <c r="AB16" s="42"/>
      <c r="AC16" s="42"/>
      <c r="AD16" s="42"/>
      <c r="AE16" s="144"/>
      <c r="AF16" s="42"/>
      <c r="AG16" s="42"/>
      <c r="AH16" s="35"/>
      <c r="AI16" s="35"/>
      <c r="AJ16" s="44"/>
      <c r="AK16" s="44"/>
      <c r="AL16" s="370"/>
      <c r="AM16" s="373"/>
      <c r="AN16" s="373"/>
      <c r="AO16" s="383"/>
      <c r="AP16" s="380"/>
    </row>
    <row r="17" spans="1:42" s="5" customFormat="1" ht="40.5" customHeight="1">
      <c r="A17" s="624"/>
      <c r="B17" s="625"/>
      <c r="C17" s="626"/>
      <c r="D17" s="627"/>
      <c r="E17" s="618"/>
      <c r="F17" s="618"/>
      <c r="G17" s="77" t="s">
        <v>11</v>
      </c>
      <c r="H17" s="103">
        <v>0</v>
      </c>
      <c r="I17" s="103">
        <v>0</v>
      </c>
      <c r="J17" s="51"/>
      <c r="K17" s="144"/>
      <c r="L17" s="103">
        <v>0</v>
      </c>
      <c r="M17" s="51"/>
      <c r="N17" s="51"/>
      <c r="O17" s="138"/>
      <c r="P17" s="144"/>
      <c r="Q17" s="103">
        <v>0</v>
      </c>
      <c r="R17" s="51"/>
      <c r="S17" s="51"/>
      <c r="T17" s="138"/>
      <c r="U17" s="144"/>
      <c r="V17" s="103">
        <v>0</v>
      </c>
      <c r="W17" s="51"/>
      <c r="X17" s="51"/>
      <c r="Y17" s="51"/>
      <c r="Z17" s="144"/>
      <c r="AA17" s="103">
        <v>0</v>
      </c>
      <c r="AB17" s="51"/>
      <c r="AC17" s="51"/>
      <c r="AD17" s="51"/>
      <c r="AE17" s="144"/>
      <c r="AF17" s="52"/>
      <c r="AG17" s="52"/>
      <c r="AH17" s="35"/>
      <c r="AI17" s="52"/>
      <c r="AJ17" s="44"/>
      <c r="AK17" s="44"/>
      <c r="AL17" s="370"/>
      <c r="AM17" s="373"/>
      <c r="AN17" s="373"/>
      <c r="AO17" s="383"/>
      <c r="AP17" s="380"/>
    </row>
    <row r="18" spans="1:42" s="5" customFormat="1" ht="33" customHeight="1">
      <c r="A18" s="624"/>
      <c r="B18" s="625"/>
      <c r="C18" s="626"/>
      <c r="D18" s="627"/>
      <c r="E18" s="618"/>
      <c r="F18" s="618"/>
      <c r="G18" s="77" t="s">
        <v>12</v>
      </c>
      <c r="H18" s="103">
        <v>0</v>
      </c>
      <c r="I18" s="103">
        <v>0</v>
      </c>
      <c r="J18" s="55"/>
      <c r="K18" s="144"/>
      <c r="L18" s="103">
        <v>0</v>
      </c>
      <c r="M18" s="55"/>
      <c r="N18" s="55"/>
      <c r="O18" s="55"/>
      <c r="P18" s="144"/>
      <c r="Q18" s="103">
        <v>0</v>
      </c>
      <c r="R18" s="55"/>
      <c r="S18" s="55"/>
      <c r="T18" s="55"/>
      <c r="U18" s="144"/>
      <c r="V18" s="103">
        <v>0</v>
      </c>
      <c r="W18" s="55"/>
      <c r="X18" s="55"/>
      <c r="Y18" s="55"/>
      <c r="Z18" s="144"/>
      <c r="AA18" s="103">
        <v>0</v>
      </c>
      <c r="AB18" s="55"/>
      <c r="AC18" s="55"/>
      <c r="AD18" s="55"/>
      <c r="AE18" s="144"/>
      <c r="AF18" s="42"/>
      <c r="AG18" s="42"/>
      <c r="AH18" s="42"/>
      <c r="AI18" s="42"/>
      <c r="AJ18" s="44"/>
      <c r="AK18" s="44"/>
      <c r="AL18" s="370"/>
      <c r="AM18" s="373"/>
      <c r="AN18" s="373"/>
      <c r="AO18" s="383"/>
      <c r="AP18" s="380"/>
    </row>
    <row r="19" spans="1:42" s="5" customFormat="1" ht="36" customHeight="1">
      <c r="A19" s="624"/>
      <c r="B19" s="625"/>
      <c r="C19" s="626"/>
      <c r="D19" s="627"/>
      <c r="E19" s="618"/>
      <c r="F19" s="618"/>
      <c r="G19" s="77" t="s">
        <v>13</v>
      </c>
      <c r="H19" s="103">
        <f>+H15+H17</f>
        <v>1</v>
      </c>
      <c r="I19" s="132">
        <f>+I15+I17</f>
        <v>0.125</v>
      </c>
      <c r="J19" s="54"/>
      <c r="K19" s="144"/>
      <c r="L19" s="132">
        <f>+L15+L17</f>
        <v>0.25</v>
      </c>
      <c r="M19" s="54"/>
      <c r="N19" s="54"/>
      <c r="O19" s="54"/>
      <c r="P19" s="144"/>
      <c r="Q19" s="132">
        <f>+Q15+Q17</f>
        <v>0.25</v>
      </c>
      <c r="R19" s="54"/>
      <c r="S19" s="54"/>
      <c r="T19" s="54"/>
      <c r="U19" s="144"/>
      <c r="V19" s="132">
        <f>+V15+V17</f>
        <v>0.25</v>
      </c>
      <c r="W19" s="54"/>
      <c r="X19" s="54"/>
      <c r="Y19" s="54"/>
      <c r="Z19" s="144"/>
      <c r="AA19" s="132">
        <f>+AA15+AA17</f>
        <v>0.125</v>
      </c>
      <c r="AB19" s="54"/>
      <c r="AC19" s="54"/>
      <c r="AD19" s="54"/>
      <c r="AE19" s="144"/>
      <c r="AF19" s="52"/>
      <c r="AG19" s="52"/>
      <c r="AH19" s="35"/>
      <c r="AI19" s="35"/>
      <c r="AJ19" s="44"/>
      <c r="AK19" s="44"/>
      <c r="AL19" s="370"/>
      <c r="AM19" s="373"/>
      <c r="AN19" s="373"/>
      <c r="AO19" s="383"/>
      <c r="AP19" s="380"/>
    </row>
    <row r="20" spans="1:42" s="5" customFormat="1" ht="49.5" customHeight="1" thickBot="1">
      <c r="A20" s="628"/>
      <c r="B20" s="629"/>
      <c r="C20" s="630"/>
      <c r="D20" s="631"/>
      <c r="E20" s="619"/>
      <c r="F20" s="619"/>
      <c r="G20" s="78" t="s">
        <v>14</v>
      </c>
      <c r="H20" s="128">
        <f>+H16+H18</f>
        <v>19011548874</v>
      </c>
      <c r="I20" s="128">
        <f>+I16+I18</f>
        <v>2095548874</v>
      </c>
      <c r="J20" s="46"/>
      <c r="K20" s="223"/>
      <c r="L20" s="128">
        <f>+L16+L18</f>
        <v>4363000000</v>
      </c>
      <c r="M20" s="46"/>
      <c r="N20" s="46"/>
      <c r="O20" s="46"/>
      <c r="P20" s="223"/>
      <c r="Q20" s="128">
        <f>+Q16+Q18</f>
        <v>4713000000</v>
      </c>
      <c r="R20" s="46"/>
      <c r="S20" s="46"/>
      <c r="T20" s="46"/>
      <c r="U20" s="223"/>
      <c r="V20" s="128">
        <f>+V16+V18</f>
        <v>5090000000</v>
      </c>
      <c r="W20" s="46"/>
      <c r="X20" s="46"/>
      <c r="Y20" s="46"/>
      <c r="Z20" s="223"/>
      <c r="AA20" s="128">
        <f>+AA16+AA18</f>
        <v>2750000000</v>
      </c>
      <c r="AB20" s="46"/>
      <c r="AC20" s="46"/>
      <c r="AD20" s="46"/>
      <c r="AE20" s="223"/>
      <c r="AF20" s="46"/>
      <c r="AG20" s="46"/>
      <c r="AH20" s="56"/>
      <c r="AI20" s="56"/>
      <c r="AJ20" s="58"/>
      <c r="AK20" s="58"/>
      <c r="AL20" s="371"/>
      <c r="AM20" s="374"/>
      <c r="AN20" s="374"/>
      <c r="AO20" s="384"/>
      <c r="AP20" s="381"/>
    </row>
    <row r="21" spans="1:42" s="5" customFormat="1" ht="45" customHeight="1">
      <c r="A21" s="620" t="s">
        <v>189</v>
      </c>
      <c r="B21" s="621">
        <v>3</v>
      </c>
      <c r="C21" s="622" t="s">
        <v>120</v>
      </c>
      <c r="D21" s="623" t="s">
        <v>121</v>
      </c>
      <c r="E21" s="617">
        <f>GESTIÓN!C17</f>
        <v>459</v>
      </c>
      <c r="F21" s="617">
        <v>1</v>
      </c>
      <c r="G21" s="76" t="s">
        <v>9</v>
      </c>
      <c r="H21" s="127">
        <v>1</v>
      </c>
      <c r="I21" s="127">
        <v>1</v>
      </c>
      <c r="J21" s="222"/>
      <c r="K21" s="222"/>
      <c r="L21" s="127">
        <v>1</v>
      </c>
      <c r="M21" s="49"/>
      <c r="N21" s="49"/>
      <c r="O21" s="222"/>
      <c r="P21" s="222"/>
      <c r="Q21" s="127">
        <v>1</v>
      </c>
      <c r="R21" s="49"/>
      <c r="S21" s="49"/>
      <c r="T21" s="222"/>
      <c r="U21" s="222"/>
      <c r="V21" s="127">
        <v>1</v>
      </c>
      <c r="W21" s="49"/>
      <c r="X21" s="49"/>
      <c r="Y21" s="222"/>
      <c r="Z21" s="222"/>
      <c r="AA21" s="127">
        <v>1</v>
      </c>
      <c r="AB21" s="49"/>
      <c r="AC21" s="49"/>
      <c r="AD21" s="222"/>
      <c r="AE21" s="222"/>
      <c r="AF21" s="38"/>
      <c r="AG21" s="38"/>
      <c r="AH21" s="34"/>
      <c r="AI21" s="34"/>
      <c r="AJ21" s="50"/>
      <c r="AK21" s="50"/>
      <c r="AL21" s="369"/>
      <c r="AM21" s="372"/>
      <c r="AN21" s="372"/>
      <c r="AO21" s="382"/>
      <c r="AP21" s="379"/>
    </row>
    <row r="22" spans="1:42" s="5" customFormat="1" ht="36" customHeight="1">
      <c r="A22" s="624"/>
      <c r="B22" s="625"/>
      <c r="C22" s="626"/>
      <c r="D22" s="627"/>
      <c r="E22" s="618"/>
      <c r="F22" s="618"/>
      <c r="G22" s="77" t="s">
        <v>10</v>
      </c>
      <c r="H22" s="86">
        <f>I22+L22+Q22+V22+AA22</f>
        <v>1922192020</v>
      </c>
      <c r="I22" s="86">
        <v>146192020</v>
      </c>
      <c r="J22" s="42"/>
      <c r="K22" s="144"/>
      <c r="L22" s="42">
        <v>458000000</v>
      </c>
      <c r="M22" s="42"/>
      <c r="N22" s="139"/>
      <c r="O22" s="42"/>
      <c r="P22" s="144"/>
      <c r="Q22" s="42">
        <v>495000000</v>
      </c>
      <c r="R22" s="42"/>
      <c r="S22" s="42"/>
      <c r="T22" s="42"/>
      <c r="U22" s="144"/>
      <c r="V22" s="86">
        <v>534000000</v>
      </c>
      <c r="W22" s="42"/>
      <c r="X22" s="42"/>
      <c r="Y22" s="42"/>
      <c r="Z22" s="144"/>
      <c r="AA22" s="86">
        <v>289000000</v>
      </c>
      <c r="AB22" s="42"/>
      <c r="AC22" s="42"/>
      <c r="AD22" s="42"/>
      <c r="AE22" s="144"/>
      <c r="AF22" s="42"/>
      <c r="AG22" s="42"/>
      <c r="AH22" s="35"/>
      <c r="AI22" s="35"/>
      <c r="AJ22" s="44"/>
      <c r="AK22" s="44"/>
      <c r="AL22" s="370"/>
      <c r="AM22" s="373"/>
      <c r="AN22" s="373"/>
      <c r="AO22" s="383"/>
      <c r="AP22" s="380"/>
    </row>
    <row r="23" spans="1:42" s="5" customFormat="1" ht="40.5" customHeight="1">
      <c r="A23" s="624"/>
      <c r="B23" s="625"/>
      <c r="C23" s="626"/>
      <c r="D23" s="627"/>
      <c r="E23" s="618"/>
      <c r="F23" s="618"/>
      <c r="G23" s="77" t="s">
        <v>11</v>
      </c>
      <c r="H23" s="103">
        <v>0</v>
      </c>
      <c r="I23" s="103">
        <v>0</v>
      </c>
      <c r="J23" s="51"/>
      <c r="K23" s="144"/>
      <c r="L23" s="103">
        <v>0</v>
      </c>
      <c r="M23" s="51"/>
      <c r="N23" s="51"/>
      <c r="O23" s="51"/>
      <c r="P23" s="144"/>
      <c r="Q23" s="103">
        <v>0</v>
      </c>
      <c r="R23" s="51"/>
      <c r="S23" s="51"/>
      <c r="T23" s="51"/>
      <c r="U23" s="144"/>
      <c r="V23" s="103">
        <v>0</v>
      </c>
      <c r="W23" s="51"/>
      <c r="X23" s="51"/>
      <c r="Y23" s="51"/>
      <c r="Z23" s="144"/>
      <c r="AA23" s="103">
        <v>0</v>
      </c>
      <c r="AB23" s="51"/>
      <c r="AC23" s="51"/>
      <c r="AD23" s="51"/>
      <c r="AE23" s="144"/>
      <c r="AF23" s="52"/>
      <c r="AG23" s="52"/>
      <c r="AH23" s="35"/>
      <c r="AI23" s="52"/>
      <c r="AJ23" s="44"/>
      <c r="AK23" s="44"/>
      <c r="AL23" s="370"/>
      <c r="AM23" s="373"/>
      <c r="AN23" s="373"/>
      <c r="AO23" s="383"/>
      <c r="AP23" s="380"/>
    </row>
    <row r="24" spans="1:42" s="5" customFormat="1" ht="33" customHeight="1">
      <c r="A24" s="624"/>
      <c r="B24" s="625"/>
      <c r="C24" s="626"/>
      <c r="D24" s="627"/>
      <c r="E24" s="618"/>
      <c r="F24" s="618"/>
      <c r="G24" s="77" t="s">
        <v>12</v>
      </c>
      <c r="H24" s="103">
        <v>0</v>
      </c>
      <c r="I24" s="103">
        <v>0</v>
      </c>
      <c r="J24" s="55"/>
      <c r="K24" s="144"/>
      <c r="L24" s="103">
        <v>0</v>
      </c>
      <c r="M24" s="55"/>
      <c r="N24" s="55"/>
      <c r="O24" s="55"/>
      <c r="P24" s="144"/>
      <c r="Q24" s="103">
        <v>0</v>
      </c>
      <c r="R24" s="55"/>
      <c r="S24" s="55"/>
      <c r="T24" s="55"/>
      <c r="U24" s="144"/>
      <c r="V24" s="103">
        <v>0</v>
      </c>
      <c r="W24" s="55"/>
      <c r="X24" s="55"/>
      <c r="Y24" s="55"/>
      <c r="Z24" s="144"/>
      <c r="AA24" s="103">
        <v>0</v>
      </c>
      <c r="AB24" s="55"/>
      <c r="AC24" s="55"/>
      <c r="AD24" s="55"/>
      <c r="AE24" s="144"/>
      <c r="AF24" s="42"/>
      <c r="AG24" s="42"/>
      <c r="AH24" s="42"/>
      <c r="AI24" s="42"/>
      <c r="AJ24" s="44"/>
      <c r="AK24" s="44"/>
      <c r="AL24" s="370"/>
      <c r="AM24" s="373"/>
      <c r="AN24" s="373"/>
      <c r="AO24" s="383"/>
      <c r="AP24" s="380"/>
    </row>
    <row r="25" spans="1:42" s="5" customFormat="1" ht="36" customHeight="1">
      <c r="A25" s="624"/>
      <c r="B25" s="625"/>
      <c r="C25" s="626"/>
      <c r="D25" s="627"/>
      <c r="E25" s="618"/>
      <c r="F25" s="618"/>
      <c r="G25" s="77" t="s">
        <v>13</v>
      </c>
      <c r="H25" s="132">
        <f>+H21+H23</f>
        <v>1</v>
      </c>
      <c r="I25" s="132">
        <f>+I21+I23</f>
        <v>1</v>
      </c>
      <c r="J25" s="54"/>
      <c r="K25" s="144"/>
      <c r="L25" s="132">
        <f>+L21+L23</f>
        <v>1</v>
      </c>
      <c r="M25" s="54"/>
      <c r="N25" s="54"/>
      <c r="O25" s="54"/>
      <c r="P25" s="144"/>
      <c r="Q25" s="132">
        <f>+Q21+Q23</f>
        <v>1</v>
      </c>
      <c r="R25" s="54"/>
      <c r="S25" s="54"/>
      <c r="T25" s="54"/>
      <c r="U25" s="144"/>
      <c r="V25" s="132">
        <f>+V21+V23</f>
        <v>1</v>
      </c>
      <c r="W25" s="54"/>
      <c r="X25" s="54"/>
      <c r="Y25" s="54"/>
      <c r="Z25" s="144"/>
      <c r="AA25" s="132">
        <f>+AA21+AA23</f>
        <v>1</v>
      </c>
      <c r="AB25" s="54"/>
      <c r="AC25" s="54"/>
      <c r="AD25" s="54"/>
      <c r="AE25" s="144"/>
      <c r="AF25" s="52"/>
      <c r="AG25" s="52"/>
      <c r="AH25" s="35"/>
      <c r="AI25" s="35"/>
      <c r="AJ25" s="44"/>
      <c r="AK25" s="44"/>
      <c r="AL25" s="370"/>
      <c r="AM25" s="373"/>
      <c r="AN25" s="373"/>
      <c r="AO25" s="383"/>
      <c r="AP25" s="380"/>
    </row>
    <row r="26" spans="1:42" s="5" customFormat="1" ht="49.5" customHeight="1" thickBot="1">
      <c r="A26" s="628"/>
      <c r="B26" s="629"/>
      <c r="C26" s="630"/>
      <c r="D26" s="631"/>
      <c r="E26" s="619"/>
      <c r="F26" s="619"/>
      <c r="G26" s="78" t="s">
        <v>14</v>
      </c>
      <c r="H26" s="128">
        <f>+H22+H24</f>
        <v>1922192020</v>
      </c>
      <c r="I26" s="128">
        <f>+I22+I24</f>
        <v>146192020</v>
      </c>
      <c r="J26" s="46"/>
      <c r="K26" s="223"/>
      <c r="L26" s="128">
        <f>+L22+L24</f>
        <v>458000000</v>
      </c>
      <c r="M26" s="46"/>
      <c r="N26" s="46"/>
      <c r="O26" s="46"/>
      <c r="P26" s="223"/>
      <c r="Q26" s="128">
        <f>+Q22+Q24</f>
        <v>495000000</v>
      </c>
      <c r="R26" s="46"/>
      <c r="S26" s="46"/>
      <c r="T26" s="46"/>
      <c r="U26" s="223"/>
      <c r="V26" s="128">
        <f>+V22+V24</f>
        <v>534000000</v>
      </c>
      <c r="W26" s="46"/>
      <c r="X26" s="46"/>
      <c r="Y26" s="46"/>
      <c r="Z26" s="223"/>
      <c r="AA26" s="128">
        <f>+AA22+AA24</f>
        <v>289000000</v>
      </c>
      <c r="AB26" s="46"/>
      <c r="AC26" s="46"/>
      <c r="AD26" s="46"/>
      <c r="AE26" s="223"/>
      <c r="AF26" s="46"/>
      <c r="AG26" s="46"/>
      <c r="AH26" s="56"/>
      <c r="AI26" s="56"/>
      <c r="AJ26" s="58"/>
      <c r="AK26" s="58"/>
      <c r="AL26" s="371"/>
      <c r="AM26" s="374"/>
      <c r="AN26" s="374"/>
      <c r="AO26" s="384"/>
      <c r="AP26" s="381"/>
    </row>
    <row r="27" spans="1:42" s="5" customFormat="1" ht="45" customHeight="1">
      <c r="A27" s="620" t="s">
        <v>189</v>
      </c>
      <c r="B27" s="621">
        <v>4</v>
      </c>
      <c r="C27" s="622" t="s">
        <v>341</v>
      </c>
      <c r="D27" s="623" t="s">
        <v>116</v>
      </c>
      <c r="E27" s="617">
        <f>GESTIÓN!C14</f>
        <v>458</v>
      </c>
      <c r="F27" s="617">
        <v>179</v>
      </c>
      <c r="G27" s="76" t="s">
        <v>9</v>
      </c>
      <c r="H27" s="127">
        <v>1</v>
      </c>
      <c r="I27" s="127">
        <v>0.14</v>
      </c>
      <c r="J27" s="222"/>
      <c r="K27" s="222"/>
      <c r="L27" s="127">
        <v>0.29</v>
      </c>
      <c r="M27" s="127"/>
      <c r="N27" s="127"/>
      <c r="O27" s="222"/>
      <c r="P27" s="222"/>
      <c r="Q27" s="127">
        <v>0.25</v>
      </c>
      <c r="R27" s="49"/>
      <c r="S27" s="49"/>
      <c r="T27" s="49"/>
      <c r="U27" s="222"/>
      <c r="V27" s="127">
        <v>0.21</v>
      </c>
      <c r="W27" s="49"/>
      <c r="X27" s="49"/>
      <c r="Y27" s="222"/>
      <c r="Z27" s="222"/>
      <c r="AA27" s="127">
        <v>0.11</v>
      </c>
      <c r="AB27" s="49"/>
      <c r="AC27" s="49"/>
      <c r="AD27" s="222"/>
      <c r="AE27" s="222"/>
      <c r="AF27" s="38"/>
      <c r="AG27" s="38"/>
      <c r="AH27" s="34"/>
      <c r="AI27" s="34"/>
      <c r="AJ27" s="50"/>
      <c r="AK27" s="50"/>
      <c r="AL27" s="369"/>
      <c r="AM27" s="372"/>
      <c r="AN27" s="372"/>
      <c r="AO27" s="382"/>
      <c r="AP27" s="379"/>
    </row>
    <row r="28" spans="1:42" s="5" customFormat="1" ht="36" customHeight="1">
      <c r="A28" s="624"/>
      <c r="B28" s="625"/>
      <c r="C28" s="626"/>
      <c r="D28" s="627"/>
      <c r="E28" s="618"/>
      <c r="F28" s="618"/>
      <c r="G28" s="77" t="s">
        <v>10</v>
      </c>
      <c r="H28" s="86">
        <f>I28+L28+Q28+V28+AA28</f>
        <v>2995987410</v>
      </c>
      <c r="I28" s="86">
        <v>227987410</v>
      </c>
      <c r="J28" s="42"/>
      <c r="K28" s="144"/>
      <c r="L28" s="86">
        <v>714000000</v>
      </c>
      <c r="M28" s="42"/>
      <c r="N28" s="139"/>
      <c r="O28" s="42"/>
      <c r="P28" s="144"/>
      <c r="Q28" s="86">
        <v>771000000</v>
      </c>
      <c r="R28" s="42"/>
      <c r="S28" s="42"/>
      <c r="T28" s="42"/>
      <c r="U28" s="144"/>
      <c r="V28" s="86">
        <v>833000000</v>
      </c>
      <c r="W28" s="42"/>
      <c r="X28" s="42"/>
      <c r="Y28" s="42"/>
      <c r="Z28" s="144"/>
      <c r="AA28" s="86">
        <v>450000000</v>
      </c>
      <c r="AB28" s="42"/>
      <c r="AC28" s="42"/>
      <c r="AD28" s="42"/>
      <c r="AE28" s="144"/>
      <c r="AF28" s="42"/>
      <c r="AG28" s="42"/>
      <c r="AH28" s="35"/>
      <c r="AI28" s="35"/>
      <c r="AJ28" s="44"/>
      <c r="AK28" s="44"/>
      <c r="AL28" s="370"/>
      <c r="AM28" s="373"/>
      <c r="AN28" s="373"/>
      <c r="AO28" s="383"/>
      <c r="AP28" s="380"/>
    </row>
    <row r="29" spans="1:42" s="5" customFormat="1" ht="40.5" customHeight="1">
      <c r="A29" s="624"/>
      <c r="B29" s="625"/>
      <c r="C29" s="626"/>
      <c r="D29" s="627"/>
      <c r="E29" s="618"/>
      <c r="F29" s="618"/>
      <c r="G29" s="77" t="s">
        <v>11</v>
      </c>
      <c r="H29" s="103">
        <v>0</v>
      </c>
      <c r="I29" s="103">
        <v>0</v>
      </c>
      <c r="J29" s="51"/>
      <c r="K29" s="144"/>
      <c r="L29" s="103">
        <v>0</v>
      </c>
      <c r="M29" s="51"/>
      <c r="N29" s="51"/>
      <c r="O29" s="51"/>
      <c r="P29" s="144"/>
      <c r="Q29" s="103">
        <v>0</v>
      </c>
      <c r="R29" s="51"/>
      <c r="S29" s="51"/>
      <c r="T29" s="51"/>
      <c r="U29" s="144"/>
      <c r="V29" s="103">
        <v>0</v>
      </c>
      <c r="W29" s="51"/>
      <c r="X29" s="51"/>
      <c r="Y29" s="51"/>
      <c r="Z29" s="144"/>
      <c r="AA29" s="103">
        <v>0</v>
      </c>
      <c r="AB29" s="51"/>
      <c r="AC29" s="51"/>
      <c r="AD29" s="51"/>
      <c r="AE29" s="144"/>
      <c r="AF29" s="52"/>
      <c r="AG29" s="52"/>
      <c r="AH29" s="35"/>
      <c r="AI29" s="52"/>
      <c r="AJ29" s="44"/>
      <c r="AK29" s="44"/>
      <c r="AL29" s="370"/>
      <c r="AM29" s="373"/>
      <c r="AN29" s="373"/>
      <c r="AO29" s="383"/>
      <c r="AP29" s="380"/>
    </row>
    <row r="30" spans="1:42" s="5" customFormat="1" ht="33" customHeight="1">
      <c r="A30" s="624"/>
      <c r="B30" s="625"/>
      <c r="C30" s="626"/>
      <c r="D30" s="627"/>
      <c r="E30" s="618"/>
      <c r="F30" s="618"/>
      <c r="G30" s="77" t="s">
        <v>12</v>
      </c>
      <c r="H30" s="103">
        <v>0</v>
      </c>
      <c r="I30" s="103">
        <v>0</v>
      </c>
      <c r="J30" s="55"/>
      <c r="K30" s="144"/>
      <c r="L30" s="103">
        <v>0</v>
      </c>
      <c r="M30" s="55"/>
      <c r="N30" s="55"/>
      <c r="O30" s="55"/>
      <c r="P30" s="144"/>
      <c r="Q30" s="103">
        <v>0</v>
      </c>
      <c r="R30" s="55"/>
      <c r="S30" s="55"/>
      <c r="T30" s="55"/>
      <c r="U30" s="144"/>
      <c r="V30" s="103">
        <v>0</v>
      </c>
      <c r="W30" s="55"/>
      <c r="X30" s="55"/>
      <c r="Y30" s="55"/>
      <c r="Z30" s="144"/>
      <c r="AA30" s="103">
        <v>0</v>
      </c>
      <c r="AB30" s="55"/>
      <c r="AC30" s="55"/>
      <c r="AD30" s="55"/>
      <c r="AE30" s="144"/>
      <c r="AF30" s="42"/>
      <c r="AG30" s="42"/>
      <c r="AH30" s="42"/>
      <c r="AI30" s="42"/>
      <c r="AJ30" s="44"/>
      <c r="AK30" s="44"/>
      <c r="AL30" s="370"/>
      <c r="AM30" s="373"/>
      <c r="AN30" s="373"/>
      <c r="AO30" s="383"/>
      <c r="AP30" s="380"/>
    </row>
    <row r="31" spans="1:42" s="5" customFormat="1" ht="36" customHeight="1">
      <c r="A31" s="624"/>
      <c r="B31" s="625"/>
      <c r="C31" s="626"/>
      <c r="D31" s="627"/>
      <c r="E31" s="618"/>
      <c r="F31" s="618"/>
      <c r="G31" s="77" t="s">
        <v>13</v>
      </c>
      <c r="H31" s="132">
        <f>+H27+H29</f>
        <v>1</v>
      </c>
      <c r="I31" s="132">
        <f>+I27+I29</f>
        <v>0.14</v>
      </c>
      <c r="J31" s="54"/>
      <c r="K31" s="144"/>
      <c r="L31" s="132">
        <f>+L27+L29</f>
        <v>0.29</v>
      </c>
      <c r="M31" s="54"/>
      <c r="N31" s="54"/>
      <c r="O31" s="54"/>
      <c r="P31" s="144"/>
      <c r="Q31" s="132">
        <f>+Q27+Q29</f>
        <v>0.25</v>
      </c>
      <c r="R31" s="54"/>
      <c r="S31" s="54"/>
      <c r="T31" s="54"/>
      <c r="U31" s="144"/>
      <c r="V31" s="132">
        <f>+V27+V29</f>
        <v>0.21</v>
      </c>
      <c r="W31" s="54"/>
      <c r="X31" s="54"/>
      <c r="Y31" s="54"/>
      <c r="Z31" s="144"/>
      <c r="AA31" s="132">
        <f>+AA27+AA29</f>
        <v>0.11</v>
      </c>
      <c r="AB31" s="54"/>
      <c r="AC31" s="54"/>
      <c r="AD31" s="54"/>
      <c r="AE31" s="144"/>
      <c r="AF31" s="52"/>
      <c r="AG31" s="52"/>
      <c r="AH31" s="35"/>
      <c r="AI31" s="35"/>
      <c r="AJ31" s="44"/>
      <c r="AK31" s="44"/>
      <c r="AL31" s="370"/>
      <c r="AM31" s="373"/>
      <c r="AN31" s="373"/>
      <c r="AO31" s="383"/>
      <c r="AP31" s="380"/>
    </row>
    <row r="32" spans="1:42" s="5" customFormat="1" ht="49.5" customHeight="1" thickBot="1">
      <c r="A32" s="628"/>
      <c r="B32" s="629"/>
      <c r="C32" s="630"/>
      <c r="D32" s="631"/>
      <c r="E32" s="619"/>
      <c r="F32" s="619"/>
      <c r="G32" s="78" t="s">
        <v>14</v>
      </c>
      <c r="H32" s="128">
        <f>+H28+H30</f>
        <v>2995987410</v>
      </c>
      <c r="I32" s="128">
        <f>+I28+I30</f>
        <v>227987410</v>
      </c>
      <c r="J32" s="46"/>
      <c r="K32" s="223"/>
      <c r="L32" s="128">
        <f>+L28+L30</f>
        <v>714000000</v>
      </c>
      <c r="M32" s="46"/>
      <c r="N32" s="46"/>
      <c r="O32" s="46"/>
      <c r="P32" s="223"/>
      <c r="Q32" s="128">
        <f>+Q28+Q30</f>
        <v>771000000</v>
      </c>
      <c r="R32" s="46"/>
      <c r="S32" s="46"/>
      <c r="T32" s="46"/>
      <c r="U32" s="223"/>
      <c r="V32" s="128">
        <f>+V28+V30</f>
        <v>833000000</v>
      </c>
      <c r="W32" s="46"/>
      <c r="X32" s="46"/>
      <c r="Y32" s="46"/>
      <c r="Z32" s="223"/>
      <c r="AA32" s="128">
        <f>+AA28+AA30</f>
        <v>450000000</v>
      </c>
      <c r="AB32" s="46"/>
      <c r="AC32" s="46"/>
      <c r="AD32" s="46"/>
      <c r="AE32" s="223"/>
      <c r="AF32" s="46"/>
      <c r="AG32" s="46"/>
      <c r="AH32" s="56"/>
      <c r="AI32" s="56"/>
      <c r="AJ32" s="58"/>
      <c r="AK32" s="58"/>
      <c r="AL32" s="371"/>
      <c r="AM32" s="374"/>
      <c r="AN32" s="374"/>
      <c r="AO32" s="384"/>
      <c r="AP32" s="381"/>
    </row>
    <row r="33" spans="1:42" s="5" customFormat="1" ht="45" customHeight="1">
      <c r="A33" s="620" t="s">
        <v>189</v>
      </c>
      <c r="B33" s="621">
        <v>5</v>
      </c>
      <c r="C33" s="622" t="s">
        <v>123</v>
      </c>
      <c r="D33" s="623" t="s">
        <v>116</v>
      </c>
      <c r="E33" s="617">
        <v>448</v>
      </c>
      <c r="F33" s="617">
        <v>1</v>
      </c>
      <c r="G33" s="76" t="s">
        <v>9</v>
      </c>
      <c r="H33" s="129">
        <v>503</v>
      </c>
      <c r="I33" s="129">
        <v>65</v>
      </c>
      <c r="J33" s="222"/>
      <c r="K33" s="222"/>
      <c r="L33" s="129">
        <v>125</v>
      </c>
      <c r="M33" s="49"/>
      <c r="N33" s="49"/>
      <c r="O33" s="222"/>
      <c r="P33" s="222"/>
      <c r="Q33" s="129">
        <v>125</v>
      </c>
      <c r="R33" s="49"/>
      <c r="S33" s="49"/>
      <c r="T33" s="222"/>
      <c r="U33" s="222"/>
      <c r="V33" s="129">
        <v>125</v>
      </c>
      <c r="W33" s="49"/>
      <c r="X33" s="49"/>
      <c r="Y33" s="222"/>
      <c r="Z33" s="222"/>
      <c r="AA33" s="129">
        <v>63</v>
      </c>
      <c r="AB33" s="49"/>
      <c r="AC33" s="49"/>
      <c r="AD33" s="222"/>
      <c r="AE33" s="222"/>
      <c r="AF33" s="38"/>
      <c r="AG33" s="38"/>
      <c r="AH33" s="34"/>
      <c r="AI33" s="34"/>
      <c r="AJ33" s="50"/>
      <c r="AK33" s="50"/>
      <c r="AL33" s="369"/>
      <c r="AM33" s="372"/>
      <c r="AN33" s="372"/>
      <c r="AO33" s="382"/>
      <c r="AP33" s="379"/>
    </row>
    <row r="34" spans="1:42" s="5" customFormat="1" ht="36" customHeight="1">
      <c r="A34" s="624"/>
      <c r="B34" s="625"/>
      <c r="C34" s="626"/>
      <c r="D34" s="627"/>
      <c r="E34" s="618"/>
      <c r="F34" s="618"/>
      <c r="G34" s="77" t="s">
        <v>10</v>
      </c>
      <c r="H34" s="86">
        <f>I34+L34+Q34+V34+AA34</f>
        <v>2375830405</v>
      </c>
      <c r="I34" s="86">
        <v>180830405</v>
      </c>
      <c r="J34" s="42"/>
      <c r="K34" s="144"/>
      <c r="L34" s="86">
        <v>566000000</v>
      </c>
      <c r="M34" s="42"/>
      <c r="N34" s="140"/>
      <c r="O34" s="42"/>
      <c r="P34" s="144"/>
      <c r="Q34" s="86">
        <v>611000000</v>
      </c>
      <c r="R34" s="42"/>
      <c r="S34" s="42"/>
      <c r="T34" s="42"/>
      <c r="U34" s="144"/>
      <c r="V34" s="86">
        <v>661000000</v>
      </c>
      <c r="W34" s="42"/>
      <c r="X34" s="42"/>
      <c r="Y34" s="42"/>
      <c r="Z34" s="144"/>
      <c r="AA34" s="86">
        <v>357000000</v>
      </c>
      <c r="AB34" s="42"/>
      <c r="AC34" s="42"/>
      <c r="AD34" s="42"/>
      <c r="AE34" s="144"/>
      <c r="AF34" s="42"/>
      <c r="AG34" s="42"/>
      <c r="AH34" s="35"/>
      <c r="AI34" s="35"/>
      <c r="AJ34" s="44"/>
      <c r="AK34" s="44"/>
      <c r="AL34" s="370"/>
      <c r="AM34" s="373"/>
      <c r="AN34" s="373"/>
      <c r="AO34" s="383"/>
      <c r="AP34" s="380"/>
    </row>
    <row r="35" spans="1:42" s="5" customFormat="1" ht="40.5" customHeight="1">
      <c r="A35" s="624"/>
      <c r="B35" s="625"/>
      <c r="C35" s="626"/>
      <c r="D35" s="627"/>
      <c r="E35" s="618"/>
      <c r="F35" s="618"/>
      <c r="G35" s="77" t="s">
        <v>11</v>
      </c>
      <c r="H35" s="103">
        <v>0</v>
      </c>
      <c r="I35" s="103">
        <v>0</v>
      </c>
      <c r="J35" s="51"/>
      <c r="K35" s="144"/>
      <c r="L35" s="103">
        <v>0</v>
      </c>
      <c r="M35" s="51"/>
      <c r="N35" s="51"/>
      <c r="O35" s="51"/>
      <c r="P35" s="144"/>
      <c r="Q35" s="103">
        <v>0</v>
      </c>
      <c r="R35" s="51"/>
      <c r="S35" s="51"/>
      <c r="T35" s="51"/>
      <c r="U35" s="144"/>
      <c r="V35" s="103">
        <v>0</v>
      </c>
      <c r="W35" s="51"/>
      <c r="X35" s="51"/>
      <c r="Y35" s="51"/>
      <c r="Z35" s="144"/>
      <c r="AA35" s="103">
        <v>0</v>
      </c>
      <c r="AB35" s="51"/>
      <c r="AC35" s="51"/>
      <c r="AD35" s="51"/>
      <c r="AE35" s="144"/>
      <c r="AF35" s="52"/>
      <c r="AG35" s="52"/>
      <c r="AH35" s="35"/>
      <c r="AI35" s="52"/>
      <c r="AJ35" s="44"/>
      <c r="AK35" s="44"/>
      <c r="AL35" s="370"/>
      <c r="AM35" s="373"/>
      <c r="AN35" s="373"/>
      <c r="AO35" s="383"/>
      <c r="AP35" s="380"/>
    </row>
    <row r="36" spans="1:42" s="5" customFormat="1" ht="33" customHeight="1">
      <c r="A36" s="624"/>
      <c r="B36" s="625"/>
      <c r="C36" s="626"/>
      <c r="D36" s="627"/>
      <c r="E36" s="618"/>
      <c r="F36" s="618"/>
      <c r="G36" s="77" t="s">
        <v>12</v>
      </c>
      <c r="H36" s="103">
        <v>0</v>
      </c>
      <c r="I36" s="103">
        <v>0</v>
      </c>
      <c r="J36" s="55"/>
      <c r="K36" s="144"/>
      <c r="L36" s="103">
        <v>0</v>
      </c>
      <c r="M36" s="55"/>
      <c r="N36" s="55"/>
      <c r="O36" s="55"/>
      <c r="P36" s="144"/>
      <c r="Q36" s="103">
        <v>0</v>
      </c>
      <c r="R36" s="55"/>
      <c r="S36" s="55"/>
      <c r="T36" s="55"/>
      <c r="U36" s="144"/>
      <c r="V36" s="103">
        <v>0</v>
      </c>
      <c r="W36" s="55"/>
      <c r="X36" s="55"/>
      <c r="Y36" s="55"/>
      <c r="Z36" s="144"/>
      <c r="AA36" s="103">
        <v>0</v>
      </c>
      <c r="AB36" s="55"/>
      <c r="AC36" s="55"/>
      <c r="AD36" s="55"/>
      <c r="AE36" s="144"/>
      <c r="AF36" s="42"/>
      <c r="AG36" s="42"/>
      <c r="AH36" s="42"/>
      <c r="AI36" s="42"/>
      <c r="AJ36" s="44"/>
      <c r="AK36" s="44"/>
      <c r="AL36" s="370"/>
      <c r="AM36" s="373"/>
      <c r="AN36" s="373"/>
      <c r="AO36" s="383"/>
      <c r="AP36" s="380"/>
    </row>
    <row r="37" spans="1:42" s="5" customFormat="1" ht="36" customHeight="1">
      <c r="A37" s="624"/>
      <c r="B37" s="625"/>
      <c r="C37" s="626"/>
      <c r="D37" s="627"/>
      <c r="E37" s="618"/>
      <c r="F37" s="618"/>
      <c r="G37" s="77" t="s">
        <v>13</v>
      </c>
      <c r="H37" s="103">
        <f>+H33+H35</f>
        <v>503</v>
      </c>
      <c r="I37" s="103">
        <f>+I33+I35</f>
        <v>65</v>
      </c>
      <c r="J37" s="54"/>
      <c r="K37" s="144"/>
      <c r="L37" s="103">
        <f>+L33+L35</f>
        <v>125</v>
      </c>
      <c r="M37" s="54"/>
      <c r="N37" s="54"/>
      <c r="O37" s="54"/>
      <c r="P37" s="144"/>
      <c r="Q37" s="103">
        <f>+Q33+Q35</f>
        <v>125</v>
      </c>
      <c r="R37" s="54"/>
      <c r="S37" s="54"/>
      <c r="T37" s="54"/>
      <c r="U37" s="144"/>
      <c r="V37" s="103">
        <f>+V33+V35</f>
        <v>125</v>
      </c>
      <c r="W37" s="54"/>
      <c r="X37" s="54"/>
      <c r="Y37" s="54"/>
      <c r="Z37" s="144"/>
      <c r="AA37" s="103">
        <f>+AA33+AA35</f>
        <v>63</v>
      </c>
      <c r="AB37" s="54"/>
      <c r="AC37" s="54"/>
      <c r="AD37" s="54"/>
      <c r="AE37" s="144"/>
      <c r="AF37" s="52"/>
      <c r="AG37" s="52"/>
      <c r="AH37" s="35"/>
      <c r="AI37" s="35"/>
      <c r="AJ37" s="44"/>
      <c r="AK37" s="44"/>
      <c r="AL37" s="370"/>
      <c r="AM37" s="373"/>
      <c r="AN37" s="373"/>
      <c r="AO37" s="383"/>
      <c r="AP37" s="380"/>
    </row>
    <row r="38" spans="1:42" s="5" customFormat="1" ht="49.5" customHeight="1" thickBot="1">
      <c r="A38" s="628"/>
      <c r="B38" s="629"/>
      <c r="C38" s="630"/>
      <c r="D38" s="631"/>
      <c r="E38" s="619"/>
      <c r="F38" s="619"/>
      <c r="G38" s="78" t="s">
        <v>14</v>
      </c>
      <c r="H38" s="128">
        <f>+H34+H36</f>
        <v>2375830405</v>
      </c>
      <c r="I38" s="128">
        <f>+I34+I36</f>
        <v>180830405</v>
      </c>
      <c r="J38" s="46"/>
      <c r="K38" s="223"/>
      <c r="L38" s="128">
        <f>+L34+L36</f>
        <v>566000000</v>
      </c>
      <c r="M38" s="46"/>
      <c r="N38" s="46"/>
      <c r="O38" s="46"/>
      <c r="P38" s="223"/>
      <c r="Q38" s="128">
        <f>+Q34+Q36</f>
        <v>611000000</v>
      </c>
      <c r="R38" s="46"/>
      <c r="S38" s="46"/>
      <c r="T38" s="46"/>
      <c r="U38" s="223"/>
      <c r="V38" s="128">
        <f>+V34+V36</f>
        <v>661000000</v>
      </c>
      <c r="W38" s="46"/>
      <c r="X38" s="46"/>
      <c r="Y38" s="46"/>
      <c r="Z38" s="223"/>
      <c r="AA38" s="128">
        <f>+AA34+AA36</f>
        <v>357000000</v>
      </c>
      <c r="AB38" s="46"/>
      <c r="AC38" s="46"/>
      <c r="AD38" s="46"/>
      <c r="AE38" s="223"/>
      <c r="AF38" s="46"/>
      <c r="AG38" s="46"/>
      <c r="AH38" s="56"/>
      <c r="AI38" s="56"/>
      <c r="AJ38" s="58"/>
      <c r="AK38" s="58"/>
      <c r="AL38" s="371"/>
      <c r="AM38" s="374"/>
      <c r="AN38" s="374"/>
      <c r="AO38" s="384"/>
      <c r="AP38" s="381"/>
    </row>
    <row r="39" spans="1:42" s="5" customFormat="1" ht="45" customHeight="1">
      <c r="A39" s="620" t="s">
        <v>189</v>
      </c>
      <c r="B39" s="621">
        <v>6</v>
      </c>
      <c r="C39" s="622" t="s">
        <v>124</v>
      </c>
      <c r="D39" s="623" t="s">
        <v>116</v>
      </c>
      <c r="E39" s="617">
        <v>442</v>
      </c>
      <c r="F39" s="617">
        <v>179</v>
      </c>
      <c r="G39" s="76" t="s">
        <v>9</v>
      </c>
      <c r="H39" s="127">
        <v>1</v>
      </c>
      <c r="I39" s="127">
        <v>0.125</v>
      </c>
      <c r="J39" s="222"/>
      <c r="K39" s="222"/>
      <c r="L39" s="127">
        <v>0.25</v>
      </c>
      <c r="M39" s="127"/>
      <c r="N39" s="127"/>
      <c r="O39" s="222"/>
      <c r="P39" s="222"/>
      <c r="Q39" s="127">
        <v>0.25</v>
      </c>
      <c r="R39" s="127"/>
      <c r="S39" s="127"/>
      <c r="T39" s="127"/>
      <c r="U39" s="222"/>
      <c r="V39" s="127">
        <v>0.25</v>
      </c>
      <c r="W39" s="127"/>
      <c r="X39" s="127"/>
      <c r="Y39" s="222"/>
      <c r="Z39" s="222"/>
      <c r="AA39" s="127">
        <v>0.125</v>
      </c>
      <c r="AB39" s="127"/>
      <c r="AC39" s="127"/>
      <c r="AD39" s="222"/>
      <c r="AE39" s="222"/>
      <c r="AF39" s="38"/>
      <c r="AG39" s="38"/>
      <c r="AH39" s="34"/>
      <c r="AI39" s="34"/>
      <c r="AJ39" s="50"/>
      <c r="AK39" s="50"/>
      <c r="AL39" s="369"/>
      <c r="AM39" s="372"/>
      <c r="AN39" s="372"/>
      <c r="AO39" s="382"/>
      <c r="AP39" s="379"/>
    </row>
    <row r="40" spans="1:42" s="5" customFormat="1" ht="36" customHeight="1">
      <c r="A40" s="624"/>
      <c r="B40" s="625"/>
      <c r="C40" s="626"/>
      <c r="D40" s="627"/>
      <c r="E40" s="618"/>
      <c r="F40" s="618"/>
      <c r="G40" s="77" t="s">
        <v>10</v>
      </c>
      <c r="H40" s="86">
        <f>I40+L40+Q40+V40+AA40</f>
        <v>831229640</v>
      </c>
      <c r="I40" s="86">
        <v>63229640</v>
      </c>
      <c r="J40" s="42"/>
      <c r="K40" s="144"/>
      <c r="L40" s="86">
        <v>198000000</v>
      </c>
      <c r="M40" s="42"/>
      <c r="N40" s="140"/>
      <c r="O40" s="42"/>
      <c r="P40" s="144"/>
      <c r="Q40" s="86">
        <v>214000000</v>
      </c>
      <c r="R40" s="42"/>
      <c r="S40" s="42"/>
      <c r="T40" s="42"/>
      <c r="U40" s="144"/>
      <c r="V40" s="86">
        <v>231000000</v>
      </c>
      <c r="W40" s="42"/>
      <c r="X40" s="42"/>
      <c r="Y40" s="42"/>
      <c r="Z40" s="144"/>
      <c r="AA40" s="86">
        <v>125000000</v>
      </c>
      <c r="AB40" s="42"/>
      <c r="AC40" s="42"/>
      <c r="AD40" s="42"/>
      <c r="AE40" s="144"/>
      <c r="AF40" s="42"/>
      <c r="AG40" s="42"/>
      <c r="AH40" s="35"/>
      <c r="AI40" s="35"/>
      <c r="AJ40" s="44"/>
      <c r="AK40" s="44"/>
      <c r="AL40" s="370"/>
      <c r="AM40" s="373"/>
      <c r="AN40" s="373"/>
      <c r="AO40" s="383"/>
      <c r="AP40" s="380"/>
    </row>
    <row r="41" spans="1:42" s="5" customFormat="1" ht="40.5" customHeight="1">
      <c r="A41" s="624"/>
      <c r="B41" s="625"/>
      <c r="C41" s="626"/>
      <c r="D41" s="627"/>
      <c r="E41" s="618"/>
      <c r="F41" s="618"/>
      <c r="G41" s="77" t="s">
        <v>11</v>
      </c>
      <c r="H41" s="103">
        <v>0</v>
      </c>
      <c r="I41" s="103">
        <v>0</v>
      </c>
      <c r="J41" s="51"/>
      <c r="K41" s="144"/>
      <c r="L41" s="103">
        <v>0</v>
      </c>
      <c r="M41" s="51"/>
      <c r="N41" s="51"/>
      <c r="O41" s="51"/>
      <c r="P41" s="144"/>
      <c r="Q41" s="103">
        <v>0</v>
      </c>
      <c r="R41" s="51"/>
      <c r="S41" s="51"/>
      <c r="T41" s="51"/>
      <c r="U41" s="144"/>
      <c r="V41" s="103">
        <v>0</v>
      </c>
      <c r="W41" s="51"/>
      <c r="X41" s="51"/>
      <c r="Y41" s="51"/>
      <c r="Z41" s="144"/>
      <c r="AA41" s="103">
        <v>0</v>
      </c>
      <c r="AB41" s="51"/>
      <c r="AC41" s="51"/>
      <c r="AD41" s="51"/>
      <c r="AE41" s="144"/>
      <c r="AF41" s="52"/>
      <c r="AG41" s="52"/>
      <c r="AH41" s="35"/>
      <c r="AI41" s="52"/>
      <c r="AJ41" s="44"/>
      <c r="AK41" s="44"/>
      <c r="AL41" s="370"/>
      <c r="AM41" s="373"/>
      <c r="AN41" s="373"/>
      <c r="AO41" s="383"/>
      <c r="AP41" s="380"/>
    </row>
    <row r="42" spans="1:42" s="5" customFormat="1" ht="33" customHeight="1">
      <c r="A42" s="624"/>
      <c r="B42" s="625"/>
      <c r="C42" s="626"/>
      <c r="D42" s="627"/>
      <c r="E42" s="618"/>
      <c r="F42" s="618"/>
      <c r="G42" s="77" t="s">
        <v>12</v>
      </c>
      <c r="H42" s="103">
        <v>0</v>
      </c>
      <c r="I42" s="103">
        <v>0</v>
      </c>
      <c r="J42" s="55"/>
      <c r="K42" s="144"/>
      <c r="L42" s="103">
        <v>0</v>
      </c>
      <c r="M42" s="55"/>
      <c r="N42" s="55"/>
      <c r="O42" s="55"/>
      <c r="P42" s="144"/>
      <c r="Q42" s="103">
        <v>0</v>
      </c>
      <c r="R42" s="55"/>
      <c r="S42" s="55"/>
      <c r="T42" s="55"/>
      <c r="U42" s="144"/>
      <c r="V42" s="103">
        <v>0</v>
      </c>
      <c r="W42" s="55"/>
      <c r="X42" s="55"/>
      <c r="Y42" s="55"/>
      <c r="Z42" s="144"/>
      <c r="AA42" s="103">
        <v>0</v>
      </c>
      <c r="AB42" s="55"/>
      <c r="AC42" s="55"/>
      <c r="AD42" s="55"/>
      <c r="AE42" s="144"/>
      <c r="AF42" s="42"/>
      <c r="AG42" s="42"/>
      <c r="AH42" s="42"/>
      <c r="AI42" s="42"/>
      <c r="AJ42" s="44"/>
      <c r="AK42" s="44"/>
      <c r="AL42" s="370"/>
      <c r="AM42" s="373"/>
      <c r="AN42" s="373"/>
      <c r="AO42" s="383"/>
      <c r="AP42" s="380"/>
    </row>
    <row r="43" spans="1:42" s="5" customFormat="1" ht="36" customHeight="1">
      <c r="A43" s="624"/>
      <c r="B43" s="625"/>
      <c r="C43" s="626"/>
      <c r="D43" s="627"/>
      <c r="E43" s="618"/>
      <c r="F43" s="618"/>
      <c r="G43" s="77" t="s">
        <v>13</v>
      </c>
      <c r="H43" s="132">
        <f>+H39+H41</f>
        <v>1</v>
      </c>
      <c r="I43" s="132">
        <f>+I39+I41</f>
        <v>0.125</v>
      </c>
      <c r="J43" s="54"/>
      <c r="K43" s="144"/>
      <c r="L43" s="132">
        <f>+L39+L41</f>
        <v>0.25</v>
      </c>
      <c r="M43" s="54"/>
      <c r="N43" s="54"/>
      <c r="O43" s="54"/>
      <c r="P43" s="144"/>
      <c r="Q43" s="132">
        <f>+Q39+Q41</f>
        <v>0.25</v>
      </c>
      <c r="R43" s="54"/>
      <c r="S43" s="54"/>
      <c r="T43" s="54"/>
      <c r="U43" s="144"/>
      <c r="V43" s="132">
        <f>+V39+V41</f>
        <v>0.25</v>
      </c>
      <c r="W43" s="54"/>
      <c r="X43" s="54"/>
      <c r="Y43" s="54"/>
      <c r="Z43" s="144"/>
      <c r="AA43" s="132">
        <f>+AA39+AA41</f>
        <v>0.125</v>
      </c>
      <c r="AB43" s="54"/>
      <c r="AC43" s="54"/>
      <c r="AD43" s="54"/>
      <c r="AE43" s="144"/>
      <c r="AF43" s="52"/>
      <c r="AG43" s="52"/>
      <c r="AH43" s="35"/>
      <c r="AI43" s="35"/>
      <c r="AJ43" s="44"/>
      <c r="AK43" s="44"/>
      <c r="AL43" s="370"/>
      <c r="AM43" s="373"/>
      <c r="AN43" s="373"/>
      <c r="AO43" s="383"/>
      <c r="AP43" s="380"/>
    </row>
    <row r="44" spans="1:42" s="5" customFormat="1" ht="49.5" customHeight="1" thickBot="1">
      <c r="A44" s="628"/>
      <c r="B44" s="629"/>
      <c r="C44" s="630"/>
      <c r="D44" s="631"/>
      <c r="E44" s="619"/>
      <c r="F44" s="619"/>
      <c r="G44" s="78" t="s">
        <v>14</v>
      </c>
      <c r="H44" s="128">
        <f>+H40+H42</f>
        <v>831229640</v>
      </c>
      <c r="I44" s="128">
        <f>+I40+I42</f>
        <v>63229640</v>
      </c>
      <c r="J44" s="46"/>
      <c r="K44" s="223"/>
      <c r="L44" s="128">
        <f>+L40+L42</f>
        <v>198000000</v>
      </c>
      <c r="M44" s="46"/>
      <c r="N44" s="46"/>
      <c r="O44" s="46"/>
      <c r="P44" s="223"/>
      <c r="Q44" s="128">
        <f>+Q40+Q42</f>
        <v>214000000</v>
      </c>
      <c r="R44" s="46"/>
      <c r="S44" s="46"/>
      <c r="T44" s="46"/>
      <c r="U44" s="223"/>
      <c r="V44" s="128">
        <f>+V40+V42</f>
        <v>231000000</v>
      </c>
      <c r="W44" s="46"/>
      <c r="X44" s="46"/>
      <c r="Y44" s="46"/>
      <c r="Z44" s="223"/>
      <c r="AA44" s="128">
        <f>+AA40+AA42</f>
        <v>125000000</v>
      </c>
      <c r="AB44" s="46"/>
      <c r="AC44" s="46"/>
      <c r="AD44" s="46"/>
      <c r="AE44" s="223"/>
      <c r="AF44" s="46"/>
      <c r="AG44" s="46"/>
      <c r="AH44" s="56"/>
      <c r="AI44" s="56"/>
      <c r="AJ44" s="58"/>
      <c r="AK44" s="58"/>
      <c r="AL44" s="371"/>
      <c r="AM44" s="374"/>
      <c r="AN44" s="374"/>
      <c r="AO44" s="384"/>
      <c r="AP44" s="381"/>
    </row>
    <row r="45" spans="1:42" s="5" customFormat="1" ht="45" customHeight="1">
      <c r="A45" s="620" t="s">
        <v>189</v>
      </c>
      <c r="B45" s="621">
        <v>7</v>
      </c>
      <c r="C45" s="622" t="s">
        <v>125</v>
      </c>
      <c r="D45" s="617" t="s">
        <v>130</v>
      </c>
      <c r="E45" s="617">
        <f>GESTIÓN!C17</f>
        <v>459</v>
      </c>
      <c r="F45" s="617">
        <v>179</v>
      </c>
      <c r="G45" s="76" t="s">
        <v>9</v>
      </c>
      <c r="H45" s="127">
        <v>1</v>
      </c>
      <c r="I45" s="127">
        <v>0.1</v>
      </c>
      <c r="J45" s="222"/>
      <c r="K45" s="222"/>
      <c r="L45" s="127">
        <v>0.4</v>
      </c>
      <c r="M45" s="127"/>
      <c r="N45" s="127"/>
      <c r="O45" s="222"/>
      <c r="P45" s="222"/>
      <c r="Q45" s="127">
        <v>0.65</v>
      </c>
      <c r="R45" s="127"/>
      <c r="S45" s="127"/>
      <c r="T45" s="222"/>
      <c r="U45" s="222"/>
      <c r="V45" s="127">
        <v>0.9</v>
      </c>
      <c r="W45" s="127"/>
      <c r="X45" s="127"/>
      <c r="Y45" s="127"/>
      <c r="Z45" s="222"/>
      <c r="AA45" s="127">
        <v>1</v>
      </c>
      <c r="AB45" s="127"/>
      <c r="AC45" s="127"/>
      <c r="AD45" s="222"/>
      <c r="AE45" s="222"/>
      <c r="AF45" s="38"/>
      <c r="AG45" s="38"/>
      <c r="AH45" s="34"/>
      <c r="AI45" s="34"/>
      <c r="AJ45" s="50"/>
      <c r="AK45" s="50"/>
      <c r="AL45" s="369"/>
      <c r="AM45" s="372"/>
      <c r="AN45" s="372"/>
      <c r="AO45" s="382"/>
      <c r="AP45" s="379"/>
    </row>
    <row r="46" spans="1:42" s="5" customFormat="1" ht="36" customHeight="1">
      <c r="A46" s="624"/>
      <c r="B46" s="625"/>
      <c r="C46" s="626"/>
      <c r="D46" s="618"/>
      <c r="E46" s="618"/>
      <c r="F46" s="618"/>
      <c r="G46" s="77" t="s">
        <v>10</v>
      </c>
      <c r="H46" s="86">
        <f>I46+L46+Q46+V46+AA46</f>
        <v>2651839441</v>
      </c>
      <c r="I46" s="86">
        <v>201839441</v>
      </c>
      <c r="J46" s="42"/>
      <c r="K46" s="144"/>
      <c r="L46" s="86">
        <v>632000000</v>
      </c>
      <c r="M46" s="42"/>
      <c r="N46" s="140"/>
      <c r="O46" s="42"/>
      <c r="P46" s="144"/>
      <c r="Q46" s="86">
        <v>682000000</v>
      </c>
      <c r="R46" s="42"/>
      <c r="S46" s="42"/>
      <c r="T46" s="42"/>
      <c r="U46" s="144"/>
      <c r="V46" s="86">
        <v>737000000</v>
      </c>
      <c r="W46" s="42"/>
      <c r="X46" s="42"/>
      <c r="Y46" s="42"/>
      <c r="Z46" s="144"/>
      <c r="AA46" s="86">
        <v>399000000</v>
      </c>
      <c r="AB46" s="42"/>
      <c r="AC46" s="42"/>
      <c r="AD46" s="42"/>
      <c r="AE46" s="144"/>
      <c r="AF46" s="42"/>
      <c r="AG46" s="42"/>
      <c r="AH46" s="35"/>
      <c r="AI46" s="35"/>
      <c r="AJ46" s="44"/>
      <c r="AK46" s="44"/>
      <c r="AL46" s="370"/>
      <c r="AM46" s="373"/>
      <c r="AN46" s="373"/>
      <c r="AO46" s="383"/>
      <c r="AP46" s="380"/>
    </row>
    <row r="47" spans="1:42" s="5" customFormat="1" ht="40.5" customHeight="1">
      <c r="A47" s="624"/>
      <c r="B47" s="625"/>
      <c r="C47" s="626"/>
      <c r="D47" s="618"/>
      <c r="E47" s="618"/>
      <c r="F47" s="618"/>
      <c r="G47" s="77" t="s">
        <v>11</v>
      </c>
      <c r="H47" s="103">
        <v>0</v>
      </c>
      <c r="I47" s="103">
        <v>0</v>
      </c>
      <c r="J47" s="51"/>
      <c r="K47" s="144"/>
      <c r="L47" s="103">
        <v>0</v>
      </c>
      <c r="M47" s="51"/>
      <c r="N47" s="51"/>
      <c r="O47" s="51"/>
      <c r="P47" s="144"/>
      <c r="Q47" s="103">
        <v>0</v>
      </c>
      <c r="R47" s="51"/>
      <c r="S47" s="51"/>
      <c r="T47" s="51"/>
      <c r="U47" s="144"/>
      <c r="V47" s="103">
        <v>0</v>
      </c>
      <c r="W47" s="51"/>
      <c r="X47" s="51"/>
      <c r="Y47" s="51"/>
      <c r="Z47" s="144"/>
      <c r="AA47" s="103">
        <v>0</v>
      </c>
      <c r="AB47" s="51"/>
      <c r="AC47" s="51"/>
      <c r="AD47" s="51"/>
      <c r="AE47" s="144"/>
      <c r="AF47" s="52"/>
      <c r="AG47" s="52"/>
      <c r="AH47" s="35"/>
      <c r="AI47" s="52"/>
      <c r="AJ47" s="44"/>
      <c r="AK47" s="44"/>
      <c r="AL47" s="370"/>
      <c r="AM47" s="373"/>
      <c r="AN47" s="373"/>
      <c r="AO47" s="383"/>
      <c r="AP47" s="380"/>
    </row>
    <row r="48" spans="1:42" s="5" customFormat="1" ht="33" customHeight="1">
      <c r="A48" s="624"/>
      <c r="B48" s="625"/>
      <c r="C48" s="626"/>
      <c r="D48" s="618"/>
      <c r="E48" s="618"/>
      <c r="F48" s="618"/>
      <c r="G48" s="77" t="s">
        <v>12</v>
      </c>
      <c r="H48" s="103">
        <v>0</v>
      </c>
      <c r="I48" s="103">
        <v>0</v>
      </c>
      <c r="J48" s="55"/>
      <c r="K48" s="144"/>
      <c r="L48" s="103">
        <v>0</v>
      </c>
      <c r="M48" s="55"/>
      <c r="N48" s="55"/>
      <c r="O48" s="55"/>
      <c r="P48" s="144"/>
      <c r="Q48" s="103">
        <v>0</v>
      </c>
      <c r="R48" s="55"/>
      <c r="S48" s="55"/>
      <c r="T48" s="55"/>
      <c r="U48" s="144"/>
      <c r="V48" s="103">
        <v>0</v>
      </c>
      <c r="W48" s="55"/>
      <c r="X48" s="55"/>
      <c r="Y48" s="55"/>
      <c r="Z48" s="144"/>
      <c r="AA48" s="103">
        <v>0</v>
      </c>
      <c r="AB48" s="55"/>
      <c r="AC48" s="55"/>
      <c r="AD48" s="55"/>
      <c r="AE48" s="144"/>
      <c r="AF48" s="42"/>
      <c r="AG48" s="42"/>
      <c r="AH48" s="42"/>
      <c r="AI48" s="42"/>
      <c r="AJ48" s="44"/>
      <c r="AK48" s="44"/>
      <c r="AL48" s="370"/>
      <c r="AM48" s="373"/>
      <c r="AN48" s="373"/>
      <c r="AO48" s="383"/>
      <c r="AP48" s="380"/>
    </row>
    <row r="49" spans="1:42" s="5" customFormat="1" ht="36" customHeight="1">
      <c r="A49" s="624"/>
      <c r="B49" s="625"/>
      <c r="C49" s="626"/>
      <c r="D49" s="618"/>
      <c r="E49" s="618"/>
      <c r="F49" s="618"/>
      <c r="G49" s="77" t="s">
        <v>13</v>
      </c>
      <c r="H49" s="132">
        <f>+H45+H47</f>
        <v>1</v>
      </c>
      <c r="I49" s="132">
        <f>+I45+I47</f>
        <v>0.1</v>
      </c>
      <c r="J49" s="54"/>
      <c r="K49" s="144"/>
      <c r="L49" s="132">
        <f>+L45+L47</f>
        <v>0.4</v>
      </c>
      <c r="M49" s="54"/>
      <c r="N49" s="54"/>
      <c r="O49" s="54"/>
      <c r="P49" s="144"/>
      <c r="Q49" s="132">
        <f>+Q45+Q47</f>
        <v>0.65</v>
      </c>
      <c r="R49" s="54"/>
      <c r="S49" s="54"/>
      <c r="T49" s="54"/>
      <c r="U49" s="144"/>
      <c r="V49" s="132">
        <f>+V45+V47</f>
        <v>0.9</v>
      </c>
      <c r="W49" s="54"/>
      <c r="X49" s="54"/>
      <c r="Y49" s="54"/>
      <c r="Z49" s="144"/>
      <c r="AA49" s="132">
        <f>+AA45+AA47</f>
        <v>1</v>
      </c>
      <c r="AB49" s="54"/>
      <c r="AC49" s="54"/>
      <c r="AD49" s="54"/>
      <c r="AE49" s="144"/>
      <c r="AF49" s="52"/>
      <c r="AG49" s="52"/>
      <c r="AH49" s="35"/>
      <c r="AI49" s="35"/>
      <c r="AJ49" s="44"/>
      <c r="AK49" s="44"/>
      <c r="AL49" s="370"/>
      <c r="AM49" s="373"/>
      <c r="AN49" s="373"/>
      <c r="AO49" s="383"/>
      <c r="AP49" s="380"/>
    </row>
    <row r="50" spans="1:42" s="5" customFormat="1" ht="49.5" customHeight="1" thickBot="1">
      <c r="A50" s="628"/>
      <c r="B50" s="629"/>
      <c r="C50" s="630"/>
      <c r="D50" s="619"/>
      <c r="E50" s="619"/>
      <c r="F50" s="619"/>
      <c r="G50" s="78" t="s">
        <v>14</v>
      </c>
      <c r="H50" s="128">
        <f>+H46+H48</f>
        <v>2651839441</v>
      </c>
      <c r="I50" s="128">
        <f>+I46+I48</f>
        <v>201839441</v>
      </c>
      <c r="J50" s="46"/>
      <c r="K50" s="223"/>
      <c r="L50" s="128">
        <f>+L46+L48</f>
        <v>632000000</v>
      </c>
      <c r="M50" s="46"/>
      <c r="N50" s="46"/>
      <c r="O50" s="46"/>
      <c r="P50" s="223"/>
      <c r="Q50" s="128">
        <f>+Q46+Q48</f>
        <v>682000000</v>
      </c>
      <c r="R50" s="46"/>
      <c r="S50" s="46"/>
      <c r="T50" s="46"/>
      <c r="U50" s="223"/>
      <c r="V50" s="128">
        <f>+V46+V48</f>
        <v>737000000</v>
      </c>
      <c r="W50" s="46"/>
      <c r="X50" s="46"/>
      <c r="Y50" s="46"/>
      <c r="Z50" s="223"/>
      <c r="AA50" s="128">
        <f>+AA46+AA48</f>
        <v>399000000</v>
      </c>
      <c r="AB50" s="46"/>
      <c r="AC50" s="46"/>
      <c r="AD50" s="46"/>
      <c r="AE50" s="223"/>
      <c r="AF50" s="46"/>
      <c r="AG50" s="46"/>
      <c r="AH50" s="56"/>
      <c r="AI50" s="56"/>
      <c r="AJ50" s="58"/>
      <c r="AK50" s="58"/>
      <c r="AL50" s="371"/>
      <c r="AM50" s="374"/>
      <c r="AN50" s="374"/>
      <c r="AO50" s="384"/>
      <c r="AP50" s="381"/>
    </row>
    <row r="51" spans="1:42" s="5" customFormat="1" ht="45" customHeight="1">
      <c r="A51" s="620" t="s">
        <v>189</v>
      </c>
      <c r="B51" s="621">
        <v>8</v>
      </c>
      <c r="C51" s="622" t="s">
        <v>126</v>
      </c>
      <c r="D51" s="623" t="s">
        <v>116</v>
      </c>
      <c r="E51" s="617" t="s">
        <v>324</v>
      </c>
      <c r="F51" s="617">
        <v>179</v>
      </c>
      <c r="G51" s="76" t="s">
        <v>9</v>
      </c>
      <c r="H51" s="127">
        <v>1</v>
      </c>
      <c r="I51" s="127">
        <v>0.125</v>
      </c>
      <c r="J51" s="222"/>
      <c r="K51" s="222"/>
      <c r="L51" s="127">
        <v>0.25</v>
      </c>
      <c r="M51" s="127"/>
      <c r="N51" s="127"/>
      <c r="O51" s="222"/>
      <c r="P51" s="222"/>
      <c r="Q51" s="127">
        <v>0.25</v>
      </c>
      <c r="R51" s="127"/>
      <c r="S51" s="127"/>
      <c r="T51" s="222"/>
      <c r="U51" s="222"/>
      <c r="V51" s="127">
        <v>0.25</v>
      </c>
      <c r="W51" s="127"/>
      <c r="X51" s="127"/>
      <c r="Y51" s="222"/>
      <c r="Z51" s="222"/>
      <c r="AA51" s="127">
        <v>0.125</v>
      </c>
      <c r="AB51" s="127"/>
      <c r="AC51" s="127"/>
      <c r="AD51" s="222"/>
      <c r="AE51" s="222"/>
      <c r="AF51" s="38"/>
      <c r="AG51" s="38"/>
      <c r="AH51" s="34"/>
      <c r="AI51" s="34"/>
      <c r="AJ51" s="50"/>
      <c r="AK51" s="50"/>
      <c r="AL51" s="369"/>
      <c r="AM51" s="372"/>
      <c r="AN51" s="372"/>
      <c r="AO51" s="382"/>
      <c r="AP51" s="379"/>
    </row>
    <row r="52" spans="1:42" s="5" customFormat="1" ht="36" customHeight="1">
      <c r="A52" s="624"/>
      <c r="B52" s="625"/>
      <c r="C52" s="626"/>
      <c r="D52" s="627"/>
      <c r="E52" s="618"/>
      <c r="F52" s="618"/>
      <c r="G52" s="77" t="s">
        <v>10</v>
      </c>
      <c r="H52" s="86">
        <f>I52+L52+Q52+V52+AA52</f>
        <v>540162920</v>
      </c>
      <c r="I52" s="86">
        <v>41162920</v>
      </c>
      <c r="J52" s="42"/>
      <c r="K52" s="144"/>
      <c r="L52" s="86">
        <v>129000000</v>
      </c>
      <c r="M52" s="42"/>
      <c r="N52" s="140"/>
      <c r="O52" s="42"/>
      <c r="P52" s="144"/>
      <c r="Q52" s="86">
        <v>139000000</v>
      </c>
      <c r="R52" s="42"/>
      <c r="S52" s="42"/>
      <c r="T52" s="42"/>
      <c r="U52" s="144"/>
      <c r="V52" s="86">
        <v>150000000</v>
      </c>
      <c r="W52" s="42"/>
      <c r="X52" s="42"/>
      <c r="Y52" s="42"/>
      <c r="Z52" s="144"/>
      <c r="AA52" s="86">
        <v>81000000</v>
      </c>
      <c r="AB52" s="42"/>
      <c r="AC52" s="42"/>
      <c r="AD52" s="42"/>
      <c r="AE52" s="144"/>
      <c r="AF52" s="42"/>
      <c r="AG52" s="42"/>
      <c r="AH52" s="35"/>
      <c r="AI52" s="35"/>
      <c r="AJ52" s="44"/>
      <c r="AK52" s="44"/>
      <c r="AL52" s="370"/>
      <c r="AM52" s="373"/>
      <c r="AN52" s="373"/>
      <c r="AO52" s="383"/>
      <c r="AP52" s="380"/>
    </row>
    <row r="53" spans="1:42" s="5" customFormat="1" ht="40.5" customHeight="1">
      <c r="A53" s="624"/>
      <c r="B53" s="625"/>
      <c r="C53" s="626"/>
      <c r="D53" s="627"/>
      <c r="E53" s="618"/>
      <c r="F53" s="618"/>
      <c r="G53" s="77" t="s">
        <v>11</v>
      </c>
      <c r="H53" s="103">
        <v>0</v>
      </c>
      <c r="I53" s="103">
        <v>0</v>
      </c>
      <c r="J53" s="51"/>
      <c r="K53" s="144"/>
      <c r="L53" s="103">
        <v>0</v>
      </c>
      <c r="M53" s="51"/>
      <c r="N53" s="51"/>
      <c r="O53" s="51"/>
      <c r="P53" s="144"/>
      <c r="Q53" s="103">
        <v>0</v>
      </c>
      <c r="R53" s="51"/>
      <c r="S53" s="51"/>
      <c r="T53" s="51"/>
      <c r="U53" s="144"/>
      <c r="V53" s="103">
        <v>0</v>
      </c>
      <c r="W53" s="51"/>
      <c r="X53" s="51"/>
      <c r="Y53" s="51"/>
      <c r="Z53" s="144"/>
      <c r="AA53" s="103">
        <v>0</v>
      </c>
      <c r="AB53" s="51"/>
      <c r="AC53" s="51"/>
      <c r="AD53" s="51"/>
      <c r="AE53" s="144"/>
      <c r="AF53" s="52"/>
      <c r="AG53" s="52"/>
      <c r="AH53" s="35"/>
      <c r="AI53" s="52"/>
      <c r="AJ53" s="44"/>
      <c r="AK53" s="44"/>
      <c r="AL53" s="370"/>
      <c r="AM53" s="373"/>
      <c r="AN53" s="373"/>
      <c r="AO53" s="383"/>
      <c r="AP53" s="380"/>
    </row>
    <row r="54" spans="1:42" s="5" customFormat="1" ht="33" customHeight="1">
      <c r="A54" s="624"/>
      <c r="B54" s="625"/>
      <c r="C54" s="626"/>
      <c r="D54" s="627"/>
      <c r="E54" s="618"/>
      <c r="F54" s="618"/>
      <c r="G54" s="77" t="s">
        <v>12</v>
      </c>
      <c r="H54" s="103">
        <v>0</v>
      </c>
      <c r="I54" s="103">
        <v>0</v>
      </c>
      <c r="J54" s="55"/>
      <c r="K54" s="144"/>
      <c r="L54" s="103">
        <v>0</v>
      </c>
      <c r="M54" s="55"/>
      <c r="N54" s="55"/>
      <c r="O54" s="55"/>
      <c r="P54" s="144"/>
      <c r="Q54" s="103">
        <v>0</v>
      </c>
      <c r="R54" s="55"/>
      <c r="S54" s="55"/>
      <c r="T54" s="55"/>
      <c r="U54" s="144"/>
      <c r="V54" s="103">
        <v>0</v>
      </c>
      <c r="W54" s="55"/>
      <c r="X54" s="55"/>
      <c r="Y54" s="55"/>
      <c r="Z54" s="144"/>
      <c r="AA54" s="103">
        <v>0</v>
      </c>
      <c r="AB54" s="55"/>
      <c r="AC54" s="55"/>
      <c r="AD54" s="55"/>
      <c r="AE54" s="144"/>
      <c r="AF54" s="42"/>
      <c r="AG54" s="42"/>
      <c r="AH54" s="42"/>
      <c r="AI54" s="42"/>
      <c r="AJ54" s="44"/>
      <c r="AK54" s="44"/>
      <c r="AL54" s="370"/>
      <c r="AM54" s="373"/>
      <c r="AN54" s="373"/>
      <c r="AO54" s="383"/>
      <c r="AP54" s="380"/>
    </row>
    <row r="55" spans="1:42" s="5" customFormat="1" ht="36" customHeight="1">
      <c r="A55" s="624"/>
      <c r="B55" s="625"/>
      <c r="C55" s="626"/>
      <c r="D55" s="627"/>
      <c r="E55" s="618"/>
      <c r="F55" s="618"/>
      <c r="G55" s="77" t="s">
        <v>13</v>
      </c>
      <c r="H55" s="132">
        <f>+H51+H53</f>
        <v>1</v>
      </c>
      <c r="I55" s="132">
        <f>+I51+I53</f>
        <v>0.125</v>
      </c>
      <c r="J55" s="54"/>
      <c r="K55" s="144"/>
      <c r="L55" s="132">
        <f>+L51+L53</f>
        <v>0.25</v>
      </c>
      <c r="M55" s="54"/>
      <c r="N55" s="54"/>
      <c r="O55" s="54"/>
      <c r="P55" s="144"/>
      <c r="Q55" s="132">
        <f>+Q51+Q53</f>
        <v>0.25</v>
      </c>
      <c r="R55" s="54"/>
      <c r="S55" s="54"/>
      <c r="T55" s="54"/>
      <c r="U55" s="144"/>
      <c r="V55" s="132">
        <f>+V51+V53</f>
        <v>0.25</v>
      </c>
      <c r="W55" s="54"/>
      <c r="X55" s="54"/>
      <c r="Y55" s="54"/>
      <c r="Z55" s="144"/>
      <c r="AA55" s="132">
        <f>+AA51+AA53</f>
        <v>0.125</v>
      </c>
      <c r="AB55" s="54"/>
      <c r="AC55" s="54"/>
      <c r="AD55" s="54"/>
      <c r="AE55" s="144"/>
      <c r="AF55" s="52"/>
      <c r="AG55" s="52"/>
      <c r="AH55" s="35"/>
      <c r="AI55" s="35"/>
      <c r="AJ55" s="44"/>
      <c r="AK55" s="44"/>
      <c r="AL55" s="370"/>
      <c r="AM55" s="373"/>
      <c r="AN55" s="373"/>
      <c r="AO55" s="383"/>
      <c r="AP55" s="380"/>
    </row>
    <row r="56" spans="1:42" s="5" customFormat="1" ht="49.5" customHeight="1" thickBot="1">
      <c r="A56" s="628"/>
      <c r="B56" s="629"/>
      <c r="C56" s="630"/>
      <c r="D56" s="631"/>
      <c r="E56" s="619"/>
      <c r="F56" s="619"/>
      <c r="G56" s="78" t="s">
        <v>14</v>
      </c>
      <c r="H56" s="128">
        <f>+H52+H54</f>
        <v>540162920</v>
      </c>
      <c r="I56" s="128">
        <f>+I52+I54</f>
        <v>41162920</v>
      </c>
      <c r="J56" s="46"/>
      <c r="K56" s="223"/>
      <c r="L56" s="128">
        <f>+L52+L54</f>
        <v>129000000</v>
      </c>
      <c r="M56" s="46"/>
      <c r="N56" s="46"/>
      <c r="O56" s="46"/>
      <c r="P56" s="223"/>
      <c r="Q56" s="128">
        <f>+Q52+Q54</f>
        <v>139000000</v>
      </c>
      <c r="R56" s="46"/>
      <c r="S56" s="46"/>
      <c r="T56" s="46"/>
      <c r="U56" s="223"/>
      <c r="V56" s="128">
        <f>+V52+V54</f>
        <v>150000000</v>
      </c>
      <c r="W56" s="46"/>
      <c r="X56" s="46"/>
      <c r="Y56" s="46"/>
      <c r="Z56" s="223"/>
      <c r="AA56" s="128">
        <f>+AA52+AA54</f>
        <v>81000000</v>
      </c>
      <c r="AB56" s="46"/>
      <c r="AC56" s="46"/>
      <c r="AD56" s="46"/>
      <c r="AE56" s="223"/>
      <c r="AF56" s="46"/>
      <c r="AG56" s="46"/>
      <c r="AH56" s="56"/>
      <c r="AI56" s="56"/>
      <c r="AJ56" s="58"/>
      <c r="AK56" s="58"/>
      <c r="AL56" s="371"/>
      <c r="AM56" s="374"/>
      <c r="AN56" s="374"/>
      <c r="AO56" s="384"/>
      <c r="AP56" s="381"/>
    </row>
    <row r="57" spans="1:42" s="5" customFormat="1" ht="45" customHeight="1">
      <c r="A57" s="620" t="s">
        <v>189</v>
      </c>
      <c r="B57" s="621">
        <v>9</v>
      </c>
      <c r="C57" s="622" t="s">
        <v>345</v>
      </c>
      <c r="D57" s="623" t="s">
        <v>121</v>
      </c>
      <c r="E57" s="617">
        <f>GESTIÓN!C17</f>
        <v>459</v>
      </c>
      <c r="F57" s="617">
        <v>179</v>
      </c>
      <c r="G57" s="76" t="s">
        <v>9</v>
      </c>
      <c r="H57" s="127">
        <v>1</v>
      </c>
      <c r="I57" s="127">
        <v>1</v>
      </c>
      <c r="J57" s="222"/>
      <c r="K57" s="222"/>
      <c r="L57" s="127">
        <v>1</v>
      </c>
      <c r="M57" s="49"/>
      <c r="N57" s="49"/>
      <c r="O57" s="49"/>
      <c r="P57" s="222"/>
      <c r="Q57" s="127">
        <v>1</v>
      </c>
      <c r="R57" s="49"/>
      <c r="S57" s="49"/>
      <c r="T57" s="49"/>
      <c r="U57" s="222"/>
      <c r="V57" s="127">
        <v>1</v>
      </c>
      <c r="W57" s="49"/>
      <c r="X57" s="49"/>
      <c r="Y57" s="49"/>
      <c r="Z57" s="222"/>
      <c r="AA57" s="127">
        <v>1</v>
      </c>
      <c r="AB57" s="49"/>
      <c r="AC57" s="49"/>
      <c r="AD57" s="49"/>
      <c r="AE57" s="222"/>
      <c r="AF57" s="49"/>
      <c r="AG57" s="38"/>
      <c r="AH57" s="38"/>
      <c r="AI57" s="34"/>
      <c r="AJ57" s="50"/>
      <c r="AK57" s="50"/>
      <c r="AL57" s="369"/>
      <c r="AM57" s="372"/>
      <c r="AN57" s="372"/>
      <c r="AO57" s="382"/>
      <c r="AP57" s="379"/>
    </row>
    <row r="58" spans="1:42" s="5" customFormat="1" ht="36" customHeight="1">
      <c r="A58" s="624"/>
      <c r="B58" s="625"/>
      <c r="C58" s="626"/>
      <c r="D58" s="627"/>
      <c r="E58" s="618"/>
      <c r="F58" s="618"/>
      <c r="G58" s="77" t="s">
        <v>10</v>
      </c>
      <c r="H58" s="86">
        <f>I58+L58+Q58+V58+AA58</f>
        <v>1942889460</v>
      </c>
      <c r="I58" s="86">
        <v>147889460</v>
      </c>
      <c r="J58" s="42"/>
      <c r="K58" s="144"/>
      <c r="L58" s="86">
        <v>463000000</v>
      </c>
      <c r="M58" s="42"/>
      <c r="N58" s="140"/>
      <c r="O58" s="42"/>
      <c r="P58" s="144"/>
      <c r="Q58" s="86">
        <v>500000000</v>
      </c>
      <c r="R58" s="42"/>
      <c r="S58" s="42"/>
      <c r="T58" s="42"/>
      <c r="U58" s="144"/>
      <c r="V58" s="86">
        <v>540000000</v>
      </c>
      <c r="W58" s="42"/>
      <c r="X58" s="42"/>
      <c r="Y58" s="42"/>
      <c r="Z58" s="144"/>
      <c r="AA58" s="86">
        <v>292000000</v>
      </c>
      <c r="AB58" s="42"/>
      <c r="AC58" s="42"/>
      <c r="AD58" s="42"/>
      <c r="AE58" s="144"/>
      <c r="AF58" s="42"/>
      <c r="AG58" s="42"/>
      <c r="AH58" s="35"/>
      <c r="AI58" s="35"/>
      <c r="AJ58" s="44"/>
      <c r="AK58" s="44"/>
      <c r="AL58" s="370"/>
      <c r="AM58" s="373"/>
      <c r="AN58" s="373"/>
      <c r="AO58" s="383"/>
      <c r="AP58" s="380"/>
    </row>
    <row r="59" spans="1:42" s="5" customFormat="1" ht="40.5" customHeight="1">
      <c r="A59" s="624"/>
      <c r="B59" s="625"/>
      <c r="C59" s="626"/>
      <c r="D59" s="627"/>
      <c r="E59" s="618"/>
      <c r="F59" s="618"/>
      <c r="G59" s="77" t="s">
        <v>11</v>
      </c>
      <c r="H59" s="103">
        <v>0</v>
      </c>
      <c r="I59" s="103">
        <v>0</v>
      </c>
      <c r="J59" s="51"/>
      <c r="K59" s="144"/>
      <c r="L59" s="103">
        <v>0</v>
      </c>
      <c r="M59" s="51"/>
      <c r="N59" s="51"/>
      <c r="O59" s="51"/>
      <c r="P59" s="144"/>
      <c r="Q59" s="103">
        <v>0</v>
      </c>
      <c r="R59" s="51"/>
      <c r="S59" s="51"/>
      <c r="T59" s="51"/>
      <c r="U59" s="144"/>
      <c r="V59" s="103">
        <v>0</v>
      </c>
      <c r="W59" s="51"/>
      <c r="X59" s="51"/>
      <c r="Y59" s="51"/>
      <c r="Z59" s="144"/>
      <c r="AA59" s="103">
        <v>0</v>
      </c>
      <c r="AB59" s="51"/>
      <c r="AC59" s="51"/>
      <c r="AD59" s="51"/>
      <c r="AE59" s="144"/>
      <c r="AF59" s="52"/>
      <c r="AG59" s="52"/>
      <c r="AH59" s="35"/>
      <c r="AI59" s="52"/>
      <c r="AJ59" s="44"/>
      <c r="AK59" s="44"/>
      <c r="AL59" s="370"/>
      <c r="AM59" s="373"/>
      <c r="AN59" s="373"/>
      <c r="AO59" s="383"/>
      <c r="AP59" s="380"/>
    </row>
    <row r="60" spans="1:42" s="5" customFormat="1" ht="33" customHeight="1">
      <c r="A60" s="624"/>
      <c r="B60" s="625"/>
      <c r="C60" s="626"/>
      <c r="D60" s="627"/>
      <c r="E60" s="618"/>
      <c r="F60" s="618"/>
      <c r="G60" s="77" t="s">
        <v>12</v>
      </c>
      <c r="H60" s="103">
        <v>0</v>
      </c>
      <c r="I60" s="103">
        <v>0</v>
      </c>
      <c r="J60" s="55"/>
      <c r="K60" s="144"/>
      <c r="L60" s="103">
        <v>0</v>
      </c>
      <c r="M60" s="55"/>
      <c r="N60" s="55"/>
      <c r="O60" s="55"/>
      <c r="P60" s="144"/>
      <c r="Q60" s="103">
        <v>0</v>
      </c>
      <c r="R60" s="55"/>
      <c r="S60" s="55"/>
      <c r="T60" s="55"/>
      <c r="U60" s="144"/>
      <c r="V60" s="103">
        <v>0</v>
      </c>
      <c r="W60" s="55"/>
      <c r="X60" s="55"/>
      <c r="Y60" s="55"/>
      <c r="Z60" s="144"/>
      <c r="AA60" s="103">
        <v>0</v>
      </c>
      <c r="AB60" s="55"/>
      <c r="AC60" s="55"/>
      <c r="AD60" s="55"/>
      <c r="AE60" s="144"/>
      <c r="AF60" s="42"/>
      <c r="AG60" s="42"/>
      <c r="AH60" s="42"/>
      <c r="AI60" s="42"/>
      <c r="AJ60" s="44"/>
      <c r="AK60" s="44"/>
      <c r="AL60" s="370"/>
      <c r="AM60" s="373"/>
      <c r="AN60" s="373"/>
      <c r="AO60" s="383"/>
      <c r="AP60" s="380"/>
    </row>
    <row r="61" spans="1:42" s="5" customFormat="1" ht="36" customHeight="1">
      <c r="A61" s="624"/>
      <c r="B61" s="625"/>
      <c r="C61" s="626"/>
      <c r="D61" s="627"/>
      <c r="E61" s="618"/>
      <c r="F61" s="618"/>
      <c r="G61" s="77" t="s">
        <v>13</v>
      </c>
      <c r="H61" s="132">
        <f>+H57+H59</f>
        <v>1</v>
      </c>
      <c r="I61" s="132">
        <f>+I57+I59</f>
        <v>1</v>
      </c>
      <c r="J61" s="54"/>
      <c r="K61" s="144"/>
      <c r="L61" s="132">
        <f>+L57+L59</f>
        <v>1</v>
      </c>
      <c r="M61" s="54"/>
      <c r="N61" s="54"/>
      <c r="O61" s="54"/>
      <c r="P61" s="144"/>
      <c r="Q61" s="132">
        <f>+Q57+Q59</f>
        <v>1</v>
      </c>
      <c r="R61" s="54"/>
      <c r="S61" s="54"/>
      <c r="T61" s="54"/>
      <c r="U61" s="144"/>
      <c r="V61" s="132">
        <f>+V57+V59</f>
        <v>1</v>
      </c>
      <c r="W61" s="54"/>
      <c r="X61" s="54"/>
      <c r="Y61" s="54"/>
      <c r="Z61" s="144"/>
      <c r="AA61" s="132">
        <f>+AA57+AA59</f>
        <v>1</v>
      </c>
      <c r="AB61" s="54"/>
      <c r="AC61" s="54"/>
      <c r="AD61" s="54"/>
      <c r="AE61" s="144"/>
      <c r="AF61" s="52"/>
      <c r="AG61" s="52"/>
      <c r="AH61" s="35"/>
      <c r="AI61" s="35"/>
      <c r="AJ61" s="44"/>
      <c r="AK61" s="44"/>
      <c r="AL61" s="370"/>
      <c r="AM61" s="373"/>
      <c r="AN61" s="373"/>
      <c r="AO61" s="383"/>
      <c r="AP61" s="380"/>
    </row>
    <row r="62" spans="1:42" s="5" customFormat="1" ht="49.5" customHeight="1" thickBot="1">
      <c r="A62" s="628"/>
      <c r="B62" s="629"/>
      <c r="C62" s="630"/>
      <c r="D62" s="631"/>
      <c r="E62" s="619"/>
      <c r="F62" s="619"/>
      <c r="G62" s="78" t="s">
        <v>14</v>
      </c>
      <c r="H62" s="128">
        <f>+H58+H60</f>
        <v>1942889460</v>
      </c>
      <c r="I62" s="128">
        <f>+I58+I60</f>
        <v>147889460</v>
      </c>
      <c r="J62" s="46"/>
      <c r="K62" s="223"/>
      <c r="L62" s="128">
        <f>+L58+L60</f>
        <v>463000000</v>
      </c>
      <c r="M62" s="46"/>
      <c r="N62" s="46"/>
      <c r="O62" s="46"/>
      <c r="P62" s="223"/>
      <c r="Q62" s="128">
        <f>+Q58+Q60</f>
        <v>500000000</v>
      </c>
      <c r="R62" s="46"/>
      <c r="S62" s="46"/>
      <c r="T62" s="46"/>
      <c r="U62" s="223"/>
      <c r="V62" s="128">
        <f>+V58+V60</f>
        <v>540000000</v>
      </c>
      <c r="W62" s="46"/>
      <c r="X62" s="46"/>
      <c r="Y62" s="46"/>
      <c r="Z62" s="223"/>
      <c r="AA62" s="128">
        <f>+AA58+AA60</f>
        <v>292000000</v>
      </c>
      <c r="AB62" s="46"/>
      <c r="AC62" s="46"/>
      <c r="AD62" s="46"/>
      <c r="AE62" s="223"/>
      <c r="AF62" s="46"/>
      <c r="AG62" s="46"/>
      <c r="AH62" s="56"/>
      <c r="AI62" s="56"/>
      <c r="AJ62" s="58"/>
      <c r="AK62" s="58"/>
      <c r="AL62" s="371"/>
      <c r="AM62" s="374"/>
      <c r="AN62" s="374"/>
      <c r="AO62" s="384"/>
      <c r="AP62" s="381"/>
    </row>
    <row r="63" spans="1:42" s="5" customFormat="1" ht="27" customHeight="1">
      <c r="A63" s="620" t="s">
        <v>191</v>
      </c>
      <c r="B63" s="621">
        <v>10</v>
      </c>
      <c r="C63" s="622" t="s">
        <v>336</v>
      </c>
      <c r="D63" s="623" t="s">
        <v>116</v>
      </c>
      <c r="E63" s="617">
        <v>452</v>
      </c>
      <c r="F63" s="617">
        <v>179</v>
      </c>
      <c r="G63" s="76" t="s">
        <v>9</v>
      </c>
      <c r="H63" s="49">
        <v>80000</v>
      </c>
      <c r="I63" s="148">
        <v>5000</v>
      </c>
      <c r="J63" s="49"/>
      <c r="K63" s="222"/>
      <c r="L63" s="49">
        <v>22500</v>
      </c>
      <c r="M63" s="49"/>
      <c r="N63" s="49"/>
      <c r="O63" s="49"/>
      <c r="P63" s="222"/>
      <c r="Q63" s="49">
        <v>22500</v>
      </c>
      <c r="R63" s="49"/>
      <c r="S63" s="49"/>
      <c r="T63" s="49"/>
      <c r="U63" s="222"/>
      <c r="V63" s="49">
        <v>20000</v>
      </c>
      <c r="W63" s="49"/>
      <c r="X63" s="49"/>
      <c r="Y63" s="49"/>
      <c r="Z63" s="222"/>
      <c r="AA63" s="49">
        <v>10000</v>
      </c>
      <c r="AB63" s="49"/>
      <c r="AC63" s="49"/>
      <c r="AD63" s="49"/>
      <c r="AE63" s="222"/>
      <c r="AF63" s="38"/>
      <c r="AG63" s="38"/>
      <c r="AH63" s="34"/>
      <c r="AI63" s="34"/>
      <c r="AJ63" s="50"/>
      <c r="AK63" s="50"/>
      <c r="AL63" s="369"/>
      <c r="AM63" s="372"/>
      <c r="AN63" s="372"/>
      <c r="AO63" s="382"/>
      <c r="AP63" s="379"/>
    </row>
    <row r="64" spans="1:42" s="5" customFormat="1" ht="27" customHeight="1">
      <c r="A64" s="624"/>
      <c r="B64" s="625"/>
      <c r="C64" s="626"/>
      <c r="D64" s="627"/>
      <c r="E64" s="618"/>
      <c r="F64" s="618"/>
      <c r="G64" s="77" t="s">
        <v>10</v>
      </c>
      <c r="H64" s="86">
        <f>I64+L64+Q64+V64+AA64</f>
        <v>13302162050</v>
      </c>
      <c r="I64" s="237">
        <v>1405162050</v>
      </c>
      <c r="J64" s="238"/>
      <c r="K64" s="144"/>
      <c r="L64" s="239">
        <f>3372000000-L70</f>
        <v>2922000000</v>
      </c>
      <c r="M64" s="239"/>
      <c r="N64" s="239"/>
      <c r="O64" s="239"/>
      <c r="P64" s="239"/>
      <c r="Q64" s="239">
        <f>4020000000-Q70</f>
        <v>3370000000</v>
      </c>
      <c r="R64" s="239"/>
      <c r="S64" s="239"/>
      <c r="T64" s="239"/>
      <c r="U64" s="239"/>
      <c r="V64" s="239">
        <f>4116000000-V70</f>
        <v>3466000000</v>
      </c>
      <c r="W64" s="239"/>
      <c r="X64" s="239"/>
      <c r="Y64" s="239"/>
      <c r="Z64" s="239"/>
      <c r="AA64" s="239">
        <v>2139000000</v>
      </c>
      <c r="AB64" s="42"/>
      <c r="AC64" s="42"/>
      <c r="AD64" s="42"/>
      <c r="AE64" s="144"/>
      <c r="AF64" s="42"/>
      <c r="AG64" s="42"/>
      <c r="AH64" s="35"/>
      <c r="AI64" s="35"/>
      <c r="AJ64" s="44"/>
      <c r="AK64" s="44"/>
      <c r="AL64" s="370"/>
      <c r="AM64" s="373"/>
      <c r="AN64" s="373"/>
      <c r="AO64" s="383"/>
      <c r="AP64" s="380"/>
    </row>
    <row r="65" spans="1:42" s="5" customFormat="1" ht="27" customHeight="1">
      <c r="A65" s="624"/>
      <c r="B65" s="625"/>
      <c r="C65" s="626"/>
      <c r="D65" s="627"/>
      <c r="E65" s="618"/>
      <c r="F65" s="618"/>
      <c r="G65" s="77" t="s">
        <v>11</v>
      </c>
      <c r="H65" s="103">
        <v>0</v>
      </c>
      <c r="I65" s="103"/>
      <c r="J65" s="51"/>
      <c r="K65" s="144"/>
      <c r="L65" s="103"/>
      <c r="M65" s="51"/>
      <c r="N65" s="51"/>
      <c r="O65" s="51"/>
      <c r="P65" s="144"/>
      <c r="Q65" s="103"/>
      <c r="R65" s="51"/>
      <c r="S65" s="51"/>
      <c r="T65" s="51"/>
      <c r="U65" s="144"/>
      <c r="V65" s="103"/>
      <c r="W65" s="51"/>
      <c r="X65" s="51"/>
      <c r="Y65" s="51"/>
      <c r="Z65" s="144"/>
      <c r="AA65" s="103"/>
      <c r="AB65" s="51"/>
      <c r="AC65" s="51"/>
      <c r="AD65" s="51"/>
      <c r="AE65" s="144"/>
      <c r="AF65" s="52"/>
      <c r="AG65" s="52"/>
      <c r="AH65" s="35"/>
      <c r="AI65" s="52"/>
      <c r="AJ65" s="44"/>
      <c r="AK65" s="44"/>
      <c r="AL65" s="370"/>
      <c r="AM65" s="373"/>
      <c r="AN65" s="373"/>
      <c r="AO65" s="383"/>
      <c r="AP65" s="380"/>
    </row>
    <row r="66" spans="1:42" s="5" customFormat="1" ht="27" customHeight="1">
      <c r="A66" s="624"/>
      <c r="B66" s="625"/>
      <c r="C66" s="626"/>
      <c r="D66" s="627"/>
      <c r="E66" s="618"/>
      <c r="F66" s="618"/>
      <c r="G66" s="77" t="s">
        <v>12</v>
      </c>
      <c r="H66" s="103">
        <v>0</v>
      </c>
      <c r="I66" s="103"/>
      <c r="J66" s="55"/>
      <c r="K66" s="144"/>
      <c r="L66" s="103"/>
      <c r="M66" s="55"/>
      <c r="N66" s="55"/>
      <c r="O66" s="55"/>
      <c r="P66" s="144"/>
      <c r="Q66" s="103"/>
      <c r="R66" s="55"/>
      <c r="S66" s="55"/>
      <c r="T66" s="55"/>
      <c r="U66" s="144"/>
      <c r="V66" s="103"/>
      <c r="W66" s="55"/>
      <c r="X66" s="55"/>
      <c r="Y66" s="55"/>
      <c r="Z66" s="144"/>
      <c r="AA66" s="103"/>
      <c r="AB66" s="55"/>
      <c r="AC66" s="55"/>
      <c r="AD66" s="55"/>
      <c r="AE66" s="144"/>
      <c r="AF66" s="42"/>
      <c r="AG66" s="42"/>
      <c r="AH66" s="42"/>
      <c r="AI66" s="42"/>
      <c r="AJ66" s="44"/>
      <c r="AK66" s="44"/>
      <c r="AL66" s="370"/>
      <c r="AM66" s="373"/>
      <c r="AN66" s="373"/>
      <c r="AO66" s="383"/>
      <c r="AP66" s="380"/>
    </row>
    <row r="67" spans="1:42" s="5" customFormat="1" ht="27" customHeight="1">
      <c r="A67" s="624"/>
      <c r="B67" s="625"/>
      <c r="C67" s="626"/>
      <c r="D67" s="627"/>
      <c r="E67" s="618"/>
      <c r="F67" s="618"/>
      <c r="G67" s="77" t="s">
        <v>13</v>
      </c>
      <c r="H67" s="130">
        <f>+H63+H65</f>
        <v>80000</v>
      </c>
      <c r="I67" s="103">
        <f>+I63+I65</f>
        <v>5000</v>
      </c>
      <c r="J67" s="54"/>
      <c r="K67" s="144"/>
      <c r="L67" s="103">
        <f>+L63+L65</f>
        <v>22500</v>
      </c>
      <c r="M67" s="54"/>
      <c r="N67" s="54"/>
      <c r="O67" s="54"/>
      <c r="P67" s="144"/>
      <c r="Q67" s="103">
        <f>+Q63+Q65</f>
        <v>22500</v>
      </c>
      <c r="R67" s="54"/>
      <c r="S67" s="54"/>
      <c r="T67" s="54"/>
      <c r="U67" s="144"/>
      <c r="V67" s="103">
        <f>+V63+V65</f>
        <v>20000</v>
      </c>
      <c r="W67" s="54"/>
      <c r="X67" s="54"/>
      <c r="Y67" s="54"/>
      <c r="Z67" s="144"/>
      <c r="AA67" s="103">
        <f>+AA63+AA65</f>
        <v>10000</v>
      </c>
      <c r="AB67" s="54"/>
      <c r="AC67" s="54"/>
      <c r="AD67" s="54"/>
      <c r="AE67" s="144"/>
      <c r="AF67" s="52"/>
      <c r="AG67" s="52"/>
      <c r="AH67" s="35"/>
      <c r="AI67" s="35"/>
      <c r="AJ67" s="44"/>
      <c r="AK67" s="44"/>
      <c r="AL67" s="370"/>
      <c r="AM67" s="373"/>
      <c r="AN67" s="373"/>
      <c r="AO67" s="383"/>
      <c r="AP67" s="380"/>
    </row>
    <row r="68" spans="1:42" s="5" customFormat="1" ht="27" customHeight="1" thickBot="1">
      <c r="A68" s="628"/>
      <c r="B68" s="629"/>
      <c r="C68" s="630"/>
      <c r="D68" s="631"/>
      <c r="E68" s="619"/>
      <c r="F68" s="619"/>
      <c r="G68" s="78" t="s">
        <v>14</v>
      </c>
      <c r="H68" s="128">
        <f>+H64+H66</f>
        <v>13302162050</v>
      </c>
      <c r="I68" s="128">
        <f>+I64+I66</f>
        <v>1405162050</v>
      </c>
      <c r="J68" s="46"/>
      <c r="K68" s="223"/>
      <c r="L68" s="128">
        <f>+L64+L66</f>
        <v>2922000000</v>
      </c>
      <c r="M68" s="46"/>
      <c r="N68" s="46"/>
      <c r="O68" s="46"/>
      <c r="P68" s="223"/>
      <c r="Q68" s="128">
        <f>+Q64+Q66</f>
        <v>3370000000</v>
      </c>
      <c r="R68" s="46"/>
      <c r="S68" s="46"/>
      <c r="T68" s="46"/>
      <c r="U68" s="223"/>
      <c r="V68" s="128">
        <f>+V64+V66</f>
        <v>3466000000</v>
      </c>
      <c r="W68" s="46"/>
      <c r="X68" s="46"/>
      <c r="Y68" s="46"/>
      <c r="Z68" s="223"/>
      <c r="AA68" s="128">
        <f>+AA64+AA66</f>
        <v>2139000000</v>
      </c>
      <c r="AB68" s="46"/>
      <c r="AC68" s="46"/>
      <c r="AD68" s="46"/>
      <c r="AE68" s="223"/>
      <c r="AF68" s="46"/>
      <c r="AG68" s="46"/>
      <c r="AH68" s="56"/>
      <c r="AI68" s="56"/>
      <c r="AJ68" s="58"/>
      <c r="AK68" s="58"/>
      <c r="AL68" s="371"/>
      <c r="AM68" s="374"/>
      <c r="AN68" s="374"/>
      <c r="AO68" s="384"/>
      <c r="AP68" s="381"/>
    </row>
    <row r="69" spans="1:42" s="5" customFormat="1" ht="27" customHeight="1">
      <c r="A69" s="620" t="s">
        <v>191</v>
      </c>
      <c r="B69" s="621">
        <v>11</v>
      </c>
      <c r="C69" s="622" t="s">
        <v>337</v>
      </c>
      <c r="D69" s="623" t="s">
        <v>116</v>
      </c>
      <c r="E69" s="617">
        <f>GESTIÓN!C21</f>
        <v>452</v>
      </c>
      <c r="F69" s="617">
        <v>179</v>
      </c>
      <c r="G69" s="76" t="s">
        <v>9</v>
      </c>
      <c r="H69" s="148">
        <v>8</v>
      </c>
      <c r="I69" s="148">
        <v>0</v>
      </c>
      <c r="J69" s="49"/>
      <c r="K69" s="222"/>
      <c r="L69" s="148">
        <v>2</v>
      </c>
      <c r="M69" s="49"/>
      <c r="N69" s="49"/>
      <c r="O69" s="49"/>
      <c r="P69" s="222"/>
      <c r="Q69" s="148">
        <v>3</v>
      </c>
      <c r="R69" s="49"/>
      <c r="S69" s="49"/>
      <c r="T69" s="49"/>
      <c r="U69" s="222"/>
      <c r="V69" s="148">
        <v>3</v>
      </c>
      <c r="W69" s="49"/>
      <c r="X69" s="49"/>
      <c r="Y69" s="49"/>
      <c r="Z69" s="222"/>
      <c r="AA69" s="148">
        <v>0</v>
      </c>
      <c r="AB69" s="49"/>
      <c r="AC69" s="49"/>
      <c r="AD69" s="49"/>
      <c r="AE69" s="222"/>
      <c r="AF69" s="38"/>
      <c r="AG69" s="38"/>
      <c r="AH69" s="34"/>
      <c r="AI69" s="34"/>
      <c r="AJ69" s="50"/>
      <c r="AK69" s="50"/>
      <c r="AL69" s="369"/>
      <c r="AM69" s="372"/>
      <c r="AN69" s="372"/>
      <c r="AO69" s="382"/>
      <c r="AP69" s="379"/>
    </row>
    <row r="70" spans="1:42" s="5" customFormat="1" ht="27" customHeight="1">
      <c r="A70" s="624"/>
      <c r="B70" s="625"/>
      <c r="C70" s="626"/>
      <c r="D70" s="627"/>
      <c r="E70" s="618"/>
      <c r="F70" s="618"/>
      <c r="G70" s="77" t="s">
        <v>10</v>
      </c>
      <c r="H70" s="86">
        <f>I70+L70+Q70+V70+AA70</f>
        <v>1750000000</v>
      </c>
      <c r="I70" s="237">
        <v>0</v>
      </c>
      <c r="J70" s="238"/>
      <c r="K70" s="144"/>
      <c r="L70" s="237">
        <v>450000000</v>
      </c>
      <c r="M70" s="239"/>
      <c r="N70" s="239"/>
      <c r="O70" s="239"/>
      <c r="P70" s="239"/>
      <c r="Q70" s="237">
        <v>650000000</v>
      </c>
      <c r="R70" s="239"/>
      <c r="S70" s="239"/>
      <c r="T70" s="239"/>
      <c r="U70" s="239"/>
      <c r="V70" s="237">
        <v>650000000</v>
      </c>
      <c r="W70" s="239"/>
      <c r="X70" s="239"/>
      <c r="Y70" s="239"/>
      <c r="Z70" s="239"/>
      <c r="AA70" s="237">
        <v>0</v>
      </c>
      <c r="AB70" s="239"/>
      <c r="AC70" s="239"/>
      <c r="AD70" s="239"/>
      <c r="AE70" s="237"/>
      <c r="AF70" s="42"/>
      <c r="AG70" s="42"/>
      <c r="AH70" s="35"/>
      <c r="AI70" s="35"/>
      <c r="AJ70" s="44"/>
      <c r="AK70" s="44"/>
      <c r="AL70" s="370"/>
      <c r="AM70" s="373"/>
      <c r="AN70" s="373"/>
      <c r="AO70" s="383"/>
      <c r="AP70" s="380"/>
    </row>
    <row r="71" spans="1:42" s="5" customFormat="1" ht="27" customHeight="1">
      <c r="A71" s="624"/>
      <c r="B71" s="625"/>
      <c r="C71" s="626"/>
      <c r="D71" s="627"/>
      <c r="E71" s="618"/>
      <c r="F71" s="618"/>
      <c r="G71" s="77" t="s">
        <v>11</v>
      </c>
      <c r="H71" s="103">
        <v>0</v>
      </c>
      <c r="I71" s="103"/>
      <c r="J71" s="51"/>
      <c r="K71" s="144"/>
      <c r="L71" s="103"/>
      <c r="M71" s="51"/>
      <c r="N71" s="51"/>
      <c r="O71" s="51"/>
      <c r="P71" s="144"/>
      <c r="Q71" s="103"/>
      <c r="R71" s="51"/>
      <c r="S71" s="51"/>
      <c r="T71" s="51"/>
      <c r="U71" s="144"/>
      <c r="V71" s="103"/>
      <c r="W71" s="51"/>
      <c r="X71" s="51"/>
      <c r="Y71" s="51"/>
      <c r="Z71" s="144"/>
      <c r="AA71" s="103"/>
      <c r="AB71" s="51"/>
      <c r="AC71" s="51"/>
      <c r="AD71" s="51"/>
      <c r="AE71" s="144"/>
      <c r="AF71" s="52"/>
      <c r="AG71" s="52"/>
      <c r="AH71" s="35"/>
      <c r="AI71" s="52"/>
      <c r="AJ71" s="44"/>
      <c r="AK71" s="44"/>
      <c r="AL71" s="370"/>
      <c r="AM71" s="373"/>
      <c r="AN71" s="373"/>
      <c r="AO71" s="383"/>
      <c r="AP71" s="380"/>
    </row>
    <row r="72" spans="1:42" s="5" customFormat="1" ht="27" customHeight="1">
      <c r="A72" s="624"/>
      <c r="B72" s="625"/>
      <c r="C72" s="626"/>
      <c r="D72" s="627"/>
      <c r="E72" s="618"/>
      <c r="F72" s="618"/>
      <c r="G72" s="77" t="s">
        <v>12</v>
      </c>
      <c r="H72" s="103">
        <v>0</v>
      </c>
      <c r="I72" s="103"/>
      <c r="J72" s="55"/>
      <c r="K72" s="144"/>
      <c r="L72" s="103"/>
      <c r="M72" s="55"/>
      <c r="N72" s="55"/>
      <c r="O72" s="55"/>
      <c r="P72" s="144"/>
      <c r="Q72" s="103"/>
      <c r="R72" s="55"/>
      <c r="S72" s="55"/>
      <c r="T72" s="55"/>
      <c r="U72" s="144"/>
      <c r="V72" s="103"/>
      <c r="W72" s="55"/>
      <c r="X72" s="55"/>
      <c r="Y72" s="55"/>
      <c r="Z72" s="144"/>
      <c r="AA72" s="103"/>
      <c r="AB72" s="55"/>
      <c r="AC72" s="55"/>
      <c r="AD72" s="55"/>
      <c r="AE72" s="144"/>
      <c r="AF72" s="42"/>
      <c r="AG72" s="42"/>
      <c r="AH72" s="42"/>
      <c r="AI72" s="42"/>
      <c r="AJ72" s="44"/>
      <c r="AK72" s="44"/>
      <c r="AL72" s="370"/>
      <c r="AM72" s="373"/>
      <c r="AN72" s="373"/>
      <c r="AO72" s="383"/>
      <c r="AP72" s="380"/>
    </row>
    <row r="73" spans="1:42" s="5" customFormat="1" ht="27" customHeight="1">
      <c r="A73" s="624"/>
      <c r="B73" s="625"/>
      <c r="C73" s="626"/>
      <c r="D73" s="627"/>
      <c r="E73" s="618"/>
      <c r="F73" s="618"/>
      <c r="G73" s="77" t="s">
        <v>13</v>
      </c>
      <c r="H73" s="103">
        <f>+H69+H71</f>
        <v>8</v>
      </c>
      <c r="I73" s="103">
        <f>+I69+I71</f>
        <v>0</v>
      </c>
      <c r="J73" s="54"/>
      <c r="K73" s="144"/>
      <c r="L73" s="103">
        <f>+L69+L71</f>
        <v>2</v>
      </c>
      <c r="M73" s="54"/>
      <c r="N73" s="54"/>
      <c r="O73" s="54"/>
      <c r="P73" s="144"/>
      <c r="Q73" s="103">
        <f>+Q69+Q71</f>
        <v>3</v>
      </c>
      <c r="R73" s="54"/>
      <c r="S73" s="54"/>
      <c r="T73" s="54"/>
      <c r="U73" s="144"/>
      <c r="V73" s="103">
        <f>+V69+V71</f>
        <v>3</v>
      </c>
      <c r="W73" s="54"/>
      <c r="X73" s="54"/>
      <c r="Y73" s="54"/>
      <c r="Z73" s="144"/>
      <c r="AA73" s="103">
        <f>+AA69+AA71</f>
        <v>0</v>
      </c>
      <c r="AB73" s="54"/>
      <c r="AC73" s="54"/>
      <c r="AD73" s="54"/>
      <c r="AE73" s="144"/>
      <c r="AF73" s="52"/>
      <c r="AG73" s="52"/>
      <c r="AH73" s="35"/>
      <c r="AI73" s="35"/>
      <c r="AJ73" s="44"/>
      <c r="AK73" s="44"/>
      <c r="AL73" s="370"/>
      <c r="AM73" s="373"/>
      <c r="AN73" s="373"/>
      <c r="AO73" s="383"/>
      <c r="AP73" s="380"/>
    </row>
    <row r="74" spans="1:42" s="5" customFormat="1" ht="27" customHeight="1" thickBot="1">
      <c r="A74" s="628"/>
      <c r="B74" s="629"/>
      <c r="C74" s="630"/>
      <c r="D74" s="631"/>
      <c r="E74" s="619"/>
      <c r="F74" s="619"/>
      <c r="G74" s="78" t="s">
        <v>14</v>
      </c>
      <c r="H74" s="128">
        <f>+H70+H72</f>
        <v>1750000000</v>
      </c>
      <c r="I74" s="128">
        <f>+I70+I72</f>
        <v>0</v>
      </c>
      <c r="J74" s="46"/>
      <c r="K74" s="223"/>
      <c r="L74" s="128">
        <f>+L70+L72</f>
        <v>450000000</v>
      </c>
      <c r="M74" s="46"/>
      <c r="N74" s="46"/>
      <c r="O74" s="46"/>
      <c r="P74" s="223"/>
      <c r="Q74" s="128">
        <f>+Q70+Q72</f>
        <v>650000000</v>
      </c>
      <c r="R74" s="46"/>
      <c r="S74" s="46"/>
      <c r="T74" s="46"/>
      <c r="U74" s="223"/>
      <c r="V74" s="128">
        <f>+V70+V72</f>
        <v>650000000</v>
      </c>
      <c r="W74" s="46"/>
      <c r="X74" s="46"/>
      <c r="Y74" s="46"/>
      <c r="Z74" s="223"/>
      <c r="AA74" s="128">
        <f>+AA70+AA72</f>
        <v>0</v>
      </c>
      <c r="AB74" s="46"/>
      <c r="AC74" s="46"/>
      <c r="AD74" s="46"/>
      <c r="AE74" s="223"/>
      <c r="AF74" s="46"/>
      <c r="AG74" s="46"/>
      <c r="AH74" s="56"/>
      <c r="AI74" s="56"/>
      <c r="AJ74" s="58"/>
      <c r="AK74" s="58"/>
      <c r="AL74" s="371"/>
      <c r="AM74" s="374"/>
      <c r="AN74" s="374"/>
      <c r="AO74" s="384"/>
      <c r="AP74" s="381"/>
    </row>
    <row r="75" spans="1:42" s="5" customFormat="1" ht="27" customHeight="1">
      <c r="A75" s="620" t="s">
        <v>191</v>
      </c>
      <c r="B75" s="621">
        <v>12</v>
      </c>
      <c r="C75" s="622" t="s">
        <v>190</v>
      </c>
      <c r="D75" s="623" t="s">
        <v>116</v>
      </c>
      <c r="E75" s="617">
        <f>GESTIÓN!C22</f>
        <v>460</v>
      </c>
      <c r="F75" s="617">
        <v>179</v>
      </c>
      <c r="G75" s="76" t="s">
        <v>9</v>
      </c>
      <c r="H75" s="49">
        <v>45000</v>
      </c>
      <c r="I75" s="49">
        <v>5625</v>
      </c>
      <c r="J75" s="49"/>
      <c r="K75" s="222"/>
      <c r="L75" s="49">
        <v>11250</v>
      </c>
      <c r="M75" s="49"/>
      <c r="N75" s="49"/>
      <c r="O75" s="49"/>
      <c r="P75" s="222"/>
      <c r="Q75" s="49">
        <v>11250</v>
      </c>
      <c r="R75" s="49"/>
      <c r="S75" s="49"/>
      <c r="T75" s="49"/>
      <c r="U75" s="222"/>
      <c r="V75" s="49">
        <v>11250</v>
      </c>
      <c r="W75" s="49"/>
      <c r="X75" s="49"/>
      <c r="Y75" s="49"/>
      <c r="Z75" s="222"/>
      <c r="AA75" s="49">
        <v>5625</v>
      </c>
      <c r="AB75" s="49"/>
      <c r="AC75" s="49"/>
      <c r="AD75" s="49"/>
      <c r="AE75" s="222"/>
      <c r="AF75" s="38"/>
      <c r="AG75" s="38"/>
      <c r="AH75" s="34"/>
      <c r="AI75" s="34"/>
      <c r="AJ75" s="50"/>
      <c r="AK75" s="50"/>
      <c r="AL75" s="369"/>
      <c r="AM75" s="372"/>
      <c r="AN75" s="372"/>
      <c r="AO75" s="382"/>
      <c r="AP75" s="379"/>
    </row>
    <row r="76" spans="1:42" s="5" customFormat="1" ht="27" customHeight="1">
      <c r="A76" s="624"/>
      <c r="B76" s="625"/>
      <c r="C76" s="626"/>
      <c r="D76" s="627"/>
      <c r="E76" s="618"/>
      <c r="F76" s="618"/>
      <c r="G76" s="77" t="s">
        <v>10</v>
      </c>
      <c r="H76" s="86">
        <f>I76+L76+Q76+V76+AA76</f>
        <v>16793837950</v>
      </c>
      <c r="I76" s="237">
        <v>1713837950</v>
      </c>
      <c r="J76" s="238"/>
      <c r="K76" s="144"/>
      <c r="L76" s="237">
        <v>5634000000</v>
      </c>
      <c r="M76" s="239"/>
      <c r="N76" s="239"/>
      <c r="O76" s="239"/>
      <c r="P76" s="239"/>
      <c r="Q76" s="237">
        <v>4412000000</v>
      </c>
      <c r="R76" s="239"/>
      <c r="S76" s="239"/>
      <c r="T76" s="239"/>
      <c r="U76" s="239"/>
      <c r="V76" s="237">
        <v>3441000000</v>
      </c>
      <c r="W76" s="239"/>
      <c r="X76" s="239"/>
      <c r="Y76" s="239"/>
      <c r="Z76" s="239"/>
      <c r="AA76" s="237">
        <v>1593000000</v>
      </c>
      <c r="AB76" s="239"/>
      <c r="AC76" s="42"/>
      <c r="AD76" s="42"/>
      <c r="AE76" s="144"/>
      <c r="AF76" s="42"/>
      <c r="AG76" s="42"/>
      <c r="AH76" s="35"/>
      <c r="AI76" s="35"/>
      <c r="AJ76" s="44"/>
      <c r="AK76" s="44"/>
      <c r="AL76" s="370"/>
      <c r="AM76" s="373"/>
      <c r="AN76" s="373"/>
      <c r="AO76" s="383"/>
      <c r="AP76" s="380"/>
    </row>
    <row r="77" spans="1:42" s="5" customFormat="1" ht="27" customHeight="1">
      <c r="A77" s="624"/>
      <c r="B77" s="625"/>
      <c r="C77" s="626"/>
      <c r="D77" s="627"/>
      <c r="E77" s="618"/>
      <c r="F77" s="618"/>
      <c r="G77" s="77" t="s">
        <v>11</v>
      </c>
      <c r="H77" s="103">
        <v>0</v>
      </c>
      <c r="I77" s="103">
        <v>0</v>
      </c>
      <c r="J77" s="168"/>
      <c r="K77" s="144"/>
      <c r="L77" s="103">
        <v>0</v>
      </c>
      <c r="M77" s="168"/>
      <c r="N77" s="51"/>
      <c r="O77" s="51"/>
      <c r="P77" s="144"/>
      <c r="Q77" s="103">
        <v>0</v>
      </c>
      <c r="R77" s="168"/>
      <c r="S77" s="51"/>
      <c r="T77" s="51"/>
      <c r="U77" s="144"/>
      <c r="V77" s="103">
        <v>0</v>
      </c>
      <c r="W77" s="168"/>
      <c r="X77" s="51"/>
      <c r="Y77" s="51"/>
      <c r="Z77" s="144"/>
      <c r="AA77" s="103">
        <v>0</v>
      </c>
      <c r="AB77" s="168"/>
      <c r="AC77" s="51"/>
      <c r="AD77" s="51"/>
      <c r="AE77" s="144"/>
      <c r="AF77" s="52"/>
      <c r="AG77" s="52"/>
      <c r="AH77" s="35"/>
      <c r="AI77" s="52"/>
      <c r="AJ77" s="44"/>
      <c r="AK77" s="44"/>
      <c r="AL77" s="370"/>
      <c r="AM77" s="373"/>
      <c r="AN77" s="373"/>
      <c r="AO77" s="383"/>
      <c r="AP77" s="380"/>
    </row>
    <row r="78" spans="1:42" s="5" customFormat="1" ht="27" customHeight="1">
      <c r="A78" s="624"/>
      <c r="B78" s="625"/>
      <c r="C78" s="626"/>
      <c r="D78" s="627"/>
      <c r="E78" s="618"/>
      <c r="F78" s="618"/>
      <c r="G78" s="77" t="s">
        <v>12</v>
      </c>
      <c r="H78" s="103">
        <v>0</v>
      </c>
      <c r="I78" s="103">
        <v>0</v>
      </c>
      <c r="J78" s="55"/>
      <c r="K78" s="144"/>
      <c r="L78" s="103">
        <v>0</v>
      </c>
      <c r="M78" s="55"/>
      <c r="N78" s="55"/>
      <c r="O78" s="55"/>
      <c r="P78" s="144"/>
      <c r="Q78" s="103">
        <v>0</v>
      </c>
      <c r="R78" s="55"/>
      <c r="S78" s="55"/>
      <c r="T78" s="55"/>
      <c r="U78" s="144"/>
      <c r="V78" s="103">
        <v>0</v>
      </c>
      <c r="W78" s="55"/>
      <c r="X78" s="55"/>
      <c r="Y78" s="55"/>
      <c r="Z78" s="144"/>
      <c r="AA78" s="103">
        <v>0</v>
      </c>
      <c r="AB78" s="55"/>
      <c r="AC78" s="55"/>
      <c r="AD78" s="55"/>
      <c r="AE78" s="144"/>
      <c r="AF78" s="42"/>
      <c r="AG78" s="42"/>
      <c r="AH78" s="42"/>
      <c r="AI78" s="42"/>
      <c r="AJ78" s="44"/>
      <c r="AK78" s="44"/>
      <c r="AL78" s="370"/>
      <c r="AM78" s="373"/>
      <c r="AN78" s="373"/>
      <c r="AO78" s="383"/>
      <c r="AP78" s="380"/>
    </row>
    <row r="79" spans="1:42" s="5" customFormat="1" ht="27" customHeight="1">
      <c r="A79" s="624"/>
      <c r="B79" s="625"/>
      <c r="C79" s="626"/>
      <c r="D79" s="627"/>
      <c r="E79" s="618"/>
      <c r="F79" s="618"/>
      <c r="G79" s="77" t="s">
        <v>13</v>
      </c>
      <c r="H79" s="130">
        <f>+H75+H77</f>
        <v>45000</v>
      </c>
      <c r="I79" s="130">
        <f>+I75+I77</f>
        <v>5625</v>
      </c>
      <c r="J79" s="54"/>
      <c r="K79" s="144"/>
      <c r="L79" s="130">
        <f>+L75+L77</f>
        <v>11250</v>
      </c>
      <c r="M79" s="54"/>
      <c r="N79" s="54"/>
      <c r="O79" s="54"/>
      <c r="P79" s="144"/>
      <c r="Q79" s="130">
        <f>+Q75+Q77</f>
        <v>11250</v>
      </c>
      <c r="R79" s="54"/>
      <c r="S79" s="54"/>
      <c r="T79" s="54"/>
      <c r="U79" s="144"/>
      <c r="V79" s="130">
        <f>+V75+V77</f>
        <v>11250</v>
      </c>
      <c r="W79" s="54"/>
      <c r="X79" s="54"/>
      <c r="Y79" s="54"/>
      <c r="Z79" s="144"/>
      <c r="AA79" s="130">
        <f>+AA75+AA77</f>
        <v>5625</v>
      </c>
      <c r="AB79" s="54"/>
      <c r="AC79" s="54"/>
      <c r="AD79" s="54"/>
      <c r="AE79" s="144"/>
      <c r="AF79" s="52"/>
      <c r="AG79" s="52"/>
      <c r="AH79" s="35"/>
      <c r="AI79" s="35"/>
      <c r="AJ79" s="44"/>
      <c r="AK79" s="44"/>
      <c r="AL79" s="370"/>
      <c r="AM79" s="373"/>
      <c r="AN79" s="373"/>
      <c r="AO79" s="383"/>
      <c r="AP79" s="380"/>
    </row>
    <row r="80" spans="1:42" s="5" customFormat="1" ht="27" customHeight="1" thickBot="1">
      <c r="A80" s="628"/>
      <c r="B80" s="629"/>
      <c r="C80" s="630"/>
      <c r="D80" s="631"/>
      <c r="E80" s="619"/>
      <c r="F80" s="619"/>
      <c r="G80" s="78" t="s">
        <v>14</v>
      </c>
      <c r="H80" s="128">
        <f>+H76+H78</f>
        <v>16793837950</v>
      </c>
      <c r="I80" s="128">
        <f>+I76+I78</f>
        <v>1713837950</v>
      </c>
      <c r="J80" s="46"/>
      <c r="K80" s="223"/>
      <c r="L80" s="128">
        <f>+L76+L78</f>
        <v>5634000000</v>
      </c>
      <c r="M80" s="46"/>
      <c r="N80" s="46"/>
      <c r="O80" s="46"/>
      <c r="P80" s="223"/>
      <c r="Q80" s="128">
        <f>+Q76+Q78</f>
        <v>4412000000</v>
      </c>
      <c r="R80" s="46"/>
      <c r="S80" s="46"/>
      <c r="T80" s="46"/>
      <c r="U80" s="223"/>
      <c r="V80" s="128">
        <f>+V76+V78</f>
        <v>3441000000</v>
      </c>
      <c r="W80" s="46"/>
      <c r="X80" s="46"/>
      <c r="Y80" s="46"/>
      <c r="Z80" s="223"/>
      <c r="AA80" s="128">
        <f>+AA76+AA78</f>
        <v>1593000000</v>
      </c>
      <c r="AB80" s="46"/>
      <c r="AC80" s="46"/>
      <c r="AD80" s="46"/>
      <c r="AE80" s="223"/>
      <c r="AF80" s="46"/>
      <c r="AG80" s="46"/>
      <c r="AH80" s="56"/>
      <c r="AI80" s="56"/>
      <c r="AJ80" s="58"/>
      <c r="AK80" s="58"/>
      <c r="AL80" s="371"/>
      <c r="AM80" s="374"/>
      <c r="AN80" s="374"/>
      <c r="AO80" s="384"/>
      <c r="AP80" s="381"/>
    </row>
    <row r="81" spans="1:42" s="5" customFormat="1" ht="27" customHeight="1">
      <c r="A81" s="620" t="s">
        <v>193</v>
      </c>
      <c r="B81" s="632">
        <v>13</v>
      </c>
      <c r="C81" s="635" t="s">
        <v>192</v>
      </c>
      <c r="D81" s="623" t="s">
        <v>116</v>
      </c>
      <c r="E81" s="617">
        <f>GESTIÓN!C23</f>
        <v>461</v>
      </c>
      <c r="F81" s="617">
        <v>179</v>
      </c>
      <c r="G81" s="76" t="s">
        <v>9</v>
      </c>
      <c r="H81" s="152">
        <v>1</v>
      </c>
      <c r="I81" s="158">
        <v>0.125</v>
      </c>
      <c r="J81" s="49"/>
      <c r="K81" s="222"/>
      <c r="L81" s="158">
        <v>0.25</v>
      </c>
      <c r="M81" s="49"/>
      <c r="N81" s="49"/>
      <c r="O81" s="49"/>
      <c r="P81" s="222"/>
      <c r="Q81" s="158">
        <v>0.25</v>
      </c>
      <c r="R81" s="49"/>
      <c r="S81" s="49"/>
      <c r="T81" s="49"/>
      <c r="U81" s="222"/>
      <c r="V81" s="158">
        <v>0.25</v>
      </c>
      <c r="W81" s="49"/>
      <c r="X81" s="49"/>
      <c r="Y81" s="49"/>
      <c r="Z81" s="222"/>
      <c r="AA81" s="158">
        <v>0.125</v>
      </c>
      <c r="AB81" s="49"/>
      <c r="AC81" s="49"/>
      <c r="AD81" s="49"/>
      <c r="AE81" s="222"/>
      <c r="AF81" s="38"/>
      <c r="AG81" s="38"/>
      <c r="AH81" s="153"/>
      <c r="AI81" s="153"/>
      <c r="AJ81" s="154"/>
      <c r="AK81" s="154"/>
      <c r="AL81" s="369"/>
      <c r="AM81" s="372"/>
      <c r="AN81" s="372"/>
      <c r="AO81" s="382"/>
      <c r="AP81" s="379"/>
    </row>
    <row r="82" spans="1:42" s="5" customFormat="1" ht="27" customHeight="1">
      <c r="A82" s="624"/>
      <c r="B82" s="633"/>
      <c r="C82" s="636"/>
      <c r="D82" s="627"/>
      <c r="E82" s="618"/>
      <c r="F82" s="618"/>
      <c r="G82" s="77" t="s">
        <v>10</v>
      </c>
      <c r="H82" s="86">
        <f>I82+L82+Q82+V82+AA82</f>
        <v>7284174162</v>
      </c>
      <c r="I82" s="87">
        <v>745174162</v>
      </c>
      <c r="J82" s="143"/>
      <c r="K82" s="144"/>
      <c r="L82" s="145">
        <v>1465000000</v>
      </c>
      <c r="M82" s="143"/>
      <c r="N82" s="143"/>
      <c r="O82" s="167"/>
      <c r="P82" s="144"/>
      <c r="Q82" s="145">
        <v>1490000000</v>
      </c>
      <c r="R82" s="143"/>
      <c r="S82" s="143"/>
      <c r="T82" s="143"/>
      <c r="U82" s="144"/>
      <c r="V82" s="145">
        <v>1651000000</v>
      </c>
      <c r="W82" s="143"/>
      <c r="X82" s="143"/>
      <c r="Y82" s="143"/>
      <c r="Z82" s="144"/>
      <c r="AA82" s="145">
        <v>1933000000</v>
      </c>
      <c r="AB82" s="143"/>
      <c r="AC82" s="143"/>
      <c r="AD82" s="143"/>
      <c r="AE82" s="144"/>
      <c r="AF82" s="143"/>
      <c r="AG82" s="143"/>
      <c r="AH82" s="141"/>
      <c r="AI82" s="141"/>
      <c r="AJ82" s="142"/>
      <c r="AK82" s="142"/>
      <c r="AL82" s="394"/>
      <c r="AM82" s="373"/>
      <c r="AN82" s="373"/>
      <c r="AO82" s="396"/>
      <c r="AP82" s="380"/>
    </row>
    <row r="83" spans="1:42" s="5" customFormat="1" ht="27" customHeight="1">
      <c r="A83" s="624"/>
      <c r="B83" s="633"/>
      <c r="C83" s="636"/>
      <c r="D83" s="627"/>
      <c r="E83" s="618"/>
      <c r="F83" s="618"/>
      <c r="G83" s="77" t="s">
        <v>11</v>
      </c>
      <c r="H83" s="103">
        <v>0</v>
      </c>
      <c r="I83" s="103">
        <v>0</v>
      </c>
      <c r="J83" s="51"/>
      <c r="K83" s="144"/>
      <c r="L83" s="103">
        <v>0</v>
      </c>
      <c r="M83" s="51"/>
      <c r="N83" s="51"/>
      <c r="O83" s="51"/>
      <c r="P83" s="144"/>
      <c r="Q83" s="103">
        <v>0</v>
      </c>
      <c r="R83" s="51"/>
      <c r="S83" s="51"/>
      <c r="T83" s="51"/>
      <c r="U83" s="144"/>
      <c r="V83" s="103">
        <v>0</v>
      </c>
      <c r="W83" s="51"/>
      <c r="X83" s="51"/>
      <c r="Y83" s="51"/>
      <c r="Z83" s="144"/>
      <c r="AA83" s="103">
        <v>0</v>
      </c>
      <c r="AB83" s="51"/>
      <c r="AC83" s="51"/>
      <c r="AD83" s="51"/>
      <c r="AE83" s="144"/>
      <c r="AF83" s="52"/>
      <c r="AG83" s="52"/>
      <c r="AH83" s="141"/>
      <c r="AI83" s="53"/>
      <c r="AJ83" s="52"/>
      <c r="AK83" s="52"/>
      <c r="AL83" s="394"/>
      <c r="AM83" s="373"/>
      <c r="AN83" s="373"/>
      <c r="AO83" s="396"/>
      <c r="AP83" s="380"/>
    </row>
    <row r="84" spans="1:42" s="5" customFormat="1" ht="27" customHeight="1">
      <c r="A84" s="624"/>
      <c r="B84" s="633"/>
      <c r="C84" s="636"/>
      <c r="D84" s="627"/>
      <c r="E84" s="618"/>
      <c r="F84" s="618"/>
      <c r="G84" s="77" t="s">
        <v>12</v>
      </c>
      <c r="H84" s="103">
        <v>0</v>
      </c>
      <c r="I84" s="103">
        <v>0</v>
      </c>
      <c r="J84" s="51"/>
      <c r="K84" s="144"/>
      <c r="L84" s="103">
        <v>0</v>
      </c>
      <c r="M84" s="51"/>
      <c r="N84" s="51"/>
      <c r="O84" s="51"/>
      <c r="P84" s="144"/>
      <c r="Q84" s="103">
        <v>0</v>
      </c>
      <c r="R84" s="51"/>
      <c r="S84" s="51"/>
      <c r="T84" s="51"/>
      <c r="U84" s="144"/>
      <c r="V84" s="103">
        <v>0</v>
      </c>
      <c r="W84" s="51"/>
      <c r="X84" s="51"/>
      <c r="Y84" s="51"/>
      <c r="Z84" s="144"/>
      <c r="AA84" s="103">
        <v>0</v>
      </c>
      <c r="AB84" s="51"/>
      <c r="AC84" s="51"/>
      <c r="AD84" s="51"/>
      <c r="AE84" s="144"/>
      <c r="AF84" s="143"/>
      <c r="AG84" s="143"/>
      <c r="AH84" s="141"/>
      <c r="AI84" s="52"/>
      <c r="AJ84" s="142"/>
      <c r="AK84" s="52"/>
      <c r="AL84" s="394"/>
      <c r="AM84" s="373"/>
      <c r="AN84" s="373"/>
      <c r="AO84" s="396"/>
      <c r="AP84" s="380"/>
    </row>
    <row r="85" spans="1:42" s="5" customFormat="1" ht="27" customHeight="1">
      <c r="A85" s="624"/>
      <c r="B85" s="633"/>
      <c r="C85" s="636"/>
      <c r="D85" s="627"/>
      <c r="E85" s="618"/>
      <c r="F85" s="618"/>
      <c r="G85" s="77" t="s">
        <v>13</v>
      </c>
      <c r="H85" s="131">
        <f>+H81+H83</f>
        <v>1</v>
      </c>
      <c r="I85" s="131">
        <f>+I81+I83</f>
        <v>0.125</v>
      </c>
      <c r="J85" s="54"/>
      <c r="K85" s="144"/>
      <c r="L85" s="131">
        <f>+L81+L83</f>
        <v>0.25</v>
      </c>
      <c r="M85" s="54"/>
      <c r="N85" s="54"/>
      <c r="O85" s="54"/>
      <c r="P85" s="144"/>
      <c r="Q85" s="131">
        <f>+Q81+Q83</f>
        <v>0.25</v>
      </c>
      <c r="R85" s="54"/>
      <c r="S85" s="54"/>
      <c r="T85" s="54"/>
      <c r="U85" s="144"/>
      <c r="V85" s="131">
        <f>+V81+V83</f>
        <v>0.25</v>
      </c>
      <c r="W85" s="54"/>
      <c r="X85" s="54"/>
      <c r="Y85" s="54"/>
      <c r="Z85" s="144"/>
      <c r="AA85" s="131">
        <f>+AA81+AA83</f>
        <v>0.125</v>
      </c>
      <c r="AB85" s="54"/>
      <c r="AC85" s="54"/>
      <c r="AD85" s="54"/>
      <c r="AE85" s="144"/>
      <c r="AF85" s="52"/>
      <c r="AG85" s="52"/>
      <c r="AH85" s="141"/>
      <c r="AI85" s="53"/>
      <c r="AJ85" s="142"/>
      <c r="AK85" s="142"/>
      <c r="AL85" s="394"/>
      <c r="AM85" s="373"/>
      <c r="AN85" s="373"/>
      <c r="AO85" s="396"/>
      <c r="AP85" s="380"/>
    </row>
    <row r="86" spans="1:43" s="5" customFormat="1" ht="27" customHeight="1" thickBot="1">
      <c r="A86" s="628"/>
      <c r="B86" s="634"/>
      <c r="C86" s="637"/>
      <c r="D86" s="631"/>
      <c r="E86" s="619"/>
      <c r="F86" s="619"/>
      <c r="G86" s="78" t="s">
        <v>14</v>
      </c>
      <c r="H86" s="128">
        <f>+H82+H84</f>
        <v>7284174162</v>
      </c>
      <c r="I86" s="128">
        <f>+I82+I84</f>
        <v>745174162</v>
      </c>
      <c r="J86" s="155"/>
      <c r="K86" s="223"/>
      <c r="L86" s="128">
        <f>+L82+L84</f>
        <v>1465000000</v>
      </c>
      <c r="M86" s="155"/>
      <c r="N86" s="155"/>
      <c r="O86" s="155"/>
      <c r="P86" s="223"/>
      <c r="Q86" s="128">
        <f>+Q82+Q84</f>
        <v>1490000000</v>
      </c>
      <c r="R86" s="155"/>
      <c r="S86" s="155"/>
      <c r="T86" s="155"/>
      <c r="U86" s="223"/>
      <c r="V86" s="128">
        <f>+V82+V84</f>
        <v>1651000000</v>
      </c>
      <c r="W86" s="155"/>
      <c r="X86" s="155"/>
      <c r="Y86" s="155"/>
      <c r="Z86" s="223"/>
      <c r="AA86" s="128">
        <f>+AA82+AA84</f>
        <v>1933000000</v>
      </c>
      <c r="AB86" s="155"/>
      <c r="AC86" s="155"/>
      <c r="AD86" s="155"/>
      <c r="AE86" s="223"/>
      <c r="AF86" s="156"/>
      <c r="AG86" s="156"/>
      <c r="AH86" s="157"/>
      <c r="AI86" s="135"/>
      <c r="AJ86" s="58"/>
      <c r="AK86" s="58"/>
      <c r="AL86" s="395"/>
      <c r="AM86" s="374"/>
      <c r="AN86" s="374"/>
      <c r="AO86" s="397"/>
      <c r="AP86" s="381"/>
      <c r="AQ86" s="5">
        <f>LEN(AL81)</f>
        <v>0</v>
      </c>
    </row>
    <row r="87" spans="1:42" s="5" customFormat="1" ht="27" customHeight="1">
      <c r="A87" s="620" t="s">
        <v>193</v>
      </c>
      <c r="B87" s="632">
        <v>14</v>
      </c>
      <c r="C87" s="635" t="s">
        <v>194</v>
      </c>
      <c r="D87" s="623" t="s">
        <v>116</v>
      </c>
      <c r="E87" s="617">
        <f>GESTIÓN!C23</f>
        <v>461</v>
      </c>
      <c r="F87" s="617">
        <v>179</v>
      </c>
      <c r="G87" s="76" t="s">
        <v>9</v>
      </c>
      <c r="H87" s="49">
        <v>136000</v>
      </c>
      <c r="I87" s="49">
        <v>12000</v>
      </c>
      <c r="J87" s="49"/>
      <c r="K87" s="222"/>
      <c r="L87" s="49">
        <v>24000</v>
      </c>
      <c r="M87" s="49"/>
      <c r="N87" s="49"/>
      <c r="O87" s="49"/>
      <c r="P87" s="222"/>
      <c r="Q87" s="49">
        <v>40000</v>
      </c>
      <c r="R87" s="49"/>
      <c r="S87" s="49"/>
      <c r="T87" s="49"/>
      <c r="U87" s="222"/>
      <c r="V87" s="49">
        <v>40000</v>
      </c>
      <c r="W87" s="49"/>
      <c r="X87" s="49"/>
      <c r="Y87" s="49"/>
      <c r="Z87" s="222"/>
      <c r="AA87" s="49">
        <v>20000</v>
      </c>
      <c r="AB87" s="49"/>
      <c r="AC87" s="49"/>
      <c r="AD87" s="49"/>
      <c r="AE87" s="222"/>
      <c r="AF87" s="38"/>
      <c r="AG87" s="38"/>
      <c r="AH87" s="153"/>
      <c r="AI87" s="153"/>
      <c r="AJ87" s="154"/>
      <c r="AK87" s="154"/>
      <c r="AL87" s="369"/>
      <c r="AM87" s="372"/>
      <c r="AN87" s="372"/>
      <c r="AO87" s="382"/>
      <c r="AP87" s="379"/>
    </row>
    <row r="88" spans="1:43" s="5" customFormat="1" ht="27" customHeight="1">
      <c r="A88" s="624"/>
      <c r="B88" s="633"/>
      <c r="C88" s="636"/>
      <c r="D88" s="627"/>
      <c r="E88" s="618"/>
      <c r="F88" s="618"/>
      <c r="G88" s="77" t="s">
        <v>10</v>
      </c>
      <c r="H88" s="86">
        <f>I88+L88+Q88+V88+AA88</f>
        <v>11737768637.004286</v>
      </c>
      <c r="I88" s="87">
        <v>867768637.0042858</v>
      </c>
      <c r="J88" s="143"/>
      <c r="K88" s="144"/>
      <c r="L88" s="143">
        <v>3026000000</v>
      </c>
      <c r="M88" s="143"/>
      <c r="N88" s="143"/>
      <c r="O88" s="143"/>
      <c r="P88" s="144"/>
      <c r="Q88" s="143">
        <v>2955000000</v>
      </c>
      <c r="R88" s="143"/>
      <c r="S88" s="143"/>
      <c r="T88" s="143"/>
      <c r="U88" s="144"/>
      <c r="V88" s="143">
        <v>3094000000</v>
      </c>
      <c r="W88" s="143"/>
      <c r="X88" s="143"/>
      <c r="Y88" s="143"/>
      <c r="Z88" s="144"/>
      <c r="AA88" s="143">
        <v>1795000000</v>
      </c>
      <c r="AB88" s="143"/>
      <c r="AC88" s="143"/>
      <c r="AD88" s="143"/>
      <c r="AE88" s="144"/>
      <c r="AF88" s="143"/>
      <c r="AG88" s="143"/>
      <c r="AH88" s="141"/>
      <c r="AI88" s="141"/>
      <c r="AJ88" s="142"/>
      <c r="AK88" s="142"/>
      <c r="AL88" s="370"/>
      <c r="AM88" s="373"/>
      <c r="AN88" s="373"/>
      <c r="AO88" s="383"/>
      <c r="AP88" s="380"/>
      <c r="AQ88" s="149">
        <f>I88+L88+Q88+V88+AA88</f>
        <v>11737768637.004286</v>
      </c>
    </row>
    <row r="89" spans="1:42" s="5" customFormat="1" ht="27" customHeight="1">
      <c r="A89" s="624"/>
      <c r="B89" s="633"/>
      <c r="C89" s="636"/>
      <c r="D89" s="627"/>
      <c r="E89" s="618"/>
      <c r="F89" s="618"/>
      <c r="G89" s="77" t="s">
        <v>11</v>
      </c>
      <c r="H89" s="103">
        <v>0</v>
      </c>
      <c r="I89" s="103">
        <v>0</v>
      </c>
      <c r="J89" s="51"/>
      <c r="K89" s="144"/>
      <c r="L89" s="103">
        <v>0</v>
      </c>
      <c r="M89" s="51"/>
      <c r="N89" s="51"/>
      <c r="O89" s="51"/>
      <c r="P89" s="144"/>
      <c r="Q89" s="103">
        <v>0</v>
      </c>
      <c r="R89" s="51"/>
      <c r="S89" s="51"/>
      <c r="T89" s="51"/>
      <c r="U89" s="144"/>
      <c r="V89" s="103">
        <v>0</v>
      </c>
      <c r="W89" s="51"/>
      <c r="X89" s="51"/>
      <c r="Y89" s="51"/>
      <c r="Z89" s="144"/>
      <c r="AA89" s="103">
        <v>0</v>
      </c>
      <c r="AB89" s="51"/>
      <c r="AC89" s="51"/>
      <c r="AD89" s="51"/>
      <c r="AE89" s="144"/>
      <c r="AF89" s="52"/>
      <c r="AG89" s="52"/>
      <c r="AH89" s="141"/>
      <c r="AI89" s="52"/>
      <c r="AJ89" s="142"/>
      <c r="AK89" s="142"/>
      <c r="AL89" s="370"/>
      <c r="AM89" s="373"/>
      <c r="AN89" s="373"/>
      <c r="AO89" s="383"/>
      <c r="AP89" s="380"/>
    </row>
    <row r="90" spans="1:42" s="5" customFormat="1" ht="27" customHeight="1">
      <c r="A90" s="624"/>
      <c r="B90" s="633"/>
      <c r="C90" s="636"/>
      <c r="D90" s="627"/>
      <c r="E90" s="618"/>
      <c r="F90" s="618"/>
      <c r="G90" s="77" t="s">
        <v>12</v>
      </c>
      <c r="H90" s="103">
        <v>0</v>
      </c>
      <c r="I90" s="103">
        <v>0</v>
      </c>
      <c r="J90" s="55"/>
      <c r="K90" s="144"/>
      <c r="L90" s="103">
        <v>0</v>
      </c>
      <c r="M90" s="55"/>
      <c r="N90" s="55"/>
      <c r="O90" s="55"/>
      <c r="P90" s="144"/>
      <c r="Q90" s="103">
        <v>0</v>
      </c>
      <c r="R90" s="55"/>
      <c r="S90" s="55"/>
      <c r="T90" s="55"/>
      <c r="U90" s="144"/>
      <c r="V90" s="103">
        <v>0</v>
      </c>
      <c r="W90" s="55"/>
      <c r="X90" s="55"/>
      <c r="Y90" s="55"/>
      <c r="Z90" s="144"/>
      <c r="AA90" s="103">
        <v>0</v>
      </c>
      <c r="AB90" s="55"/>
      <c r="AC90" s="55"/>
      <c r="AD90" s="55"/>
      <c r="AE90" s="144"/>
      <c r="AF90" s="143"/>
      <c r="AG90" s="143"/>
      <c r="AH90" s="143"/>
      <c r="AI90" s="143"/>
      <c r="AJ90" s="142"/>
      <c r="AK90" s="142"/>
      <c r="AL90" s="370"/>
      <c r="AM90" s="373"/>
      <c r="AN90" s="373"/>
      <c r="AO90" s="383"/>
      <c r="AP90" s="380"/>
    </row>
    <row r="91" spans="1:42" s="5" customFormat="1" ht="27" customHeight="1">
      <c r="A91" s="624"/>
      <c r="B91" s="633"/>
      <c r="C91" s="636"/>
      <c r="D91" s="627"/>
      <c r="E91" s="618"/>
      <c r="F91" s="618"/>
      <c r="G91" s="77" t="s">
        <v>13</v>
      </c>
      <c r="H91" s="103">
        <f>+H87+H89</f>
        <v>136000</v>
      </c>
      <c r="I91" s="103">
        <f>+I87+I89</f>
        <v>12000</v>
      </c>
      <c r="J91" s="54"/>
      <c r="K91" s="144"/>
      <c r="L91" s="103">
        <f>+L87+L89</f>
        <v>24000</v>
      </c>
      <c r="M91" s="54"/>
      <c r="N91" s="54"/>
      <c r="O91" s="54"/>
      <c r="P91" s="144"/>
      <c r="Q91" s="103">
        <f>+Q87+Q89</f>
        <v>40000</v>
      </c>
      <c r="R91" s="54"/>
      <c r="S91" s="54"/>
      <c r="T91" s="54"/>
      <c r="U91" s="144"/>
      <c r="V91" s="103">
        <f>+V87+V89</f>
        <v>40000</v>
      </c>
      <c r="W91" s="54"/>
      <c r="X91" s="54"/>
      <c r="Y91" s="54"/>
      <c r="Z91" s="144"/>
      <c r="AA91" s="103">
        <f>+AA87+AA89</f>
        <v>20000</v>
      </c>
      <c r="AB91" s="54"/>
      <c r="AC91" s="54"/>
      <c r="AD91" s="54"/>
      <c r="AE91" s="144"/>
      <c r="AF91" s="52"/>
      <c r="AG91" s="52"/>
      <c r="AH91" s="141"/>
      <c r="AI91" s="141"/>
      <c r="AJ91" s="142"/>
      <c r="AK91" s="142"/>
      <c r="AL91" s="370"/>
      <c r="AM91" s="373"/>
      <c r="AN91" s="373"/>
      <c r="AO91" s="383"/>
      <c r="AP91" s="380"/>
    </row>
    <row r="92" spans="1:42" s="5" customFormat="1" ht="27" customHeight="1" thickBot="1">
      <c r="A92" s="628"/>
      <c r="B92" s="634"/>
      <c r="C92" s="637"/>
      <c r="D92" s="631"/>
      <c r="E92" s="619"/>
      <c r="F92" s="619"/>
      <c r="G92" s="78" t="s">
        <v>14</v>
      </c>
      <c r="H92" s="128">
        <f>+H88+H90</f>
        <v>11737768637.004286</v>
      </c>
      <c r="I92" s="128">
        <f>+I88+I90</f>
        <v>867768637.0042858</v>
      </c>
      <c r="J92" s="156"/>
      <c r="K92" s="223"/>
      <c r="L92" s="128">
        <f>+L88+L90</f>
        <v>3026000000</v>
      </c>
      <c r="M92" s="156"/>
      <c r="N92" s="156"/>
      <c r="O92" s="156"/>
      <c r="P92" s="223"/>
      <c r="Q92" s="128">
        <f>+Q88+Q90</f>
        <v>2955000000</v>
      </c>
      <c r="R92" s="156"/>
      <c r="S92" s="156"/>
      <c r="T92" s="156"/>
      <c r="U92" s="223"/>
      <c r="V92" s="128">
        <f>+V88+V90</f>
        <v>3094000000</v>
      </c>
      <c r="W92" s="156"/>
      <c r="X92" s="156"/>
      <c r="Y92" s="156"/>
      <c r="Z92" s="223"/>
      <c r="AA92" s="128">
        <f>+AA88+AA90</f>
        <v>1795000000</v>
      </c>
      <c r="AB92" s="156"/>
      <c r="AC92" s="156"/>
      <c r="AD92" s="156"/>
      <c r="AE92" s="223"/>
      <c r="AF92" s="156"/>
      <c r="AG92" s="156"/>
      <c r="AH92" s="157"/>
      <c r="AI92" s="157"/>
      <c r="AJ92" s="58"/>
      <c r="AK92" s="58"/>
      <c r="AL92" s="371"/>
      <c r="AM92" s="374"/>
      <c r="AN92" s="374"/>
      <c r="AO92" s="384"/>
      <c r="AP92" s="381"/>
    </row>
    <row r="93" spans="1:42" s="5" customFormat="1" ht="27" customHeight="1">
      <c r="A93" s="620" t="s">
        <v>193</v>
      </c>
      <c r="B93" s="617">
        <v>15</v>
      </c>
      <c r="C93" s="617" t="s">
        <v>195</v>
      </c>
      <c r="D93" s="623" t="s">
        <v>318</v>
      </c>
      <c r="E93" s="617">
        <v>446</v>
      </c>
      <c r="F93" s="617">
        <v>179</v>
      </c>
      <c r="G93" s="76" t="s">
        <v>9</v>
      </c>
      <c r="H93" s="148">
        <v>2.1</v>
      </c>
      <c r="I93" s="160">
        <v>0.1</v>
      </c>
      <c r="J93" s="159"/>
      <c r="K93" s="222"/>
      <c r="L93" s="160">
        <v>0.6</v>
      </c>
      <c r="M93" s="161"/>
      <c r="N93" s="161"/>
      <c r="O93" s="161"/>
      <c r="P93" s="222"/>
      <c r="Q93" s="160">
        <v>1.1</v>
      </c>
      <c r="R93" s="161"/>
      <c r="S93" s="161"/>
      <c r="T93" s="161"/>
      <c r="U93" s="222"/>
      <c r="V93" s="160">
        <v>1.6</v>
      </c>
      <c r="W93" s="161"/>
      <c r="X93" s="161"/>
      <c r="Y93" s="161"/>
      <c r="Z93" s="222"/>
      <c r="AA93" s="160">
        <v>2.1</v>
      </c>
      <c r="AB93" s="161"/>
      <c r="AC93" s="161"/>
      <c r="AD93" s="161"/>
      <c r="AE93" s="222"/>
      <c r="AF93" s="161"/>
      <c r="AG93" s="161"/>
      <c r="AH93" s="153"/>
      <c r="AI93" s="153"/>
      <c r="AJ93" s="38"/>
      <c r="AK93" s="38"/>
      <c r="AL93" s="162"/>
      <c r="AM93" s="98"/>
      <c r="AN93" s="98"/>
      <c r="AO93" s="163"/>
      <c r="AP93" s="101"/>
    </row>
    <row r="94" spans="1:43" s="5" customFormat="1" ht="27" customHeight="1">
      <c r="A94" s="624"/>
      <c r="B94" s="618"/>
      <c r="C94" s="618"/>
      <c r="D94" s="627"/>
      <c r="E94" s="618"/>
      <c r="F94" s="618"/>
      <c r="G94" s="77" t="s">
        <v>10</v>
      </c>
      <c r="H94" s="86">
        <f>I94+L94+Q94+V94+AA94</f>
        <v>8527995917</v>
      </c>
      <c r="I94" s="87">
        <v>797995917</v>
      </c>
      <c r="J94" s="146"/>
      <c r="K94" s="144"/>
      <c r="L94" s="143">
        <v>2098000000</v>
      </c>
      <c r="M94" s="143"/>
      <c r="N94" s="143"/>
      <c r="O94" s="143"/>
      <c r="P94" s="144"/>
      <c r="Q94" s="143">
        <v>1954000000</v>
      </c>
      <c r="R94" s="143"/>
      <c r="S94" s="143"/>
      <c r="T94" s="143"/>
      <c r="U94" s="144"/>
      <c r="V94" s="143">
        <v>2157000000</v>
      </c>
      <c r="W94" s="143"/>
      <c r="X94" s="143"/>
      <c r="Y94" s="143"/>
      <c r="Z94" s="144"/>
      <c r="AA94" s="143">
        <v>1521000000</v>
      </c>
      <c r="AB94" s="143"/>
      <c r="AC94" s="143"/>
      <c r="AD94" s="143"/>
      <c r="AE94" s="144"/>
      <c r="AF94" s="143"/>
      <c r="AG94" s="143"/>
      <c r="AH94" s="141"/>
      <c r="AI94" s="141"/>
      <c r="AJ94" s="52"/>
      <c r="AK94" s="52"/>
      <c r="AL94" s="104"/>
      <c r="AM94" s="99"/>
      <c r="AN94" s="99"/>
      <c r="AO94" s="100"/>
      <c r="AP94" s="102"/>
      <c r="AQ94" s="149">
        <f>I94+L94+Q94+V94+AA94</f>
        <v>8527995917</v>
      </c>
    </row>
    <row r="95" spans="1:42" s="5" customFormat="1" ht="27" customHeight="1">
      <c r="A95" s="624"/>
      <c r="B95" s="618"/>
      <c r="C95" s="618"/>
      <c r="D95" s="627"/>
      <c r="E95" s="618"/>
      <c r="F95" s="618"/>
      <c r="G95" s="77" t="s">
        <v>11</v>
      </c>
      <c r="H95" s="103">
        <v>0</v>
      </c>
      <c r="I95" s="103">
        <v>0</v>
      </c>
      <c r="J95" s="146"/>
      <c r="K95" s="144"/>
      <c r="L95" s="103">
        <v>0</v>
      </c>
      <c r="M95" s="146"/>
      <c r="N95" s="146"/>
      <c r="O95" s="146"/>
      <c r="P95" s="144"/>
      <c r="Q95" s="103">
        <v>0</v>
      </c>
      <c r="R95" s="146"/>
      <c r="S95" s="146"/>
      <c r="T95" s="146"/>
      <c r="U95" s="144"/>
      <c r="V95" s="103">
        <v>0</v>
      </c>
      <c r="W95" s="146"/>
      <c r="X95" s="146"/>
      <c r="Y95" s="146"/>
      <c r="Z95" s="144"/>
      <c r="AA95" s="103">
        <v>0</v>
      </c>
      <c r="AB95" s="146"/>
      <c r="AC95" s="146"/>
      <c r="AD95" s="146"/>
      <c r="AE95" s="144"/>
      <c r="AF95" s="146"/>
      <c r="AG95" s="146"/>
      <c r="AH95" s="147"/>
      <c r="AI95" s="147"/>
      <c r="AJ95" s="52"/>
      <c r="AK95" s="52"/>
      <c r="AL95" s="104"/>
      <c r="AM95" s="99"/>
      <c r="AN95" s="99"/>
      <c r="AO95" s="100"/>
      <c r="AP95" s="102"/>
    </row>
    <row r="96" spans="1:42" s="5" customFormat="1" ht="27" customHeight="1">
      <c r="A96" s="624"/>
      <c r="B96" s="618"/>
      <c r="C96" s="618"/>
      <c r="D96" s="627"/>
      <c r="E96" s="618"/>
      <c r="F96" s="618"/>
      <c r="G96" s="77" t="s">
        <v>12</v>
      </c>
      <c r="H96" s="103">
        <v>0</v>
      </c>
      <c r="I96" s="103">
        <v>0</v>
      </c>
      <c r="J96" s="146"/>
      <c r="K96" s="144"/>
      <c r="L96" s="103">
        <v>0</v>
      </c>
      <c r="M96" s="146"/>
      <c r="N96" s="146"/>
      <c r="O96" s="146"/>
      <c r="P96" s="144"/>
      <c r="Q96" s="103">
        <v>0</v>
      </c>
      <c r="R96" s="146"/>
      <c r="S96" s="146"/>
      <c r="T96" s="146"/>
      <c r="U96" s="144"/>
      <c r="V96" s="103">
        <v>0</v>
      </c>
      <c r="W96" s="146"/>
      <c r="X96" s="146"/>
      <c r="Y96" s="146"/>
      <c r="Z96" s="144"/>
      <c r="AA96" s="103">
        <v>0</v>
      </c>
      <c r="AB96" s="146"/>
      <c r="AC96" s="146"/>
      <c r="AD96" s="146"/>
      <c r="AE96" s="144"/>
      <c r="AF96" s="146"/>
      <c r="AG96" s="146"/>
      <c r="AH96" s="147"/>
      <c r="AI96" s="147"/>
      <c r="AJ96" s="52"/>
      <c r="AK96" s="52"/>
      <c r="AL96" s="104"/>
      <c r="AM96" s="99"/>
      <c r="AN96" s="99"/>
      <c r="AO96" s="100"/>
      <c r="AP96" s="102"/>
    </row>
    <row r="97" spans="1:42" s="5" customFormat="1" ht="27" customHeight="1">
      <c r="A97" s="624"/>
      <c r="B97" s="618"/>
      <c r="C97" s="618"/>
      <c r="D97" s="627"/>
      <c r="E97" s="618"/>
      <c r="F97" s="618"/>
      <c r="G97" s="77" t="s">
        <v>13</v>
      </c>
      <c r="H97" s="103">
        <f>+H93+H95</f>
        <v>2.1</v>
      </c>
      <c r="I97" s="103">
        <f>+I93+I95</f>
        <v>0.1</v>
      </c>
      <c r="J97" s="146"/>
      <c r="K97" s="144"/>
      <c r="L97" s="103">
        <f>+L93+L95</f>
        <v>0.6</v>
      </c>
      <c r="M97" s="146"/>
      <c r="N97" s="146"/>
      <c r="O97" s="146"/>
      <c r="P97" s="144"/>
      <c r="Q97" s="103">
        <f>+Q93+Q95</f>
        <v>1.1</v>
      </c>
      <c r="R97" s="146"/>
      <c r="S97" s="146"/>
      <c r="T97" s="146"/>
      <c r="U97" s="144"/>
      <c r="V97" s="103">
        <f>+V93+V95</f>
        <v>1.6</v>
      </c>
      <c r="W97" s="146"/>
      <c r="X97" s="146"/>
      <c r="Y97" s="146"/>
      <c r="Z97" s="144"/>
      <c r="AA97" s="103">
        <f>+AA93+AA95</f>
        <v>2.1</v>
      </c>
      <c r="AB97" s="146"/>
      <c r="AC97" s="146"/>
      <c r="AD97" s="146"/>
      <c r="AE97" s="144"/>
      <c r="AF97" s="146"/>
      <c r="AG97" s="146"/>
      <c r="AH97" s="147"/>
      <c r="AI97" s="147"/>
      <c r="AJ97" s="52"/>
      <c r="AK97" s="52"/>
      <c r="AL97" s="104"/>
      <c r="AM97" s="99"/>
      <c r="AN97" s="99"/>
      <c r="AO97" s="100"/>
      <c r="AP97" s="102"/>
    </row>
    <row r="98" spans="1:42" s="5" customFormat="1" ht="27" customHeight="1" thickBot="1">
      <c r="A98" s="628"/>
      <c r="B98" s="619"/>
      <c r="C98" s="619"/>
      <c r="D98" s="631"/>
      <c r="E98" s="619"/>
      <c r="F98" s="619"/>
      <c r="G98" s="78" t="s">
        <v>14</v>
      </c>
      <c r="H98" s="128">
        <f>+H94+H96</f>
        <v>8527995917</v>
      </c>
      <c r="I98" s="128">
        <f>+I94+I96</f>
        <v>797995917</v>
      </c>
      <c r="J98" s="156"/>
      <c r="K98" s="223"/>
      <c r="L98" s="128">
        <f>+L94+L96</f>
        <v>2098000000</v>
      </c>
      <c r="M98" s="156"/>
      <c r="N98" s="156"/>
      <c r="O98" s="156"/>
      <c r="P98" s="223"/>
      <c r="Q98" s="128">
        <f>+Q94+Q96</f>
        <v>1954000000</v>
      </c>
      <c r="R98" s="156"/>
      <c r="S98" s="156"/>
      <c r="T98" s="156"/>
      <c r="U98" s="223"/>
      <c r="V98" s="128">
        <f>+V94+V96</f>
        <v>2157000000</v>
      </c>
      <c r="W98" s="156"/>
      <c r="X98" s="156"/>
      <c r="Y98" s="156"/>
      <c r="Z98" s="223"/>
      <c r="AA98" s="128">
        <f>+AA94+AA96</f>
        <v>1521000000</v>
      </c>
      <c r="AB98" s="156"/>
      <c r="AC98" s="156"/>
      <c r="AD98" s="156"/>
      <c r="AE98" s="223"/>
      <c r="AF98" s="156"/>
      <c r="AG98" s="156"/>
      <c r="AH98" s="157"/>
      <c r="AI98" s="157"/>
      <c r="AJ98" s="58"/>
      <c r="AK98" s="58"/>
      <c r="AL98" s="108"/>
      <c r="AM98" s="164"/>
      <c r="AN98" s="164"/>
      <c r="AO98" s="109"/>
      <c r="AP98" s="110"/>
    </row>
    <row r="99" spans="1:42" s="5" customFormat="1" ht="27" customHeight="1">
      <c r="A99" s="620" t="s">
        <v>193</v>
      </c>
      <c r="B99" s="617">
        <v>16</v>
      </c>
      <c r="C99" s="635" t="s">
        <v>196</v>
      </c>
      <c r="D99" s="623" t="s">
        <v>318</v>
      </c>
      <c r="E99" s="617">
        <f>GESTIÓN!C27</f>
        <v>445</v>
      </c>
      <c r="F99" s="617">
        <v>179</v>
      </c>
      <c r="G99" s="76" t="s">
        <v>9</v>
      </c>
      <c r="H99" s="148">
        <v>18</v>
      </c>
      <c r="I99" s="32">
        <v>1</v>
      </c>
      <c r="J99" s="32"/>
      <c r="K99" s="222"/>
      <c r="L99" s="32">
        <v>4</v>
      </c>
      <c r="M99" s="32"/>
      <c r="N99" s="32"/>
      <c r="O99" s="32"/>
      <c r="P99" s="222"/>
      <c r="Q99" s="32">
        <v>9</v>
      </c>
      <c r="R99" s="32"/>
      <c r="S99" s="32"/>
      <c r="T99" s="32"/>
      <c r="U99" s="222"/>
      <c r="V99" s="32">
        <v>14</v>
      </c>
      <c r="W99" s="32"/>
      <c r="X99" s="32"/>
      <c r="Y99" s="32"/>
      <c r="Z99" s="222"/>
      <c r="AA99" s="32">
        <v>18</v>
      </c>
      <c r="AB99" s="32"/>
      <c r="AC99" s="32"/>
      <c r="AD99" s="32"/>
      <c r="AE99" s="222"/>
      <c r="AF99" s="38"/>
      <c r="AG99" s="38"/>
      <c r="AH99" s="165"/>
      <c r="AI99" s="33"/>
      <c r="AJ99" s="166"/>
      <c r="AK99" s="166"/>
      <c r="AL99" s="369"/>
      <c r="AM99" s="388"/>
      <c r="AN99" s="388"/>
      <c r="AO99" s="382"/>
      <c r="AP99" s="379"/>
    </row>
    <row r="100" spans="1:43" s="5" customFormat="1" ht="27" customHeight="1">
      <c r="A100" s="624"/>
      <c r="B100" s="618"/>
      <c r="C100" s="636"/>
      <c r="D100" s="627"/>
      <c r="E100" s="618"/>
      <c r="F100" s="618"/>
      <c r="G100" s="77" t="s">
        <v>10</v>
      </c>
      <c r="H100" s="86">
        <f>I100+L100+Q100+V100+AA100</f>
        <v>12603061284</v>
      </c>
      <c r="I100" s="87">
        <v>3506061284</v>
      </c>
      <c r="J100" s="143"/>
      <c r="K100" s="144"/>
      <c r="L100" s="143">
        <v>2287000000</v>
      </c>
      <c r="M100" s="143"/>
      <c r="N100" s="143"/>
      <c r="O100" s="143"/>
      <c r="P100" s="144"/>
      <c r="Q100" s="143">
        <v>2336000000</v>
      </c>
      <c r="R100" s="143"/>
      <c r="S100" s="143"/>
      <c r="T100" s="143"/>
      <c r="U100" s="144"/>
      <c r="V100" s="143">
        <v>2386000000</v>
      </c>
      <c r="W100" s="143"/>
      <c r="X100" s="143"/>
      <c r="Y100" s="143"/>
      <c r="Z100" s="144"/>
      <c r="AA100" s="143">
        <v>2088000000</v>
      </c>
      <c r="AB100" s="143"/>
      <c r="AC100" s="143"/>
      <c r="AD100" s="143"/>
      <c r="AE100" s="144"/>
      <c r="AF100" s="143"/>
      <c r="AG100" s="143"/>
      <c r="AH100" s="150"/>
      <c r="AI100" s="36"/>
      <c r="AJ100" s="151"/>
      <c r="AK100" s="151"/>
      <c r="AL100" s="370"/>
      <c r="AM100" s="389"/>
      <c r="AN100" s="389"/>
      <c r="AO100" s="383"/>
      <c r="AP100" s="380"/>
      <c r="AQ100" s="149">
        <f>I100+L100+Q100+V100+AA100</f>
        <v>12603061284</v>
      </c>
    </row>
    <row r="101" spans="1:42" s="5" customFormat="1" ht="27" customHeight="1">
      <c r="A101" s="624"/>
      <c r="B101" s="618"/>
      <c r="C101" s="636"/>
      <c r="D101" s="627"/>
      <c r="E101" s="618"/>
      <c r="F101" s="618"/>
      <c r="G101" s="77" t="s">
        <v>11</v>
      </c>
      <c r="H101" s="103">
        <v>0</v>
      </c>
      <c r="I101" s="103">
        <v>0</v>
      </c>
      <c r="J101" s="51"/>
      <c r="K101" s="144"/>
      <c r="L101" s="103">
        <v>0</v>
      </c>
      <c r="M101" s="51"/>
      <c r="N101" s="51"/>
      <c r="O101" s="51"/>
      <c r="P101" s="144"/>
      <c r="Q101" s="103">
        <v>0</v>
      </c>
      <c r="R101" s="51"/>
      <c r="S101" s="51"/>
      <c r="T101" s="51"/>
      <c r="U101" s="144"/>
      <c r="V101" s="103">
        <v>0</v>
      </c>
      <c r="W101" s="51"/>
      <c r="X101" s="51"/>
      <c r="Y101" s="51"/>
      <c r="Z101" s="144"/>
      <c r="AA101" s="103">
        <v>0</v>
      </c>
      <c r="AB101" s="51"/>
      <c r="AC101" s="51"/>
      <c r="AD101" s="51"/>
      <c r="AE101" s="144"/>
      <c r="AF101" s="52"/>
      <c r="AG101" s="52"/>
      <c r="AH101" s="141"/>
      <c r="AI101" s="52"/>
      <c r="AJ101" s="142"/>
      <c r="AK101" s="142"/>
      <c r="AL101" s="370"/>
      <c r="AM101" s="389"/>
      <c r="AN101" s="389"/>
      <c r="AO101" s="383"/>
      <c r="AP101" s="380"/>
    </row>
    <row r="102" spans="1:42" s="5" customFormat="1" ht="27" customHeight="1">
      <c r="A102" s="624"/>
      <c r="B102" s="618"/>
      <c r="C102" s="636"/>
      <c r="D102" s="627"/>
      <c r="E102" s="618"/>
      <c r="F102" s="618"/>
      <c r="G102" s="77" t="s">
        <v>12</v>
      </c>
      <c r="H102" s="103">
        <v>0</v>
      </c>
      <c r="I102" s="103">
        <v>0</v>
      </c>
      <c r="J102" s="51"/>
      <c r="K102" s="144"/>
      <c r="L102" s="103">
        <v>0</v>
      </c>
      <c r="M102" s="51"/>
      <c r="N102" s="51"/>
      <c r="O102" s="51"/>
      <c r="P102" s="144"/>
      <c r="Q102" s="103">
        <v>0</v>
      </c>
      <c r="R102" s="51"/>
      <c r="S102" s="51"/>
      <c r="T102" s="51"/>
      <c r="U102" s="144"/>
      <c r="V102" s="103">
        <v>0</v>
      </c>
      <c r="W102" s="51"/>
      <c r="X102" s="51"/>
      <c r="Y102" s="51"/>
      <c r="Z102" s="144"/>
      <c r="AA102" s="103">
        <v>0</v>
      </c>
      <c r="AB102" s="51"/>
      <c r="AC102" s="51"/>
      <c r="AD102" s="51"/>
      <c r="AE102" s="144"/>
      <c r="AF102" s="143"/>
      <c r="AG102" s="143"/>
      <c r="AH102" s="141"/>
      <c r="AI102" s="52"/>
      <c r="AJ102" s="142"/>
      <c r="AK102" s="142"/>
      <c r="AL102" s="370"/>
      <c r="AM102" s="389"/>
      <c r="AN102" s="389"/>
      <c r="AO102" s="383"/>
      <c r="AP102" s="380"/>
    </row>
    <row r="103" spans="1:42" s="5" customFormat="1" ht="27" customHeight="1">
      <c r="A103" s="624"/>
      <c r="B103" s="618"/>
      <c r="C103" s="636"/>
      <c r="D103" s="627"/>
      <c r="E103" s="618"/>
      <c r="F103" s="618"/>
      <c r="G103" s="77" t="s">
        <v>13</v>
      </c>
      <c r="H103" s="103">
        <f>+H99+H101</f>
        <v>18</v>
      </c>
      <c r="I103" s="103">
        <f>+I99+I101</f>
        <v>1</v>
      </c>
      <c r="J103" s="54"/>
      <c r="K103" s="144"/>
      <c r="L103" s="103">
        <f>+L99+L101</f>
        <v>4</v>
      </c>
      <c r="M103" s="54"/>
      <c r="N103" s="54"/>
      <c r="O103" s="54"/>
      <c r="P103" s="144"/>
      <c r="Q103" s="103">
        <f>+Q99+Q101</f>
        <v>9</v>
      </c>
      <c r="R103" s="54"/>
      <c r="S103" s="54"/>
      <c r="T103" s="54"/>
      <c r="U103" s="144"/>
      <c r="V103" s="103">
        <f>+V99+V101</f>
        <v>14</v>
      </c>
      <c r="W103" s="54"/>
      <c r="X103" s="54"/>
      <c r="Y103" s="54"/>
      <c r="Z103" s="144"/>
      <c r="AA103" s="103">
        <f>+AA99+AA101</f>
        <v>18</v>
      </c>
      <c r="AB103" s="54"/>
      <c r="AC103" s="54"/>
      <c r="AD103" s="54"/>
      <c r="AE103" s="144"/>
      <c r="AF103" s="52"/>
      <c r="AG103" s="52"/>
      <c r="AH103" s="141"/>
      <c r="AI103" s="52"/>
      <c r="AJ103" s="142"/>
      <c r="AK103" s="142"/>
      <c r="AL103" s="370"/>
      <c r="AM103" s="389"/>
      <c r="AN103" s="389"/>
      <c r="AO103" s="383"/>
      <c r="AP103" s="380"/>
    </row>
    <row r="104" spans="1:43" s="5" customFormat="1" ht="27" customHeight="1" thickBot="1">
      <c r="A104" s="628"/>
      <c r="B104" s="619"/>
      <c r="C104" s="637"/>
      <c r="D104" s="631"/>
      <c r="E104" s="619"/>
      <c r="F104" s="619"/>
      <c r="G104" s="78" t="s">
        <v>14</v>
      </c>
      <c r="H104" s="128">
        <f>+H100+H102</f>
        <v>12603061284</v>
      </c>
      <c r="I104" s="128">
        <f>+I100+I102</f>
        <v>3506061284</v>
      </c>
      <c r="J104" s="156"/>
      <c r="K104" s="223"/>
      <c r="L104" s="128">
        <f>+L100+L102</f>
        <v>2287000000</v>
      </c>
      <c r="M104" s="156"/>
      <c r="N104" s="156"/>
      <c r="O104" s="156"/>
      <c r="P104" s="223"/>
      <c r="Q104" s="128">
        <f>+Q100+Q102</f>
        <v>2336000000</v>
      </c>
      <c r="R104" s="156"/>
      <c r="S104" s="156"/>
      <c r="T104" s="156"/>
      <c r="U104" s="223"/>
      <c r="V104" s="128">
        <f>+V100+V102</f>
        <v>2386000000</v>
      </c>
      <c r="W104" s="156"/>
      <c r="X104" s="156"/>
      <c r="Y104" s="156"/>
      <c r="Z104" s="223"/>
      <c r="AA104" s="128">
        <f>+AA100+AA102</f>
        <v>2088000000</v>
      </c>
      <c r="AB104" s="156"/>
      <c r="AC104" s="156"/>
      <c r="AD104" s="156"/>
      <c r="AE104" s="223"/>
      <c r="AF104" s="156"/>
      <c r="AG104" s="156"/>
      <c r="AH104" s="157"/>
      <c r="AI104" s="57"/>
      <c r="AJ104" s="58"/>
      <c r="AK104" s="58"/>
      <c r="AL104" s="371"/>
      <c r="AM104" s="390"/>
      <c r="AN104" s="390"/>
      <c r="AO104" s="384"/>
      <c r="AP104" s="381"/>
      <c r="AQ104" s="5">
        <f>LEN(AL99)</f>
        <v>0</v>
      </c>
    </row>
    <row r="105" spans="1:42" s="5" customFormat="1" ht="27" customHeight="1">
      <c r="A105" s="620" t="s">
        <v>223</v>
      </c>
      <c r="B105" s="621">
        <v>17</v>
      </c>
      <c r="C105" s="622" t="s">
        <v>197</v>
      </c>
      <c r="D105" s="623" t="s">
        <v>198</v>
      </c>
      <c r="E105" s="617">
        <f>GESTIÓN!C22</f>
        <v>460</v>
      </c>
      <c r="F105" s="617">
        <v>179</v>
      </c>
      <c r="G105" s="76" t="s">
        <v>9</v>
      </c>
      <c r="H105" s="148">
        <v>90</v>
      </c>
      <c r="I105" s="148">
        <v>150</v>
      </c>
      <c r="J105" s="32"/>
      <c r="K105" s="222"/>
      <c r="L105" s="32">
        <v>130</v>
      </c>
      <c r="M105" s="32"/>
      <c r="N105" s="32"/>
      <c r="O105" s="32"/>
      <c r="P105" s="222"/>
      <c r="Q105" s="32">
        <v>120</v>
      </c>
      <c r="R105" s="32"/>
      <c r="S105" s="32"/>
      <c r="T105" s="32"/>
      <c r="U105" s="222"/>
      <c r="V105" s="32">
        <v>90</v>
      </c>
      <c r="W105" s="32"/>
      <c r="X105" s="32"/>
      <c r="Y105" s="32"/>
      <c r="Z105" s="222"/>
      <c r="AA105" s="32">
        <v>90</v>
      </c>
      <c r="AB105" s="32"/>
      <c r="AC105" s="32"/>
      <c r="AD105" s="32"/>
      <c r="AE105" s="222"/>
      <c r="AF105" s="38"/>
      <c r="AG105" s="38"/>
      <c r="AH105" s="39"/>
      <c r="AI105" s="33"/>
      <c r="AJ105" s="45"/>
      <c r="AK105" s="45"/>
      <c r="AL105" s="369"/>
      <c r="AM105" s="388"/>
      <c r="AN105" s="388"/>
      <c r="AO105" s="382"/>
      <c r="AP105" s="379"/>
    </row>
    <row r="106" spans="1:42" s="5" customFormat="1" ht="27" customHeight="1">
      <c r="A106" s="624"/>
      <c r="B106" s="625"/>
      <c r="C106" s="626"/>
      <c r="D106" s="627"/>
      <c r="E106" s="618"/>
      <c r="F106" s="618"/>
      <c r="G106" s="77" t="s">
        <v>10</v>
      </c>
      <c r="H106" s="86">
        <f>I106+L106+Q106+V106+AA106</f>
        <v>9791558080</v>
      </c>
      <c r="I106" s="87">
        <v>1006558080</v>
      </c>
      <c r="J106" s="42"/>
      <c r="K106" s="144"/>
      <c r="L106" s="42">
        <v>1730000000</v>
      </c>
      <c r="M106" s="42"/>
      <c r="N106" s="42"/>
      <c r="O106" s="42"/>
      <c r="P106" s="144"/>
      <c r="Q106" s="42">
        <v>2521000000</v>
      </c>
      <c r="R106" s="42"/>
      <c r="S106" s="42"/>
      <c r="T106" s="42"/>
      <c r="U106" s="144"/>
      <c r="V106" s="42">
        <v>2671000000</v>
      </c>
      <c r="W106" s="42"/>
      <c r="X106" s="42"/>
      <c r="Y106" s="42"/>
      <c r="Z106" s="144"/>
      <c r="AA106" s="42">
        <v>1863000000</v>
      </c>
      <c r="AB106" s="42"/>
      <c r="AC106" s="42"/>
      <c r="AD106" s="42"/>
      <c r="AE106" s="144"/>
      <c r="AF106" s="42"/>
      <c r="AG106" s="42"/>
      <c r="AH106" s="37"/>
      <c r="AI106" s="36"/>
      <c r="AJ106" s="43"/>
      <c r="AK106" s="43"/>
      <c r="AL106" s="370"/>
      <c r="AM106" s="389"/>
      <c r="AN106" s="389"/>
      <c r="AO106" s="383"/>
      <c r="AP106" s="380"/>
    </row>
    <row r="107" spans="1:42" s="5" customFormat="1" ht="27" customHeight="1">
      <c r="A107" s="624"/>
      <c r="B107" s="625"/>
      <c r="C107" s="626"/>
      <c r="D107" s="627"/>
      <c r="E107" s="618"/>
      <c r="F107" s="618"/>
      <c r="G107" s="77" t="s">
        <v>11</v>
      </c>
      <c r="H107" s="103">
        <v>0</v>
      </c>
      <c r="I107" s="103">
        <v>0</v>
      </c>
      <c r="J107" s="51"/>
      <c r="K107" s="144"/>
      <c r="L107" s="103">
        <v>0</v>
      </c>
      <c r="M107" s="168"/>
      <c r="N107" s="169"/>
      <c r="O107" s="51"/>
      <c r="P107" s="144"/>
      <c r="Q107" s="103">
        <v>0</v>
      </c>
      <c r="R107" s="51"/>
      <c r="S107" s="51"/>
      <c r="T107" s="51"/>
      <c r="U107" s="144"/>
      <c r="V107" s="103">
        <v>0</v>
      </c>
      <c r="W107" s="51"/>
      <c r="X107" s="51"/>
      <c r="Y107" s="51"/>
      <c r="Z107" s="144"/>
      <c r="AA107" s="103">
        <v>0</v>
      </c>
      <c r="AB107" s="51"/>
      <c r="AC107" s="51"/>
      <c r="AD107" s="51"/>
      <c r="AE107" s="144"/>
      <c r="AF107" s="52"/>
      <c r="AG107" s="52"/>
      <c r="AH107" s="35"/>
      <c r="AI107" s="52"/>
      <c r="AJ107" s="44"/>
      <c r="AK107" s="44"/>
      <c r="AL107" s="370"/>
      <c r="AM107" s="389"/>
      <c r="AN107" s="389"/>
      <c r="AO107" s="383"/>
      <c r="AP107" s="380"/>
    </row>
    <row r="108" spans="1:42" s="5" customFormat="1" ht="27" customHeight="1">
      <c r="A108" s="624"/>
      <c r="B108" s="625"/>
      <c r="C108" s="626"/>
      <c r="D108" s="627"/>
      <c r="E108" s="618"/>
      <c r="F108" s="618"/>
      <c r="G108" s="77" t="s">
        <v>12</v>
      </c>
      <c r="H108" s="103">
        <v>0</v>
      </c>
      <c r="I108" s="103">
        <v>0</v>
      </c>
      <c r="J108" s="51"/>
      <c r="K108" s="144"/>
      <c r="L108" s="103">
        <v>0</v>
      </c>
      <c r="M108" s="51"/>
      <c r="N108" s="51"/>
      <c r="O108" s="51"/>
      <c r="P108" s="144"/>
      <c r="Q108" s="103">
        <v>0</v>
      </c>
      <c r="R108" s="51"/>
      <c r="S108" s="51"/>
      <c r="T108" s="51"/>
      <c r="U108" s="144"/>
      <c r="V108" s="103">
        <v>0</v>
      </c>
      <c r="W108" s="51"/>
      <c r="X108" s="51"/>
      <c r="Y108" s="51"/>
      <c r="Z108" s="144"/>
      <c r="AA108" s="103">
        <v>0</v>
      </c>
      <c r="AB108" s="51"/>
      <c r="AC108" s="51"/>
      <c r="AD108" s="51"/>
      <c r="AE108" s="144"/>
      <c r="AF108" s="42"/>
      <c r="AG108" s="42"/>
      <c r="AH108" s="35"/>
      <c r="AI108" s="52"/>
      <c r="AJ108" s="44"/>
      <c r="AK108" s="44"/>
      <c r="AL108" s="370"/>
      <c r="AM108" s="389"/>
      <c r="AN108" s="389"/>
      <c r="AO108" s="383"/>
      <c r="AP108" s="380"/>
    </row>
    <row r="109" spans="1:42" s="5" customFormat="1" ht="27" customHeight="1">
      <c r="A109" s="624"/>
      <c r="B109" s="625"/>
      <c r="C109" s="626"/>
      <c r="D109" s="627"/>
      <c r="E109" s="618"/>
      <c r="F109" s="618"/>
      <c r="G109" s="77" t="s">
        <v>13</v>
      </c>
      <c r="H109" s="103">
        <f>+H105+H107</f>
        <v>90</v>
      </c>
      <c r="I109" s="103">
        <f>+I105+I107</f>
        <v>150</v>
      </c>
      <c r="J109" s="54"/>
      <c r="K109" s="144"/>
      <c r="L109" s="103">
        <f>+L105+L107</f>
        <v>130</v>
      </c>
      <c r="M109" s="54"/>
      <c r="N109" s="54"/>
      <c r="O109" s="54"/>
      <c r="P109" s="144"/>
      <c r="Q109" s="103">
        <f>+Q105+Q107</f>
        <v>120</v>
      </c>
      <c r="R109" s="54"/>
      <c r="S109" s="54"/>
      <c r="T109" s="54"/>
      <c r="U109" s="144"/>
      <c r="V109" s="103">
        <f>+V105+V107</f>
        <v>90</v>
      </c>
      <c r="W109" s="54"/>
      <c r="X109" s="54"/>
      <c r="Y109" s="54"/>
      <c r="Z109" s="144"/>
      <c r="AA109" s="103">
        <f>+AA105+AA107</f>
        <v>90</v>
      </c>
      <c r="AB109" s="54"/>
      <c r="AC109" s="54"/>
      <c r="AD109" s="54"/>
      <c r="AE109" s="144"/>
      <c r="AF109" s="52"/>
      <c r="AG109" s="52"/>
      <c r="AH109" s="35"/>
      <c r="AI109" s="52"/>
      <c r="AJ109" s="44"/>
      <c r="AK109" s="44"/>
      <c r="AL109" s="370"/>
      <c r="AM109" s="389"/>
      <c r="AN109" s="389"/>
      <c r="AO109" s="383"/>
      <c r="AP109" s="380"/>
    </row>
    <row r="110" spans="1:43" s="5" customFormat="1" ht="27" customHeight="1" thickBot="1">
      <c r="A110" s="628"/>
      <c r="B110" s="629"/>
      <c r="C110" s="630"/>
      <c r="D110" s="631"/>
      <c r="E110" s="619"/>
      <c r="F110" s="619"/>
      <c r="G110" s="78" t="s">
        <v>14</v>
      </c>
      <c r="H110" s="128">
        <f>+H106+H108</f>
        <v>9791558080</v>
      </c>
      <c r="I110" s="128">
        <f>+I106+I108</f>
        <v>1006558080</v>
      </c>
      <c r="J110" s="46"/>
      <c r="K110" s="223"/>
      <c r="L110" s="128">
        <f>+L106+L108</f>
        <v>1730000000</v>
      </c>
      <c r="M110" s="46"/>
      <c r="N110" s="46"/>
      <c r="O110" s="46"/>
      <c r="P110" s="223"/>
      <c r="Q110" s="128">
        <f>+Q106+Q108</f>
        <v>2521000000</v>
      </c>
      <c r="R110" s="46"/>
      <c r="S110" s="46"/>
      <c r="T110" s="46"/>
      <c r="U110" s="223"/>
      <c r="V110" s="128">
        <f>+V106+V108</f>
        <v>2671000000</v>
      </c>
      <c r="W110" s="46"/>
      <c r="X110" s="46"/>
      <c r="Y110" s="46"/>
      <c r="Z110" s="223"/>
      <c r="AA110" s="128">
        <f>+AA106+AA108</f>
        <v>1863000000</v>
      </c>
      <c r="AB110" s="46"/>
      <c r="AC110" s="46"/>
      <c r="AD110" s="46"/>
      <c r="AE110" s="223"/>
      <c r="AF110" s="46"/>
      <c r="AG110" s="46"/>
      <c r="AH110" s="56"/>
      <c r="AI110" s="57"/>
      <c r="AJ110" s="58"/>
      <c r="AK110" s="58"/>
      <c r="AL110" s="371"/>
      <c r="AM110" s="390"/>
      <c r="AN110" s="390"/>
      <c r="AO110" s="384"/>
      <c r="AP110" s="381"/>
      <c r="AQ110" s="5">
        <f>LEN(AL105)</f>
        <v>0</v>
      </c>
    </row>
    <row r="111" spans="1:42" s="5" customFormat="1" ht="27" customHeight="1">
      <c r="A111" s="620" t="s">
        <v>223</v>
      </c>
      <c r="B111" s="621">
        <v>18</v>
      </c>
      <c r="C111" s="622" t="s">
        <v>199</v>
      </c>
      <c r="D111" s="623" t="s">
        <v>116</v>
      </c>
      <c r="E111" s="617" t="s">
        <v>342</v>
      </c>
      <c r="F111" s="617">
        <v>179</v>
      </c>
      <c r="G111" s="76" t="s">
        <v>9</v>
      </c>
      <c r="H111" s="148">
        <v>12000</v>
      </c>
      <c r="I111" s="148">
        <v>1500</v>
      </c>
      <c r="J111" s="32"/>
      <c r="K111" s="222"/>
      <c r="L111" s="32">
        <v>3000</v>
      </c>
      <c r="M111" s="32"/>
      <c r="N111" s="32"/>
      <c r="O111" s="32"/>
      <c r="P111" s="222"/>
      <c r="Q111" s="32">
        <v>3000</v>
      </c>
      <c r="R111" s="32"/>
      <c r="S111" s="32"/>
      <c r="T111" s="32"/>
      <c r="U111" s="222"/>
      <c r="V111" s="32">
        <v>3000</v>
      </c>
      <c r="W111" s="32"/>
      <c r="X111" s="32"/>
      <c r="Y111" s="32"/>
      <c r="Z111" s="222"/>
      <c r="AA111" s="32">
        <v>1500</v>
      </c>
      <c r="AB111" s="32"/>
      <c r="AC111" s="32"/>
      <c r="AD111" s="32"/>
      <c r="AE111" s="222"/>
      <c r="AF111" s="38"/>
      <c r="AG111" s="38"/>
      <c r="AH111" s="39"/>
      <c r="AI111" s="33"/>
      <c r="AJ111" s="45"/>
      <c r="AK111" s="45"/>
      <c r="AL111" s="369"/>
      <c r="AM111" s="388"/>
      <c r="AN111" s="388"/>
      <c r="AO111" s="382"/>
      <c r="AP111" s="379"/>
    </row>
    <row r="112" spans="1:42" s="5" customFormat="1" ht="27" customHeight="1">
      <c r="A112" s="624"/>
      <c r="B112" s="625"/>
      <c r="C112" s="626"/>
      <c r="D112" s="627"/>
      <c r="E112" s="618"/>
      <c r="F112" s="618"/>
      <c r="G112" s="77" t="s">
        <v>10</v>
      </c>
      <c r="H112" s="86">
        <f>I112+L112+Q112+V112+AA112</f>
        <v>8470664920</v>
      </c>
      <c r="I112" s="87">
        <v>870664920</v>
      </c>
      <c r="J112" s="42"/>
      <c r="K112" s="144"/>
      <c r="L112" s="42">
        <v>1497000000</v>
      </c>
      <c r="M112" s="42"/>
      <c r="N112" s="136"/>
      <c r="O112" s="42"/>
      <c r="P112" s="144"/>
      <c r="Q112" s="42">
        <v>2181000000</v>
      </c>
      <c r="R112" s="42"/>
      <c r="S112" s="42"/>
      <c r="T112" s="42"/>
      <c r="U112" s="144"/>
      <c r="V112" s="42">
        <v>2310000000</v>
      </c>
      <c r="W112" s="42"/>
      <c r="X112" s="42"/>
      <c r="Y112" s="42"/>
      <c r="Z112" s="144"/>
      <c r="AA112" s="42">
        <v>1612000000</v>
      </c>
      <c r="AB112" s="42"/>
      <c r="AC112" s="42"/>
      <c r="AD112" s="42"/>
      <c r="AE112" s="144"/>
      <c r="AF112" s="42"/>
      <c r="AG112" s="42"/>
      <c r="AH112" s="37"/>
      <c r="AI112" s="36"/>
      <c r="AJ112" s="43"/>
      <c r="AK112" s="43"/>
      <c r="AL112" s="370"/>
      <c r="AM112" s="389"/>
      <c r="AN112" s="389"/>
      <c r="AO112" s="383"/>
      <c r="AP112" s="380"/>
    </row>
    <row r="113" spans="1:42" s="5" customFormat="1" ht="27" customHeight="1">
      <c r="A113" s="624"/>
      <c r="B113" s="625"/>
      <c r="C113" s="626"/>
      <c r="D113" s="627"/>
      <c r="E113" s="618"/>
      <c r="F113" s="618"/>
      <c r="G113" s="77" t="s">
        <v>11</v>
      </c>
      <c r="H113" s="103">
        <v>0</v>
      </c>
      <c r="I113" s="103">
        <v>0</v>
      </c>
      <c r="J113" s="51"/>
      <c r="K113" s="144"/>
      <c r="L113" s="103">
        <v>0</v>
      </c>
      <c r="M113" s="51"/>
      <c r="N113" s="51"/>
      <c r="O113" s="51"/>
      <c r="P113" s="144"/>
      <c r="Q113" s="103">
        <v>0</v>
      </c>
      <c r="R113" s="51"/>
      <c r="S113" s="51"/>
      <c r="T113" s="51"/>
      <c r="U113" s="144"/>
      <c r="V113" s="103">
        <v>0</v>
      </c>
      <c r="W113" s="51"/>
      <c r="X113" s="51"/>
      <c r="Y113" s="51"/>
      <c r="Z113" s="144"/>
      <c r="AA113" s="103">
        <v>0</v>
      </c>
      <c r="AB113" s="51"/>
      <c r="AC113" s="51"/>
      <c r="AD113" s="51"/>
      <c r="AE113" s="144"/>
      <c r="AF113" s="52"/>
      <c r="AG113" s="52"/>
      <c r="AH113" s="35"/>
      <c r="AI113" s="52"/>
      <c r="AJ113" s="44"/>
      <c r="AK113" s="44"/>
      <c r="AL113" s="370"/>
      <c r="AM113" s="389"/>
      <c r="AN113" s="389"/>
      <c r="AO113" s="383"/>
      <c r="AP113" s="380"/>
    </row>
    <row r="114" spans="1:42" s="5" customFormat="1" ht="27" customHeight="1">
      <c r="A114" s="624"/>
      <c r="B114" s="625"/>
      <c r="C114" s="626"/>
      <c r="D114" s="627"/>
      <c r="E114" s="618"/>
      <c r="F114" s="618"/>
      <c r="G114" s="77" t="s">
        <v>12</v>
      </c>
      <c r="H114" s="103">
        <v>0</v>
      </c>
      <c r="I114" s="103">
        <v>0</v>
      </c>
      <c r="J114" s="51"/>
      <c r="K114" s="144"/>
      <c r="L114" s="103">
        <v>0</v>
      </c>
      <c r="M114" s="51"/>
      <c r="N114" s="51"/>
      <c r="O114" s="51"/>
      <c r="P114" s="144"/>
      <c r="Q114" s="103">
        <v>0</v>
      </c>
      <c r="R114" s="51"/>
      <c r="S114" s="51"/>
      <c r="T114" s="51"/>
      <c r="U114" s="144"/>
      <c r="V114" s="103">
        <v>0</v>
      </c>
      <c r="W114" s="51"/>
      <c r="X114" s="51"/>
      <c r="Y114" s="51"/>
      <c r="Z114" s="144"/>
      <c r="AA114" s="103">
        <v>0</v>
      </c>
      <c r="AB114" s="51"/>
      <c r="AC114" s="51"/>
      <c r="AD114" s="51"/>
      <c r="AE114" s="144"/>
      <c r="AF114" s="42"/>
      <c r="AG114" s="42"/>
      <c r="AH114" s="35"/>
      <c r="AI114" s="52"/>
      <c r="AJ114" s="44"/>
      <c r="AK114" s="44"/>
      <c r="AL114" s="370"/>
      <c r="AM114" s="389"/>
      <c r="AN114" s="389"/>
      <c r="AO114" s="383"/>
      <c r="AP114" s="380"/>
    </row>
    <row r="115" spans="1:42" s="5" customFormat="1" ht="27" customHeight="1">
      <c r="A115" s="624"/>
      <c r="B115" s="625"/>
      <c r="C115" s="626"/>
      <c r="D115" s="627"/>
      <c r="E115" s="618"/>
      <c r="F115" s="618"/>
      <c r="G115" s="77" t="s">
        <v>13</v>
      </c>
      <c r="H115" s="103">
        <f>+H111+H113</f>
        <v>12000</v>
      </c>
      <c r="I115" s="103">
        <f>+I111+I113</f>
        <v>1500</v>
      </c>
      <c r="J115" s="54"/>
      <c r="K115" s="144"/>
      <c r="L115" s="103">
        <f>+L111+L113</f>
        <v>3000</v>
      </c>
      <c r="M115" s="54"/>
      <c r="N115" s="54"/>
      <c r="O115" s="54"/>
      <c r="P115" s="144"/>
      <c r="Q115" s="103">
        <f>+Q111+Q113</f>
        <v>3000</v>
      </c>
      <c r="R115" s="54"/>
      <c r="S115" s="54"/>
      <c r="T115" s="54"/>
      <c r="U115" s="144"/>
      <c r="V115" s="103">
        <f>+V111+V113</f>
        <v>3000</v>
      </c>
      <c r="W115" s="54"/>
      <c r="X115" s="54"/>
      <c r="Y115" s="54"/>
      <c r="Z115" s="144"/>
      <c r="AA115" s="103">
        <f>+AA111+AA113</f>
        <v>1500</v>
      </c>
      <c r="AB115" s="54"/>
      <c r="AC115" s="54"/>
      <c r="AD115" s="54"/>
      <c r="AE115" s="144"/>
      <c r="AF115" s="52"/>
      <c r="AG115" s="52"/>
      <c r="AH115" s="35"/>
      <c r="AI115" s="52"/>
      <c r="AJ115" s="44"/>
      <c r="AK115" s="44"/>
      <c r="AL115" s="370"/>
      <c r="AM115" s="389"/>
      <c r="AN115" s="389"/>
      <c r="AO115" s="383"/>
      <c r="AP115" s="380"/>
    </row>
    <row r="116" spans="1:43" s="5" customFormat="1" ht="27" customHeight="1" thickBot="1">
      <c r="A116" s="628"/>
      <c r="B116" s="629"/>
      <c r="C116" s="630"/>
      <c r="D116" s="631"/>
      <c r="E116" s="619"/>
      <c r="F116" s="619"/>
      <c r="G116" s="78" t="s">
        <v>14</v>
      </c>
      <c r="H116" s="128">
        <f>+H112+H114</f>
        <v>8470664920</v>
      </c>
      <c r="I116" s="128">
        <f>+I112+I114</f>
        <v>870664920</v>
      </c>
      <c r="J116" s="46"/>
      <c r="K116" s="223"/>
      <c r="L116" s="128">
        <f>+L112+L114</f>
        <v>1497000000</v>
      </c>
      <c r="M116" s="46"/>
      <c r="N116" s="46"/>
      <c r="O116" s="46"/>
      <c r="P116" s="223"/>
      <c r="Q116" s="128">
        <f>+Q112+Q114</f>
        <v>2181000000</v>
      </c>
      <c r="R116" s="46"/>
      <c r="S116" s="46"/>
      <c r="T116" s="46"/>
      <c r="U116" s="223"/>
      <c r="V116" s="128">
        <f>+V112+V114</f>
        <v>2310000000</v>
      </c>
      <c r="W116" s="46"/>
      <c r="X116" s="46"/>
      <c r="Y116" s="46"/>
      <c r="Z116" s="223"/>
      <c r="AA116" s="128">
        <f>+AA112+AA114</f>
        <v>1612000000</v>
      </c>
      <c r="AB116" s="46"/>
      <c r="AC116" s="46"/>
      <c r="AD116" s="46"/>
      <c r="AE116" s="223"/>
      <c r="AF116" s="46"/>
      <c r="AG116" s="46"/>
      <c r="AH116" s="56"/>
      <c r="AI116" s="57"/>
      <c r="AJ116" s="58"/>
      <c r="AK116" s="58"/>
      <c r="AL116" s="371"/>
      <c r="AM116" s="390"/>
      <c r="AN116" s="390"/>
      <c r="AO116" s="384"/>
      <c r="AP116" s="381"/>
      <c r="AQ116" s="5">
        <f>LEN(AL111)</f>
        <v>0</v>
      </c>
    </row>
    <row r="117" spans="1:42" s="5" customFormat="1" ht="27" customHeight="1">
      <c r="A117" s="620" t="s">
        <v>223</v>
      </c>
      <c r="B117" s="621">
        <v>19</v>
      </c>
      <c r="C117" s="622" t="s">
        <v>200</v>
      </c>
      <c r="D117" s="623" t="s">
        <v>116</v>
      </c>
      <c r="E117" s="617">
        <f>GESTIÓN!C22</f>
        <v>460</v>
      </c>
      <c r="F117" s="617">
        <v>179</v>
      </c>
      <c r="G117" s="76" t="s">
        <v>9</v>
      </c>
      <c r="H117" s="148">
        <v>1600</v>
      </c>
      <c r="I117" s="148">
        <v>200</v>
      </c>
      <c r="J117" s="32"/>
      <c r="K117" s="222"/>
      <c r="L117" s="32">
        <v>400</v>
      </c>
      <c r="M117" s="32"/>
      <c r="N117" s="32"/>
      <c r="O117" s="32"/>
      <c r="P117" s="222"/>
      <c r="Q117" s="32">
        <v>400</v>
      </c>
      <c r="R117" s="32"/>
      <c r="S117" s="32"/>
      <c r="T117" s="32"/>
      <c r="U117" s="222"/>
      <c r="V117" s="32">
        <v>400</v>
      </c>
      <c r="W117" s="32"/>
      <c r="X117" s="32"/>
      <c r="Y117" s="32"/>
      <c r="Z117" s="222"/>
      <c r="AA117" s="32">
        <v>200</v>
      </c>
      <c r="AB117" s="32"/>
      <c r="AC117" s="32"/>
      <c r="AD117" s="32"/>
      <c r="AE117" s="222"/>
      <c r="AF117" s="38"/>
      <c r="AG117" s="38"/>
      <c r="AH117" s="39"/>
      <c r="AI117" s="33"/>
      <c r="AJ117" s="45"/>
      <c r="AK117" s="45"/>
      <c r="AL117" s="369"/>
      <c r="AM117" s="388"/>
      <c r="AN117" s="388"/>
      <c r="AO117" s="382"/>
      <c r="AP117" s="379"/>
    </row>
    <row r="118" spans="1:42" s="5" customFormat="1" ht="27" customHeight="1">
      <c r="A118" s="624"/>
      <c r="B118" s="625"/>
      <c r="C118" s="626"/>
      <c r="D118" s="627"/>
      <c r="E118" s="618"/>
      <c r="F118" s="618"/>
      <c r="G118" s="77" t="s">
        <v>10</v>
      </c>
      <c r="H118" s="86">
        <f>I118+L118+Q118+V118+AA118</f>
        <v>7502115165</v>
      </c>
      <c r="I118" s="87">
        <v>771115165</v>
      </c>
      <c r="J118" s="42"/>
      <c r="K118" s="144"/>
      <c r="L118" s="42">
        <v>1326000000</v>
      </c>
      <c r="M118" s="42"/>
      <c r="N118" s="136"/>
      <c r="O118" s="42"/>
      <c r="P118" s="144"/>
      <c r="Q118" s="42">
        <v>1931000000</v>
      </c>
      <c r="R118" s="42"/>
      <c r="S118" s="42"/>
      <c r="T118" s="42"/>
      <c r="U118" s="144"/>
      <c r="V118" s="42">
        <v>2046000000</v>
      </c>
      <c r="W118" s="42"/>
      <c r="X118" s="42"/>
      <c r="Y118" s="42"/>
      <c r="Z118" s="144"/>
      <c r="AA118" s="42">
        <v>1428000000</v>
      </c>
      <c r="AB118" s="42"/>
      <c r="AC118" s="42"/>
      <c r="AD118" s="42"/>
      <c r="AE118" s="144"/>
      <c r="AF118" s="42"/>
      <c r="AG118" s="42"/>
      <c r="AH118" s="37"/>
      <c r="AI118" s="36"/>
      <c r="AJ118" s="43"/>
      <c r="AK118" s="43"/>
      <c r="AL118" s="370"/>
      <c r="AM118" s="389"/>
      <c r="AN118" s="389"/>
      <c r="AO118" s="383"/>
      <c r="AP118" s="380"/>
    </row>
    <row r="119" spans="1:42" s="5" customFormat="1" ht="27" customHeight="1">
      <c r="A119" s="624"/>
      <c r="B119" s="625"/>
      <c r="C119" s="626"/>
      <c r="D119" s="627"/>
      <c r="E119" s="618"/>
      <c r="F119" s="618"/>
      <c r="G119" s="77" t="s">
        <v>11</v>
      </c>
      <c r="H119" s="103">
        <v>0</v>
      </c>
      <c r="I119" s="103">
        <v>0</v>
      </c>
      <c r="J119" s="51"/>
      <c r="K119" s="144"/>
      <c r="L119" s="103">
        <v>0</v>
      </c>
      <c r="M119" s="51"/>
      <c r="N119" s="51"/>
      <c r="O119" s="51"/>
      <c r="P119" s="144"/>
      <c r="Q119" s="103">
        <v>0</v>
      </c>
      <c r="R119" s="51"/>
      <c r="S119" s="51"/>
      <c r="T119" s="51"/>
      <c r="U119" s="144"/>
      <c r="V119" s="103">
        <v>0</v>
      </c>
      <c r="W119" s="51"/>
      <c r="X119" s="51"/>
      <c r="Y119" s="51"/>
      <c r="Z119" s="144"/>
      <c r="AA119" s="103">
        <v>0</v>
      </c>
      <c r="AB119" s="51"/>
      <c r="AC119" s="51"/>
      <c r="AD119" s="51"/>
      <c r="AE119" s="144"/>
      <c r="AF119" s="52"/>
      <c r="AG119" s="52"/>
      <c r="AH119" s="35"/>
      <c r="AI119" s="52"/>
      <c r="AJ119" s="44"/>
      <c r="AK119" s="44"/>
      <c r="AL119" s="370"/>
      <c r="AM119" s="389"/>
      <c r="AN119" s="389"/>
      <c r="AO119" s="383"/>
      <c r="AP119" s="380"/>
    </row>
    <row r="120" spans="1:42" s="5" customFormat="1" ht="27" customHeight="1">
      <c r="A120" s="624"/>
      <c r="B120" s="625"/>
      <c r="C120" s="626"/>
      <c r="D120" s="627"/>
      <c r="E120" s="618"/>
      <c r="F120" s="618"/>
      <c r="G120" s="77" t="s">
        <v>12</v>
      </c>
      <c r="H120" s="103">
        <v>0</v>
      </c>
      <c r="I120" s="103">
        <v>0</v>
      </c>
      <c r="J120" s="51"/>
      <c r="K120" s="144"/>
      <c r="L120" s="103">
        <v>0</v>
      </c>
      <c r="M120" s="51"/>
      <c r="N120" s="51"/>
      <c r="O120" s="51"/>
      <c r="P120" s="144"/>
      <c r="Q120" s="103">
        <v>0</v>
      </c>
      <c r="R120" s="51"/>
      <c r="S120" s="51"/>
      <c r="T120" s="51"/>
      <c r="U120" s="144"/>
      <c r="V120" s="103">
        <v>0</v>
      </c>
      <c r="W120" s="51"/>
      <c r="X120" s="51"/>
      <c r="Y120" s="51"/>
      <c r="Z120" s="144"/>
      <c r="AA120" s="103">
        <v>0</v>
      </c>
      <c r="AB120" s="51"/>
      <c r="AC120" s="51"/>
      <c r="AD120" s="51"/>
      <c r="AE120" s="144"/>
      <c r="AF120" s="42"/>
      <c r="AG120" s="42"/>
      <c r="AH120" s="35"/>
      <c r="AI120" s="52"/>
      <c r="AJ120" s="44"/>
      <c r="AK120" s="44"/>
      <c r="AL120" s="370"/>
      <c r="AM120" s="389"/>
      <c r="AN120" s="389"/>
      <c r="AO120" s="383"/>
      <c r="AP120" s="380"/>
    </row>
    <row r="121" spans="1:42" s="5" customFormat="1" ht="27" customHeight="1">
      <c r="A121" s="624"/>
      <c r="B121" s="625"/>
      <c r="C121" s="626"/>
      <c r="D121" s="627"/>
      <c r="E121" s="618"/>
      <c r="F121" s="618"/>
      <c r="G121" s="77" t="s">
        <v>13</v>
      </c>
      <c r="H121" s="103">
        <f>+H117+H119</f>
        <v>1600</v>
      </c>
      <c r="I121" s="103">
        <f>+I117+I119</f>
        <v>200</v>
      </c>
      <c r="J121" s="54"/>
      <c r="K121" s="144"/>
      <c r="L121" s="103">
        <f>+L117+L119</f>
        <v>400</v>
      </c>
      <c r="M121" s="54"/>
      <c r="N121" s="54"/>
      <c r="O121" s="54"/>
      <c r="P121" s="144"/>
      <c r="Q121" s="103">
        <f>+Q117+Q119</f>
        <v>400</v>
      </c>
      <c r="R121" s="54"/>
      <c r="S121" s="54"/>
      <c r="T121" s="54"/>
      <c r="U121" s="144"/>
      <c r="V121" s="103">
        <f>+V117+V119</f>
        <v>400</v>
      </c>
      <c r="W121" s="54"/>
      <c r="X121" s="54"/>
      <c r="Y121" s="54"/>
      <c r="Z121" s="144"/>
      <c r="AA121" s="103">
        <f>+AA117+AA119</f>
        <v>200</v>
      </c>
      <c r="AB121" s="54"/>
      <c r="AC121" s="54"/>
      <c r="AD121" s="54"/>
      <c r="AE121" s="144"/>
      <c r="AF121" s="52"/>
      <c r="AG121" s="52"/>
      <c r="AH121" s="35"/>
      <c r="AI121" s="52"/>
      <c r="AJ121" s="44"/>
      <c r="AK121" s="44"/>
      <c r="AL121" s="370"/>
      <c r="AM121" s="389"/>
      <c r="AN121" s="389"/>
      <c r="AO121" s="383"/>
      <c r="AP121" s="380"/>
    </row>
    <row r="122" spans="1:43" s="5" customFormat="1" ht="27" customHeight="1" thickBot="1">
      <c r="A122" s="628"/>
      <c r="B122" s="629"/>
      <c r="C122" s="630"/>
      <c r="D122" s="631"/>
      <c r="E122" s="619"/>
      <c r="F122" s="619"/>
      <c r="G122" s="78" t="s">
        <v>14</v>
      </c>
      <c r="H122" s="128">
        <f>+H118+H120</f>
        <v>7502115165</v>
      </c>
      <c r="I122" s="128">
        <f>+I118+I120</f>
        <v>771115165</v>
      </c>
      <c r="J122" s="46"/>
      <c r="K122" s="223"/>
      <c r="L122" s="128">
        <f>+L118+L120</f>
        <v>1326000000</v>
      </c>
      <c r="M122" s="46"/>
      <c r="N122" s="46"/>
      <c r="O122" s="46"/>
      <c r="P122" s="223"/>
      <c r="Q122" s="128">
        <f>+Q118+Q120</f>
        <v>1931000000</v>
      </c>
      <c r="R122" s="46"/>
      <c r="S122" s="46"/>
      <c r="T122" s="46"/>
      <c r="U122" s="223"/>
      <c r="V122" s="128">
        <f>+V118+V120</f>
        <v>2046000000</v>
      </c>
      <c r="W122" s="46"/>
      <c r="X122" s="46"/>
      <c r="Y122" s="46"/>
      <c r="Z122" s="223"/>
      <c r="AA122" s="128">
        <f>+AA118+AA120</f>
        <v>1428000000</v>
      </c>
      <c r="AB122" s="46"/>
      <c r="AC122" s="46"/>
      <c r="AD122" s="46"/>
      <c r="AE122" s="223"/>
      <c r="AF122" s="46"/>
      <c r="AG122" s="46"/>
      <c r="AH122" s="56"/>
      <c r="AI122" s="57"/>
      <c r="AJ122" s="58"/>
      <c r="AK122" s="58"/>
      <c r="AL122" s="371"/>
      <c r="AM122" s="390"/>
      <c r="AN122" s="390"/>
      <c r="AO122" s="384"/>
      <c r="AP122" s="381"/>
      <c r="AQ122" s="5">
        <f>LEN(AL117)</f>
        <v>0</v>
      </c>
    </row>
    <row r="123" spans="1:42" ht="31.5" customHeight="1">
      <c r="A123" s="386" t="s">
        <v>15</v>
      </c>
      <c r="B123" s="386"/>
      <c r="C123" s="386"/>
      <c r="D123" s="386"/>
      <c r="E123" s="386"/>
      <c r="F123" s="386"/>
      <c r="G123" s="79" t="s">
        <v>10</v>
      </c>
      <c r="H123" s="59">
        <f>H10+H16+H22+H28+H34+H40+H46+H52+H58+H64+H70+H76+H82+H88+H94+H100+H106+H112+H118</f>
        <v>138928338165.00427</v>
      </c>
      <c r="I123" s="59">
        <f>I10+I16+I22+I28+I34+I40+I46+I52+I58+I64+I70+I76+I82+I88+I94+I100+I106+I112+I118</f>
        <v>15769338165.004286</v>
      </c>
      <c r="J123" s="59"/>
      <c r="K123" s="224"/>
      <c r="L123" s="59">
        <f>L10+L16+L22+L28+L34+L40+L46+L52+L58+L64+L70+L76+L82+L88+L94+L100+L106+L112+L118</f>
        <v>31999000000</v>
      </c>
      <c r="M123" s="59"/>
      <c r="N123" s="59"/>
      <c r="O123" s="59"/>
      <c r="P123" s="224"/>
      <c r="Q123" s="59">
        <f>Q10+Q16+Q22+Q28+Q34+Q40+Q46+Q52+Q58+Q64+Q70+Q76+Q82+Q88+Q94+Q100+Q106+Q112+Q118</f>
        <v>34130000000</v>
      </c>
      <c r="R123" s="59"/>
      <c r="S123" s="59"/>
      <c r="T123" s="59"/>
      <c r="U123" s="224"/>
      <c r="V123" s="59">
        <f>V10+V16+V22+V28+V34+V40+V46+V52+V58+V64+V70+V76+V82+V88+V94+V100+V106+V112+V118</f>
        <v>35029000000</v>
      </c>
      <c r="W123" s="59"/>
      <c r="X123" s="59"/>
      <c r="Y123" s="59"/>
      <c r="Z123" s="224"/>
      <c r="AA123" s="59">
        <f>AA10+AA16+AA22+AA28+AA34+AA40+AA46+AA52+AA58+AA64+AA70+AA76+AA82+AA88+AA94+AA100+AA106+AA112+AA118</f>
        <v>22001000000</v>
      </c>
      <c r="AB123" s="59"/>
      <c r="AC123" s="59"/>
      <c r="AD123" s="59"/>
      <c r="AE123" s="224"/>
      <c r="AF123" s="59"/>
      <c r="AG123" s="60"/>
      <c r="AH123" s="40"/>
      <c r="AI123" s="40"/>
      <c r="AJ123" s="225"/>
      <c r="AK123" s="226"/>
      <c r="AL123" s="227"/>
      <c r="AM123" s="227"/>
      <c r="AN123" s="227"/>
      <c r="AO123" s="227"/>
      <c r="AP123" s="227"/>
    </row>
    <row r="124" spans="1:42" ht="28.5" customHeight="1">
      <c r="A124" s="387"/>
      <c r="B124" s="387"/>
      <c r="C124" s="387"/>
      <c r="D124" s="387"/>
      <c r="E124" s="387"/>
      <c r="F124" s="387"/>
      <c r="G124" s="77" t="s">
        <v>12</v>
      </c>
      <c r="H124" s="51">
        <f>H11+H17+H23+H29+H35+H41+H47+H53+H59+H65+H71+H77+H83+H89+H95+H101+H107+H113+H119</f>
        <v>0</v>
      </c>
      <c r="I124" s="51">
        <f>I11+I17+I23+I29+I35+I41+I47+I53+I59+I65+I71+I77+I83+I89+I95+I101+I107+I113+I119</f>
        <v>0</v>
      </c>
      <c r="J124" s="51"/>
      <c r="K124" s="215"/>
      <c r="L124" s="51">
        <f>L11+L17+L23+L29+L35+L41+L47+L53+L59+L65+L71+L77+L83+L89+L95+L101+L107+L113+L119</f>
        <v>0</v>
      </c>
      <c r="M124" s="51"/>
      <c r="N124" s="51"/>
      <c r="O124" s="51"/>
      <c r="P124" s="215"/>
      <c r="Q124" s="51">
        <f>Q11+Q17+Q23+Q29+Q35+Q41+Q47+Q53+Q59+Q65+Q71+Q77+Q83+Q89+Q95+Q101+Q107+Q113+Q119</f>
        <v>0</v>
      </c>
      <c r="R124" s="51"/>
      <c r="S124" s="51"/>
      <c r="T124" s="51"/>
      <c r="U124" s="215"/>
      <c r="V124" s="51">
        <f>V11+V17+V23+V29+V35+V41+V47+V53+V59+V65+V71+V77+V83+V89+V95+V101+V107+V113+V119</f>
        <v>0</v>
      </c>
      <c r="W124" s="51"/>
      <c r="X124" s="51"/>
      <c r="Y124" s="51"/>
      <c r="Z124" s="215"/>
      <c r="AA124" s="51">
        <f>AA11+AA17+AA23+AA29+AA35+AA41+AA47+AA53+AA59+AA65+AA71+AA77+AA83+AA89+AA95+AA101+AA107+AA113+AA119</f>
        <v>0</v>
      </c>
      <c r="AB124" s="51"/>
      <c r="AC124" s="51"/>
      <c r="AD124" s="51"/>
      <c r="AE124" s="215"/>
      <c r="AF124" s="61"/>
      <c r="AG124" s="61"/>
      <c r="AH124" s="218"/>
      <c r="AI124" s="62"/>
      <c r="AJ124" s="216"/>
      <c r="AK124" s="216"/>
      <c r="AL124" s="217"/>
      <c r="AM124" s="217"/>
      <c r="AN124" s="217"/>
      <c r="AO124" s="217"/>
      <c r="AP124" s="217"/>
    </row>
    <row r="125" spans="1:46" ht="35.25" customHeight="1">
      <c r="A125" s="387"/>
      <c r="B125" s="387"/>
      <c r="C125" s="387"/>
      <c r="D125" s="387"/>
      <c r="E125" s="387"/>
      <c r="F125" s="387"/>
      <c r="G125" s="77" t="s">
        <v>15</v>
      </c>
      <c r="H125" s="219">
        <f>H123+H124</f>
        <v>138928338165.00427</v>
      </c>
      <c r="I125" s="219">
        <f>I123+I124</f>
        <v>15769338165.004286</v>
      </c>
      <c r="J125" s="219"/>
      <c r="K125" s="215"/>
      <c r="L125" s="219">
        <f>L123+L124</f>
        <v>31999000000</v>
      </c>
      <c r="M125" s="219"/>
      <c r="N125" s="219"/>
      <c r="O125" s="219"/>
      <c r="P125" s="215"/>
      <c r="Q125" s="219">
        <f>Q123+Q124</f>
        <v>34130000000</v>
      </c>
      <c r="R125" s="219"/>
      <c r="S125" s="219"/>
      <c r="T125" s="219"/>
      <c r="U125" s="215"/>
      <c r="V125" s="219">
        <f>V123+V124</f>
        <v>35029000000</v>
      </c>
      <c r="W125" s="219"/>
      <c r="X125" s="219"/>
      <c r="Y125" s="219"/>
      <c r="Z125" s="215"/>
      <c r="AA125" s="219">
        <f>AA123+AA124</f>
        <v>22001000000</v>
      </c>
      <c r="AB125" s="219"/>
      <c r="AC125" s="219"/>
      <c r="AD125" s="219"/>
      <c r="AE125" s="215"/>
      <c r="AF125" s="220"/>
      <c r="AG125" s="220"/>
      <c r="AH125" s="62"/>
      <c r="AI125" s="62"/>
      <c r="AJ125" s="216"/>
      <c r="AK125" s="216"/>
      <c r="AL125" s="217"/>
      <c r="AM125" s="217"/>
      <c r="AN125" s="217"/>
      <c r="AO125" s="217"/>
      <c r="AP125" s="221"/>
      <c r="AQ125" s="6"/>
      <c r="AR125" s="6"/>
      <c r="AS125" s="6"/>
      <c r="AT125" s="6"/>
    </row>
    <row r="126" spans="1:42" ht="71.25" customHeight="1">
      <c r="A126" s="385" t="s">
        <v>112</v>
      </c>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row>
  </sheetData>
  <sheetProtection/>
  <mergeCells count="234">
    <mergeCell ref="AN111:AN116"/>
    <mergeCell ref="AO111:AO116"/>
    <mergeCell ref="AP111:AP116"/>
    <mergeCell ref="AM111:AM116"/>
    <mergeCell ref="AL111:AL116"/>
    <mergeCell ref="A105:A110"/>
    <mergeCell ref="B105:B110"/>
    <mergeCell ref="C105:C110"/>
    <mergeCell ref="D105:D110"/>
    <mergeCell ref="E105:E110"/>
    <mergeCell ref="F105:F110"/>
    <mergeCell ref="A111:A116"/>
    <mergeCell ref="B111:B116"/>
    <mergeCell ref="C111:C116"/>
    <mergeCell ref="D111:D116"/>
    <mergeCell ref="E111:E116"/>
    <mergeCell ref="F111:F116"/>
    <mergeCell ref="AL81:AL86"/>
    <mergeCell ref="AM81:AM86"/>
    <mergeCell ref="AN81:AN86"/>
    <mergeCell ref="AL105:AL110"/>
    <mergeCell ref="AO81:AO86"/>
    <mergeCell ref="AP81:AP86"/>
    <mergeCell ref="AM105:AM110"/>
    <mergeCell ref="AN105:AN110"/>
    <mergeCell ref="AO105:AO110"/>
    <mergeCell ref="AP105:AP110"/>
    <mergeCell ref="A81:A86"/>
    <mergeCell ref="B81:B86"/>
    <mergeCell ref="C81:C86"/>
    <mergeCell ref="D81:D86"/>
    <mergeCell ref="E81:E86"/>
    <mergeCell ref="F81:F86"/>
    <mergeCell ref="F93:F98"/>
    <mergeCell ref="A87:A92"/>
    <mergeCell ref="B87:B92"/>
    <mergeCell ref="C87:C92"/>
    <mergeCell ref="D87:D92"/>
    <mergeCell ref="E87:E92"/>
    <mergeCell ref="F87:F92"/>
    <mergeCell ref="AL99:AL104"/>
    <mergeCell ref="AM99:AM104"/>
    <mergeCell ref="AN99:AN104"/>
    <mergeCell ref="AO99:AO104"/>
    <mergeCell ref="AP99:AP104"/>
    <mergeCell ref="A93:A98"/>
    <mergeCell ref="B93:B98"/>
    <mergeCell ref="C93:C98"/>
    <mergeCell ref="D93:D98"/>
    <mergeCell ref="E93:E98"/>
    <mergeCell ref="A99:A104"/>
    <mergeCell ref="B99:B104"/>
    <mergeCell ref="C99:C104"/>
    <mergeCell ref="D99:D104"/>
    <mergeCell ref="E99:E104"/>
    <mergeCell ref="F99:F104"/>
    <mergeCell ref="AO87:AO92"/>
    <mergeCell ref="AP87:AP92"/>
    <mergeCell ref="AL75:AL80"/>
    <mergeCell ref="AM75:AM80"/>
    <mergeCell ref="AN75:AN80"/>
    <mergeCell ref="AO75:AO80"/>
    <mergeCell ref="AP75:AP80"/>
    <mergeCell ref="AL87:AL92"/>
    <mergeCell ref="AM87:AM92"/>
    <mergeCell ref="AN87:AN92"/>
    <mergeCell ref="AM69:AM74"/>
    <mergeCell ref="AO69:AO74"/>
    <mergeCell ref="AP69:AP74"/>
    <mergeCell ref="AN45:AN50"/>
    <mergeCell ref="AO45:AO50"/>
    <mergeCell ref="AP45:AP50"/>
    <mergeCell ref="AN57:AN62"/>
    <mergeCell ref="AO57:AO62"/>
    <mergeCell ref="AP57:AP62"/>
    <mergeCell ref="AN69:AN74"/>
    <mergeCell ref="AP15:AP20"/>
    <mergeCell ref="AO33:AO38"/>
    <mergeCell ref="AP33:AP38"/>
    <mergeCell ref="A69:A74"/>
    <mergeCell ref="B69:B74"/>
    <mergeCell ref="C69:C74"/>
    <mergeCell ref="D69:D74"/>
    <mergeCell ref="E69:E74"/>
    <mergeCell ref="F69:F74"/>
    <mergeCell ref="AL69:AL74"/>
    <mergeCell ref="AO21:AO26"/>
    <mergeCell ref="AP21:AP26"/>
    <mergeCell ref="D21:D26"/>
    <mergeCell ref="E21:E26"/>
    <mergeCell ref="F21:F26"/>
    <mergeCell ref="AM21:AM26"/>
    <mergeCell ref="AL45:AL50"/>
    <mergeCell ref="AL39:AL44"/>
    <mergeCell ref="A21:A26"/>
    <mergeCell ref="B21:B26"/>
    <mergeCell ref="D33:D38"/>
    <mergeCell ref="E33:E38"/>
    <mergeCell ref="F33:F38"/>
    <mergeCell ref="AL33:AL38"/>
    <mergeCell ref="F27:F32"/>
    <mergeCell ref="B27:B32"/>
    <mergeCell ref="E45:E50"/>
    <mergeCell ref="C45:C50"/>
    <mergeCell ref="C33:C38"/>
    <mergeCell ref="C21:C26"/>
    <mergeCell ref="A27:A32"/>
    <mergeCell ref="F45:F50"/>
    <mergeCell ref="C27:C32"/>
    <mergeCell ref="D27:D32"/>
    <mergeCell ref="E27:E32"/>
    <mergeCell ref="AO27:AO32"/>
    <mergeCell ref="AP27:AP32"/>
    <mergeCell ref="AM45:AM50"/>
    <mergeCell ref="AM39:AM44"/>
    <mergeCell ref="AN39:AN44"/>
    <mergeCell ref="A15:A20"/>
    <mergeCell ref="B15:B20"/>
    <mergeCell ref="A33:A38"/>
    <mergeCell ref="B33:B38"/>
    <mergeCell ref="D45:D50"/>
    <mergeCell ref="AP51:AP56"/>
    <mergeCell ref="A57:A62"/>
    <mergeCell ref="B57:B62"/>
    <mergeCell ref="C57:C62"/>
    <mergeCell ref="D57:D62"/>
    <mergeCell ref="E57:E62"/>
    <mergeCell ref="F57:F62"/>
    <mergeCell ref="AL57:AL62"/>
    <mergeCell ref="AM57:AM62"/>
    <mergeCell ref="AN51:AN56"/>
    <mergeCell ref="B9:B14"/>
    <mergeCell ref="C9:C14"/>
    <mergeCell ref="AO51:AO56"/>
    <mergeCell ref="AO15:AO20"/>
    <mergeCell ref="C15:C20"/>
    <mergeCell ref="D15:D20"/>
    <mergeCell ref="E15:E20"/>
    <mergeCell ref="D39:D44"/>
    <mergeCell ref="E39:E44"/>
    <mergeCell ref="F39:F44"/>
    <mergeCell ref="A9:A14"/>
    <mergeCell ref="A63:A68"/>
    <mergeCell ref="A51:A56"/>
    <mergeCell ref="B51:B56"/>
    <mergeCell ref="C51:C56"/>
    <mergeCell ref="A39:A44"/>
    <mergeCell ref="B39:B44"/>
    <mergeCell ref="C39:C44"/>
    <mergeCell ref="A45:A50"/>
    <mergeCell ref="B45:B50"/>
    <mergeCell ref="F63:F68"/>
    <mergeCell ref="A75:A80"/>
    <mergeCell ref="B75:B80"/>
    <mergeCell ref="C75:C80"/>
    <mergeCell ref="D75:D80"/>
    <mergeCell ref="E75:E80"/>
    <mergeCell ref="F75:F80"/>
    <mergeCell ref="E117:E122"/>
    <mergeCell ref="AO63:AO68"/>
    <mergeCell ref="AP63:AP68"/>
    <mergeCell ref="A123:F125"/>
    <mergeCell ref="F117:F122"/>
    <mergeCell ref="AN63:AN68"/>
    <mergeCell ref="D63:D68"/>
    <mergeCell ref="AM117:AM122"/>
    <mergeCell ref="AN117:AN122"/>
    <mergeCell ref="AL117:AL122"/>
    <mergeCell ref="A126:AP126"/>
    <mergeCell ref="AO117:AO122"/>
    <mergeCell ref="AP117:AP122"/>
    <mergeCell ref="A117:A122"/>
    <mergeCell ref="B117:B122"/>
    <mergeCell ref="D51:D56"/>
    <mergeCell ref="E51:E56"/>
    <mergeCell ref="F51:F56"/>
    <mergeCell ref="C117:C122"/>
    <mergeCell ref="D117:D122"/>
    <mergeCell ref="AP9:AP14"/>
    <mergeCell ref="AM9:AM14"/>
    <mergeCell ref="AN9:AN14"/>
    <mergeCell ref="AO9:AO14"/>
    <mergeCell ref="AO39:AO44"/>
    <mergeCell ref="AP39:AP44"/>
    <mergeCell ref="AN33:AN38"/>
    <mergeCell ref="AN15:AN20"/>
    <mergeCell ref="AN21:AN26"/>
    <mergeCell ref="AN27:AN32"/>
    <mergeCell ref="F9:F14"/>
    <mergeCell ref="Q7:U7"/>
    <mergeCell ref="F15:F20"/>
    <mergeCell ref="AL15:AL20"/>
    <mergeCell ref="B6:D7"/>
    <mergeCell ref="I6:AE6"/>
    <mergeCell ref="V7:Z7"/>
    <mergeCell ref="AA7:AE7"/>
    <mergeCell ref="AJ6:AJ8"/>
    <mergeCell ref="E6:E8"/>
    <mergeCell ref="AM63:AM68"/>
    <mergeCell ref="G6:G8"/>
    <mergeCell ref="H6:H8"/>
    <mergeCell ref="AK6:AK8"/>
    <mergeCell ref="AM33:AM38"/>
    <mergeCell ref="AM15:AM20"/>
    <mergeCell ref="AF6:AI6"/>
    <mergeCell ref="AL51:AL56"/>
    <mergeCell ref="AM51:AM56"/>
    <mergeCell ref="AM27:AM32"/>
    <mergeCell ref="D9:D14"/>
    <mergeCell ref="B63:B68"/>
    <mergeCell ref="C63:C68"/>
    <mergeCell ref="E9:E14"/>
    <mergeCell ref="AL9:AL14"/>
    <mergeCell ref="AL6:AL8"/>
    <mergeCell ref="E63:E68"/>
    <mergeCell ref="AL63:AL68"/>
    <mergeCell ref="AL21:AL26"/>
    <mergeCell ref="AL27:AL32"/>
    <mergeCell ref="F4:N4"/>
    <mergeCell ref="O3:AP3"/>
    <mergeCell ref="AN6:AN8"/>
    <mergeCell ref="AO6:AO8"/>
    <mergeCell ref="AP6:AP8"/>
    <mergeCell ref="O4:AP4"/>
    <mergeCell ref="F1:AP1"/>
    <mergeCell ref="F2:AP2"/>
    <mergeCell ref="AM6:AM8"/>
    <mergeCell ref="A1:E4"/>
    <mergeCell ref="AF7:AI7"/>
    <mergeCell ref="I7:K7"/>
    <mergeCell ref="L7:P7"/>
    <mergeCell ref="A6:A8"/>
    <mergeCell ref="F3:N3"/>
    <mergeCell ref="F6:F8"/>
  </mergeCells>
  <dataValidations count="2">
    <dataValidation type="list" allowBlank="1" showInputMessage="1" showErrorMessage="1" sqref="D105:D122 D51:D80 D9:D44">
      <formula1>INVERSIÓN!#REF!</formula1>
    </dataValidation>
    <dataValidation type="list" allowBlank="1" showInputMessage="1" showErrorMessage="1" sqref="D81:D92">
      <formula1>INVERSIÓN!#REF!</formula1>
    </dataValidation>
  </dataValidations>
  <printOptions horizontalCentered="1" verticalCentered="1"/>
  <pageMargins left="0" right="0" top="0.7480314960629921" bottom="0" header="0.31496062992125984" footer="0"/>
  <pageSetup fitToHeight="0" horizontalDpi="600" verticalDpi="600" orientation="landscape" scale="21" r:id="rId3"/>
  <headerFooter>
    <oddFooter>&amp;C&amp;G</oddFooter>
  </headerFooter>
  <rowBreaks count="1" manualBreakCount="1">
    <brk id="68" max="41" man="1"/>
  </rowBreaks>
  <drawing r:id="rId1"/>
  <legacyDrawingHF r:id="rId2"/>
</worksheet>
</file>

<file path=xl/worksheets/sheet3.xml><?xml version="1.0" encoding="utf-8"?>
<worksheet xmlns="http://schemas.openxmlformats.org/spreadsheetml/2006/main" xmlns:r="http://schemas.openxmlformats.org/officeDocument/2006/relationships">
  <dimension ref="A1:BH192"/>
  <sheetViews>
    <sheetView view="pageBreakPreview" zoomScale="80" zoomScaleNormal="50" zoomScaleSheetLayoutView="80" zoomScalePageLayoutView="0" workbookViewId="0" topLeftCell="A1">
      <selection activeCell="I13" sqref="I13"/>
    </sheetView>
  </sheetViews>
  <sheetFormatPr defaultColWidth="11.421875" defaultRowHeight="15"/>
  <cols>
    <col min="1" max="1" width="14.7109375" style="9" customWidth="1"/>
    <col min="2" max="2" width="22.7109375" style="9" customWidth="1"/>
    <col min="3" max="3" width="53.28125" style="654" customWidth="1"/>
    <col min="4" max="4" width="6.140625" style="9" customWidth="1"/>
    <col min="5" max="5" width="8.421875" style="9" customWidth="1"/>
    <col min="6" max="6" width="13.140625" style="9" customWidth="1"/>
    <col min="7" max="7" width="7.00390625" style="9" customWidth="1"/>
    <col min="8" max="8" width="6.7109375" style="9" customWidth="1"/>
    <col min="9" max="13" width="7.00390625" style="9" customWidth="1"/>
    <col min="14" max="14" width="7.00390625" style="10" customWidth="1"/>
    <col min="15" max="18" width="9.57421875" style="10" customWidth="1"/>
    <col min="19" max="19" width="11.7109375" style="10" customWidth="1"/>
    <col min="20" max="21" width="8.7109375" style="10" customWidth="1"/>
    <col min="22" max="22" width="81.28125" style="14" hidden="1" customWidth="1"/>
    <col min="23" max="23" width="15.7109375" style="14" hidden="1" customWidth="1"/>
    <col min="24" max="31" width="0" style="14" hidden="1" customWidth="1"/>
    <col min="32" max="60" width="11.421875" style="14" customWidth="1"/>
    <col min="61" max="16384" width="11.421875" style="9" customWidth="1"/>
  </cols>
  <sheetData>
    <row r="1" spans="1:22" s="11" customFormat="1" ht="33" customHeight="1">
      <c r="A1" s="401"/>
      <c r="B1" s="402"/>
      <c r="C1" s="407" t="s">
        <v>0</v>
      </c>
      <c r="D1" s="407"/>
      <c r="E1" s="407"/>
      <c r="F1" s="407"/>
      <c r="G1" s="407"/>
      <c r="H1" s="407"/>
      <c r="I1" s="407"/>
      <c r="J1" s="407"/>
      <c r="K1" s="407"/>
      <c r="L1" s="407"/>
      <c r="M1" s="407"/>
      <c r="N1" s="407"/>
      <c r="O1" s="407"/>
      <c r="P1" s="407"/>
      <c r="Q1" s="407"/>
      <c r="R1" s="407"/>
      <c r="S1" s="407"/>
      <c r="T1" s="407"/>
      <c r="U1" s="407"/>
      <c r="V1" s="408"/>
    </row>
    <row r="2" spans="1:22" s="11" customFormat="1" ht="30" customHeight="1">
      <c r="A2" s="403"/>
      <c r="B2" s="404"/>
      <c r="C2" s="409" t="s">
        <v>108</v>
      </c>
      <c r="D2" s="409"/>
      <c r="E2" s="409"/>
      <c r="F2" s="409"/>
      <c r="G2" s="409"/>
      <c r="H2" s="409"/>
      <c r="I2" s="409"/>
      <c r="J2" s="409"/>
      <c r="K2" s="409"/>
      <c r="L2" s="409"/>
      <c r="M2" s="409"/>
      <c r="N2" s="409"/>
      <c r="O2" s="409"/>
      <c r="P2" s="409"/>
      <c r="Q2" s="409"/>
      <c r="R2" s="409"/>
      <c r="S2" s="409"/>
      <c r="T2" s="409"/>
      <c r="U2" s="409"/>
      <c r="V2" s="410"/>
    </row>
    <row r="3" spans="1:22" s="11" customFormat="1" ht="27.75" customHeight="1">
      <c r="A3" s="403"/>
      <c r="B3" s="404"/>
      <c r="C3" s="63" t="s">
        <v>1</v>
      </c>
      <c r="D3" s="411" t="s">
        <v>128</v>
      </c>
      <c r="E3" s="411"/>
      <c r="F3" s="411"/>
      <c r="G3" s="411"/>
      <c r="H3" s="411"/>
      <c r="I3" s="411"/>
      <c r="J3" s="411"/>
      <c r="K3" s="411"/>
      <c r="L3" s="411"/>
      <c r="M3" s="411"/>
      <c r="N3" s="411"/>
      <c r="O3" s="411"/>
      <c r="P3" s="411"/>
      <c r="Q3" s="411"/>
      <c r="R3" s="411"/>
      <c r="S3" s="411"/>
      <c r="T3" s="411"/>
      <c r="U3" s="411"/>
      <c r="V3" s="412"/>
    </row>
    <row r="4" spans="1:22" s="11" customFormat="1" ht="33" customHeight="1" thickBot="1">
      <c r="A4" s="405"/>
      <c r="B4" s="406"/>
      <c r="C4" s="81" t="s">
        <v>16</v>
      </c>
      <c r="D4" s="413" t="s">
        <v>129</v>
      </c>
      <c r="E4" s="413"/>
      <c r="F4" s="413"/>
      <c r="G4" s="413"/>
      <c r="H4" s="413"/>
      <c r="I4" s="413"/>
      <c r="J4" s="413"/>
      <c r="K4" s="413"/>
      <c r="L4" s="413"/>
      <c r="M4" s="413"/>
      <c r="N4" s="413"/>
      <c r="O4" s="413"/>
      <c r="P4" s="413"/>
      <c r="Q4" s="413"/>
      <c r="R4" s="413"/>
      <c r="S4" s="413"/>
      <c r="T4" s="413"/>
      <c r="U4" s="413"/>
      <c r="V4" s="414"/>
    </row>
    <row r="5" spans="1:21" s="11" customFormat="1" ht="13.5" thickBot="1">
      <c r="A5" s="12"/>
      <c r="B5" s="9"/>
      <c r="C5" s="650"/>
      <c r="D5" s="9"/>
      <c r="E5" s="9"/>
      <c r="F5" s="9"/>
      <c r="G5" s="9"/>
      <c r="H5" s="9"/>
      <c r="I5" s="9"/>
      <c r="J5" s="9"/>
      <c r="K5" s="9"/>
      <c r="L5" s="9"/>
      <c r="M5" s="9"/>
      <c r="N5" s="10"/>
      <c r="O5" s="10"/>
      <c r="P5" s="10"/>
      <c r="Q5" s="10"/>
      <c r="R5" s="10"/>
      <c r="S5" s="10"/>
      <c r="T5" s="10"/>
      <c r="U5" s="10"/>
    </row>
    <row r="6" spans="1:22" s="13" customFormat="1" ht="42.75" customHeight="1">
      <c r="A6" s="421" t="s">
        <v>59</v>
      </c>
      <c r="B6" s="400" t="s">
        <v>60</v>
      </c>
      <c r="C6" s="417" t="s">
        <v>61</v>
      </c>
      <c r="D6" s="419" t="s">
        <v>62</v>
      </c>
      <c r="E6" s="420"/>
      <c r="F6" s="400" t="s">
        <v>65</v>
      </c>
      <c r="G6" s="400"/>
      <c r="H6" s="400"/>
      <c r="I6" s="400"/>
      <c r="J6" s="400"/>
      <c r="K6" s="400"/>
      <c r="L6" s="400"/>
      <c r="M6" s="400"/>
      <c r="N6" s="400"/>
      <c r="O6" s="400"/>
      <c r="P6" s="400"/>
      <c r="Q6" s="400"/>
      <c r="R6" s="400"/>
      <c r="S6" s="400"/>
      <c r="T6" s="400" t="s">
        <v>67</v>
      </c>
      <c r="U6" s="400"/>
      <c r="V6" s="415" t="s">
        <v>70</v>
      </c>
    </row>
    <row r="7" spans="1:22" s="13" customFormat="1" ht="44.25" customHeight="1" thickBot="1">
      <c r="A7" s="422"/>
      <c r="B7" s="423"/>
      <c r="C7" s="418"/>
      <c r="D7" s="82" t="s">
        <v>63</v>
      </c>
      <c r="E7" s="82" t="s">
        <v>64</v>
      </c>
      <c r="F7" s="82" t="s">
        <v>66</v>
      </c>
      <c r="G7" s="83" t="s">
        <v>17</v>
      </c>
      <c r="H7" s="83" t="s">
        <v>18</v>
      </c>
      <c r="I7" s="83" t="s">
        <v>19</v>
      </c>
      <c r="J7" s="83" t="s">
        <v>20</v>
      </c>
      <c r="K7" s="83" t="s">
        <v>21</v>
      </c>
      <c r="L7" s="83" t="s">
        <v>22</v>
      </c>
      <c r="M7" s="83" t="s">
        <v>23</v>
      </c>
      <c r="N7" s="83" t="s">
        <v>24</v>
      </c>
      <c r="O7" s="83" t="s">
        <v>25</v>
      </c>
      <c r="P7" s="83" t="s">
        <v>26</v>
      </c>
      <c r="Q7" s="83" t="s">
        <v>27</v>
      </c>
      <c r="R7" s="83" t="s">
        <v>28</v>
      </c>
      <c r="S7" s="84" t="s">
        <v>29</v>
      </c>
      <c r="T7" s="84" t="s">
        <v>68</v>
      </c>
      <c r="U7" s="84" t="s">
        <v>69</v>
      </c>
      <c r="V7" s="416"/>
    </row>
    <row r="8" spans="1:22" s="14" customFormat="1" ht="30" customHeight="1">
      <c r="A8" s="427" t="str">
        <f>INVERSIÓN!A9</f>
        <v>RECURSO HIDRICO Y SUELO
</v>
      </c>
      <c r="B8" s="430" t="s">
        <v>118</v>
      </c>
      <c r="C8" s="447" t="s">
        <v>292</v>
      </c>
      <c r="D8" s="433" t="s">
        <v>131</v>
      </c>
      <c r="E8" s="433"/>
      <c r="F8" s="170" t="s">
        <v>30</v>
      </c>
      <c r="G8" s="171"/>
      <c r="H8" s="171"/>
      <c r="I8" s="171"/>
      <c r="J8" s="171"/>
      <c r="K8" s="171"/>
      <c r="L8" s="171"/>
      <c r="M8" s="250">
        <v>0</v>
      </c>
      <c r="N8" s="250">
        <v>0</v>
      </c>
      <c r="O8" s="250">
        <v>0.25</v>
      </c>
      <c r="P8" s="250">
        <v>0.25</v>
      </c>
      <c r="Q8" s="250">
        <v>0.25</v>
      </c>
      <c r="R8" s="250">
        <v>0.25</v>
      </c>
      <c r="S8" s="170">
        <f>SUM(G8:R8)</f>
        <v>1</v>
      </c>
      <c r="T8" s="441">
        <v>0.0325</v>
      </c>
      <c r="U8" s="173">
        <f>7%*25%</f>
        <v>0.0175</v>
      </c>
      <c r="V8" s="424"/>
    </row>
    <row r="9" spans="1:22" s="14" customFormat="1" ht="23.25" customHeight="1">
      <c r="A9" s="428"/>
      <c r="B9" s="431"/>
      <c r="C9" s="435"/>
      <c r="D9" s="426"/>
      <c r="E9" s="426"/>
      <c r="F9" s="92" t="s">
        <v>31</v>
      </c>
      <c r="G9" s="89"/>
      <c r="H9" s="89"/>
      <c r="I9" s="89"/>
      <c r="J9" s="89"/>
      <c r="K9" s="89"/>
      <c r="L9" s="89"/>
      <c r="M9" s="89"/>
      <c r="N9" s="89"/>
      <c r="O9" s="89"/>
      <c r="P9" s="89"/>
      <c r="Q9" s="93"/>
      <c r="R9" s="89"/>
      <c r="S9" s="92">
        <f>SUM(G9:R9)</f>
        <v>0</v>
      </c>
      <c r="T9" s="442"/>
      <c r="U9" s="94">
        <f>+S9*U8</f>
        <v>0</v>
      </c>
      <c r="V9" s="425"/>
    </row>
    <row r="10" spans="1:22" s="14" customFormat="1" ht="27" customHeight="1">
      <c r="A10" s="428"/>
      <c r="B10" s="431"/>
      <c r="C10" s="435" t="s">
        <v>293</v>
      </c>
      <c r="D10" s="426" t="s">
        <v>131</v>
      </c>
      <c r="E10" s="426"/>
      <c r="F10" s="88" t="s">
        <v>30</v>
      </c>
      <c r="G10" s="89"/>
      <c r="H10" s="89"/>
      <c r="I10" s="89"/>
      <c r="J10" s="89"/>
      <c r="K10" s="89"/>
      <c r="L10" s="89"/>
      <c r="M10" s="89"/>
      <c r="N10" s="90"/>
      <c r="O10" s="90">
        <v>0.15</v>
      </c>
      <c r="P10" s="90">
        <v>0.2</v>
      </c>
      <c r="Q10" s="90">
        <v>0.25</v>
      </c>
      <c r="R10" s="90">
        <v>0.4</v>
      </c>
      <c r="S10" s="88">
        <f>SUM(G10:R10)</f>
        <v>1</v>
      </c>
      <c r="T10" s="442"/>
      <c r="U10" s="91">
        <f>5%*25%</f>
        <v>0.0125</v>
      </c>
      <c r="V10" s="398"/>
    </row>
    <row r="11" spans="1:22" s="14" customFormat="1" ht="27" customHeight="1" thickBot="1">
      <c r="A11" s="428"/>
      <c r="B11" s="431"/>
      <c r="C11" s="435"/>
      <c r="D11" s="426"/>
      <c r="E11" s="426"/>
      <c r="F11" s="92" t="s">
        <v>31</v>
      </c>
      <c r="G11" s="89"/>
      <c r="H11" s="89"/>
      <c r="I11" s="89"/>
      <c r="J11" s="89"/>
      <c r="K11" s="89"/>
      <c r="L11" s="89"/>
      <c r="M11" s="89"/>
      <c r="N11" s="89"/>
      <c r="O11" s="89"/>
      <c r="P11" s="89"/>
      <c r="Q11" s="89"/>
      <c r="R11" s="89"/>
      <c r="S11" s="92">
        <f aca="true" t="shared" si="0" ref="S11:S53">SUM(G11:R11)</f>
        <v>0</v>
      </c>
      <c r="T11" s="442"/>
      <c r="U11" s="94">
        <f>+S11*U10</f>
        <v>0</v>
      </c>
      <c r="V11" s="434"/>
    </row>
    <row r="12" spans="1:22" s="14" customFormat="1" ht="36" customHeight="1">
      <c r="A12" s="428"/>
      <c r="B12" s="431"/>
      <c r="C12" s="435" t="s">
        <v>132</v>
      </c>
      <c r="D12" s="426" t="s">
        <v>131</v>
      </c>
      <c r="E12" s="426"/>
      <c r="F12" s="88" t="s">
        <v>30</v>
      </c>
      <c r="G12" s="89"/>
      <c r="H12" s="89"/>
      <c r="I12" s="89"/>
      <c r="J12" s="89"/>
      <c r="K12" s="89"/>
      <c r="L12" s="89"/>
      <c r="M12" s="250">
        <v>0</v>
      </c>
      <c r="N12" s="250">
        <v>0</v>
      </c>
      <c r="O12" s="250">
        <v>0.25</v>
      </c>
      <c r="P12" s="250">
        <v>0.25</v>
      </c>
      <c r="Q12" s="250">
        <v>0.25</v>
      </c>
      <c r="R12" s="250">
        <v>0.25</v>
      </c>
      <c r="S12" s="88">
        <f t="shared" si="0"/>
        <v>1</v>
      </c>
      <c r="T12" s="442"/>
      <c r="U12" s="91">
        <f>1%*25%</f>
        <v>0.0025</v>
      </c>
      <c r="V12" s="398"/>
    </row>
    <row r="13" spans="1:22" s="14" customFormat="1" ht="36" customHeight="1" thickBot="1">
      <c r="A13" s="429"/>
      <c r="B13" s="432"/>
      <c r="C13" s="436"/>
      <c r="D13" s="437"/>
      <c r="E13" s="437"/>
      <c r="F13" s="174" t="s">
        <v>31</v>
      </c>
      <c r="G13" s="175"/>
      <c r="H13" s="175"/>
      <c r="I13" s="175"/>
      <c r="J13" s="175"/>
      <c r="K13" s="175"/>
      <c r="L13" s="175"/>
      <c r="M13" s="175"/>
      <c r="N13" s="175"/>
      <c r="O13" s="175"/>
      <c r="P13" s="175"/>
      <c r="Q13" s="175"/>
      <c r="R13" s="175"/>
      <c r="S13" s="174">
        <f t="shared" si="0"/>
        <v>0</v>
      </c>
      <c r="T13" s="443"/>
      <c r="U13" s="176">
        <f>+S13*U12</f>
        <v>0</v>
      </c>
      <c r="V13" s="438"/>
    </row>
    <row r="14" spans="1:22" s="14" customFormat="1" ht="33" customHeight="1">
      <c r="A14" s="427" t="s">
        <v>202</v>
      </c>
      <c r="B14" s="456" t="s">
        <v>119</v>
      </c>
      <c r="C14" s="447" t="s">
        <v>291</v>
      </c>
      <c r="D14" s="433" t="s">
        <v>131</v>
      </c>
      <c r="E14" s="433"/>
      <c r="F14" s="170" t="s">
        <v>30</v>
      </c>
      <c r="G14" s="171"/>
      <c r="H14" s="171"/>
      <c r="I14" s="171"/>
      <c r="J14" s="171"/>
      <c r="K14" s="171"/>
      <c r="L14" s="171"/>
      <c r="M14" s="255">
        <v>0</v>
      </c>
      <c r="N14" s="255">
        <v>0</v>
      </c>
      <c r="O14" s="255">
        <v>0.25</v>
      </c>
      <c r="P14" s="255">
        <v>0.25</v>
      </c>
      <c r="Q14" s="255">
        <v>0.25</v>
      </c>
      <c r="R14" s="255">
        <v>0.25</v>
      </c>
      <c r="S14" s="170">
        <f t="shared" si="0"/>
        <v>1</v>
      </c>
      <c r="T14" s="444">
        <v>0.045</v>
      </c>
      <c r="U14" s="173">
        <v>0.015</v>
      </c>
      <c r="V14" s="439"/>
    </row>
    <row r="15" spans="1:22" s="14" customFormat="1" ht="33" customHeight="1" thickBot="1">
      <c r="A15" s="428"/>
      <c r="B15" s="457"/>
      <c r="C15" s="435"/>
      <c r="D15" s="426"/>
      <c r="E15" s="426"/>
      <c r="F15" s="92" t="s">
        <v>31</v>
      </c>
      <c r="G15" s="89"/>
      <c r="H15" s="89"/>
      <c r="I15" s="89"/>
      <c r="J15" s="89"/>
      <c r="K15" s="89"/>
      <c r="L15" s="89"/>
      <c r="M15" s="89"/>
      <c r="N15" s="89"/>
      <c r="O15" s="89"/>
      <c r="P15" s="89"/>
      <c r="Q15" s="93"/>
      <c r="R15" s="89"/>
      <c r="S15" s="92">
        <f t="shared" si="0"/>
        <v>0</v>
      </c>
      <c r="T15" s="445"/>
      <c r="U15" s="94">
        <f>+S15*U14</f>
        <v>0</v>
      </c>
      <c r="V15" s="440"/>
    </row>
    <row r="16" spans="1:22" s="14" customFormat="1" ht="25.5" customHeight="1">
      <c r="A16" s="428"/>
      <c r="B16" s="457"/>
      <c r="C16" s="447" t="s">
        <v>252</v>
      </c>
      <c r="D16" s="433" t="s">
        <v>131</v>
      </c>
      <c r="E16" s="251"/>
      <c r="F16" s="170" t="s">
        <v>30</v>
      </c>
      <c r="G16" s="89"/>
      <c r="H16" s="89"/>
      <c r="I16" s="89"/>
      <c r="J16" s="89"/>
      <c r="K16" s="89"/>
      <c r="L16" s="89"/>
      <c r="M16" s="89"/>
      <c r="N16" s="89"/>
      <c r="O16" s="89"/>
      <c r="P16" s="89"/>
      <c r="Q16" s="253">
        <v>0.5</v>
      </c>
      <c r="R16" s="254">
        <v>0.5</v>
      </c>
      <c r="S16" s="170">
        <f t="shared" si="0"/>
        <v>1</v>
      </c>
      <c r="T16" s="445"/>
      <c r="U16" s="91">
        <v>0.015</v>
      </c>
      <c r="V16" s="398"/>
    </row>
    <row r="17" spans="1:22" s="14" customFormat="1" ht="25.5" customHeight="1" thickBot="1">
      <c r="A17" s="428"/>
      <c r="B17" s="457"/>
      <c r="C17" s="435"/>
      <c r="D17" s="426"/>
      <c r="E17" s="251"/>
      <c r="F17" s="92" t="s">
        <v>31</v>
      </c>
      <c r="G17" s="89"/>
      <c r="H17" s="89"/>
      <c r="I17" s="89"/>
      <c r="J17" s="89"/>
      <c r="K17" s="89"/>
      <c r="L17" s="89"/>
      <c r="M17" s="89"/>
      <c r="N17" s="89"/>
      <c r="O17" s="89"/>
      <c r="P17" s="89"/>
      <c r="Q17" s="93"/>
      <c r="R17" s="89"/>
      <c r="S17" s="92">
        <f t="shared" si="0"/>
        <v>0</v>
      </c>
      <c r="T17" s="445"/>
      <c r="U17" s="176">
        <f>+S17*U16</f>
        <v>0</v>
      </c>
      <c r="V17" s="399"/>
    </row>
    <row r="18" spans="1:22" s="14" customFormat="1" ht="25.5" customHeight="1">
      <c r="A18" s="428"/>
      <c r="B18" s="457"/>
      <c r="C18" s="435" t="s">
        <v>242</v>
      </c>
      <c r="D18" s="426" t="s">
        <v>131</v>
      </c>
      <c r="E18" s="426"/>
      <c r="F18" s="88" t="s">
        <v>30</v>
      </c>
      <c r="G18" s="89"/>
      <c r="H18" s="89"/>
      <c r="I18" s="89"/>
      <c r="J18" s="89"/>
      <c r="K18" s="89"/>
      <c r="L18" s="89"/>
      <c r="M18" s="89"/>
      <c r="N18" s="90"/>
      <c r="O18" s="90">
        <v>0.15</v>
      </c>
      <c r="P18" s="90">
        <v>0.2</v>
      </c>
      <c r="Q18" s="90">
        <v>0.25</v>
      </c>
      <c r="R18" s="90">
        <v>0.4</v>
      </c>
      <c r="S18" s="88">
        <f t="shared" si="0"/>
        <v>1</v>
      </c>
      <c r="T18" s="445"/>
      <c r="U18" s="91">
        <v>0.015</v>
      </c>
      <c r="V18" s="398"/>
    </row>
    <row r="19" spans="1:22" s="14" customFormat="1" ht="25.5" customHeight="1" thickBot="1">
      <c r="A19" s="429"/>
      <c r="B19" s="458"/>
      <c r="C19" s="436"/>
      <c r="D19" s="437"/>
      <c r="E19" s="437"/>
      <c r="F19" s="174" t="s">
        <v>31</v>
      </c>
      <c r="G19" s="175"/>
      <c r="H19" s="175"/>
      <c r="I19" s="175"/>
      <c r="J19" s="175"/>
      <c r="K19" s="175"/>
      <c r="L19" s="175"/>
      <c r="M19" s="175"/>
      <c r="N19" s="175"/>
      <c r="O19" s="175"/>
      <c r="P19" s="175"/>
      <c r="Q19" s="175"/>
      <c r="R19" s="175"/>
      <c r="S19" s="174">
        <f t="shared" si="0"/>
        <v>0</v>
      </c>
      <c r="T19" s="446"/>
      <c r="U19" s="176">
        <f>+S19*U18</f>
        <v>0</v>
      </c>
      <c r="V19" s="399"/>
    </row>
    <row r="20" spans="1:22" s="14" customFormat="1" ht="24.75" customHeight="1">
      <c r="A20" s="427" t="s">
        <v>202</v>
      </c>
      <c r="B20" s="456" t="str">
        <f>INVERSIÓN!C21</f>
        <v>Realizar el seguimiento ambiental al 100% de los Predios afectados por actividad extractiva de minerales  en el perímetro urbano del D. C. con PMA y PMRRA</v>
      </c>
      <c r="C20" s="447" t="s">
        <v>133</v>
      </c>
      <c r="D20" s="433" t="s">
        <v>131</v>
      </c>
      <c r="E20" s="433"/>
      <c r="F20" s="170" t="s">
        <v>30</v>
      </c>
      <c r="G20" s="171"/>
      <c r="H20" s="171"/>
      <c r="I20" s="171"/>
      <c r="J20" s="171"/>
      <c r="K20" s="171"/>
      <c r="L20" s="171"/>
      <c r="M20" s="171"/>
      <c r="N20" s="172">
        <v>0.15</v>
      </c>
      <c r="O20" s="172">
        <v>0.2</v>
      </c>
      <c r="P20" s="172">
        <v>0.2</v>
      </c>
      <c r="Q20" s="172">
        <v>0.2</v>
      </c>
      <c r="R20" s="172">
        <v>0.25</v>
      </c>
      <c r="S20" s="170">
        <f t="shared" si="0"/>
        <v>1</v>
      </c>
      <c r="T20" s="444">
        <v>0.03</v>
      </c>
      <c r="U20" s="173">
        <f>7%*25%</f>
        <v>0.0175</v>
      </c>
      <c r="V20" s="439"/>
    </row>
    <row r="21" spans="1:22" s="14" customFormat="1" ht="24.75" customHeight="1">
      <c r="A21" s="428"/>
      <c r="B21" s="457"/>
      <c r="C21" s="435"/>
      <c r="D21" s="426"/>
      <c r="E21" s="426"/>
      <c r="F21" s="92" t="s">
        <v>31</v>
      </c>
      <c r="G21" s="89"/>
      <c r="H21" s="89"/>
      <c r="I21" s="89"/>
      <c r="J21" s="89"/>
      <c r="K21" s="89"/>
      <c r="L21" s="89"/>
      <c r="M21" s="89"/>
      <c r="N21" s="89"/>
      <c r="O21" s="89"/>
      <c r="P21" s="89"/>
      <c r="Q21" s="89"/>
      <c r="R21" s="89"/>
      <c r="S21" s="92">
        <f t="shared" si="0"/>
        <v>0</v>
      </c>
      <c r="T21" s="445"/>
      <c r="U21" s="94">
        <f>+S21*U20</f>
        <v>0</v>
      </c>
      <c r="V21" s="434"/>
    </row>
    <row r="22" spans="1:22" s="14" customFormat="1" ht="51.75" customHeight="1">
      <c r="A22" s="428"/>
      <c r="B22" s="457"/>
      <c r="C22" s="435" t="s">
        <v>134</v>
      </c>
      <c r="D22" s="426" t="s">
        <v>131</v>
      </c>
      <c r="E22" s="426"/>
      <c r="F22" s="88" t="s">
        <v>30</v>
      </c>
      <c r="G22" s="89"/>
      <c r="H22" s="89"/>
      <c r="I22" s="89"/>
      <c r="J22" s="89"/>
      <c r="K22" s="89"/>
      <c r="L22" s="89"/>
      <c r="M22" s="89"/>
      <c r="N22" s="89"/>
      <c r="O22" s="90">
        <v>0.25</v>
      </c>
      <c r="P22" s="90">
        <v>0.25</v>
      </c>
      <c r="Q22" s="90">
        <v>0.25</v>
      </c>
      <c r="R22" s="90">
        <v>0.25</v>
      </c>
      <c r="S22" s="88">
        <f t="shared" si="0"/>
        <v>1</v>
      </c>
      <c r="T22" s="445"/>
      <c r="U22" s="91">
        <f>2%*25%</f>
        <v>0.005</v>
      </c>
      <c r="V22" s="448"/>
    </row>
    <row r="23" spans="1:22" s="14" customFormat="1" ht="31.5" customHeight="1">
      <c r="A23" s="428"/>
      <c r="B23" s="457"/>
      <c r="C23" s="435"/>
      <c r="D23" s="426"/>
      <c r="E23" s="426"/>
      <c r="F23" s="92" t="s">
        <v>31</v>
      </c>
      <c r="G23" s="89"/>
      <c r="H23" s="89"/>
      <c r="I23" s="89"/>
      <c r="J23" s="89"/>
      <c r="K23" s="89"/>
      <c r="L23" s="89"/>
      <c r="M23" s="89"/>
      <c r="N23" s="89"/>
      <c r="O23" s="95"/>
      <c r="P23" s="95"/>
      <c r="Q23" s="95"/>
      <c r="R23" s="89"/>
      <c r="S23" s="92">
        <f t="shared" si="0"/>
        <v>0</v>
      </c>
      <c r="T23" s="445"/>
      <c r="U23" s="94">
        <f>+S23*U22</f>
        <v>0</v>
      </c>
      <c r="V23" s="449"/>
    </row>
    <row r="24" spans="1:22" s="14" customFormat="1" ht="27.75" customHeight="1">
      <c r="A24" s="428"/>
      <c r="B24" s="457"/>
      <c r="C24" s="435" t="s">
        <v>135</v>
      </c>
      <c r="D24" s="426" t="s">
        <v>131</v>
      </c>
      <c r="E24" s="426"/>
      <c r="F24" s="88" t="s">
        <v>30</v>
      </c>
      <c r="G24" s="89"/>
      <c r="H24" s="89"/>
      <c r="I24" s="89"/>
      <c r="J24" s="89"/>
      <c r="K24" s="89"/>
      <c r="L24" s="89"/>
      <c r="M24" s="89"/>
      <c r="N24" s="89"/>
      <c r="O24" s="90">
        <v>0.2</v>
      </c>
      <c r="P24" s="90">
        <v>0.2</v>
      </c>
      <c r="Q24" s="90">
        <v>0.3</v>
      </c>
      <c r="R24" s="90">
        <v>0.3</v>
      </c>
      <c r="S24" s="88">
        <f t="shared" si="0"/>
        <v>1</v>
      </c>
      <c r="T24" s="445"/>
      <c r="U24" s="91">
        <f>3%*25%</f>
        <v>0.0075</v>
      </c>
      <c r="V24" s="448"/>
    </row>
    <row r="25" spans="1:22" s="14" customFormat="1" ht="27.75" customHeight="1" thickBot="1">
      <c r="A25" s="429"/>
      <c r="B25" s="458"/>
      <c r="C25" s="436"/>
      <c r="D25" s="437"/>
      <c r="E25" s="437"/>
      <c r="F25" s="174" t="s">
        <v>31</v>
      </c>
      <c r="G25" s="175"/>
      <c r="H25" s="175"/>
      <c r="I25" s="175"/>
      <c r="J25" s="175"/>
      <c r="K25" s="175"/>
      <c r="L25" s="175"/>
      <c r="M25" s="175"/>
      <c r="N25" s="175"/>
      <c r="O25" s="177"/>
      <c r="P25" s="177"/>
      <c r="Q25" s="177"/>
      <c r="R25" s="175"/>
      <c r="S25" s="174">
        <f t="shared" si="0"/>
        <v>0</v>
      </c>
      <c r="T25" s="446"/>
      <c r="U25" s="176">
        <f>+S25*U24</f>
        <v>0</v>
      </c>
      <c r="V25" s="453"/>
    </row>
    <row r="26" spans="1:22" s="24" customFormat="1" ht="45" customHeight="1">
      <c r="A26" s="427" t="s">
        <v>202</v>
      </c>
      <c r="B26" s="456" t="s">
        <v>122</v>
      </c>
      <c r="C26" s="447" t="s">
        <v>294</v>
      </c>
      <c r="D26" s="433" t="s">
        <v>131</v>
      </c>
      <c r="E26" s="433"/>
      <c r="F26" s="170" t="s">
        <v>30</v>
      </c>
      <c r="G26" s="171"/>
      <c r="H26" s="171"/>
      <c r="I26" s="171"/>
      <c r="J26" s="171"/>
      <c r="K26" s="171"/>
      <c r="L26" s="171"/>
      <c r="M26" s="250">
        <v>0</v>
      </c>
      <c r="N26" s="250">
        <v>0</v>
      </c>
      <c r="O26" s="250">
        <v>0.25</v>
      </c>
      <c r="P26" s="250">
        <v>0.25</v>
      </c>
      <c r="Q26" s="250">
        <v>0.25</v>
      </c>
      <c r="R26" s="250">
        <v>0.25</v>
      </c>
      <c r="S26" s="170">
        <f t="shared" si="0"/>
        <v>1</v>
      </c>
      <c r="T26" s="444">
        <v>0.0175</v>
      </c>
      <c r="U26" s="173">
        <f>4%*25%</f>
        <v>0.01</v>
      </c>
      <c r="V26" s="452"/>
    </row>
    <row r="27" spans="1:22" s="24" customFormat="1" ht="45" customHeight="1">
      <c r="A27" s="428"/>
      <c r="B27" s="457"/>
      <c r="C27" s="435"/>
      <c r="D27" s="426"/>
      <c r="E27" s="426"/>
      <c r="F27" s="92" t="s">
        <v>31</v>
      </c>
      <c r="G27" s="89"/>
      <c r="H27" s="89"/>
      <c r="I27" s="89"/>
      <c r="J27" s="89"/>
      <c r="K27" s="89"/>
      <c r="L27" s="89"/>
      <c r="M27" s="89"/>
      <c r="N27" s="89"/>
      <c r="O27" s="89"/>
      <c r="P27" s="89"/>
      <c r="Q27" s="89"/>
      <c r="R27" s="89"/>
      <c r="S27" s="92">
        <f t="shared" si="0"/>
        <v>0</v>
      </c>
      <c r="T27" s="445"/>
      <c r="U27" s="94">
        <f>+S27*U26</f>
        <v>0</v>
      </c>
      <c r="V27" s="449"/>
    </row>
    <row r="28" spans="1:22" s="14" customFormat="1" ht="31.5" customHeight="1">
      <c r="A28" s="428"/>
      <c r="B28" s="457"/>
      <c r="C28" s="435" t="s">
        <v>295</v>
      </c>
      <c r="D28" s="426" t="s">
        <v>131</v>
      </c>
      <c r="E28" s="426"/>
      <c r="F28" s="88" t="s">
        <v>30</v>
      </c>
      <c r="G28" s="89"/>
      <c r="H28" s="89"/>
      <c r="I28" s="89"/>
      <c r="J28" s="89"/>
      <c r="K28" s="89"/>
      <c r="L28" s="89"/>
      <c r="M28" s="89"/>
      <c r="N28" s="89"/>
      <c r="O28" s="90">
        <v>0.2</v>
      </c>
      <c r="P28" s="90">
        <v>0.2</v>
      </c>
      <c r="Q28" s="90">
        <v>0.3</v>
      </c>
      <c r="R28" s="90">
        <v>0.3</v>
      </c>
      <c r="S28" s="88">
        <f t="shared" si="0"/>
        <v>1</v>
      </c>
      <c r="T28" s="445"/>
      <c r="U28" s="91">
        <f>3%*25%</f>
        <v>0.0075</v>
      </c>
      <c r="V28" s="454"/>
    </row>
    <row r="29" spans="1:22" s="14" customFormat="1" ht="44.25" customHeight="1" thickBot="1">
      <c r="A29" s="429"/>
      <c r="B29" s="458"/>
      <c r="C29" s="436"/>
      <c r="D29" s="437"/>
      <c r="E29" s="437"/>
      <c r="F29" s="174" t="s">
        <v>31</v>
      </c>
      <c r="G29" s="175"/>
      <c r="H29" s="175"/>
      <c r="I29" s="175"/>
      <c r="J29" s="175"/>
      <c r="K29" s="175"/>
      <c r="L29" s="175"/>
      <c r="M29" s="175"/>
      <c r="N29" s="175"/>
      <c r="O29" s="175"/>
      <c r="P29" s="175"/>
      <c r="Q29" s="175"/>
      <c r="R29" s="175"/>
      <c r="S29" s="174">
        <f t="shared" si="0"/>
        <v>0</v>
      </c>
      <c r="T29" s="446"/>
      <c r="U29" s="176">
        <f>+S29*U28</f>
        <v>0</v>
      </c>
      <c r="V29" s="455"/>
    </row>
    <row r="30" spans="1:57" s="11" customFormat="1" ht="46.5" customHeight="1">
      <c r="A30" s="427" t="s">
        <v>202</v>
      </c>
      <c r="B30" s="456" t="s">
        <v>123</v>
      </c>
      <c r="C30" s="447" t="s">
        <v>243</v>
      </c>
      <c r="D30" s="433" t="s">
        <v>131</v>
      </c>
      <c r="E30" s="433"/>
      <c r="F30" s="170" t="s">
        <v>30</v>
      </c>
      <c r="G30" s="171"/>
      <c r="H30" s="171"/>
      <c r="I30" s="171"/>
      <c r="J30" s="171"/>
      <c r="K30" s="171"/>
      <c r="L30" s="171"/>
      <c r="M30" s="250">
        <v>0</v>
      </c>
      <c r="N30" s="250">
        <v>0</v>
      </c>
      <c r="O30" s="250">
        <v>0.33</v>
      </c>
      <c r="P30" s="250">
        <v>0.23</v>
      </c>
      <c r="Q30" s="250">
        <v>0.22</v>
      </c>
      <c r="R30" s="250">
        <v>0.22</v>
      </c>
      <c r="S30" s="170">
        <f t="shared" si="0"/>
        <v>1</v>
      </c>
      <c r="T30" s="444">
        <v>0.03</v>
      </c>
      <c r="U30" s="173">
        <v>0.0175</v>
      </c>
      <c r="V30" s="452"/>
      <c r="W30" s="14"/>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1:57" s="11" customFormat="1" ht="61.5" customHeight="1">
      <c r="A31" s="428"/>
      <c r="B31" s="457"/>
      <c r="C31" s="435"/>
      <c r="D31" s="426"/>
      <c r="E31" s="426"/>
      <c r="F31" s="92" t="s">
        <v>31</v>
      </c>
      <c r="G31" s="89"/>
      <c r="H31" s="89"/>
      <c r="I31" s="89"/>
      <c r="J31" s="89"/>
      <c r="K31" s="89"/>
      <c r="L31" s="89"/>
      <c r="M31" s="89"/>
      <c r="N31" s="89"/>
      <c r="O31" s="89"/>
      <c r="P31" s="89"/>
      <c r="Q31" s="89"/>
      <c r="R31" s="89"/>
      <c r="S31" s="92">
        <f t="shared" si="0"/>
        <v>0</v>
      </c>
      <c r="T31" s="445"/>
      <c r="U31" s="94">
        <f>+S31*U30</f>
        <v>0</v>
      </c>
      <c r="V31" s="449"/>
      <c r="W31" s="14"/>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row>
    <row r="32" spans="1:57" s="11" customFormat="1" ht="50.25" customHeight="1">
      <c r="A32" s="428"/>
      <c r="B32" s="457"/>
      <c r="C32" s="435" t="s">
        <v>136</v>
      </c>
      <c r="D32" s="426" t="s">
        <v>131</v>
      </c>
      <c r="E32" s="426"/>
      <c r="F32" s="88" t="s">
        <v>30</v>
      </c>
      <c r="G32" s="89"/>
      <c r="H32" s="89"/>
      <c r="I32" s="89"/>
      <c r="J32" s="89"/>
      <c r="K32" s="89"/>
      <c r="L32" s="89"/>
      <c r="M32" s="89"/>
      <c r="N32" s="90">
        <v>0</v>
      </c>
      <c r="O32" s="90">
        <v>0.25</v>
      </c>
      <c r="P32" s="90">
        <v>0.25</v>
      </c>
      <c r="Q32" s="90">
        <v>0.25</v>
      </c>
      <c r="R32" s="90">
        <v>0.25</v>
      </c>
      <c r="S32" s="88">
        <f t="shared" si="0"/>
        <v>1</v>
      </c>
      <c r="T32" s="445"/>
      <c r="U32" s="91">
        <v>0.0125</v>
      </c>
      <c r="V32" s="448"/>
      <c r="W32" s="14"/>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1:57" s="11" customFormat="1" ht="50.25" customHeight="1" thickBot="1">
      <c r="A33" s="429"/>
      <c r="B33" s="458"/>
      <c r="C33" s="436"/>
      <c r="D33" s="437"/>
      <c r="E33" s="437"/>
      <c r="F33" s="174" t="s">
        <v>31</v>
      </c>
      <c r="G33" s="175"/>
      <c r="H33" s="175"/>
      <c r="I33" s="175"/>
      <c r="J33" s="175"/>
      <c r="K33" s="175"/>
      <c r="L33" s="175"/>
      <c r="M33" s="175"/>
      <c r="N33" s="175"/>
      <c r="O33" s="175"/>
      <c r="P33" s="175"/>
      <c r="Q33" s="175"/>
      <c r="R33" s="175"/>
      <c r="S33" s="174">
        <f t="shared" si="0"/>
        <v>0</v>
      </c>
      <c r="T33" s="446"/>
      <c r="U33" s="176">
        <f>+S33*U32</f>
        <v>0</v>
      </c>
      <c r="V33" s="453"/>
      <c r="W33" s="14"/>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row>
    <row r="34" spans="1:57" s="11" customFormat="1" ht="36" customHeight="1">
      <c r="A34" s="427" t="s">
        <v>202</v>
      </c>
      <c r="B34" s="456" t="str">
        <f>INVERSIÓN!C39</f>
        <v>Atender el 100% de las solicitudes de instrumentos ambientales asociadas al aprovechamiento del recurso Hídrico Subterráneo en el D. C.</v>
      </c>
      <c r="C34" s="651" t="s">
        <v>240</v>
      </c>
      <c r="D34" s="426" t="s">
        <v>131</v>
      </c>
      <c r="E34" s="426"/>
      <c r="F34" s="88" t="s">
        <v>30</v>
      </c>
      <c r="G34" s="96"/>
      <c r="H34" s="96"/>
      <c r="I34" s="96"/>
      <c r="J34" s="96"/>
      <c r="K34" s="96"/>
      <c r="L34" s="96"/>
      <c r="M34" s="96"/>
      <c r="N34" s="96"/>
      <c r="O34" s="90">
        <v>0.25</v>
      </c>
      <c r="P34" s="90">
        <v>0.25</v>
      </c>
      <c r="Q34" s="90">
        <v>0.25</v>
      </c>
      <c r="R34" s="90">
        <v>0.25</v>
      </c>
      <c r="S34" s="88">
        <f t="shared" si="0"/>
        <v>1</v>
      </c>
      <c r="T34" s="445">
        <v>0.02</v>
      </c>
      <c r="U34" s="91">
        <v>0.01</v>
      </c>
      <c r="V34" s="459"/>
      <c r="W34" s="14"/>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1:57" s="11" customFormat="1" ht="36" customHeight="1">
      <c r="A35" s="428"/>
      <c r="B35" s="457"/>
      <c r="C35" s="463"/>
      <c r="D35" s="426"/>
      <c r="E35" s="426"/>
      <c r="F35" s="92" t="s">
        <v>31</v>
      </c>
      <c r="G35" s="96"/>
      <c r="H35" s="96"/>
      <c r="I35" s="96"/>
      <c r="J35" s="96"/>
      <c r="K35" s="96"/>
      <c r="L35" s="96"/>
      <c r="M35" s="89"/>
      <c r="N35" s="89"/>
      <c r="O35" s="89"/>
      <c r="P35" s="97"/>
      <c r="Q35" s="89"/>
      <c r="R35" s="89"/>
      <c r="S35" s="92">
        <f t="shared" si="0"/>
        <v>0</v>
      </c>
      <c r="T35" s="445"/>
      <c r="U35" s="94">
        <f>+S35*U34</f>
        <v>0</v>
      </c>
      <c r="V35" s="460"/>
      <c r="W35" s="14"/>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1:57" s="11" customFormat="1" ht="26.25" customHeight="1">
      <c r="A36" s="428"/>
      <c r="B36" s="457"/>
      <c r="C36" s="462" t="s">
        <v>241</v>
      </c>
      <c r="D36" s="426" t="s">
        <v>131</v>
      </c>
      <c r="E36" s="426"/>
      <c r="F36" s="88" t="s">
        <v>30</v>
      </c>
      <c r="G36" s="96"/>
      <c r="H36" s="96"/>
      <c r="I36" s="96"/>
      <c r="J36" s="96"/>
      <c r="K36" s="96"/>
      <c r="L36" s="96"/>
      <c r="M36" s="96"/>
      <c r="N36" s="96"/>
      <c r="O36" s="90">
        <v>0.25</v>
      </c>
      <c r="P36" s="90">
        <v>0.25</v>
      </c>
      <c r="Q36" s="90">
        <v>0.25</v>
      </c>
      <c r="R36" s="90">
        <v>0.25</v>
      </c>
      <c r="S36" s="88">
        <f t="shared" si="0"/>
        <v>1</v>
      </c>
      <c r="T36" s="445"/>
      <c r="U36" s="91">
        <v>0.01</v>
      </c>
      <c r="V36" s="448"/>
      <c r="W36" s="14"/>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1:57" s="11" customFormat="1" ht="26.25" customHeight="1" thickBot="1">
      <c r="A37" s="429"/>
      <c r="B37" s="458"/>
      <c r="C37" s="463"/>
      <c r="D37" s="426"/>
      <c r="E37" s="426"/>
      <c r="F37" s="92" t="s">
        <v>31</v>
      </c>
      <c r="G37" s="96"/>
      <c r="H37" s="96"/>
      <c r="I37" s="96"/>
      <c r="J37" s="96"/>
      <c r="K37" s="96"/>
      <c r="L37" s="96"/>
      <c r="M37" s="89"/>
      <c r="N37" s="89"/>
      <c r="O37" s="97"/>
      <c r="P37" s="97"/>
      <c r="Q37" s="89"/>
      <c r="R37" s="89"/>
      <c r="S37" s="92">
        <f t="shared" si="0"/>
        <v>0</v>
      </c>
      <c r="T37" s="445"/>
      <c r="U37" s="94">
        <f>+S37*U36</f>
        <v>0</v>
      </c>
      <c r="V37" s="453"/>
      <c r="W37" s="14"/>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1:56" s="11" customFormat="1" ht="31.5" customHeight="1">
      <c r="A38" s="427" t="s">
        <v>202</v>
      </c>
      <c r="B38" s="456" t="str">
        <f>INVERSIÓN!C45</f>
        <v>Realizar seguimiento y control ambiental al 100% de los puntos de captación de agua subterránea inventariados por la SDA</v>
      </c>
      <c r="C38" s="462" t="s">
        <v>238</v>
      </c>
      <c r="D38" s="426" t="s">
        <v>131</v>
      </c>
      <c r="E38" s="426"/>
      <c r="F38" s="88" t="s">
        <v>30</v>
      </c>
      <c r="G38" s="96"/>
      <c r="H38" s="96"/>
      <c r="I38" s="96"/>
      <c r="J38" s="96"/>
      <c r="K38" s="96"/>
      <c r="L38" s="96"/>
      <c r="M38" s="96"/>
      <c r="N38" s="96"/>
      <c r="O38" s="90">
        <v>0.25</v>
      </c>
      <c r="P38" s="90">
        <v>0.25</v>
      </c>
      <c r="Q38" s="90">
        <v>0.25</v>
      </c>
      <c r="R38" s="90">
        <v>0.25</v>
      </c>
      <c r="S38" s="88">
        <f t="shared" si="0"/>
        <v>1</v>
      </c>
      <c r="T38" s="445">
        <f>12%*25%</f>
        <v>0.03</v>
      </c>
      <c r="U38" s="91">
        <v>0.0113</v>
      </c>
      <c r="V38" s="18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row>
    <row r="39" spans="1:56" s="11" customFormat="1" ht="31.5" customHeight="1">
      <c r="A39" s="428"/>
      <c r="B39" s="457"/>
      <c r="C39" s="463"/>
      <c r="D39" s="426"/>
      <c r="E39" s="426"/>
      <c r="F39" s="92" t="s">
        <v>31</v>
      </c>
      <c r="G39" s="96"/>
      <c r="H39" s="96"/>
      <c r="I39" s="96"/>
      <c r="J39" s="96"/>
      <c r="K39" s="96"/>
      <c r="L39" s="96"/>
      <c r="M39" s="89"/>
      <c r="N39" s="89"/>
      <c r="O39" s="89"/>
      <c r="P39" s="97"/>
      <c r="Q39" s="89"/>
      <c r="R39" s="89"/>
      <c r="S39" s="92">
        <f t="shared" si="0"/>
        <v>0</v>
      </c>
      <c r="T39" s="445"/>
      <c r="U39" s="94">
        <f>+S39*U38</f>
        <v>0</v>
      </c>
      <c r="V39" s="184"/>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row>
    <row r="40" spans="1:57" s="11" customFormat="1" ht="31.5" customHeight="1">
      <c r="A40" s="428"/>
      <c r="B40" s="457"/>
      <c r="C40" s="462" t="s">
        <v>239</v>
      </c>
      <c r="D40" s="426" t="s">
        <v>131</v>
      </c>
      <c r="E40" s="426"/>
      <c r="F40" s="88" t="s">
        <v>30</v>
      </c>
      <c r="G40" s="96"/>
      <c r="H40" s="96"/>
      <c r="I40" s="96"/>
      <c r="J40" s="96"/>
      <c r="K40" s="96"/>
      <c r="L40" s="96"/>
      <c r="M40" s="89"/>
      <c r="N40" s="89"/>
      <c r="O40" s="90">
        <v>0.25</v>
      </c>
      <c r="P40" s="90">
        <v>0.25</v>
      </c>
      <c r="Q40" s="90">
        <v>0.25</v>
      </c>
      <c r="R40" s="90">
        <v>0.25</v>
      </c>
      <c r="S40" s="88">
        <f t="shared" si="0"/>
        <v>1</v>
      </c>
      <c r="T40" s="445"/>
      <c r="U40" s="91">
        <v>0.0113</v>
      </c>
      <c r="V40" s="448"/>
      <c r="W40" s="14"/>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1:57" s="11" customFormat="1" ht="31.5" customHeight="1">
      <c r="A41" s="428"/>
      <c r="B41" s="457"/>
      <c r="C41" s="463"/>
      <c r="D41" s="426"/>
      <c r="E41" s="426"/>
      <c r="F41" s="92" t="s">
        <v>31</v>
      </c>
      <c r="G41" s="96"/>
      <c r="H41" s="96"/>
      <c r="I41" s="96"/>
      <c r="J41" s="96"/>
      <c r="K41" s="96"/>
      <c r="L41" s="96"/>
      <c r="M41" s="89"/>
      <c r="N41" s="89"/>
      <c r="O41" s="89"/>
      <c r="P41" s="97"/>
      <c r="Q41" s="89"/>
      <c r="R41" s="89"/>
      <c r="S41" s="92">
        <f t="shared" si="0"/>
        <v>0</v>
      </c>
      <c r="T41" s="445"/>
      <c r="U41" s="94">
        <f>+S41*U40</f>
        <v>0</v>
      </c>
      <c r="V41" s="449"/>
      <c r="W41" s="14"/>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1:57" s="11" customFormat="1" ht="25.5" customHeight="1">
      <c r="A42" s="428"/>
      <c r="B42" s="457"/>
      <c r="C42" s="462" t="s">
        <v>137</v>
      </c>
      <c r="D42" s="426" t="s">
        <v>131</v>
      </c>
      <c r="E42" s="426"/>
      <c r="F42" s="88" t="s">
        <v>30</v>
      </c>
      <c r="G42" s="96"/>
      <c r="H42" s="96"/>
      <c r="I42" s="96"/>
      <c r="J42" s="96"/>
      <c r="K42" s="96"/>
      <c r="L42" s="96"/>
      <c r="M42" s="96"/>
      <c r="N42" s="96"/>
      <c r="P42" s="90">
        <v>0.1</v>
      </c>
      <c r="Q42" s="90">
        <v>0.8</v>
      </c>
      <c r="R42" s="90">
        <v>0.1</v>
      </c>
      <c r="S42" s="88">
        <f>SUM(G42:R42)</f>
        <v>1</v>
      </c>
      <c r="T42" s="445"/>
      <c r="U42" s="91">
        <v>0.0074</v>
      </c>
      <c r="V42" s="450"/>
      <c r="W42" s="14"/>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1:57" s="11" customFormat="1" ht="25.5" customHeight="1" thickBot="1">
      <c r="A43" s="429"/>
      <c r="B43" s="458"/>
      <c r="C43" s="463"/>
      <c r="D43" s="426"/>
      <c r="E43" s="426"/>
      <c r="F43" s="92" t="s">
        <v>31</v>
      </c>
      <c r="G43" s="96"/>
      <c r="H43" s="96"/>
      <c r="I43" s="96"/>
      <c r="J43" s="96"/>
      <c r="K43" s="96"/>
      <c r="L43" s="96"/>
      <c r="M43" s="89"/>
      <c r="N43" s="89"/>
      <c r="O43" s="97"/>
      <c r="P43" s="97"/>
      <c r="Q43" s="89"/>
      <c r="R43" s="89"/>
      <c r="S43" s="92">
        <f t="shared" si="0"/>
        <v>0</v>
      </c>
      <c r="T43" s="445"/>
      <c r="U43" s="94">
        <f>+S43*U42</f>
        <v>0</v>
      </c>
      <c r="V43" s="451"/>
      <c r="W43" s="14"/>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1:57" s="11" customFormat="1" ht="22.5" customHeight="1">
      <c r="A44" s="427" t="s">
        <v>202</v>
      </c>
      <c r="B44" s="456" t="str">
        <f>INVERSIÓN!C51</f>
        <v>Atender el 100% de las solicitudes concepto de diagnóstico ambiental relacionadas con el cambio de uso de suelo o con sospecha de contaminación de los predios del área urbana</v>
      </c>
      <c r="C44" s="462" t="s">
        <v>236</v>
      </c>
      <c r="D44" s="426" t="s">
        <v>131</v>
      </c>
      <c r="E44" s="426"/>
      <c r="F44" s="88" t="s">
        <v>30</v>
      </c>
      <c r="G44" s="96"/>
      <c r="H44" s="96"/>
      <c r="I44" s="96"/>
      <c r="J44" s="96"/>
      <c r="K44" s="96"/>
      <c r="L44" s="96"/>
      <c r="M44" s="96"/>
      <c r="N44" s="96"/>
      <c r="O44" s="90">
        <v>0.25</v>
      </c>
      <c r="P44" s="90">
        <v>0.25</v>
      </c>
      <c r="Q44" s="90">
        <v>0.25</v>
      </c>
      <c r="R44" s="90">
        <v>0.25</v>
      </c>
      <c r="S44" s="88">
        <f t="shared" si="0"/>
        <v>1</v>
      </c>
      <c r="T44" s="445">
        <v>0.02</v>
      </c>
      <c r="U44" s="91">
        <v>0.01</v>
      </c>
      <c r="V44" s="452"/>
      <c r="W44" s="14"/>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1:57" s="11" customFormat="1" ht="22.5" customHeight="1">
      <c r="A45" s="428"/>
      <c r="B45" s="457"/>
      <c r="C45" s="463"/>
      <c r="D45" s="426"/>
      <c r="E45" s="426"/>
      <c r="F45" s="92" t="s">
        <v>31</v>
      </c>
      <c r="G45" s="96"/>
      <c r="H45" s="96"/>
      <c r="I45" s="96"/>
      <c r="J45" s="96"/>
      <c r="K45" s="96"/>
      <c r="L45" s="96"/>
      <c r="M45" s="89"/>
      <c r="N45" s="89"/>
      <c r="O45" s="89"/>
      <c r="P45" s="89"/>
      <c r="Q45" s="97"/>
      <c r="R45" s="89"/>
      <c r="S45" s="92">
        <f t="shared" si="0"/>
        <v>0</v>
      </c>
      <c r="T45" s="445"/>
      <c r="U45" s="94">
        <f>+S45*U44</f>
        <v>0</v>
      </c>
      <c r="V45" s="449"/>
      <c r="W45" s="14"/>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1:56" s="11" customFormat="1" ht="34.5" customHeight="1">
      <c r="A46" s="428"/>
      <c r="B46" s="457"/>
      <c r="C46" s="462" t="s">
        <v>237</v>
      </c>
      <c r="D46" s="426" t="s">
        <v>131</v>
      </c>
      <c r="E46" s="426"/>
      <c r="F46" s="88" t="s">
        <v>30</v>
      </c>
      <c r="G46" s="96"/>
      <c r="H46" s="96"/>
      <c r="I46" s="96"/>
      <c r="J46" s="96"/>
      <c r="K46" s="96"/>
      <c r="L46" s="96"/>
      <c r="M46" s="96"/>
      <c r="N46" s="96"/>
      <c r="O46" s="96"/>
      <c r="P46" s="90">
        <v>0.3</v>
      </c>
      <c r="Q46" s="90">
        <v>0.3</v>
      </c>
      <c r="R46" s="90">
        <v>0.4</v>
      </c>
      <c r="S46" s="88">
        <f t="shared" si="0"/>
        <v>1</v>
      </c>
      <c r="T46" s="445"/>
      <c r="U46" s="91">
        <v>0.01</v>
      </c>
      <c r="V46" s="448"/>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11" customFormat="1" ht="34.5" customHeight="1" thickBot="1">
      <c r="A47" s="429"/>
      <c r="B47" s="458"/>
      <c r="C47" s="463"/>
      <c r="D47" s="426"/>
      <c r="E47" s="426"/>
      <c r="F47" s="92" t="s">
        <v>31</v>
      </c>
      <c r="G47" s="96"/>
      <c r="H47" s="96"/>
      <c r="I47" s="96"/>
      <c r="J47" s="96"/>
      <c r="K47" s="96"/>
      <c r="L47" s="96"/>
      <c r="M47" s="89"/>
      <c r="N47" s="89"/>
      <c r="O47" s="89"/>
      <c r="P47" s="97"/>
      <c r="Q47" s="97"/>
      <c r="R47" s="89"/>
      <c r="S47" s="92">
        <f t="shared" si="0"/>
        <v>0</v>
      </c>
      <c r="T47" s="445"/>
      <c r="U47" s="94">
        <f>+S47*U46</f>
        <v>0</v>
      </c>
      <c r="V47" s="45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60" s="16" customFormat="1" ht="25.5" customHeight="1">
      <c r="A48" s="427" t="s">
        <v>202</v>
      </c>
      <c r="B48" s="456" t="str">
        <f>INVERSIÓN!C57</f>
        <v>Ejecutar 100 % el programa de control ambiental a los predios diagnosticados con posible afectación al recurso suelo y
agua subterránea.</v>
      </c>
      <c r="C48" s="462" t="s">
        <v>233</v>
      </c>
      <c r="D48" s="426" t="s">
        <v>131</v>
      </c>
      <c r="E48" s="426"/>
      <c r="F48" s="88" t="s">
        <v>30</v>
      </c>
      <c r="G48" s="96"/>
      <c r="H48" s="96"/>
      <c r="I48" s="96"/>
      <c r="J48" s="96"/>
      <c r="K48" s="96"/>
      <c r="L48" s="96"/>
      <c r="M48" s="96"/>
      <c r="N48" s="96"/>
      <c r="O48" s="90">
        <v>0.25</v>
      </c>
      <c r="P48" s="90">
        <v>0.25</v>
      </c>
      <c r="Q48" s="90">
        <v>0.25</v>
      </c>
      <c r="R48" s="90">
        <v>0.25</v>
      </c>
      <c r="S48" s="88">
        <f t="shared" si="0"/>
        <v>1</v>
      </c>
      <c r="T48" s="464">
        <v>0.025</v>
      </c>
      <c r="U48" s="91">
        <v>0.005</v>
      </c>
      <c r="V48" s="452"/>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row>
    <row r="49" spans="1:60" s="16" customFormat="1" ht="25.5" customHeight="1">
      <c r="A49" s="428"/>
      <c r="B49" s="457"/>
      <c r="C49" s="463"/>
      <c r="D49" s="426"/>
      <c r="E49" s="426"/>
      <c r="F49" s="92" t="s">
        <v>31</v>
      </c>
      <c r="G49" s="96"/>
      <c r="H49" s="96"/>
      <c r="I49" s="96"/>
      <c r="J49" s="96"/>
      <c r="K49" s="96"/>
      <c r="L49" s="96"/>
      <c r="M49" s="96"/>
      <c r="N49" s="89"/>
      <c r="O49" s="89"/>
      <c r="P49" s="97"/>
      <c r="Q49" s="89"/>
      <c r="R49" s="89"/>
      <c r="S49" s="92">
        <f t="shared" si="0"/>
        <v>0</v>
      </c>
      <c r="T49" s="442"/>
      <c r="U49" s="94">
        <f>+S49*U48</f>
        <v>0</v>
      </c>
      <c r="V49" s="449"/>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row>
    <row r="50" spans="1:22" ht="41.25" customHeight="1">
      <c r="A50" s="428"/>
      <c r="B50" s="457"/>
      <c r="C50" s="462" t="s">
        <v>234</v>
      </c>
      <c r="D50" s="426" t="s">
        <v>131</v>
      </c>
      <c r="E50" s="426"/>
      <c r="F50" s="88" t="s">
        <v>30</v>
      </c>
      <c r="G50" s="96"/>
      <c r="H50" s="96"/>
      <c r="I50" s="96"/>
      <c r="J50" s="96"/>
      <c r="K50" s="96"/>
      <c r="L50" s="96"/>
      <c r="M50" s="96"/>
      <c r="N50" s="96"/>
      <c r="O50" s="90">
        <v>0.25</v>
      </c>
      <c r="P50" s="90">
        <v>0.25</v>
      </c>
      <c r="Q50" s="90">
        <v>0.25</v>
      </c>
      <c r="R50" s="90">
        <v>0.25</v>
      </c>
      <c r="S50" s="88">
        <f t="shared" si="0"/>
        <v>1</v>
      </c>
      <c r="T50" s="442"/>
      <c r="U50" s="91">
        <v>0.01</v>
      </c>
      <c r="V50" s="448"/>
    </row>
    <row r="51" spans="1:22" ht="32.25" customHeight="1" thickBot="1">
      <c r="A51" s="428"/>
      <c r="B51" s="457"/>
      <c r="C51" s="463"/>
      <c r="D51" s="426"/>
      <c r="E51" s="426"/>
      <c r="F51" s="92" t="s">
        <v>31</v>
      </c>
      <c r="G51" s="96"/>
      <c r="H51" s="96"/>
      <c r="I51" s="96"/>
      <c r="J51" s="96"/>
      <c r="K51" s="96"/>
      <c r="L51" s="96"/>
      <c r="M51" s="96"/>
      <c r="N51" s="89"/>
      <c r="O51" s="89"/>
      <c r="P51" s="89"/>
      <c r="Q51" s="89"/>
      <c r="R51" s="89"/>
      <c r="S51" s="92">
        <f t="shared" si="0"/>
        <v>0</v>
      </c>
      <c r="T51" s="442"/>
      <c r="U51" s="94">
        <f>+S51*U50</f>
        <v>0</v>
      </c>
      <c r="V51" s="453"/>
    </row>
    <row r="52" spans="1:22" ht="25.5" customHeight="1">
      <c r="A52" s="428"/>
      <c r="B52" s="457"/>
      <c r="C52" s="462" t="s">
        <v>235</v>
      </c>
      <c r="D52" s="426" t="s">
        <v>131</v>
      </c>
      <c r="E52" s="426"/>
      <c r="F52" s="88" t="s">
        <v>30</v>
      </c>
      <c r="G52" s="96"/>
      <c r="H52" s="96"/>
      <c r="I52" s="96"/>
      <c r="J52" s="96"/>
      <c r="K52" s="96"/>
      <c r="L52" s="96"/>
      <c r="M52" s="96"/>
      <c r="N52" s="89"/>
      <c r="O52" s="89"/>
      <c r="P52" s="90">
        <v>0.3</v>
      </c>
      <c r="Q52" s="90">
        <v>0.3</v>
      </c>
      <c r="R52" s="90">
        <v>0.4</v>
      </c>
      <c r="S52" s="88">
        <f t="shared" si="0"/>
        <v>1</v>
      </c>
      <c r="T52" s="442"/>
      <c r="U52" s="91">
        <v>0.01</v>
      </c>
      <c r="V52" s="448"/>
    </row>
    <row r="53" spans="1:22" ht="25.5" customHeight="1" thickBot="1">
      <c r="A53" s="429"/>
      <c r="B53" s="458"/>
      <c r="C53" s="463"/>
      <c r="D53" s="426"/>
      <c r="E53" s="426"/>
      <c r="F53" s="92" t="s">
        <v>31</v>
      </c>
      <c r="G53" s="96"/>
      <c r="H53" s="96"/>
      <c r="I53" s="96"/>
      <c r="J53" s="96"/>
      <c r="K53" s="96"/>
      <c r="L53" s="96"/>
      <c r="M53" s="96"/>
      <c r="N53" s="89"/>
      <c r="O53" s="89"/>
      <c r="P53" s="89"/>
      <c r="Q53" s="89"/>
      <c r="R53" s="89"/>
      <c r="S53" s="92">
        <f t="shared" si="0"/>
        <v>0</v>
      </c>
      <c r="T53" s="442"/>
      <c r="U53" s="94">
        <f>+S53*U52</f>
        <v>0</v>
      </c>
      <c r="V53" s="453"/>
    </row>
    <row r="54" spans="1:56" s="11" customFormat="1" ht="26.25" customHeight="1">
      <c r="A54" s="465" t="str">
        <f>INVERSIÓN!A63</f>
        <v>RECURSO ARBOLADO URBANO, FLORA Y FAUNA SILVESTRE</v>
      </c>
      <c r="B54" s="467" t="str">
        <f>INVERSIÓN!C63</f>
        <v>Ejecutar 80,000 actuaciones técnicas o jurídicas en evaluación, control, seguimiento, prevención e investigación sobre el
manejo del arbolado urbano en el Distrito Capital</v>
      </c>
      <c r="C54" s="476" t="s">
        <v>203</v>
      </c>
      <c r="D54" s="472" t="s">
        <v>131</v>
      </c>
      <c r="E54" s="472"/>
      <c r="F54" s="185" t="s">
        <v>30</v>
      </c>
      <c r="G54" s="186"/>
      <c r="H54" s="186"/>
      <c r="I54" s="186"/>
      <c r="J54" s="186"/>
      <c r="K54" s="186"/>
      <c r="L54" s="186"/>
      <c r="M54" s="90">
        <v>0.1</v>
      </c>
      <c r="N54" s="90">
        <v>0.1</v>
      </c>
      <c r="O54" s="90">
        <v>0.2</v>
      </c>
      <c r="P54" s="90">
        <v>0.2</v>
      </c>
      <c r="Q54" s="90">
        <v>0.2</v>
      </c>
      <c r="R54" s="90">
        <v>0.2</v>
      </c>
      <c r="S54" s="88">
        <f aca="true" t="shared" si="1" ref="S54:S60">SUM(M54:R54)</f>
        <v>1</v>
      </c>
      <c r="T54" s="464">
        <v>0.125</v>
      </c>
      <c r="U54" s="173">
        <v>0.042</v>
      </c>
      <c r="V54" s="469"/>
      <c r="W54"/>
      <c r="X54"/>
      <c r="Y54"/>
      <c r="Z54"/>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6" s="11" customFormat="1" ht="26.25" customHeight="1">
      <c r="A55" s="466"/>
      <c r="B55" s="468"/>
      <c r="C55" s="477"/>
      <c r="D55" s="475"/>
      <c r="E55" s="475"/>
      <c r="F55" s="187" t="s">
        <v>31</v>
      </c>
      <c r="G55" s="186"/>
      <c r="H55" s="186"/>
      <c r="I55" s="186"/>
      <c r="J55" s="186"/>
      <c r="K55" s="186"/>
      <c r="L55" s="186"/>
      <c r="M55" s="188"/>
      <c r="N55" s="188"/>
      <c r="O55" s="188"/>
      <c r="P55" s="188"/>
      <c r="Q55" s="188"/>
      <c r="R55" s="188"/>
      <c r="S55" s="92">
        <f t="shared" si="1"/>
        <v>0</v>
      </c>
      <c r="T55" s="442"/>
      <c r="U55" s="94"/>
      <c r="V55" s="470"/>
      <c r="W55"/>
      <c r="X55"/>
      <c r="Y55"/>
      <c r="Z55"/>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row>
    <row r="56" spans="1:56" s="11" customFormat="1" ht="27" customHeight="1">
      <c r="A56" s="466"/>
      <c r="B56" s="468"/>
      <c r="C56" s="476" t="s">
        <v>204</v>
      </c>
      <c r="D56" s="472" t="s">
        <v>131</v>
      </c>
      <c r="E56" s="472"/>
      <c r="F56" s="185" t="s">
        <v>30</v>
      </c>
      <c r="G56" s="186"/>
      <c r="H56" s="186"/>
      <c r="I56" s="186"/>
      <c r="J56" s="186"/>
      <c r="K56" s="186"/>
      <c r="L56" s="186"/>
      <c r="M56" s="90">
        <v>0.1</v>
      </c>
      <c r="N56" s="90">
        <v>0.1</v>
      </c>
      <c r="O56" s="90">
        <v>0.2</v>
      </c>
      <c r="P56" s="90">
        <v>0.2</v>
      </c>
      <c r="Q56" s="90">
        <v>0.2</v>
      </c>
      <c r="R56" s="90">
        <v>0.2</v>
      </c>
      <c r="S56" s="88">
        <f t="shared" si="1"/>
        <v>1</v>
      </c>
      <c r="T56" s="442"/>
      <c r="U56" s="91">
        <v>0.041</v>
      </c>
      <c r="V56" s="471"/>
      <c r="W56"/>
      <c r="X56"/>
      <c r="Y56"/>
      <c r="Z56"/>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row>
    <row r="57" spans="1:56" s="11" customFormat="1" ht="27" customHeight="1">
      <c r="A57" s="466"/>
      <c r="B57" s="468"/>
      <c r="C57" s="477"/>
      <c r="D57" s="475"/>
      <c r="E57" s="475"/>
      <c r="F57" s="187" t="s">
        <v>31</v>
      </c>
      <c r="G57" s="186"/>
      <c r="H57" s="186"/>
      <c r="I57" s="186"/>
      <c r="J57" s="186"/>
      <c r="K57" s="186"/>
      <c r="L57" s="186"/>
      <c r="M57" s="188"/>
      <c r="N57" s="188"/>
      <c r="O57" s="188"/>
      <c r="P57" s="188"/>
      <c r="Q57" s="188"/>
      <c r="R57" s="188"/>
      <c r="S57" s="92">
        <f t="shared" si="1"/>
        <v>0</v>
      </c>
      <c r="T57" s="442"/>
      <c r="U57" s="94"/>
      <c r="V57" s="470"/>
      <c r="W57"/>
      <c r="X57"/>
      <c r="Y57"/>
      <c r="Z57"/>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row>
    <row r="58" spans="1:56" s="11" customFormat="1" ht="30" customHeight="1">
      <c r="A58" s="466"/>
      <c r="B58" s="468"/>
      <c r="C58" s="491" t="s">
        <v>205</v>
      </c>
      <c r="D58" s="472" t="s">
        <v>131</v>
      </c>
      <c r="E58" s="472"/>
      <c r="F58" s="185" t="s">
        <v>30</v>
      </c>
      <c r="G58" s="186"/>
      <c r="H58" s="186"/>
      <c r="I58" s="186"/>
      <c r="J58" s="186"/>
      <c r="K58" s="186"/>
      <c r="L58" s="186"/>
      <c r="M58" s="90">
        <v>0.1</v>
      </c>
      <c r="N58" s="90">
        <v>0.1</v>
      </c>
      <c r="O58" s="90">
        <v>0.2</v>
      </c>
      <c r="P58" s="90">
        <v>0.2</v>
      </c>
      <c r="Q58" s="90">
        <v>0.2</v>
      </c>
      <c r="R58" s="90">
        <v>0.2</v>
      </c>
      <c r="S58" s="88">
        <f t="shared" si="1"/>
        <v>1</v>
      </c>
      <c r="T58" s="442"/>
      <c r="U58" s="91">
        <v>0.042</v>
      </c>
      <c r="V58" s="471"/>
      <c r="W58"/>
      <c r="X58"/>
      <c r="Y58"/>
      <c r="Z58"/>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row>
    <row r="59" spans="1:56" s="11" customFormat="1" ht="30" customHeight="1" thickBot="1">
      <c r="A59" s="466"/>
      <c r="B59" s="468"/>
      <c r="C59" s="492"/>
      <c r="D59" s="473"/>
      <c r="E59" s="473"/>
      <c r="F59" s="190" t="s">
        <v>31</v>
      </c>
      <c r="G59" s="191"/>
      <c r="H59" s="191"/>
      <c r="I59" s="191"/>
      <c r="J59" s="191"/>
      <c r="K59" s="191"/>
      <c r="L59" s="191"/>
      <c r="M59" s="192"/>
      <c r="N59" s="192"/>
      <c r="O59" s="192"/>
      <c r="P59" s="192"/>
      <c r="Q59" s="192"/>
      <c r="R59" s="192"/>
      <c r="S59" s="178">
        <f t="shared" si="1"/>
        <v>0</v>
      </c>
      <c r="T59" s="442"/>
      <c r="U59" s="179"/>
      <c r="V59" s="474"/>
      <c r="W59"/>
      <c r="X59"/>
      <c r="Y59"/>
      <c r="Z59"/>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row>
    <row r="60" spans="1:56" s="11" customFormat="1" ht="34.5" customHeight="1">
      <c r="A60" s="427" t="str">
        <f>INVERSIÓN!A69</f>
        <v>RECURSO ARBOLADO URBANO, FLORA Y FAUNA SILVESTRE</v>
      </c>
      <c r="B60" s="486" t="str">
        <f>INVERSIÓN!C69</f>
        <v>Generar 8 instrumentos técnicos, científicos y de prevención para el mantenimiento y prevención en la gestión el arbolado
urbano, que propendan por su protección y prestación de los servicios ambientales inherentes</v>
      </c>
      <c r="C60" s="494"/>
      <c r="D60" s="480" t="s">
        <v>131</v>
      </c>
      <c r="E60" s="480"/>
      <c r="F60" s="193" t="s">
        <v>30</v>
      </c>
      <c r="G60" s="194"/>
      <c r="H60" s="194"/>
      <c r="I60" s="194"/>
      <c r="J60" s="194"/>
      <c r="K60" s="194"/>
      <c r="L60" s="194"/>
      <c r="M60" s="198"/>
      <c r="N60" s="198"/>
      <c r="O60" s="198"/>
      <c r="P60" s="198"/>
      <c r="Q60" s="198"/>
      <c r="R60" s="198"/>
      <c r="S60" s="170">
        <f t="shared" si="1"/>
        <v>0</v>
      </c>
      <c r="T60" s="483">
        <v>0</v>
      </c>
      <c r="U60" s="173">
        <v>0</v>
      </c>
      <c r="V60" s="478"/>
      <c r="W60"/>
      <c r="X60"/>
      <c r="Y60"/>
      <c r="Z60"/>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row>
    <row r="61" spans="1:56" s="11" customFormat="1" ht="34.5" customHeight="1">
      <c r="A61" s="428"/>
      <c r="B61" s="487"/>
      <c r="C61" s="477"/>
      <c r="D61" s="475"/>
      <c r="E61" s="475"/>
      <c r="F61" s="187" t="s">
        <v>31</v>
      </c>
      <c r="G61" s="186"/>
      <c r="H61" s="186"/>
      <c r="I61" s="186"/>
      <c r="J61" s="186"/>
      <c r="K61" s="186"/>
      <c r="L61" s="186"/>
      <c r="M61" s="188"/>
      <c r="N61" s="188"/>
      <c r="O61" s="188"/>
      <c r="P61" s="188"/>
      <c r="Q61" s="188"/>
      <c r="R61" s="188"/>
      <c r="S61" s="92">
        <f aca="true" t="shared" si="2" ref="S61:U65">SUM(M61:R61)</f>
        <v>0</v>
      </c>
      <c r="T61" s="484"/>
      <c r="U61" s="94">
        <f t="shared" si="2"/>
        <v>0</v>
      </c>
      <c r="V61" s="479"/>
      <c r="W61"/>
      <c r="X61"/>
      <c r="Y61"/>
      <c r="Z61"/>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s="11" customFormat="1" ht="34.5" customHeight="1">
      <c r="A62" s="428"/>
      <c r="B62" s="487"/>
      <c r="C62" s="476"/>
      <c r="D62" s="472" t="s">
        <v>131</v>
      </c>
      <c r="E62" s="472"/>
      <c r="F62" s="185" t="s">
        <v>30</v>
      </c>
      <c r="G62" s="186"/>
      <c r="H62" s="186"/>
      <c r="I62" s="186"/>
      <c r="J62" s="186"/>
      <c r="K62" s="186"/>
      <c r="L62" s="186"/>
      <c r="M62" s="189"/>
      <c r="N62" s="189"/>
      <c r="O62" s="189"/>
      <c r="P62" s="189"/>
      <c r="Q62" s="189"/>
      <c r="R62" s="189"/>
      <c r="S62" s="88">
        <f t="shared" si="2"/>
        <v>0</v>
      </c>
      <c r="T62" s="484"/>
      <c r="U62" s="91">
        <f t="shared" si="2"/>
        <v>0</v>
      </c>
      <c r="V62" s="481"/>
      <c r="W62"/>
      <c r="X62"/>
      <c r="Y62"/>
      <c r="Z62"/>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s="11" customFormat="1" ht="34.5" customHeight="1">
      <c r="A63" s="428"/>
      <c r="B63" s="487"/>
      <c r="C63" s="477"/>
      <c r="D63" s="475"/>
      <c r="E63" s="475"/>
      <c r="F63" s="187" t="s">
        <v>31</v>
      </c>
      <c r="G63" s="186"/>
      <c r="H63" s="186"/>
      <c r="I63" s="186"/>
      <c r="J63" s="186"/>
      <c r="K63" s="186"/>
      <c r="L63" s="186"/>
      <c r="M63" s="188"/>
      <c r="N63" s="188"/>
      <c r="O63" s="188"/>
      <c r="P63" s="188"/>
      <c r="Q63" s="188"/>
      <c r="R63" s="188"/>
      <c r="S63" s="92">
        <f t="shared" si="2"/>
        <v>0</v>
      </c>
      <c r="T63" s="484"/>
      <c r="U63" s="94">
        <f t="shared" si="2"/>
        <v>0</v>
      </c>
      <c r="V63" s="479"/>
      <c r="W63"/>
      <c r="X63"/>
      <c r="Y63"/>
      <c r="Z6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s="11" customFormat="1" ht="34.5" customHeight="1">
      <c r="A64" s="428"/>
      <c r="B64" s="487"/>
      <c r="C64" s="491"/>
      <c r="D64" s="472" t="s">
        <v>131</v>
      </c>
      <c r="E64" s="472"/>
      <c r="F64" s="185" t="s">
        <v>30</v>
      </c>
      <c r="G64" s="186"/>
      <c r="H64" s="186"/>
      <c r="I64" s="186"/>
      <c r="J64" s="186"/>
      <c r="K64" s="186"/>
      <c r="L64" s="186"/>
      <c r="M64" s="189"/>
      <c r="N64" s="189"/>
      <c r="O64" s="189"/>
      <c r="P64" s="189"/>
      <c r="Q64" s="189"/>
      <c r="R64" s="189"/>
      <c r="S64" s="88">
        <f t="shared" si="2"/>
        <v>0</v>
      </c>
      <c r="T64" s="484"/>
      <c r="U64" s="91">
        <f t="shared" si="2"/>
        <v>0</v>
      </c>
      <c r="V64" s="481"/>
      <c r="W64"/>
      <c r="X64"/>
      <c r="Y64"/>
      <c r="Z64"/>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s="11" customFormat="1" ht="34.5" customHeight="1" thickBot="1">
      <c r="A65" s="429"/>
      <c r="B65" s="488"/>
      <c r="C65" s="492"/>
      <c r="D65" s="493"/>
      <c r="E65" s="493"/>
      <c r="F65" s="195" t="s">
        <v>31</v>
      </c>
      <c r="G65" s="196"/>
      <c r="H65" s="196"/>
      <c r="I65" s="196"/>
      <c r="J65" s="196"/>
      <c r="K65" s="196"/>
      <c r="L65" s="196"/>
      <c r="M65" s="197"/>
      <c r="N65" s="197"/>
      <c r="O65" s="197"/>
      <c r="P65" s="197"/>
      <c r="Q65" s="197"/>
      <c r="R65" s="197"/>
      <c r="S65" s="174">
        <f t="shared" si="2"/>
        <v>0</v>
      </c>
      <c r="T65" s="485"/>
      <c r="U65" s="176">
        <f t="shared" si="2"/>
        <v>0</v>
      </c>
      <c r="V65" s="482"/>
      <c r="W65"/>
      <c r="X65"/>
      <c r="Y65"/>
      <c r="Z65"/>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s="11" customFormat="1" ht="31.5" customHeight="1">
      <c r="A66" s="427" t="str">
        <f>INVERSIÓN!A75</f>
        <v>RECURSO ARBOLADO URBANO, FLORA Y FAUNA SILVESTRE</v>
      </c>
      <c r="B66" s="489" t="str">
        <f>INVERSIÓN!C75</f>
        <v>REALIZAR 45000 ACTUACIÓNES TÉCNICAS O JURÍDICAS DE EVALUACIÓN, CONTROL, SEGUIMIENTO, PREVENCIÓN E INVESTIGACIÓN SOBRE LOS RECURSOS FLORA Y FAUNA SILVESTRE EN EL DISTRITO CAPITAL.</v>
      </c>
      <c r="C66" s="494" t="s">
        <v>206</v>
      </c>
      <c r="D66" s="480" t="s">
        <v>131</v>
      </c>
      <c r="E66" s="480"/>
      <c r="F66" s="193" t="s">
        <v>30</v>
      </c>
      <c r="G66" s="194"/>
      <c r="H66" s="194"/>
      <c r="I66" s="194"/>
      <c r="J66" s="194"/>
      <c r="K66" s="194"/>
      <c r="L66" s="194"/>
      <c r="M66" s="172">
        <v>0.1</v>
      </c>
      <c r="N66" s="172">
        <v>0.1</v>
      </c>
      <c r="O66" s="172">
        <v>0.2</v>
      </c>
      <c r="P66" s="172">
        <v>0.2</v>
      </c>
      <c r="Q66" s="172">
        <v>0.2</v>
      </c>
      <c r="R66" s="172">
        <v>0.2</v>
      </c>
      <c r="S66" s="170">
        <f aca="true" t="shared" si="3" ref="S66:S73">SUM(M66:R66)</f>
        <v>1</v>
      </c>
      <c r="T66" s="483">
        <v>0.125</v>
      </c>
      <c r="U66" s="173">
        <v>0.042</v>
      </c>
      <c r="V66" s="478"/>
      <c r="W66"/>
      <c r="X66"/>
      <c r="Y66"/>
      <c r="Z66"/>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s="11" customFormat="1" ht="31.5" customHeight="1">
      <c r="A67" s="428"/>
      <c r="B67" s="468"/>
      <c r="C67" s="477"/>
      <c r="D67" s="475"/>
      <c r="E67" s="475"/>
      <c r="F67" s="187" t="s">
        <v>31</v>
      </c>
      <c r="G67" s="186"/>
      <c r="H67" s="186"/>
      <c r="I67" s="186"/>
      <c r="J67" s="186"/>
      <c r="K67" s="186"/>
      <c r="L67" s="186"/>
      <c r="M67" s="188"/>
      <c r="N67" s="188"/>
      <c r="O67" s="188"/>
      <c r="P67" s="188"/>
      <c r="Q67" s="188"/>
      <c r="R67" s="188"/>
      <c r="S67" s="92">
        <f t="shared" si="3"/>
        <v>0</v>
      </c>
      <c r="T67" s="484"/>
      <c r="U67" s="94"/>
      <c r="V67" s="479"/>
      <c r="W67"/>
      <c r="X67"/>
      <c r="Y67"/>
      <c r="Z67"/>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s="11" customFormat="1" ht="34.5" customHeight="1">
      <c r="A68" s="428"/>
      <c r="B68" s="468"/>
      <c r="C68" s="476" t="s">
        <v>207</v>
      </c>
      <c r="D68" s="472" t="s">
        <v>131</v>
      </c>
      <c r="E68" s="472"/>
      <c r="F68" s="185" t="s">
        <v>30</v>
      </c>
      <c r="G68" s="186"/>
      <c r="H68" s="186"/>
      <c r="I68" s="186"/>
      <c r="J68" s="186"/>
      <c r="K68" s="186"/>
      <c r="L68" s="186"/>
      <c r="M68" s="90">
        <v>0.1</v>
      </c>
      <c r="N68" s="90">
        <v>0.1</v>
      </c>
      <c r="O68" s="90">
        <v>0.2</v>
      </c>
      <c r="P68" s="90">
        <v>0.2</v>
      </c>
      <c r="Q68" s="90">
        <v>0.2</v>
      </c>
      <c r="R68" s="90">
        <v>0.2</v>
      </c>
      <c r="S68" s="88">
        <f t="shared" si="3"/>
        <v>1</v>
      </c>
      <c r="T68" s="484"/>
      <c r="U68" s="91">
        <v>0.041</v>
      </c>
      <c r="V68" s="481"/>
      <c r="W68"/>
      <c r="X68"/>
      <c r="Y68"/>
      <c r="Z68"/>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s="11" customFormat="1" ht="60.75" customHeight="1">
      <c r="A69" s="428"/>
      <c r="B69" s="468"/>
      <c r="C69" s="477"/>
      <c r="D69" s="475"/>
      <c r="E69" s="475"/>
      <c r="F69" s="187" t="s">
        <v>31</v>
      </c>
      <c r="G69" s="186"/>
      <c r="H69" s="186"/>
      <c r="I69" s="186"/>
      <c r="J69" s="186"/>
      <c r="K69" s="186"/>
      <c r="L69" s="186"/>
      <c r="M69" s="188"/>
      <c r="N69" s="188"/>
      <c r="O69" s="188"/>
      <c r="P69" s="188"/>
      <c r="Q69" s="188"/>
      <c r="R69" s="188"/>
      <c r="S69" s="92">
        <f t="shared" si="3"/>
        <v>0</v>
      </c>
      <c r="T69" s="484"/>
      <c r="U69" s="94"/>
      <c r="V69" s="479"/>
      <c r="W69"/>
      <c r="X69"/>
      <c r="Y69"/>
      <c r="Z69"/>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s="11" customFormat="1" ht="25.5" customHeight="1">
      <c r="A70" s="428"/>
      <c r="B70" s="468"/>
      <c r="C70" s="491" t="s">
        <v>208</v>
      </c>
      <c r="D70" s="472" t="s">
        <v>131</v>
      </c>
      <c r="E70" s="472"/>
      <c r="F70" s="185" t="s">
        <v>30</v>
      </c>
      <c r="G70" s="186"/>
      <c r="H70" s="186"/>
      <c r="I70" s="186"/>
      <c r="J70" s="186"/>
      <c r="K70" s="186"/>
      <c r="L70" s="186"/>
      <c r="M70" s="90">
        <v>0.1</v>
      </c>
      <c r="N70" s="90">
        <v>0.1</v>
      </c>
      <c r="O70" s="90">
        <v>0.2</v>
      </c>
      <c r="P70" s="90">
        <v>0.2</v>
      </c>
      <c r="Q70" s="90">
        <v>0.2</v>
      </c>
      <c r="R70" s="90">
        <v>0.2</v>
      </c>
      <c r="S70" s="88">
        <f t="shared" si="3"/>
        <v>1</v>
      </c>
      <c r="T70" s="484"/>
      <c r="U70" s="91">
        <v>0.042</v>
      </c>
      <c r="V70" s="481"/>
      <c r="W70"/>
      <c r="X70"/>
      <c r="Y70"/>
      <c r="Z70"/>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1:56" s="11" customFormat="1" ht="25.5" customHeight="1" thickBot="1">
      <c r="A71" s="429"/>
      <c r="B71" s="490"/>
      <c r="C71" s="492"/>
      <c r="D71" s="493"/>
      <c r="E71" s="493"/>
      <c r="F71" s="195" t="s">
        <v>31</v>
      </c>
      <c r="G71" s="196"/>
      <c r="H71" s="196"/>
      <c r="I71" s="196"/>
      <c r="J71" s="196"/>
      <c r="K71" s="196"/>
      <c r="L71" s="196"/>
      <c r="M71" s="197"/>
      <c r="N71" s="197"/>
      <c r="O71" s="197"/>
      <c r="P71" s="197"/>
      <c r="Q71" s="197"/>
      <c r="R71" s="197"/>
      <c r="S71" s="174">
        <f t="shared" si="3"/>
        <v>0</v>
      </c>
      <c r="T71" s="485"/>
      <c r="U71" s="176"/>
      <c r="V71" s="482"/>
      <c r="W71"/>
      <c r="X71"/>
      <c r="Y71"/>
      <c r="Z71"/>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1:56" s="11" customFormat="1" ht="70.5" customHeight="1">
      <c r="A72" s="523" t="str">
        <f>INVERSIÓN!A81</f>
        <v>RECURSO AIRE, RUIDO Y PUBLICIDAD EXTERIOR VISUAL – PEV</v>
      </c>
      <c r="B72" s="486" t="str">
        <f>INVERSIÓN!C81</f>
        <v>Intervenir 100% de las fuentes fijas generadoras de material particulado priorizadas.</v>
      </c>
      <c r="C72" s="494" t="s">
        <v>218</v>
      </c>
      <c r="D72" s="480" t="s">
        <v>131</v>
      </c>
      <c r="E72" s="495"/>
      <c r="F72" s="64" t="s">
        <v>30</v>
      </c>
      <c r="G72" s="199"/>
      <c r="H72" s="199"/>
      <c r="I72" s="199"/>
      <c r="J72" s="199"/>
      <c r="K72" s="199"/>
      <c r="L72" s="200"/>
      <c r="M72" s="172">
        <v>0</v>
      </c>
      <c r="N72" s="172">
        <v>0</v>
      </c>
      <c r="O72" s="172">
        <v>0.25</v>
      </c>
      <c r="P72" s="172">
        <v>0.25</v>
      </c>
      <c r="Q72" s="172">
        <v>0.25</v>
      </c>
      <c r="R72" s="172">
        <v>0.25</v>
      </c>
      <c r="S72" s="201">
        <f t="shared" si="3"/>
        <v>1</v>
      </c>
      <c r="T72" s="505">
        <v>0.0625</v>
      </c>
      <c r="U72" s="91">
        <v>0.0209</v>
      </c>
      <c r="V72" s="424"/>
      <c r="W72" s="14"/>
      <c r="X72" s="14"/>
      <c r="Y72" s="14"/>
      <c r="Z72" s="14"/>
      <c r="AA72" s="14"/>
      <c r="AB72" s="14"/>
      <c r="AC72" s="14"/>
      <c r="AD72" s="14"/>
      <c r="AE72" s="14"/>
      <c r="AF72" s="14"/>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row>
    <row r="73" spans="1:56" s="11" customFormat="1" ht="80.25" customHeight="1" thickBot="1">
      <c r="A73" s="524"/>
      <c r="B73" s="487"/>
      <c r="C73" s="477"/>
      <c r="D73" s="475"/>
      <c r="E73" s="496"/>
      <c r="F73" s="202" t="s">
        <v>31</v>
      </c>
      <c r="G73" s="25"/>
      <c r="H73" s="25"/>
      <c r="I73" s="25"/>
      <c r="J73" s="25"/>
      <c r="K73" s="25"/>
      <c r="L73" s="25"/>
      <c r="M73" s="188"/>
      <c r="N73" s="188"/>
      <c r="O73" s="188"/>
      <c r="P73" s="188"/>
      <c r="Q73" s="188"/>
      <c r="R73" s="188"/>
      <c r="S73" s="203">
        <f t="shared" si="3"/>
        <v>0</v>
      </c>
      <c r="T73" s="506"/>
      <c r="U73" s="176"/>
      <c r="V73" s="425"/>
      <c r="W73" s="14"/>
      <c r="X73" s="14"/>
      <c r="Y73" s="14"/>
      <c r="Z73" s="14"/>
      <c r="AA73" s="14"/>
      <c r="AB73" s="14"/>
      <c r="AC73" s="14"/>
      <c r="AD73" s="14"/>
      <c r="AE73" s="14"/>
      <c r="AF73" s="14"/>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row>
    <row r="74" spans="1:56" s="11" customFormat="1" ht="52.5" customHeight="1">
      <c r="A74" s="524"/>
      <c r="B74" s="487"/>
      <c r="C74" s="491" t="s">
        <v>219</v>
      </c>
      <c r="D74" s="472" t="s">
        <v>131</v>
      </c>
      <c r="E74" s="496"/>
      <c r="F74" s="64" t="s">
        <v>30</v>
      </c>
      <c r="G74" s="25"/>
      <c r="H74" s="25"/>
      <c r="I74" s="25"/>
      <c r="J74" s="25"/>
      <c r="K74" s="25"/>
      <c r="L74" s="25"/>
      <c r="M74" s="90">
        <v>0</v>
      </c>
      <c r="N74" s="90">
        <v>0</v>
      </c>
      <c r="O74" s="90">
        <v>0.25</v>
      </c>
      <c r="P74" s="90">
        <v>0.25</v>
      </c>
      <c r="Q74" s="90">
        <v>0.25</v>
      </c>
      <c r="R74" s="90">
        <v>0.25</v>
      </c>
      <c r="S74" s="201">
        <f aca="true" t="shared" si="4" ref="S74:S97">SUM(M74:R74)</f>
        <v>1</v>
      </c>
      <c r="T74" s="506"/>
      <c r="U74" s="91">
        <v>0.0208</v>
      </c>
      <c r="V74" s="398"/>
      <c r="W74" s="14"/>
      <c r="X74" s="14"/>
      <c r="Y74" s="14"/>
      <c r="Z74" s="14"/>
      <c r="AA74" s="14"/>
      <c r="AB74" s="14"/>
      <c r="AC74" s="14"/>
      <c r="AD74" s="14"/>
      <c r="AE74" s="14"/>
      <c r="AF74" s="14"/>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s="11" customFormat="1" ht="51.75" customHeight="1" thickBot="1">
      <c r="A75" s="524"/>
      <c r="B75" s="487"/>
      <c r="C75" s="492"/>
      <c r="D75" s="475"/>
      <c r="E75" s="496"/>
      <c r="F75" s="202" t="s">
        <v>31</v>
      </c>
      <c r="G75" s="25"/>
      <c r="H75" s="25"/>
      <c r="I75" s="25"/>
      <c r="J75" s="25"/>
      <c r="K75" s="25"/>
      <c r="L75" s="25"/>
      <c r="M75" s="188"/>
      <c r="N75" s="188"/>
      <c r="O75" s="188"/>
      <c r="P75" s="188"/>
      <c r="Q75" s="188"/>
      <c r="R75" s="188"/>
      <c r="S75" s="203">
        <f t="shared" si="4"/>
        <v>0</v>
      </c>
      <c r="T75" s="506"/>
      <c r="U75" s="176"/>
      <c r="V75" s="434"/>
      <c r="W75" s="14"/>
      <c r="X75" s="14"/>
      <c r="Y75" s="14"/>
      <c r="Z75" s="14"/>
      <c r="AA75" s="14"/>
      <c r="AB75" s="14"/>
      <c r="AC75" s="14"/>
      <c r="AD75" s="14"/>
      <c r="AE75" s="14"/>
      <c r="AF75" s="14"/>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s="11" customFormat="1" ht="42.75" customHeight="1">
      <c r="A76" s="524"/>
      <c r="B76" s="487"/>
      <c r="C76" s="652" t="s">
        <v>209</v>
      </c>
      <c r="D76" s="472" t="s">
        <v>131</v>
      </c>
      <c r="E76" s="496"/>
      <c r="F76" s="64" t="s">
        <v>30</v>
      </c>
      <c r="G76" s="25"/>
      <c r="H76" s="25"/>
      <c r="I76" s="25"/>
      <c r="J76" s="25"/>
      <c r="K76" s="25"/>
      <c r="L76" s="25"/>
      <c r="M76" s="90">
        <v>0</v>
      </c>
      <c r="N76" s="90">
        <v>0.1</v>
      </c>
      <c r="O76" s="90">
        <v>0.25</v>
      </c>
      <c r="P76" s="90">
        <v>0.25</v>
      </c>
      <c r="Q76" s="90">
        <v>0.25</v>
      </c>
      <c r="R76" s="90">
        <v>0.15</v>
      </c>
      <c r="S76" s="201">
        <f t="shared" si="4"/>
        <v>1</v>
      </c>
      <c r="T76" s="506"/>
      <c r="U76" s="91">
        <v>0.0208</v>
      </c>
      <c r="V76" s="398"/>
      <c r="W76" s="14"/>
      <c r="X76" s="14"/>
      <c r="Y76" s="14"/>
      <c r="Z76" s="14"/>
      <c r="AA76" s="14"/>
      <c r="AB76" s="14"/>
      <c r="AC76" s="14"/>
      <c r="AD76" s="14"/>
      <c r="AE76" s="14"/>
      <c r="AF76" s="14"/>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s="11" customFormat="1" ht="34.5" customHeight="1" thickBot="1">
      <c r="A77" s="525"/>
      <c r="B77" s="488"/>
      <c r="C77" s="492"/>
      <c r="D77" s="493"/>
      <c r="E77" s="499"/>
      <c r="F77" s="204" t="s">
        <v>31</v>
      </c>
      <c r="G77" s="212"/>
      <c r="H77" s="205"/>
      <c r="I77" s="205"/>
      <c r="J77" s="205"/>
      <c r="K77" s="205"/>
      <c r="L77" s="205"/>
      <c r="M77" s="197"/>
      <c r="N77" s="197"/>
      <c r="O77" s="197"/>
      <c r="P77" s="197"/>
      <c r="Q77" s="197"/>
      <c r="R77" s="197"/>
      <c r="S77" s="213">
        <f t="shared" si="4"/>
        <v>0</v>
      </c>
      <c r="T77" s="507"/>
      <c r="U77" s="176"/>
      <c r="V77" s="438"/>
      <c r="W77" s="14"/>
      <c r="X77" s="14"/>
      <c r="Y77" s="14"/>
      <c r="Z77" s="14"/>
      <c r="AA77" s="14"/>
      <c r="AB77" s="14"/>
      <c r="AC77" s="14"/>
      <c r="AD77" s="14"/>
      <c r="AE77" s="14"/>
      <c r="AF77" s="14"/>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s="11" customFormat="1" ht="34.5" customHeight="1">
      <c r="A78" s="526" t="str">
        <f>A72</f>
        <v>RECURSO AIRE, RUIDO Y PUBLICIDAD EXTERIOR VISUAL – PEV</v>
      </c>
      <c r="B78" s="519" t="str">
        <f>INVERSIÓN!C87</f>
        <v> Revisar 136,000 vehículos Priorizando aquellos que utilicen combustible Diesel que circulen por la ciudad</v>
      </c>
      <c r="C78" s="652" t="s">
        <v>210</v>
      </c>
      <c r="D78" s="480" t="s">
        <v>131</v>
      </c>
      <c r="E78" s="495"/>
      <c r="F78" s="64" t="s">
        <v>30</v>
      </c>
      <c r="G78" s="199"/>
      <c r="H78" s="199"/>
      <c r="I78" s="199"/>
      <c r="J78" s="199"/>
      <c r="K78" s="199"/>
      <c r="L78" s="199"/>
      <c r="M78" s="172">
        <v>0.1</v>
      </c>
      <c r="N78" s="172">
        <v>0.18</v>
      </c>
      <c r="O78" s="172">
        <v>0.18</v>
      </c>
      <c r="P78" s="172">
        <v>0.18</v>
      </c>
      <c r="Q78" s="172">
        <v>0.18</v>
      </c>
      <c r="R78" s="172">
        <v>0.18</v>
      </c>
      <c r="S78" s="201">
        <f t="shared" si="4"/>
        <v>1</v>
      </c>
      <c r="T78" s="505">
        <v>0.0625</v>
      </c>
      <c r="U78" s="91">
        <v>0.0157</v>
      </c>
      <c r="V78" s="439"/>
      <c r="W78" s="14"/>
      <c r="X78" s="14"/>
      <c r="Y78" s="14"/>
      <c r="Z78" s="14"/>
      <c r="AA78" s="14"/>
      <c r="AB78" s="14"/>
      <c r="AC78" s="14"/>
      <c r="AD78" s="14"/>
      <c r="AE78" s="14"/>
      <c r="AF78" s="14"/>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s="11" customFormat="1" ht="34.5" customHeight="1" thickBot="1">
      <c r="A79" s="527"/>
      <c r="B79" s="520"/>
      <c r="C79" s="522"/>
      <c r="D79" s="475"/>
      <c r="E79" s="496"/>
      <c r="F79" s="202" t="s">
        <v>31</v>
      </c>
      <c r="G79" s="25"/>
      <c r="H79" s="25"/>
      <c r="I79" s="25"/>
      <c r="J79" s="25"/>
      <c r="K79" s="25"/>
      <c r="L79" s="25"/>
      <c r="M79" s="189"/>
      <c r="N79" s="189"/>
      <c r="O79" s="189"/>
      <c r="P79" s="189"/>
      <c r="Q79" s="189"/>
      <c r="R79" s="189"/>
      <c r="S79" s="203">
        <f t="shared" si="4"/>
        <v>0</v>
      </c>
      <c r="T79" s="506"/>
      <c r="U79" s="176"/>
      <c r="V79" s="434"/>
      <c r="W79" s="14"/>
      <c r="X79" s="14"/>
      <c r="Y79" s="14"/>
      <c r="Z79" s="14"/>
      <c r="AA79" s="14"/>
      <c r="AB79" s="14"/>
      <c r="AC79" s="14"/>
      <c r="AD79" s="14"/>
      <c r="AE79" s="14"/>
      <c r="AF79" s="14"/>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s="11" customFormat="1" ht="21.75" customHeight="1">
      <c r="A80" s="527"/>
      <c r="B80" s="520"/>
      <c r="C80" s="491" t="s">
        <v>211</v>
      </c>
      <c r="D80" s="472" t="s">
        <v>131</v>
      </c>
      <c r="E80" s="496"/>
      <c r="F80" s="64" t="s">
        <v>30</v>
      </c>
      <c r="G80" s="25"/>
      <c r="H80" s="25"/>
      <c r="I80" s="25"/>
      <c r="J80" s="25"/>
      <c r="K80" s="25"/>
      <c r="L80" s="25"/>
      <c r="M80" s="90">
        <v>0.05</v>
      </c>
      <c r="N80" s="90">
        <v>0.19</v>
      </c>
      <c r="O80" s="90">
        <v>0.19</v>
      </c>
      <c r="P80" s="90">
        <v>0.19</v>
      </c>
      <c r="Q80" s="90">
        <v>0.19</v>
      </c>
      <c r="R80" s="90">
        <v>0.19</v>
      </c>
      <c r="S80" s="201">
        <f t="shared" si="4"/>
        <v>1</v>
      </c>
      <c r="T80" s="506"/>
      <c r="U80" s="91">
        <v>0.0156</v>
      </c>
      <c r="V80" s="448"/>
      <c r="W80" s="14"/>
      <c r="X80" s="14"/>
      <c r="Y80" s="14"/>
      <c r="Z80" s="14"/>
      <c r="AA80" s="14"/>
      <c r="AB80" s="14"/>
      <c r="AC80" s="14"/>
      <c r="AD80" s="14"/>
      <c r="AE80" s="14"/>
      <c r="AF80" s="14"/>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s="11" customFormat="1" ht="21.75" customHeight="1" thickBot="1">
      <c r="A81" s="527"/>
      <c r="B81" s="520"/>
      <c r="C81" s="522"/>
      <c r="D81" s="475"/>
      <c r="E81" s="496"/>
      <c r="F81" s="202" t="s">
        <v>31</v>
      </c>
      <c r="G81" s="25"/>
      <c r="H81" s="25"/>
      <c r="I81" s="25"/>
      <c r="J81" s="25"/>
      <c r="K81" s="25"/>
      <c r="L81" s="25"/>
      <c r="M81" s="189"/>
      <c r="N81" s="189"/>
      <c r="O81" s="189"/>
      <c r="P81" s="189"/>
      <c r="Q81" s="189"/>
      <c r="R81" s="189"/>
      <c r="S81" s="203">
        <f t="shared" si="4"/>
        <v>0</v>
      </c>
      <c r="T81" s="506"/>
      <c r="U81" s="176"/>
      <c r="V81" s="449"/>
      <c r="W81" s="14"/>
      <c r="X81" s="14"/>
      <c r="Y81" s="14"/>
      <c r="Z81" s="14"/>
      <c r="AA81" s="14"/>
      <c r="AB81" s="14"/>
      <c r="AC81" s="14"/>
      <c r="AD81" s="14"/>
      <c r="AE81" s="14"/>
      <c r="AF81" s="14"/>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s="11" customFormat="1" ht="21.75" customHeight="1">
      <c r="A82" s="527"/>
      <c r="B82" s="520"/>
      <c r="C82" s="491" t="s">
        <v>346</v>
      </c>
      <c r="D82" s="472" t="s">
        <v>131</v>
      </c>
      <c r="E82" s="496"/>
      <c r="F82" s="64" t="s">
        <v>30</v>
      </c>
      <c r="G82" s="25"/>
      <c r="H82" s="25"/>
      <c r="I82" s="25"/>
      <c r="J82" s="25"/>
      <c r="K82" s="25"/>
      <c r="L82" s="25"/>
      <c r="M82" s="90">
        <v>0.1</v>
      </c>
      <c r="N82" s="90">
        <v>0.18</v>
      </c>
      <c r="O82" s="90">
        <v>0.18</v>
      </c>
      <c r="P82" s="90">
        <v>0.18</v>
      </c>
      <c r="Q82" s="90">
        <v>0.18</v>
      </c>
      <c r="R82" s="90">
        <v>0.18</v>
      </c>
      <c r="S82" s="201">
        <f t="shared" si="4"/>
        <v>1</v>
      </c>
      <c r="T82" s="506"/>
      <c r="U82" s="91">
        <v>0.0156</v>
      </c>
      <c r="V82" s="448"/>
      <c r="W82" s="14"/>
      <c r="X82" s="14"/>
      <c r="Y82" s="14"/>
      <c r="Z82" s="14"/>
      <c r="AA82" s="14"/>
      <c r="AB82" s="14"/>
      <c r="AC82" s="14"/>
      <c r="AD82" s="14"/>
      <c r="AE82" s="14"/>
      <c r="AF82" s="14"/>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s="11" customFormat="1" ht="21.75" customHeight="1" thickBot="1">
      <c r="A83" s="527"/>
      <c r="B83" s="520"/>
      <c r="C83" s="522"/>
      <c r="D83" s="475"/>
      <c r="E83" s="496"/>
      <c r="F83" s="202" t="s">
        <v>31</v>
      </c>
      <c r="G83" s="25"/>
      <c r="H83" s="25"/>
      <c r="I83" s="25"/>
      <c r="J83" s="25"/>
      <c r="K83" s="25"/>
      <c r="L83" s="25"/>
      <c r="M83" s="189"/>
      <c r="N83" s="189"/>
      <c r="O83" s="189"/>
      <c r="P83" s="189"/>
      <c r="Q83" s="189"/>
      <c r="R83" s="189"/>
      <c r="S83" s="203">
        <f t="shared" si="4"/>
        <v>0</v>
      </c>
      <c r="T83" s="506"/>
      <c r="U83" s="176"/>
      <c r="V83" s="449"/>
      <c r="W83" s="14"/>
      <c r="X83" s="14"/>
      <c r="Y83" s="14"/>
      <c r="Z83" s="14"/>
      <c r="AA83" s="14"/>
      <c r="AB83" s="14"/>
      <c r="AC83" s="14"/>
      <c r="AD83" s="14"/>
      <c r="AE83" s="14"/>
      <c r="AF83" s="14"/>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s="11" customFormat="1" ht="23.25" customHeight="1">
      <c r="A84" s="527"/>
      <c r="B84" s="520"/>
      <c r="C84" s="491" t="s">
        <v>212</v>
      </c>
      <c r="D84" s="472" t="s">
        <v>131</v>
      </c>
      <c r="E84" s="497"/>
      <c r="F84" s="64" t="s">
        <v>30</v>
      </c>
      <c r="G84" s="25"/>
      <c r="H84" s="25"/>
      <c r="I84" s="25"/>
      <c r="J84" s="25"/>
      <c r="K84" s="25"/>
      <c r="L84" s="25"/>
      <c r="M84" s="90">
        <v>0.05</v>
      </c>
      <c r="N84" s="90">
        <v>0.19</v>
      </c>
      <c r="O84" s="90">
        <v>0.19</v>
      </c>
      <c r="P84" s="90">
        <v>0.19</v>
      </c>
      <c r="Q84" s="90">
        <v>0.19</v>
      </c>
      <c r="R84" s="90">
        <v>0.19</v>
      </c>
      <c r="S84" s="201">
        <f t="shared" si="4"/>
        <v>1</v>
      </c>
      <c r="T84" s="506"/>
      <c r="U84" s="91">
        <v>0.0156</v>
      </c>
      <c r="V84" s="448"/>
      <c r="W84" s="24"/>
      <c r="X84" s="24"/>
      <c r="Y84" s="24"/>
      <c r="Z84" s="24"/>
      <c r="AA84" s="24"/>
      <c r="AB84" s="24"/>
      <c r="AC84" s="24"/>
      <c r="AD84" s="24"/>
      <c r="AE84" s="24"/>
      <c r="AF84" s="24"/>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1:56" s="11" customFormat="1" ht="23.25" customHeight="1" thickBot="1">
      <c r="A85" s="528"/>
      <c r="B85" s="521"/>
      <c r="C85" s="492"/>
      <c r="D85" s="493"/>
      <c r="E85" s="498"/>
      <c r="F85" s="204" t="s">
        <v>31</v>
      </c>
      <c r="G85" s="205"/>
      <c r="H85" s="205"/>
      <c r="I85" s="205"/>
      <c r="J85" s="205"/>
      <c r="K85" s="205"/>
      <c r="L85" s="205"/>
      <c r="M85" s="214"/>
      <c r="N85" s="214"/>
      <c r="O85" s="214"/>
      <c r="P85" s="214"/>
      <c r="Q85" s="214"/>
      <c r="R85" s="214"/>
      <c r="S85" s="213">
        <f t="shared" si="4"/>
        <v>0</v>
      </c>
      <c r="T85" s="507"/>
      <c r="U85" s="176"/>
      <c r="V85" s="453"/>
      <c r="W85" s="24"/>
      <c r="X85" s="24"/>
      <c r="Y85" s="24"/>
      <c r="Z85" s="24"/>
      <c r="AA85" s="24"/>
      <c r="AB85" s="24"/>
      <c r="AC85" s="24"/>
      <c r="AD85" s="24"/>
      <c r="AE85" s="24"/>
      <c r="AF85" s="24"/>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s="11" customFormat="1" ht="46.5" customHeight="1">
      <c r="A86" s="526" t="str">
        <f>A78</f>
        <v>RECURSO AIRE, RUIDO Y PUBLICIDAD EXTERIOR VISUAL – PEV</v>
      </c>
      <c r="B86" s="519" t="str">
        <f>INVERSIÓN!C93</f>
        <v>Disminuir 2,1 decibeles en 8 zonas críticas</v>
      </c>
      <c r="C86" s="652" t="s">
        <v>213</v>
      </c>
      <c r="D86" s="480" t="s">
        <v>131</v>
      </c>
      <c r="E86" s="495"/>
      <c r="F86" s="64" t="s">
        <v>30</v>
      </c>
      <c r="G86" s="199"/>
      <c r="H86" s="199"/>
      <c r="I86" s="199"/>
      <c r="J86" s="199"/>
      <c r="K86" s="199"/>
      <c r="L86" s="199"/>
      <c r="M86" s="172">
        <v>0</v>
      </c>
      <c r="N86" s="172">
        <v>0.28</v>
      </c>
      <c r="O86" s="172">
        <f>3.5%+24%</f>
        <v>0.275</v>
      </c>
      <c r="P86" s="172">
        <v>0.105</v>
      </c>
      <c r="Q86" s="172">
        <v>0.105</v>
      </c>
      <c r="R86" s="172">
        <v>0.235</v>
      </c>
      <c r="S86" s="201">
        <f t="shared" si="4"/>
        <v>1</v>
      </c>
      <c r="T86" s="505">
        <v>0.0625</v>
      </c>
      <c r="U86" s="91">
        <v>0.0209</v>
      </c>
      <c r="V86" s="452"/>
      <c r="W86" s="14"/>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s="11" customFormat="1" ht="46.5" customHeight="1" thickBot="1">
      <c r="A87" s="527"/>
      <c r="B87" s="520"/>
      <c r="C87" s="522"/>
      <c r="D87" s="475"/>
      <c r="E87" s="496"/>
      <c r="F87" s="202" t="s">
        <v>31</v>
      </c>
      <c r="G87" s="206"/>
      <c r="H87" s="25"/>
      <c r="I87" s="25"/>
      <c r="J87" s="25"/>
      <c r="K87" s="25"/>
      <c r="L87" s="25"/>
      <c r="M87" s="189"/>
      <c r="N87" s="189"/>
      <c r="O87" s="189"/>
      <c r="P87" s="189"/>
      <c r="Q87" s="189"/>
      <c r="R87" s="189"/>
      <c r="S87" s="203">
        <f t="shared" si="4"/>
        <v>0</v>
      </c>
      <c r="T87" s="506"/>
      <c r="U87" s="176"/>
      <c r="V87" s="449"/>
      <c r="W87" s="14"/>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s="11" customFormat="1" ht="39.75" customHeight="1">
      <c r="A88" s="527"/>
      <c r="B88" s="520"/>
      <c r="C88" s="491" t="s">
        <v>214</v>
      </c>
      <c r="D88" s="472" t="s">
        <v>131</v>
      </c>
      <c r="E88" s="496"/>
      <c r="F88" s="64" t="s">
        <v>30</v>
      </c>
      <c r="G88" s="28"/>
      <c r="H88" s="25"/>
      <c r="I88" s="25"/>
      <c r="J88" s="25"/>
      <c r="K88" s="25"/>
      <c r="L88" s="25"/>
      <c r="M88" s="90">
        <v>0</v>
      </c>
      <c r="N88" s="90">
        <v>0.2</v>
      </c>
      <c r="O88" s="90">
        <v>0.2</v>
      </c>
      <c r="P88" s="90">
        <v>0.2</v>
      </c>
      <c r="Q88" s="90">
        <v>0.2</v>
      </c>
      <c r="R88" s="90">
        <v>0.2</v>
      </c>
      <c r="S88" s="201">
        <f t="shared" si="4"/>
        <v>1</v>
      </c>
      <c r="T88" s="506"/>
      <c r="U88" s="91">
        <v>0.0208</v>
      </c>
      <c r="V88" s="448"/>
      <c r="W88" s="14"/>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s="11" customFormat="1" ht="39.75" customHeight="1" thickBot="1">
      <c r="A89" s="527"/>
      <c r="B89" s="520"/>
      <c r="C89" s="522"/>
      <c r="D89" s="475"/>
      <c r="E89" s="496"/>
      <c r="F89" s="202" t="s">
        <v>31</v>
      </c>
      <c r="G89" s="28"/>
      <c r="H89" s="25"/>
      <c r="I89" s="25"/>
      <c r="J89" s="25"/>
      <c r="K89" s="25"/>
      <c r="L89" s="25"/>
      <c r="M89" s="189"/>
      <c r="N89" s="189"/>
      <c r="O89" s="189"/>
      <c r="P89" s="189"/>
      <c r="Q89" s="189"/>
      <c r="R89" s="189"/>
      <c r="S89" s="203">
        <f t="shared" si="4"/>
        <v>0</v>
      </c>
      <c r="T89" s="506"/>
      <c r="U89" s="176"/>
      <c r="V89" s="449"/>
      <c r="W89" s="14"/>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s="11" customFormat="1" ht="34.5" customHeight="1">
      <c r="A90" s="527"/>
      <c r="B90" s="520"/>
      <c r="C90" s="491" t="s">
        <v>215</v>
      </c>
      <c r="D90" s="472" t="s">
        <v>131</v>
      </c>
      <c r="E90" s="111"/>
      <c r="F90" s="64" t="s">
        <v>30</v>
      </c>
      <c r="G90" s="28"/>
      <c r="H90" s="25"/>
      <c r="I90" s="25"/>
      <c r="J90" s="25"/>
      <c r="K90" s="25"/>
      <c r="L90" s="25"/>
      <c r="M90" s="90">
        <v>0</v>
      </c>
      <c r="N90" s="90">
        <v>0.2</v>
      </c>
      <c r="O90" s="90">
        <v>0.2</v>
      </c>
      <c r="P90" s="90">
        <v>0.2</v>
      </c>
      <c r="Q90" s="90">
        <v>0.2</v>
      </c>
      <c r="R90" s="90">
        <v>0.2</v>
      </c>
      <c r="S90" s="201">
        <f t="shared" si="4"/>
        <v>1</v>
      </c>
      <c r="T90" s="506"/>
      <c r="U90" s="91">
        <v>0.0208</v>
      </c>
      <c r="V90" s="508"/>
      <c r="W90" s="14"/>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s="11" customFormat="1" ht="34.5" customHeight="1" thickBot="1">
      <c r="A91" s="528"/>
      <c r="B91" s="521"/>
      <c r="C91" s="492"/>
      <c r="D91" s="493"/>
      <c r="E91" s="207"/>
      <c r="F91" s="204" t="s">
        <v>31</v>
      </c>
      <c r="G91" s="208"/>
      <c r="H91" s="205"/>
      <c r="I91" s="205"/>
      <c r="J91" s="205"/>
      <c r="K91" s="205"/>
      <c r="L91" s="205"/>
      <c r="M91" s="214"/>
      <c r="N91" s="214"/>
      <c r="O91" s="214"/>
      <c r="P91" s="214"/>
      <c r="Q91" s="214"/>
      <c r="R91" s="214"/>
      <c r="S91" s="213">
        <f t="shared" si="4"/>
        <v>0</v>
      </c>
      <c r="T91" s="507"/>
      <c r="U91" s="176"/>
      <c r="V91" s="509"/>
      <c r="W91" s="14"/>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1:56" s="11" customFormat="1" ht="34.5" customHeight="1">
      <c r="A92" s="526" t="str">
        <f>A86</f>
        <v>RECURSO AIRE, RUIDO Y PUBLICIDAD EXTERIOR VISUAL – PEV</v>
      </c>
      <c r="B92" s="519" t="str">
        <f>INVERSIÓN!C99</f>
        <v>Intervenir 18 rutas críticas tradicionalmente cubierta por PEV ilegal</v>
      </c>
      <c r="C92" s="652" t="s">
        <v>347</v>
      </c>
      <c r="D92" s="480" t="s">
        <v>131</v>
      </c>
      <c r="E92" s="495"/>
      <c r="F92" s="64" t="s">
        <v>30</v>
      </c>
      <c r="G92" s="209"/>
      <c r="H92" s="199"/>
      <c r="I92" s="199"/>
      <c r="J92" s="199"/>
      <c r="K92" s="199"/>
      <c r="L92" s="199"/>
      <c r="M92" s="172">
        <v>0</v>
      </c>
      <c r="N92" s="172">
        <v>0.1</v>
      </c>
      <c r="O92" s="172">
        <v>0.25</v>
      </c>
      <c r="P92" s="172">
        <v>0.25</v>
      </c>
      <c r="Q92" s="172">
        <v>0.2</v>
      </c>
      <c r="R92" s="172">
        <v>0.2</v>
      </c>
      <c r="S92" s="201">
        <f t="shared" si="4"/>
        <v>1</v>
      </c>
      <c r="T92" s="505">
        <v>0.0625</v>
      </c>
      <c r="U92" s="91">
        <v>0.0209</v>
      </c>
      <c r="V92" s="459"/>
      <c r="W92" s="14"/>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row>
    <row r="93" spans="1:56" s="11" customFormat="1" ht="34.5" customHeight="1" thickBot="1">
      <c r="A93" s="527"/>
      <c r="B93" s="520"/>
      <c r="C93" s="522"/>
      <c r="D93" s="475"/>
      <c r="E93" s="496"/>
      <c r="F93" s="202" t="s">
        <v>31</v>
      </c>
      <c r="G93" s="28"/>
      <c r="H93" s="25"/>
      <c r="I93" s="25"/>
      <c r="J93" s="25"/>
      <c r="K93" s="25"/>
      <c r="L93" s="25"/>
      <c r="M93" s="189"/>
      <c r="N93" s="189"/>
      <c r="O93" s="189"/>
      <c r="P93" s="189"/>
      <c r="Q93" s="189"/>
      <c r="R93" s="189"/>
      <c r="S93" s="203">
        <f t="shared" si="4"/>
        <v>0</v>
      </c>
      <c r="T93" s="506"/>
      <c r="U93" s="176"/>
      <c r="V93" s="460"/>
      <c r="W93" s="14"/>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row>
    <row r="94" spans="1:56" s="11" customFormat="1" ht="34.5" customHeight="1">
      <c r="A94" s="527"/>
      <c r="B94" s="520"/>
      <c r="C94" s="491" t="s">
        <v>216</v>
      </c>
      <c r="D94" s="472" t="s">
        <v>131</v>
      </c>
      <c r="E94" s="496"/>
      <c r="F94" s="64" t="s">
        <v>30</v>
      </c>
      <c r="G94" s="28"/>
      <c r="H94" s="25"/>
      <c r="I94" s="25"/>
      <c r="J94" s="25"/>
      <c r="K94" s="25"/>
      <c r="L94" s="25"/>
      <c r="M94" s="90">
        <v>0</v>
      </c>
      <c r="N94" s="90">
        <v>0.1</v>
      </c>
      <c r="O94" s="90">
        <v>0.25</v>
      </c>
      <c r="P94" s="90">
        <v>0.25</v>
      </c>
      <c r="Q94" s="90">
        <v>0.2</v>
      </c>
      <c r="R94" s="90">
        <v>0.2</v>
      </c>
      <c r="S94" s="201">
        <f t="shared" si="4"/>
        <v>1</v>
      </c>
      <c r="T94" s="506"/>
      <c r="U94" s="91">
        <v>0.0208</v>
      </c>
      <c r="V94" s="448"/>
      <c r="W94" s="14"/>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row>
    <row r="95" spans="1:56" s="11" customFormat="1" ht="34.5" customHeight="1" thickBot="1">
      <c r="A95" s="527"/>
      <c r="B95" s="520"/>
      <c r="C95" s="522"/>
      <c r="D95" s="475"/>
      <c r="E95" s="496"/>
      <c r="F95" s="202" t="s">
        <v>31</v>
      </c>
      <c r="G95" s="28"/>
      <c r="H95" s="25"/>
      <c r="I95" s="25"/>
      <c r="J95" s="25"/>
      <c r="K95" s="25"/>
      <c r="L95" s="25"/>
      <c r="M95" s="189"/>
      <c r="N95" s="189"/>
      <c r="O95" s="189"/>
      <c r="P95" s="189"/>
      <c r="Q95" s="189"/>
      <c r="R95" s="189"/>
      <c r="S95" s="203">
        <f t="shared" si="4"/>
        <v>0</v>
      </c>
      <c r="T95" s="506"/>
      <c r="U95" s="176"/>
      <c r="V95" s="449"/>
      <c r="W95" s="14"/>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row>
    <row r="96" spans="1:56" s="11" customFormat="1" ht="34.5" customHeight="1">
      <c r="A96" s="527"/>
      <c r="B96" s="520"/>
      <c r="C96" s="491" t="s">
        <v>217</v>
      </c>
      <c r="D96" s="472" t="s">
        <v>131</v>
      </c>
      <c r="E96" s="496"/>
      <c r="F96" s="64" t="s">
        <v>30</v>
      </c>
      <c r="G96" s="28"/>
      <c r="H96" s="25"/>
      <c r="I96" s="25"/>
      <c r="J96" s="25"/>
      <c r="K96" s="25"/>
      <c r="L96" s="25"/>
      <c r="M96" s="90">
        <v>0</v>
      </c>
      <c r="N96" s="90">
        <v>0.1</v>
      </c>
      <c r="O96" s="90">
        <v>0.25</v>
      </c>
      <c r="P96" s="90">
        <v>0.25</v>
      </c>
      <c r="Q96" s="90">
        <v>0.2</v>
      </c>
      <c r="R96" s="90">
        <v>0.2</v>
      </c>
      <c r="S96" s="201">
        <f t="shared" si="4"/>
        <v>1</v>
      </c>
      <c r="T96" s="506"/>
      <c r="U96" s="91">
        <v>0.0208</v>
      </c>
      <c r="V96" s="184"/>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s="11" customFormat="1" ht="34.5" customHeight="1" thickBot="1">
      <c r="A97" s="527"/>
      <c r="B97" s="520"/>
      <c r="C97" s="492"/>
      <c r="D97" s="473"/>
      <c r="E97" s="504"/>
      <c r="F97" s="65" t="s">
        <v>31</v>
      </c>
      <c r="G97" s="27"/>
      <c r="H97" s="27"/>
      <c r="I97" s="27"/>
      <c r="J97" s="27"/>
      <c r="K97" s="27"/>
      <c r="L97" s="27"/>
      <c r="M97" s="228"/>
      <c r="N97" s="228"/>
      <c r="O97" s="228"/>
      <c r="P97" s="228"/>
      <c r="Q97" s="228"/>
      <c r="R97" s="228"/>
      <c r="S97" s="229">
        <f t="shared" si="4"/>
        <v>0</v>
      </c>
      <c r="T97" s="510"/>
      <c r="U97" s="176"/>
      <c r="V97" s="184"/>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s="11" customFormat="1" ht="24" customHeight="1">
      <c r="A98" s="515" t="str">
        <f>INVERSIÓN!A105</f>
        <v>SANCIONATORIO</v>
      </c>
      <c r="B98" s="456" t="str">
        <f>INVERSIÓN!C105</f>
        <v>Disminuir a 90 días el tiempo de atención a los procesos de notificación de los trámites administrativos.</v>
      </c>
      <c r="C98" s="652" t="s">
        <v>224</v>
      </c>
      <c r="D98" s="391" t="s">
        <v>131</v>
      </c>
      <c r="E98" s="391"/>
      <c r="F98" s="193" t="s">
        <v>30</v>
      </c>
      <c r="G98" s="194"/>
      <c r="H98" s="194"/>
      <c r="I98" s="194"/>
      <c r="J98" s="194"/>
      <c r="K98" s="194"/>
      <c r="L98" s="194"/>
      <c r="M98" s="172">
        <v>0.1</v>
      </c>
      <c r="N98" s="172">
        <v>0.18</v>
      </c>
      <c r="O98" s="172">
        <v>0.18</v>
      </c>
      <c r="P98" s="172">
        <v>0.18</v>
      </c>
      <c r="Q98" s="172">
        <v>0.18</v>
      </c>
      <c r="R98" s="172">
        <v>0.18</v>
      </c>
      <c r="S98" s="170">
        <f aca="true" t="shared" si="5" ref="S98:S116">SUM(M98:R98)</f>
        <v>1</v>
      </c>
      <c r="T98" s="518">
        <v>0.075</v>
      </c>
      <c r="U98" s="230">
        <v>0.0113</v>
      </c>
      <c r="V98" s="233"/>
      <c r="W98" s="13"/>
      <c r="X98" s="236"/>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s="11" customFormat="1" ht="24" customHeight="1" thickBot="1">
      <c r="A99" s="516"/>
      <c r="B99" s="457"/>
      <c r="C99" s="522"/>
      <c r="D99" s="392"/>
      <c r="E99" s="392"/>
      <c r="F99" s="187" t="s">
        <v>31</v>
      </c>
      <c r="G99" s="186"/>
      <c r="H99" s="186"/>
      <c r="I99" s="186"/>
      <c r="J99" s="186"/>
      <c r="K99" s="186"/>
      <c r="L99" s="186"/>
      <c r="M99" s="189"/>
      <c r="N99" s="189"/>
      <c r="O99" s="189"/>
      <c r="P99" s="189"/>
      <c r="Q99" s="189"/>
      <c r="R99" s="189"/>
      <c r="S99" s="92">
        <f t="shared" si="5"/>
        <v>0</v>
      </c>
      <c r="T99" s="512"/>
      <c r="U99" s="231">
        <v>0</v>
      </c>
      <c r="V99" s="234"/>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s="11" customFormat="1" ht="22.5" customHeight="1">
      <c r="A100" s="516"/>
      <c r="B100" s="457"/>
      <c r="C100" s="491" t="s">
        <v>225</v>
      </c>
      <c r="D100" s="392" t="s">
        <v>131</v>
      </c>
      <c r="E100" s="103"/>
      <c r="F100" s="185" t="s">
        <v>30</v>
      </c>
      <c r="G100" s="186"/>
      <c r="H100" s="186"/>
      <c r="I100" s="186"/>
      <c r="J100" s="186"/>
      <c r="K100" s="186"/>
      <c r="L100" s="186"/>
      <c r="M100" s="90">
        <v>0.1</v>
      </c>
      <c r="N100" s="90">
        <v>0.18</v>
      </c>
      <c r="O100" s="90">
        <v>0.18</v>
      </c>
      <c r="P100" s="90">
        <v>0.18</v>
      </c>
      <c r="Q100" s="90">
        <v>0.18</v>
      </c>
      <c r="R100" s="90">
        <v>0.18</v>
      </c>
      <c r="S100" s="170">
        <f t="shared" si="5"/>
        <v>1</v>
      </c>
      <c r="T100" s="512"/>
      <c r="U100" s="230">
        <v>0.0188</v>
      </c>
      <c r="V100" s="234"/>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s="11" customFormat="1" ht="22.5" customHeight="1" thickBot="1">
      <c r="A101" s="516"/>
      <c r="B101" s="457"/>
      <c r="C101" s="522"/>
      <c r="D101" s="392"/>
      <c r="E101" s="103"/>
      <c r="F101" s="187" t="s">
        <v>31</v>
      </c>
      <c r="G101" s="186"/>
      <c r="H101" s="186"/>
      <c r="I101" s="186"/>
      <c r="J101" s="186"/>
      <c r="K101" s="186"/>
      <c r="L101" s="186"/>
      <c r="M101" s="189"/>
      <c r="N101" s="189"/>
      <c r="O101" s="189"/>
      <c r="P101" s="189"/>
      <c r="Q101" s="189"/>
      <c r="R101" s="189"/>
      <c r="S101" s="92">
        <f t="shared" si="5"/>
        <v>0</v>
      </c>
      <c r="T101" s="512"/>
      <c r="U101" s="231">
        <v>0</v>
      </c>
      <c r="V101" s="234"/>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row>
    <row r="102" spans="1:56" s="11" customFormat="1" ht="26.25" customHeight="1">
      <c r="A102" s="516"/>
      <c r="B102" s="457"/>
      <c r="C102" s="491" t="s">
        <v>226</v>
      </c>
      <c r="D102" s="392" t="s">
        <v>131</v>
      </c>
      <c r="E102" s="103"/>
      <c r="F102" s="185" t="s">
        <v>30</v>
      </c>
      <c r="G102" s="186"/>
      <c r="H102" s="186"/>
      <c r="I102" s="186"/>
      <c r="J102" s="186"/>
      <c r="K102" s="186"/>
      <c r="L102" s="186"/>
      <c r="M102" s="90">
        <v>0.05</v>
      </c>
      <c r="N102" s="90">
        <v>0.05</v>
      </c>
      <c r="O102" s="90">
        <v>0.2</v>
      </c>
      <c r="P102" s="90">
        <v>0.2</v>
      </c>
      <c r="Q102" s="90">
        <v>0.2</v>
      </c>
      <c r="R102" s="90">
        <v>0.3</v>
      </c>
      <c r="S102" s="170">
        <f t="shared" si="5"/>
        <v>1</v>
      </c>
      <c r="T102" s="512"/>
      <c r="U102" s="230">
        <v>0.0075</v>
      </c>
      <c r="V102" s="234"/>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row>
    <row r="103" spans="1:56" s="11" customFormat="1" ht="26.25" customHeight="1" thickBot="1">
      <c r="A103" s="516"/>
      <c r="B103" s="457"/>
      <c r="C103" s="522"/>
      <c r="D103" s="392"/>
      <c r="E103" s="103"/>
      <c r="F103" s="187" t="s">
        <v>31</v>
      </c>
      <c r="G103" s="186"/>
      <c r="H103" s="186"/>
      <c r="I103" s="186"/>
      <c r="J103" s="186"/>
      <c r="K103" s="186"/>
      <c r="L103" s="186"/>
      <c r="M103" s="189"/>
      <c r="N103" s="189"/>
      <c r="O103" s="189"/>
      <c r="P103" s="189"/>
      <c r="Q103" s="189"/>
      <c r="R103" s="189"/>
      <c r="S103" s="92">
        <f t="shared" si="5"/>
        <v>0</v>
      </c>
      <c r="T103" s="512"/>
      <c r="U103" s="231">
        <v>0</v>
      </c>
      <c r="V103" s="234"/>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row>
    <row r="104" spans="1:56" s="11" customFormat="1" ht="24" customHeight="1">
      <c r="A104" s="516"/>
      <c r="B104" s="457"/>
      <c r="C104" s="491" t="s">
        <v>227</v>
      </c>
      <c r="D104" s="392" t="s">
        <v>131</v>
      </c>
      <c r="E104" s="103"/>
      <c r="F104" s="185" t="s">
        <v>30</v>
      </c>
      <c r="G104" s="186"/>
      <c r="H104" s="186"/>
      <c r="I104" s="186"/>
      <c r="J104" s="186"/>
      <c r="K104" s="186"/>
      <c r="L104" s="186"/>
      <c r="M104" s="90">
        <v>0.1</v>
      </c>
      <c r="N104" s="90">
        <v>0.18</v>
      </c>
      <c r="O104" s="90">
        <v>0.18</v>
      </c>
      <c r="P104" s="90">
        <v>0.18</v>
      </c>
      <c r="Q104" s="90">
        <v>0.18</v>
      </c>
      <c r="R104" s="90">
        <v>0.18</v>
      </c>
      <c r="S104" s="170">
        <f t="shared" si="5"/>
        <v>1</v>
      </c>
      <c r="T104" s="512"/>
      <c r="U104" s="230">
        <v>0.0112</v>
      </c>
      <c r="V104" s="234"/>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row>
    <row r="105" spans="1:56" s="11" customFormat="1" ht="24" customHeight="1" thickBot="1">
      <c r="A105" s="516"/>
      <c r="B105" s="457"/>
      <c r="C105" s="522"/>
      <c r="D105" s="392"/>
      <c r="E105" s="103"/>
      <c r="F105" s="187" t="s">
        <v>31</v>
      </c>
      <c r="G105" s="186"/>
      <c r="H105" s="186"/>
      <c r="I105" s="186"/>
      <c r="J105" s="186"/>
      <c r="K105" s="186"/>
      <c r="L105" s="186"/>
      <c r="M105" s="189"/>
      <c r="N105" s="189"/>
      <c r="O105" s="189"/>
      <c r="P105" s="189"/>
      <c r="Q105" s="189"/>
      <c r="R105" s="189"/>
      <c r="S105" s="92">
        <f t="shared" si="5"/>
        <v>0</v>
      </c>
      <c r="T105" s="512"/>
      <c r="U105" s="231">
        <v>0</v>
      </c>
      <c r="V105" s="234"/>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row>
    <row r="106" spans="1:56" s="11" customFormat="1" ht="22.5" customHeight="1">
      <c r="A106" s="516"/>
      <c r="B106" s="457"/>
      <c r="C106" s="491" t="s">
        <v>228</v>
      </c>
      <c r="D106" s="392" t="s">
        <v>131</v>
      </c>
      <c r="E106" s="103"/>
      <c r="F106" s="185" t="s">
        <v>30</v>
      </c>
      <c r="G106" s="186"/>
      <c r="H106" s="186"/>
      <c r="I106" s="186"/>
      <c r="J106" s="186"/>
      <c r="K106" s="186"/>
      <c r="L106" s="186"/>
      <c r="M106" s="90">
        <v>0.1</v>
      </c>
      <c r="N106" s="90">
        <v>0.18</v>
      </c>
      <c r="O106" s="90">
        <v>0.18</v>
      </c>
      <c r="P106" s="90">
        <v>0.18</v>
      </c>
      <c r="Q106" s="90">
        <v>0.18</v>
      </c>
      <c r="R106" s="90">
        <v>0.18</v>
      </c>
      <c r="S106" s="170">
        <f t="shared" si="5"/>
        <v>1</v>
      </c>
      <c r="T106" s="512"/>
      <c r="U106" s="230">
        <v>0.015</v>
      </c>
      <c r="V106" s="234"/>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s="11" customFormat="1" ht="22.5" customHeight="1" thickBot="1">
      <c r="A107" s="516"/>
      <c r="B107" s="457"/>
      <c r="C107" s="522"/>
      <c r="D107" s="392"/>
      <c r="E107" s="103"/>
      <c r="F107" s="187" t="s">
        <v>31</v>
      </c>
      <c r="G107" s="186"/>
      <c r="H107" s="186"/>
      <c r="I107" s="186"/>
      <c r="J107" s="186"/>
      <c r="K107" s="186"/>
      <c r="L107" s="186"/>
      <c r="M107" s="189"/>
      <c r="N107" s="189"/>
      <c r="O107" s="189"/>
      <c r="P107" s="189"/>
      <c r="Q107" s="189"/>
      <c r="R107" s="189"/>
      <c r="S107" s="92">
        <f t="shared" si="5"/>
        <v>0</v>
      </c>
      <c r="T107" s="512"/>
      <c r="U107" s="231">
        <v>0</v>
      </c>
      <c r="V107" s="234"/>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s="11" customFormat="1" ht="24.75" customHeight="1">
      <c r="A108" s="516"/>
      <c r="B108" s="457"/>
      <c r="C108" s="491" t="s">
        <v>229</v>
      </c>
      <c r="D108" s="392" t="s">
        <v>131</v>
      </c>
      <c r="E108" s="392"/>
      <c r="F108" s="185" t="s">
        <v>30</v>
      </c>
      <c r="G108" s="186"/>
      <c r="H108" s="186"/>
      <c r="I108" s="186"/>
      <c r="J108" s="186"/>
      <c r="K108" s="186"/>
      <c r="L108" s="186"/>
      <c r="M108" s="90">
        <v>0.1</v>
      </c>
      <c r="N108" s="90">
        <v>0.18</v>
      </c>
      <c r="O108" s="90">
        <v>0.18</v>
      </c>
      <c r="P108" s="90">
        <v>0.18</v>
      </c>
      <c r="Q108" s="90">
        <v>0.18</v>
      </c>
      <c r="R108" s="90">
        <v>0.18</v>
      </c>
      <c r="S108" s="170">
        <f t="shared" si="5"/>
        <v>1</v>
      </c>
      <c r="T108" s="512"/>
      <c r="U108" s="230">
        <v>0.0112</v>
      </c>
      <c r="V108" s="234"/>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s="11" customFormat="1" ht="24.75" customHeight="1" thickBot="1">
      <c r="A109" s="517"/>
      <c r="B109" s="458"/>
      <c r="C109" s="492"/>
      <c r="D109" s="393"/>
      <c r="E109" s="393"/>
      <c r="F109" s="195" t="s">
        <v>31</v>
      </c>
      <c r="G109" s="196"/>
      <c r="H109" s="196"/>
      <c r="I109" s="196"/>
      <c r="J109" s="196"/>
      <c r="K109" s="196"/>
      <c r="L109" s="196"/>
      <c r="M109" s="214"/>
      <c r="N109" s="214"/>
      <c r="O109" s="214"/>
      <c r="P109" s="214"/>
      <c r="Q109" s="214"/>
      <c r="R109" s="214"/>
      <c r="S109" s="174">
        <f t="shared" si="5"/>
        <v>0</v>
      </c>
      <c r="T109" s="513"/>
      <c r="U109" s="232">
        <v>0</v>
      </c>
      <c r="V109" s="235"/>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s="11" customFormat="1" ht="34.5" customHeight="1">
      <c r="A110" s="532" t="str">
        <f>A98</f>
        <v>SANCIONATORIO</v>
      </c>
      <c r="B110" s="430" t="str">
        <f>INVERSIÓN!C111</f>
        <v>Impulsar 12.000 expedientes sancionatorios mediante actos administrativos</v>
      </c>
      <c r="C110" s="652" t="s">
        <v>220</v>
      </c>
      <c r="D110" s="391" t="s">
        <v>131</v>
      </c>
      <c r="E110" s="391"/>
      <c r="F110" s="193" t="s">
        <v>30</v>
      </c>
      <c r="G110" s="194"/>
      <c r="H110" s="194"/>
      <c r="I110" s="194"/>
      <c r="J110" s="194"/>
      <c r="K110" s="194"/>
      <c r="L110" s="194"/>
      <c r="M110" s="172">
        <v>0</v>
      </c>
      <c r="N110" s="172">
        <v>0.1</v>
      </c>
      <c r="O110" s="172">
        <v>0.2</v>
      </c>
      <c r="P110" s="172">
        <v>0.2</v>
      </c>
      <c r="Q110" s="172">
        <v>0.25</v>
      </c>
      <c r="R110" s="172">
        <v>0.25</v>
      </c>
      <c r="S110" s="170">
        <f t="shared" si="5"/>
        <v>1</v>
      </c>
      <c r="T110" s="529">
        <v>0.0875</v>
      </c>
      <c r="U110" s="173">
        <f>25%*T110</f>
        <v>0.021875</v>
      </c>
      <c r="V110" s="18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s="11" customFormat="1" ht="34.5" customHeight="1">
      <c r="A111" s="533"/>
      <c r="B111" s="431"/>
      <c r="C111" s="522"/>
      <c r="D111" s="392"/>
      <c r="E111" s="392"/>
      <c r="F111" s="187" t="s">
        <v>31</v>
      </c>
      <c r="G111" s="186"/>
      <c r="H111" s="186"/>
      <c r="I111" s="186"/>
      <c r="J111" s="186"/>
      <c r="K111" s="186"/>
      <c r="L111" s="186"/>
      <c r="M111" s="189"/>
      <c r="N111" s="189"/>
      <c r="O111" s="189"/>
      <c r="P111" s="189"/>
      <c r="Q111" s="189"/>
      <c r="R111" s="189"/>
      <c r="S111" s="92">
        <f t="shared" si="5"/>
        <v>0</v>
      </c>
      <c r="T111" s="530"/>
      <c r="U111" s="94">
        <v>0</v>
      </c>
      <c r="V111" s="184"/>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s="11" customFormat="1" ht="34.5" customHeight="1">
      <c r="A112" s="533"/>
      <c r="B112" s="431"/>
      <c r="C112" s="491" t="s">
        <v>221</v>
      </c>
      <c r="D112" s="392" t="s">
        <v>131</v>
      </c>
      <c r="E112" s="392"/>
      <c r="F112" s="185" t="s">
        <v>30</v>
      </c>
      <c r="G112" s="186"/>
      <c r="H112" s="186"/>
      <c r="I112" s="186"/>
      <c r="J112" s="186"/>
      <c r="K112" s="186"/>
      <c r="L112" s="186"/>
      <c r="M112" s="90">
        <v>0</v>
      </c>
      <c r="N112" s="90">
        <v>0.1</v>
      </c>
      <c r="O112" s="90">
        <v>0.2</v>
      </c>
      <c r="P112" s="90">
        <v>0.2</v>
      </c>
      <c r="Q112" s="90">
        <v>0.25</v>
      </c>
      <c r="R112" s="90">
        <v>0.25</v>
      </c>
      <c r="S112" s="88">
        <f t="shared" si="5"/>
        <v>1</v>
      </c>
      <c r="T112" s="530"/>
      <c r="U112" s="91">
        <f>50%*T110</f>
        <v>0.04375</v>
      </c>
      <c r="V112" s="184"/>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s="11" customFormat="1" ht="34.5" customHeight="1">
      <c r="A113" s="533"/>
      <c r="B113" s="431"/>
      <c r="C113" s="522"/>
      <c r="D113" s="392"/>
      <c r="E113" s="392"/>
      <c r="F113" s="187" t="s">
        <v>31</v>
      </c>
      <c r="G113" s="186"/>
      <c r="H113" s="186"/>
      <c r="I113" s="186"/>
      <c r="J113" s="186"/>
      <c r="K113" s="186"/>
      <c r="L113" s="186"/>
      <c r="M113" s="189"/>
      <c r="N113" s="189"/>
      <c r="O113" s="189"/>
      <c r="P113" s="189"/>
      <c r="Q113" s="189"/>
      <c r="R113" s="189"/>
      <c r="S113" s="92">
        <f t="shared" si="5"/>
        <v>0</v>
      </c>
      <c r="T113" s="530"/>
      <c r="U113" s="94">
        <v>0</v>
      </c>
      <c r="V113" s="184"/>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s="11" customFormat="1" ht="34.5" customHeight="1">
      <c r="A114" s="533"/>
      <c r="B114" s="431"/>
      <c r="C114" s="491" t="s">
        <v>222</v>
      </c>
      <c r="D114" s="472" t="s">
        <v>131</v>
      </c>
      <c r="E114" s="472"/>
      <c r="F114" s="185" t="s">
        <v>30</v>
      </c>
      <c r="G114" s="186"/>
      <c r="H114" s="186"/>
      <c r="I114" s="186"/>
      <c r="J114" s="186"/>
      <c r="K114" s="186"/>
      <c r="L114" s="186"/>
      <c r="M114" s="90">
        <v>0</v>
      </c>
      <c r="N114" s="90">
        <v>0.1</v>
      </c>
      <c r="O114" s="90">
        <v>0.2</v>
      </c>
      <c r="P114" s="90">
        <v>0.2</v>
      </c>
      <c r="Q114" s="90">
        <v>0.25</v>
      </c>
      <c r="R114" s="90">
        <v>0.25</v>
      </c>
      <c r="S114" s="88">
        <f t="shared" si="5"/>
        <v>1</v>
      </c>
      <c r="T114" s="530"/>
      <c r="U114" s="91">
        <f>25%*T110</f>
        <v>0.021875</v>
      </c>
      <c r="V114" s="184"/>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s="11" customFormat="1" ht="34.5" customHeight="1" thickBot="1">
      <c r="A115" s="534"/>
      <c r="B115" s="431"/>
      <c r="C115" s="492"/>
      <c r="D115" s="473"/>
      <c r="E115" s="473"/>
      <c r="F115" s="190" t="s">
        <v>31</v>
      </c>
      <c r="G115" s="191"/>
      <c r="H115" s="191"/>
      <c r="I115" s="191"/>
      <c r="J115" s="191"/>
      <c r="K115" s="191"/>
      <c r="L115" s="191"/>
      <c r="M115" s="228"/>
      <c r="N115" s="228"/>
      <c r="O115" s="228"/>
      <c r="P115" s="228"/>
      <c r="Q115" s="228"/>
      <c r="R115" s="228"/>
      <c r="S115" s="178">
        <f t="shared" si="5"/>
        <v>0</v>
      </c>
      <c r="T115" s="531"/>
      <c r="U115" s="179">
        <v>0</v>
      </c>
      <c r="V115" s="184"/>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s="11" customFormat="1" ht="34.5" customHeight="1">
      <c r="A116" s="427" t="str">
        <f>A110</f>
        <v>SANCIONATORIO</v>
      </c>
      <c r="B116" s="456" t="str">
        <f>INVERSIÓN!C117</f>
        <v>Decidir de fondo 1600 procesos sancionatorios</v>
      </c>
      <c r="C116" s="514" t="s">
        <v>230</v>
      </c>
      <c r="D116" s="480" t="s">
        <v>131</v>
      </c>
      <c r="E116" s="495"/>
      <c r="F116" s="64" t="s">
        <v>30</v>
      </c>
      <c r="G116" s="209"/>
      <c r="H116" s="199"/>
      <c r="I116" s="199"/>
      <c r="J116" s="199"/>
      <c r="K116" s="199"/>
      <c r="L116" s="199"/>
      <c r="M116" s="90">
        <v>0</v>
      </c>
      <c r="N116" s="90">
        <v>0</v>
      </c>
      <c r="O116" s="90">
        <v>0.2</v>
      </c>
      <c r="P116" s="90">
        <v>0.25</v>
      </c>
      <c r="Q116" s="90">
        <v>0.3</v>
      </c>
      <c r="R116" s="90">
        <v>0.25</v>
      </c>
      <c r="S116" s="88">
        <f t="shared" si="5"/>
        <v>1</v>
      </c>
      <c r="T116" s="511">
        <v>0.0875</v>
      </c>
      <c r="U116" s="91">
        <v>0.0291</v>
      </c>
      <c r="V116" s="18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s="11" customFormat="1" ht="34.5" customHeight="1" thickBot="1">
      <c r="A117" s="428"/>
      <c r="B117" s="457"/>
      <c r="C117" s="502"/>
      <c r="D117" s="493"/>
      <c r="E117" s="504"/>
      <c r="F117" s="65" t="s">
        <v>31</v>
      </c>
      <c r="G117" s="27"/>
      <c r="H117" s="27"/>
      <c r="I117" s="27"/>
      <c r="J117" s="27"/>
      <c r="K117" s="27"/>
      <c r="L117" s="27"/>
      <c r="M117" s="26"/>
      <c r="N117" s="26"/>
      <c r="O117" s="27"/>
      <c r="P117" s="26"/>
      <c r="Q117" s="26"/>
      <c r="R117" s="26"/>
      <c r="S117" s="65">
        <f>SUM(G117:R117)</f>
        <v>0</v>
      </c>
      <c r="T117" s="512"/>
      <c r="U117" s="179">
        <v>0</v>
      </c>
      <c r="V117" s="184"/>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s="11" customFormat="1" ht="34.5" customHeight="1">
      <c r="A118" s="428"/>
      <c r="B118" s="457"/>
      <c r="C118" s="500" t="s">
        <v>231</v>
      </c>
      <c r="D118" s="472" t="s">
        <v>131</v>
      </c>
      <c r="E118" s="503"/>
      <c r="F118" s="180" t="s">
        <v>30</v>
      </c>
      <c r="G118" s="181"/>
      <c r="H118" s="182"/>
      <c r="I118" s="182"/>
      <c r="J118" s="182"/>
      <c r="K118" s="182"/>
      <c r="L118" s="182"/>
      <c r="M118" s="90">
        <v>0</v>
      </c>
      <c r="N118" s="90">
        <v>0</v>
      </c>
      <c r="O118" s="90">
        <v>0.2</v>
      </c>
      <c r="P118" s="90">
        <v>0.25</v>
      </c>
      <c r="Q118" s="90">
        <v>0.3</v>
      </c>
      <c r="R118" s="90">
        <v>0.25</v>
      </c>
      <c r="S118" s="88">
        <f>SUM(M118:R118)</f>
        <v>1</v>
      </c>
      <c r="T118" s="512"/>
      <c r="U118" s="91">
        <v>0.0292</v>
      </c>
      <c r="V118" s="184"/>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s="11" customFormat="1" ht="34.5" customHeight="1" thickBot="1">
      <c r="A119" s="428"/>
      <c r="B119" s="457"/>
      <c r="C119" s="502"/>
      <c r="D119" s="493"/>
      <c r="E119" s="504"/>
      <c r="F119" s="65" t="s">
        <v>31</v>
      </c>
      <c r="G119" s="27"/>
      <c r="H119" s="27"/>
      <c r="I119" s="27"/>
      <c r="J119" s="27"/>
      <c r="K119" s="27"/>
      <c r="L119" s="27"/>
      <c r="M119" s="26"/>
      <c r="N119" s="26"/>
      <c r="O119" s="27"/>
      <c r="P119" s="26"/>
      <c r="Q119" s="26"/>
      <c r="R119" s="26"/>
      <c r="S119" s="65">
        <f>SUM(G119:R119)</f>
        <v>0</v>
      </c>
      <c r="T119" s="512"/>
      <c r="U119" s="179">
        <v>0</v>
      </c>
      <c r="V119" s="184"/>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s="11" customFormat="1" ht="34.5" customHeight="1">
      <c r="A120" s="428"/>
      <c r="B120" s="457"/>
      <c r="C120" s="500" t="s">
        <v>232</v>
      </c>
      <c r="D120" s="472" t="s">
        <v>131</v>
      </c>
      <c r="E120" s="503"/>
      <c r="F120" s="180" t="s">
        <v>30</v>
      </c>
      <c r="G120" s="181"/>
      <c r="H120" s="182"/>
      <c r="I120" s="182"/>
      <c r="J120" s="182"/>
      <c r="K120" s="182"/>
      <c r="L120" s="182"/>
      <c r="M120" s="90">
        <v>0</v>
      </c>
      <c r="N120" s="90">
        <v>0</v>
      </c>
      <c r="O120" s="90">
        <v>0.2</v>
      </c>
      <c r="P120" s="90">
        <v>0.25</v>
      </c>
      <c r="Q120" s="90">
        <v>0.3</v>
      </c>
      <c r="R120" s="90">
        <v>0.25</v>
      </c>
      <c r="S120" s="88">
        <f>SUM(M120:R120)</f>
        <v>1</v>
      </c>
      <c r="T120" s="512"/>
      <c r="U120" s="91">
        <v>0.0292</v>
      </c>
      <c r="V120" s="184"/>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s="11" customFormat="1" ht="34.5" customHeight="1" thickBot="1">
      <c r="A121" s="429"/>
      <c r="B121" s="458"/>
      <c r="C121" s="501"/>
      <c r="D121" s="493"/>
      <c r="E121" s="499"/>
      <c r="F121" s="204" t="s">
        <v>31</v>
      </c>
      <c r="G121" s="210"/>
      <c r="H121" s="210"/>
      <c r="I121" s="210"/>
      <c r="J121" s="210"/>
      <c r="K121" s="210"/>
      <c r="L121" s="210"/>
      <c r="M121" s="240"/>
      <c r="N121" s="240"/>
      <c r="O121" s="210"/>
      <c r="P121" s="240"/>
      <c r="Q121" s="240"/>
      <c r="R121" s="240"/>
      <c r="S121" s="204">
        <f>SUM(G121:R121)</f>
        <v>0</v>
      </c>
      <c r="T121" s="513"/>
      <c r="U121" s="179">
        <v>0</v>
      </c>
      <c r="V121" s="211"/>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60" s="16" customFormat="1" ht="18.75" customHeight="1" thickBot="1">
      <c r="A122" s="461" t="s">
        <v>32</v>
      </c>
      <c r="B122" s="423"/>
      <c r="C122" s="423"/>
      <c r="D122" s="423"/>
      <c r="E122" s="423"/>
      <c r="F122" s="423"/>
      <c r="G122" s="423"/>
      <c r="H122" s="423"/>
      <c r="I122" s="423"/>
      <c r="J122" s="423"/>
      <c r="K122" s="423"/>
      <c r="L122" s="423"/>
      <c r="M122" s="423"/>
      <c r="N122" s="423"/>
      <c r="O122" s="423"/>
      <c r="P122" s="423"/>
      <c r="Q122" s="423"/>
      <c r="R122" s="423"/>
      <c r="S122" s="423"/>
      <c r="T122" s="241">
        <f>SUM(T8:T121)</f>
        <v>1</v>
      </c>
      <c r="U122" s="241">
        <f>U8+U10+U12+U14+U18+U20+U22+U24+U26+U28+U30+U32+U34+U36+U38+U40+U42+U44+U46+U48+U52+U54+U56+U58+U60+U62+U64+U66+U68+U70+U72+U74+U76+U78+U80+U82+U84+U86+U88+U90+U92+U94+U96+U98+U100+U102+U104+U106+U108+U110+U112+U114+U116+U118+U120+U50+U16</f>
        <v>1</v>
      </c>
      <c r="V122" s="8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row>
    <row r="123" spans="1:21" ht="15" customHeight="1">
      <c r="A123" s="14"/>
      <c r="B123" s="14"/>
      <c r="C123" s="653"/>
      <c r="D123" s="14"/>
      <c r="E123" s="14"/>
      <c r="F123" s="14"/>
      <c r="G123" s="14"/>
      <c r="H123" s="14"/>
      <c r="I123" s="14"/>
      <c r="J123" s="14"/>
      <c r="K123" s="14"/>
      <c r="L123" s="14"/>
      <c r="M123" s="14"/>
      <c r="N123" s="17"/>
      <c r="O123" s="17"/>
      <c r="P123" s="17"/>
      <c r="Q123" s="17"/>
      <c r="R123" s="17"/>
      <c r="S123" s="17"/>
      <c r="T123" s="17"/>
      <c r="U123" s="17"/>
    </row>
    <row r="124" spans="1:21" ht="15" customHeight="1">
      <c r="A124" s="14"/>
      <c r="B124" s="14"/>
      <c r="C124" s="653"/>
      <c r="D124" s="14"/>
      <c r="E124" s="14"/>
      <c r="F124" s="14"/>
      <c r="G124" s="14"/>
      <c r="H124" s="14"/>
      <c r="I124" s="14"/>
      <c r="J124" s="14"/>
      <c r="K124" s="14"/>
      <c r="L124" s="14"/>
      <c r="M124" s="14"/>
      <c r="N124" s="17"/>
      <c r="O124" s="17"/>
      <c r="P124" s="17"/>
      <c r="Q124" s="17"/>
      <c r="R124" s="17"/>
      <c r="S124" s="17"/>
      <c r="T124" s="17"/>
      <c r="U124" s="17"/>
    </row>
    <row r="125" spans="1:21" ht="15" customHeight="1">
      <c r="A125" s="14"/>
      <c r="B125" s="14"/>
      <c r="C125" s="653"/>
      <c r="D125" s="14"/>
      <c r="E125" s="14"/>
      <c r="F125" s="14"/>
      <c r="G125" s="14"/>
      <c r="H125" s="14"/>
      <c r="I125" s="14"/>
      <c r="J125" s="14"/>
      <c r="K125" s="14"/>
      <c r="L125" s="14"/>
      <c r="M125" s="14"/>
      <c r="N125" s="17"/>
      <c r="O125" s="17"/>
      <c r="P125" s="17"/>
      <c r="Q125" s="17"/>
      <c r="R125" s="17"/>
      <c r="S125" s="17"/>
      <c r="T125" s="17"/>
      <c r="U125" s="17"/>
    </row>
    <row r="126" spans="1:21" ht="15" customHeight="1">
      <c r="A126" s="14"/>
      <c r="B126" s="14"/>
      <c r="C126" s="653"/>
      <c r="D126" s="14"/>
      <c r="E126" s="14"/>
      <c r="F126" s="14"/>
      <c r="G126" s="14"/>
      <c r="H126" s="14"/>
      <c r="I126" s="14"/>
      <c r="J126" s="14"/>
      <c r="K126" s="14"/>
      <c r="L126" s="14"/>
      <c r="M126" s="14"/>
      <c r="N126" s="17"/>
      <c r="O126" s="17"/>
      <c r="P126" s="17"/>
      <c r="Q126" s="17"/>
      <c r="R126" s="17"/>
      <c r="S126" s="17"/>
      <c r="T126" s="17"/>
      <c r="U126" s="17"/>
    </row>
    <row r="127" spans="1:21" ht="15" customHeight="1">
      <c r="A127" s="14"/>
      <c r="B127" s="14"/>
      <c r="C127" s="653"/>
      <c r="D127" s="14"/>
      <c r="E127" s="14"/>
      <c r="F127" s="14"/>
      <c r="G127" s="14"/>
      <c r="H127" s="14"/>
      <c r="I127" s="14"/>
      <c r="J127" s="14"/>
      <c r="K127" s="14"/>
      <c r="L127" s="14"/>
      <c r="M127" s="14"/>
      <c r="N127" s="17"/>
      <c r="O127" s="17"/>
      <c r="P127" s="17"/>
      <c r="Q127" s="17"/>
      <c r="R127" s="17"/>
      <c r="S127" s="17"/>
      <c r="T127" s="17"/>
      <c r="U127" s="17"/>
    </row>
    <row r="128" spans="1:21" ht="15" customHeight="1">
      <c r="A128" s="14"/>
      <c r="B128" s="14"/>
      <c r="C128" s="653"/>
      <c r="D128" s="14"/>
      <c r="E128" s="14"/>
      <c r="F128" s="14"/>
      <c r="G128" s="14"/>
      <c r="H128" s="14"/>
      <c r="I128" s="14"/>
      <c r="J128" s="14"/>
      <c r="K128" s="14"/>
      <c r="L128" s="14"/>
      <c r="M128" s="14"/>
      <c r="N128" s="17"/>
      <c r="O128" s="17"/>
      <c r="P128" s="17"/>
      <c r="Q128" s="17"/>
      <c r="R128" s="17"/>
      <c r="S128" s="17"/>
      <c r="T128" s="17"/>
      <c r="U128" s="17"/>
    </row>
    <row r="129" spans="1:21" ht="15" customHeight="1">
      <c r="A129" s="14"/>
      <c r="B129" s="14"/>
      <c r="C129" s="653"/>
      <c r="D129" s="14"/>
      <c r="E129" s="14"/>
      <c r="F129" s="14"/>
      <c r="G129" s="14"/>
      <c r="H129" s="14"/>
      <c r="I129" s="14"/>
      <c r="J129" s="14"/>
      <c r="K129" s="14"/>
      <c r="L129" s="14"/>
      <c r="M129" s="14"/>
      <c r="N129" s="17"/>
      <c r="O129" s="17"/>
      <c r="P129" s="17"/>
      <c r="Q129" s="17"/>
      <c r="R129" s="17"/>
      <c r="S129" s="17"/>
      <c r="T129" s="17"/>
      <c r="U129" s="17"/>
    </row>
    <row r="130" spans="1:21" ht="15" customHeight="1">
      <c r="A130" s="14"/>
      <c r="B130" s="14"/>
      <c r="C130" s="653"/>
      <c r="D130" s="14"/>
      <c r="E130" s="14"/>
      <c r="F130" s="14"/>
      <c r="G130" s="14"/>
      <c r="H130" s="14"/>
      <c r="I130" s="14"/>
      <c r="J130" s="14"/>
      <c r="K130" s="14"/>
      <c r="L130" s="14"/>
      <c r="M130" s="14"/>
      <c r="N130" s="17"/>
      <c r="O130" s="17"/>
      <c r="P130" s="17"/>
      <c r="Q130" s="17"/>
      <c r="R130" s="17"/>
      <c r="S130" s="17"/>
      <c r="T130" s="17"/>
      <c r="U130" s="17"/>
    </row>
    <row r="131" spans="1:21" ht="12.75">
      <c r="A131" s="14"/>
      <c r="B131" s="14"/>
      <c r="C131" s="653"/>
      <c r="D131" s="14"/>
      <c r="E131" s="14"/>
      <c r="F131" s="14"/>
      <c r="G131" s="14"/>
      <c r="H131" s="14"/>
      <c r="I131" s="14"/>
      <c r="J131" s="14"/>
      <c r="K131" s="14"/>
      <c r="L131" s="14"/>
      <c r="M131" s="14"/>
      <c r="N131" s="17"/>
      <c r="O131" s="17"/>
      <c r="P131" s="17"/>
      <c r="Q131" s="17"/>
      <c r="R131" s="17"/>
      <c r="S131" s="17"/>
      <c r="T131" s="17"/>
      <c r="U131" s="17"/>
    </row>
    <row r="132" spans="1:21" ht="12.75">
      <c r="A132" s="14"/>
      <c r="B132" s="14"/>
      <c r="C132" s="653"/>
      <c r="D132" s="14"/>
      <c r="E132" s="14"/>
      <c r="F132" s="14"/>
      <c r="G132" s="14"/>
      <c r="H132" s="14"/>
      <c r="I132" s="14"/>
      <c r="J132" s="14"/>
      <c r="K132" s="14"/>
      <c r="L132" s="14"/>
      <c r="M132" s="14"/>
      <c r="N132" s="17"/>
      <c r="O132" s="17"/>
      <c r="P132" s="17"/>
      <c r="Q132" s="17"/>
      <c r="R132" s="17"/>
      <c r="S132" s="17"/>
      <c r="T132" s="17"/>
      <c r="U132" s="17"/>
    </row>
    <row r="133" spans="1:21" ht="12.75">
      <c r="A133" s="14"/>
      <c r="B133" s="14"/>
      <c r="C133" s="653"/>
      <c r="D133" s="14"/>
      <c r="E133" s="14"/>
      <c r="F133" s="14"/>
      <c r="G133" s="14"/>
      <c r="H133" s="14"/>
      <c r="I133" s="14"/>
      <c r="J133" s="14"/>
      <c r="K133" s="14"/>
      <c r="L133" s="14"/>
      <c r="M133" s="14"/>
      <c r="N133" s="17"/>
      <c r="O133" s="17"/>
      <c r="P133" s="17"/>
      <c r="Q133" s="17"/>
      <c r="R133" s="17"/>
      <c r="S133" s="17"/>
      <c r="T133" s="17"/>
      <c r="U133" s="17"/>
    </row>
    <row r="134" spans="1:21" ht="12.75">
      <c r="A134" s="14"/>
      <c r="B134" s="14"/>
      <c r="C134" s="653"/>
      <c r="D134" s="14"/>
      <c r="E134" s="14"/>
      <c r="F134" s="14"/>
      <c r="G134" s="14"/>
      <c r="H134" s="14"/>
      <c r="I134" s="14"/>
      <c r="J134" s="14"/>
      <c r="K134" s="14"/>
      <c r="L134" s="14"/>
      <c r="M134" s="14"/>
      <c r="N134" s="17"/>
      <c r="O134" s="17"/>
      <c r="P134" s="17"/>
      <c r="Q134" s="17"/>
      <c r="R134" s="17"/>
      <c r="S134" s="17"/>
      <c r="T134" s="17"/>
      <c r="U134" s="17"/>
    </row>
    <row r="135" spans="1:21" ht="12.75">
      <c r="A135" s="14"/>
      <c r="B135" s="14"/>
      <c r="C135" s="653"/>
      <c r="D135" s="14"/>
      <c r="E135" s="14"/>
      <c r="F135" s="14"/>
      <c r="G135" s="14"/>
      <c r="H135" s="14"/>
      <c r="I135" s="14"/>
      <c r="J135" s="14"/>
      <c r="K135" s="14"/>
      <c r="L135" s="14"/>
      <c r="M135" s="14"/>
      <c r="N135" s="17"/>
      <c r="O135" s="17"/>
      <c r="P135" s="17"/>
      <c r="Q135" s="17"/>
      <c r="R135" s="17"/>
      <c r="S135" s="17"/>
      <c r="T135" s="17"/>
      <c r="U135" s="17"/>
    </row>
    <row r="136" spans="1:21" ht="12.75">
      <c r="A136" s="14"/>
      <c r="B136" s="14"/>
      <c r="C136" s="653"/>
      <c r="D136" s="14"/>
      <c r="E136" s="14"/>
      <c r="F136" s="14"/>
      <c r="G136" s="14"/>
      <c r="H136" s="14"/>
      <c r="I136" s="14"/>
      <c r="J136" s="14"/>
      <c r="K136" s="14"/>
      <c r="L136" s="14"/>
      <c r="M136" s="14"/>
      <c r="N136" s="17"/>
      <c r="O136" s="17"/>
      <c r="P136" s="17"/>
      <c r="Q136" s="17"/>
      <c r="R136" s="17"/>
      <c r="S136" s="17"/>
      <c r="T136" s="17"/>
      <c r="U136" s="17"/>
    </row>
    <row r="137" spans="1:21" ht="12.75">
      <c r="A137" s="14"/>
      <c r="B137" s="14"/>
      <c r="C137" s="653"/>
      <c r="D137" s="14"/>
      <c r="E137" s="14"/>
      <c r="F137" s="14"/>
      <c r="G137" s="14"/>
      <c r="H137" s="14"/>
      <c r="I137" s="14"/>
      <c r="J137" s="14"/>
      <c r="K137" s="14"/>
      <c r="L137" s="14"/>
      <c r="M137" s="14"/>
      <c r="N137" s="17"/>
      <c r="O137" s="17"/>
      <c r="P137" s="17"/>
      <c r="Q137" s="17"/>
      <c r="R137" s="17"/>
      <c r="S137" s="17"/>
      <c r="T137" s="17"/>
      <c r="U137" s="17"/>
    </row>
    <row r="138" spans="1:21" ht="12.75">
      <c r="A138" s="14"/>
      <c r="B138" s="14"/>
      <c r="C138" s="653"/>
      <c r="D138" s="14"/>
      <c r="E138" s="14"/>
      <c r="F138" s="14"/>
      <c r="G138" s="14"/>
      <c r="H138" s="14"/>
      <c r="I138" s="14"/>
      <c r="J138" s="14"/>
      <c r="K138" s="14"/>
      <c r="L138" s="14"/>
      <c r="M138" s="14"/>
      <c r="N138" s="17"/>
      <c r="O138" s="17"/>
      <c r="P138" s="17"/>
      <c r="Q138" s="17"/>
      <c r="R138" s="17"/>
      <c r="S138" s="17"/>
      <c r="T138" s="17"/>
      <c r="U138" s="17"/>
    </row>
    <row r="139" spans="1:21" ht="12.75">
      <c r="A139" s="14"/>
      <c r="B139" s="14"/>
      <c r="C139" s="653"/>
      <c r="D139" s="14"/>
      <c r="E139" s="14"/>
      <c r="F139" s="14"/>
      <c r="G139" s="14"/>
      <c r="H139" s="14"/>
      <c r="I139" s="14"/>
      <c r="J139" s="14"/>
      <c r="K139" s="14"/>
      <c r="L139" s="14"/>
      <c r="M139" s="14"/>
      <c r="N139" s="17"/>
      <c r="O139" s="17"/>
      <c r="P139" s="17"/>
      <c r="Q139" s="17"/>
      <c r="R139" s="17"/>
      <c r="S139" s="17"/>
      <c r="T139" s="17"/>
      <c r="U139" s="17"/>
    </row>
    <row r="140" spans="1:21" ht="12.75">
      <c r="A140" s="14"/>
      <c r="B140" s="14"/>
      <c r="C140" s="653"/>
      <c r="D140" s="14"/>
      <c r="E140" s="14"/>
      <c r="F140" s="14"/>
      <c r="G140" s="14"/>
      <c r="H140" s="14"/>
      <c r="I140" s="14"/>
      <c r="J140" s="14"/>
      <c r="K140" s="14"/>
      <c r="L140" s="14"/>
      <c r="M140" s="14"/>
      <c r="N140" s="17"/>
      <c r="O140" s="17"/>
      <c r="P140" s="17"/>
      <c r="Q140" s="17"/>
      <c r="R140" s="17"/>
      <c r="S140" s="17"/>
      <c r="T140" s="17"/>
      <c r="U140" s="17"/>
    </row>
    <row r="141" spans="1:21" ht="12.75">
      <c r="A141" s="14"/>
      <c r="B141" s="14"/>
      <c r="C141" s="653"/>
      <c r="D141" s="14"/>
      <c r="E141" s="14"/>
      <c r="F141" s="14"/>
      <c r="G141" s="14"/>
      <c r="H141" s="14"/>
      <c r="I141" s="14"/>
      <c r="J141" s="14"/>
      <c r="K141" s="14"/>
      <c r="L141" s="14"/>
      <c r="M141" s="14"/>
      <c r="N141" s="17"/>
      <c r="O141" s="17"/>
      <c r="P141" s="17"/>
      <c r="Q141" s="17"/>
      <c r="R141" s="17"/>
      <c r="S141" s="17"/>
      <c r="T141" s="17"/>
      <c r="U141" s="17"/>
    </row>
    <row r="142" spans="1:21" ht="12.75">
      <c r="A142" s="14"/>
      <c r="B142" s="14"/>
      <c r="C142" s="653"/>
      <c r="D142" s="14"/>
      <c r="E142" s="14"/>
      <c r="F142" s="14"/>
      <c r="G142" s="14"/>
      <c r="H142" s="14"/>
      <c r="I142" s="14"/>
      <c r="J142" s="14"/>
      <c r="K142" s="14"/>
      <c r="L142" s="14"/>
      <c r="M142" s="14"/>
      <c r="N142" s="17"/>
      <c r="O142" s="17"/>
      <c r="P142" s="17"/>
      <c r="Q142" s="17"/>
      <c r="R142" s="17"/>
      <c r="S142" s="17"/>
      <c r="T142" s="17"/>
      <c r="U142" s="17"/>
    </row>
    <row r="143" spans="1:21" ht="12.75">
      <c r="A143" s="14"/>
      <c r="B143" s="14"/>
      <c r="C143" s="653"/>
      <c r="D143" s="14"/>
      <c r="E143" s="14"/>
      <c r="F143" s="14"/>
      <c r="G143" s="14"/>
      <c r="H143" s="14"/>
      <c r="I143" s="14"/>
      <c r="J143" s="14"/>
      <c r="K143" s="14"/>
      <c r="L143" s="14"/>
      <c r="M143" s="14"/>
      <c r="N143" s="17"/>
      <c r="O143" s="17"/>
      <c r="P143" s="17"/>
      <c r="Q143" s="17"/>
      <c r="R143" s="17"/>
      <c r="S143" s="17"/>
      <c r="T143" s="17"/>
      <c r="U143" s="17"/>
    </row>
    <row r="144" spans="1:21" ht="12.75">
      <c r="A144" s="14"/>
      <c r="B144" s="14"/>
      <c r="C144" s="653"/>
      <c r="D144" s="14"/>
      <c r="E144" s="14"/>
      <c r="F144" s="14"/>
      <c r="G144" s="14"/>
      <c r="H144" s="14"/>
      <c r="I144" s="14"/>
      <c r="J144" s="14"/>
      <c r="K144" s="14"/>
      <c r="L144" s="14"/>
      <c r="M144" s="14"/>
      <c r="N144" s="17"/>
      <c r="O144" s="17"/>
      <c r="P144" s="17"/>
      <c r="Q144" s="17"/>
      <c r="R144" s="17"/>
      <c r="S144" s="17"/>
      <c r="T144" s="17"/>
      <c r="U144" s="17"/>
    </row>
    <row r="145" spans="1:21" ht="12.75">
      <c r="A145" s="14"/>
      <c r="B145" s="14"/>
      <c r="C145" s="653"/>
      <c r="D145" s="14"/>
      <c r="E145" s="14"/>
      <c r="F145" s="14"/>
      <c r="G145" s="14"/>
      <c r="H145" s="14"/>
      <c r="I145" s="14"/>
      <c r="J145" s="14"/>
      <c r="K145" s="14"/>
      <c r="L145" s="14"/>
      <c r="M145" s="14"/>
      <c r="N145" s="17"/>
      <c r="O145" s="17"/>
      <c r="P145" s="17"/>
      <c r="Q145" s="17"/>
      <c r="R145" s="17"/>
      <c r="S145" s="17"/>
      <c r="T145" s="17"/>
      <c r="U145" s="17"/>
    </row>
    <row r="146" spans="1:21" ht="12.75">
      <c r="A146" s="14"/>
      <c r="B146" s="14"/>
      <c r="C146" s="653"/>
      <c r="D146" s="14"/>
      <c r="E146" s="14"/>
      <c r="F146" s="14"/>
      <c r="G146" s="14"/>
      <c r="H146" s="14"/>
      <c r="I146" s="14"/>
      <c r="J146" s="14"/>
      <c r="K146" s="14"/>
      <c r="L146" s="14"/>
      <c r="M146" s="14"/>
      <c r="N146" s="17"/>
      <c r="O146" s="17"/>
      <c r="P146" s="17"/>
      <c r="Q146" s="17"/>
      <c r="R146" s="17"/>
      <c r="S146" s="17"/>
      <c r="T146" s="17"/>
      <c r="U146" s="17"/>
    </row>
    <row r="147" spans="1:21" ht="12.75">
      <c r="A147" s="14"/>
      <c r="B147" s="14"/>
      <c r="C147" s="653"/>
      <c r="D147" s="14"/>
      <c r="E147" s="14"/>
      <c r="F147" s="14"/>
      <c r="G147" s="14"/>
      <c r="H147" s="14"/>
      <c r="I147" s="14"/>
      <c r="J147" s="14"/>
      <c r="K147" s="14"/>
      <c r="L147" s="14"/>
      <c r="M147" s="14"/>
      <c r="N147" s="17"/>
      <c r="O147" s="17"/>
      <c r="P147" s="17"/>
      <c r="Q147" s="17"/>
      <c r="R147" s="17"/>
      <c r="S147" s="17"/>
      <c r="T147" s="17"/>
      <c r="U147" s="17"/>
    </row>
    <row r="148" spans="1:21" ht="12.75">
      <c r="A148" s="14"/>
      <c r="B148" s="14"/>
      <c r="C148" s="653"/>
      <c r="D148" s="14"/>
      <c r="E148" s="14"/>
      <c r="F148" s="14"/>
      <c r="G148" s="14"/>
      <c r="H148" s="14"/>
      <c r="I148" s="14"/>
      <c r="J148" s="14"/>
      <c r="K148" s="14"/>
      <c r="L148" s="14"/>
      <c r="M148" s="14"/>
      <c r="N148" s="17"/>
      <c r="O148" s="17"/>
      <c r="P148" s="17"/>
      <c r="Q148" s="17"/>
      <c r="R148" s="17"/>
      <c r="S148" s="17"/>
      <c r="T148" s="17"/>
      <c r="U148" s="17"/>
    </row>
    <row r="149" spans="1:21" ht="12.75">
      <c r="A149" s="14"/>
      <c r="B149" s="14"/>
      <c r="C149" s="653"/>
      <c r="D149" s="14"/>
      <c r="E149" s="14"/>
      <c r="F149" s="14"/>
      <c r="G149" s="14"/>
      <c r="H149" s="14"/>
      <c r="I149" s="14"/>
      <c r="J149" s="14"/>
      <c r="K149" s="14"/>
      <c r="L149" s="14"/>
      <c r="M149" s="14"/>
      <c r="N149" s="17"/>
      <c r="O149" s="17"/>
      <c r="P149" s="17"/>
      <c r="Q149" s="17"/>
      <c r="R149" s="17"/>
      <c r="S149" s="17"/>
      <c r="T149" s="17"/>
      <c r="U149" s="17"/>
    </row>
    <row r="150" spans="1:21" ht="12.75">
      <c r="A150" s="14"/>
      <c r="B150" s="14"/>
      <c r="C150" s="653"/>
      <c r="D150" s="14"/>
      <c r="E150" s="14"/>
      <c r="F150" s="14"/>
      <c r="G150" s="14"/>
      <c r="H150" s="14"/>
      <c r="I150" s="14"/>
      <c r="J150" s="14"/>
      <c r="K150" s="14"/>
      <c r="L150" s="14"/>
      <c r="M150" s="14"/>
      <c r="N150" s="17"/>
      <c r="O150" s="17"/>
      <c r="P150" s="17"/>
      <c r="Q150" s="17"/>
      <c r="R150" s="17"/>
      <c r="S150" s="17"/>
      <c r="T150" s="17"/>
      <c r="U150" s="17"/>
    </row>
    <row r="151" spans="1:21" ht="12.75">
      <c r="A151" s="14"/>
      <c r="B151" s="14"/>
      <c r="C151" s="653"/>
      <c r="D151" s="14"/>
      <c r="E151" s="14"/>
      <c r="F151" s="14"/>
      <c r="G151" s="14"/>
      <c r="H151" s="14"/>
      <c r="I151" s="14"/>
      <c r="J151" s="14"/>
      <c r="K151" s="14"/>
      <c r="L151" s="14"/>
      <c r="M151" s="14"/>
      <c r="N151" s="17"/>
      <c r="O151" s="17"/>
      <c r="P151" s="17"/>
      <c r="Q151" s="17"/>
      <c r="R151" s="17"/>
      <c r="S151" s="17"/>
      <c r="T151" s="17"/>
      <c r="U151" s="17"/>
    </row>
    <row r="152" spans="1:21" ht="12.75">
      <c r="A152" s="14"/>
      <c r="B152" s="14"/>
      <c r="C152" s="653"/>
      <c r="D152" s="14"/>
      <c r="E152" s="14"/>
      <c r="F152" s="14"/>
      <c r="G152" s="14"/>
      <c r="H152" s="14"/>
      <c r="I152" s="14"/>
      <c r="J152" s="14"/>
      <c r="K152" s="14"/>
      <c r="L152" s="14"/>
      <c r="M152" s="14"/>
      <c r="N152" s="17"/>
      <c r="O152" s="17"/>
      <c r="P152" s="17"/>
      <c r="Q152" s="17"/>
      <c r="R152" s="17"/>
      <c r="S152" s="17"/>
      <c r="T152" s="17"/>
      <c r="U152" s="17"/>
    </row>
    <row r="153" spans="1:21" ht="12.75">
      <c r="A153" s="14"/>
      <c r="B153" s="14"/>
      <c r="C153" s="653"/>
      <c r="D153" s="14"/>
      <c r="E153" s="14"/>
      <c r="F153" s="14"/>
      <c r="G153" s="14"/>
      <c r="H153" s="14"/>
      <c r="I153" s="14"/>
      <c r="J153" s="14"/>
      <c r="K153" s="14"/>
      <c r="L153" s="14"/>
      <c r="M153" s="14"/>
      <c r="N153" s="17"/>
      <c r="O153" s="17"/>
      <c r="P153" s="17"/>
      <c r="Q153" s="17"/>
      <c r="R153" s="17"/>
      <c r="S153" s="17"/>
      <c r="T153" s="17"/>
      <c r="U153" s="17"/>
    </row>
    <row r="154" spans="1:21" ht="12.75">
      <c r="A154" s="14"/>
      <c r="B154" s="14"/>
      <c r="C154" s="653"/>
      <c r="D154" s="14"/>
      <c r="E154" s="14"/>
      <c r="F154" s="14"/>
      <c r="G154" s="14"/>
      <c r="H154" s="14"/>
      <c r="I154" s="14"/>
      <c r="J154" s="14"/>
      <c r="K154" s="14"/>
      <c r="L154" s="14"/>
      <c r="M154" s="14"/>
      <c r="N154" s="17"/>
      <c r="O154" s="17"/>
      <c r="P154" s="17"/>
      <c r="Q154" s="17"/>
      <c r="R154" s="17"/>
      <c r="S154" s="17"/>
      <c r="T154" s="17"/>
      <c r="U154" s="17"/>
    </row>
    <row r="155" spans="1:21" ht="12.75">
      <c r="A155" s="14"/>
      <c r="B155" s="14"/>
      <c r="C155" s="653"/>
      <c r="D155" s="14"/>
      <c r="E155" s="14"/>
      <c r="F155" s="14"/>
      <c r="G155" s="14"/>
      <c r="H155" s="14"/>
      <c r="I155" s="14"/>
      <c r="J155" s="14"/>
      <c r="K155" s="14"/>
      <c r="L155" s="14"/>
      <c r="M155" s="14"/>
      <c r="N155" s="17"/>
      <c r="O155" s="17"/>
      <c r="P155" s="17"/>
      <c r="Q155" s="17"/>
      <c r="R155" s="17"/>
      <c r="S155" s="17"/>
      <c r="T155" s="17"/>
      <c r="U155" s="17"/>
    </row>
    <row r="156" spans="1:21" ht="12.75">
      <c r="A156" s="14"/>
      <c r="B156" s="14"/>
      <c r="C156" s="653"/>
      <c r="D156" s="14"/>
      <c r="E156" s="14"/>
      <c r="F156" s="14"/>
      <c r="G156" s="14"/>
      <c r="H156" s="14"/>
      <c r="I156" s="14"/>
      <c r="J156" s="14"/>
      <c r="K156" s="14"/>
      <c r="L156" s="14"/>
      <c r="M156" s="14"/>
      <c r="N156" s="17"/>
      <c r="O156" s="17"/>
      <c r="P156" s="17"/>
      <c r="Q156" s="17"/>
      <c r="R156" s="17"/>
      <c r="S156" s="17"/>
      <c r="T156" s="17"/>
      <c r="U156" s="17"/>
    </row>
    <row r="157" spans="1:21" ht="12.75">
      <c r="A157" s="14"/>
      <c r="B157" s="14"/>
      <c r="C157" s="653"/>
      <c r="D157" s="14"/>
      <c r="E157" s="14"/>
      <c r="F157" s="14"/>
      <c r="G157" s="14"/>
      <c r="H157" s="14"/>
      <c r="I157" s="14"/>
      <c r="J157" s="14"/>
      <c r="K157" s="14"/>
      <c r="L157" s="14"/>
      <c r="M157" s="14"/>
      <c r="N157" s="17"/>
      <c r="O157" s="17"/>
      <c r="P157" s="17"/>
      <c r="Q157" s="17"/>
      <c r="R157" s="17"/>
      <c r="S157" s="17"/>
      <c r="T157" s="17"/>
      <c r="U157" s="17"/>
    </row>
    <row r="158" spans="1:21" ht="12.75">
      <c r="A158" s="14"/>
      <c r="B158" s="14"/>
      <c r="C158" s="653"/>
      <c r="D158" s="14"/>
      <c r="E158" s="14"/>
      <c r="F158" s="14"/>
      <c r="G158" s="14"/>
      <c r="H158" s="14"/>
      <c r="I158" s="14"/>
      <c r="J158" s="14"/>
      <c r="K158" s="14"/>
      <c r="L158" s="14"/>
      <c r="M158" s="14"/>
      <c r="N158" s="17"/>
      <c r="O158" s="17"/>
      <c r="P158" s="17"/>
      <c r="Q158" s="17"/>
      <c r="R158" s="17"/>
      <c r="S158" s="17"/>
      <c r="T158" s="17"/>
      <c r="U158" s="17"/>
    </row>
    <row r="159" spans="1:21" ht="12.75">
      <c r="A159" s="14"/>
      <c r="B159" s="14"/>
      <c r="C159" s="653"/>
      <c r="D159" s="14"/>
      <c r="E159" s="14"/>
      <c r="F159" s="14"/>
      <c r="G159" s="14"/>
      <c r="H159" s="14"/>
      <c r="I159" s="14"/>
      <c r="J159" s="14"/>
      <c r="K159" s="14"/>
      <c r="L159" s="14"/>
      <c r="M159" s="14"/>
      <c r="N159" s="17"/>
      <c r="O159" s="17"/>
      <c r="P159" s="17"/>
      <c r="Q159" s="17"/>
      <c r="R159" s="17"/>
      <c r="S159" s="17"/>
      <c r="T159" s="17"/>
      <c r="U159" s="17"/>
    </row>
    <row r="160" spans="1:21" ht="12.75">
      <c r="A160" s="14"/>
      <c r="B160" s="14"/>
      <c r="C160" s="653"/>
      <c r="D160" s="14"/>
      <c r="E160" s="14"/>
      <c r="F160" s="14"/>
      <c r="G160" s="14"/>
      <c r="H160" s="14"/>
      <c r="I160" s="14"/>
      <c r="J160" s="14"/>
      <c r="K160" s="14"/>
      <c r="L160" s="14"/>
      <c r="M160" s="14"/>
      <c r="N160" s="17"/>
      <c r="O160" s="17"/>
      <c r="P160" s="17"/>
      <c r="Q160" s="17"/>
      <c r="R160" s="17"/>
      <c r="S160" s="17"/>
      <c r="T160" s="17"/>
      <c r="U160" s="17"/>
    </row>
    <row r="161" spans="1:21" ht="12.75">
      <c r="A161" s="14"/>
      <c r="B161" s="14"/>
      <c r="C161" s="653"/>
      <c r="D161" s="14"/>
      <c r="E161" s="14"/>
      <c r="F161" s="14"/>
      <c r="G161" s="14"/>
      <c r="H161" s="14"/>
      <c r="I161" s="14"/>
      <c r="J161" s="14"/>
      <c r="K161" s="14"/>
      <c r="L161" s="14"/>
      <c r="M161" s="14"/>
      <c r="N161" s="17"/>
      <c r="O161" s="17"/>
      <c r="P161" s="17"/>
      <c r="Q161" s="17"/>
      <c r="R161" s="17"/>
      <c r="S161" s="17"/>
      <c r="T161" s="17"/>
      <c r="U161" s="17"/>
    </row>
    <row r="162" spans="1:21" ht="12.75">
      <c r="A162" s="14"/>
      <c r="B162" s="14"/>
      <c r="C162" s="653"/>
      <c r="D162" s="14"/>
      <c r="E162" s="14"/>
      <c r="F162" s="14"/>
      <c r="G162" s="14"/>
      <c r="H162" s="14"/>
      <c r="I162" s="14"/>
      <c r="J162" s="14"/>
      <c r="K162" s="14"/>
      <c r="L162" s="14"/>
      <c r="M162" s="14"/>
      <c r="N162" s="17"/>
      <c r="O162" s="17"/>
      <c r="P162" s="17"/>
      <c r="Q162" s="17"/>
      <c r="R162" s="17"/>
      <c r="S162" s="17"/>
      <c r="T162" s="17"/>
      <c r="U162" s="17"/>
    </row>
    <row r="163" spans="1:21" ht="12.75">
      <c r="A163" s="14"/>
      <c r="B163" s="14"/>
      <c r="C163" s="653"/>
      <c r="D163" s="14"/>
      <c r="E163" s="14"/>
      <c r="F163" s="14"/>
      <c r="G163" s="14"/>
      <c r="H163" s="14"/>
      <c r="I163" s="14"/>
      <c r="J163" s="14"/>
      <c r="K163" s="14"/>
      <c r="L163" s="14"/>
      <c r="M163" s="14"/>
      <c r="N163" s="17"/>
      <c r="O163" s="17"/>
      <c r="P163" s="17"/>
      <c r="Q163" s="17"/>
      <c r="R163" s="17"/>
      <c r="S163" s="17"/>
      <c r="T163" s="17"/>
      <c r="U163" s="17"/>
    </row>
    <row r="164" spans="1:21" ht="12.75">
      <c r="A164" s="14"/>
      <c r="B164" s="14"/>
      <c r="C164" s="653"/>
      <c r="D164" s="14"/>
      <c r="E164" s="14"/>
      <c r="F164" s="14"/>
      <c r="G164" s="14"/>
      <c r="H164" s="14"/>
      <c r="I164" s="14"/>
      <c r="J164" s="14"/>
      <c r="K164" s="14"/>
      <c r="L164" s="14"/>
      <c r="M164" s="14"/>
      <c r="N164" s="17"/>
      <c r="O164" s="17"/>
      <c r="P164" s="17"/>
      <c r="Q164" s="17"/>
      <c r="R164" s="17"/>
      <c r="S164" s="17"/>
      <c r="T164" s="17"/>
      <c r="U164" s="17"/>
    </row>
    <row r="165" spans="1:21" ht="12.75">
      <c r="A165" s="14"/>
      <c r="B165" s="14"/>
      <c r="C165" s="653"/>
      <c r="D165" s="14"/>
      <c r="E165" s="14"/>
      <c r="F165" s="14"/>
      <c r="G165" s="14"/>
      <c r="H165" s="14"/>
      <c r="I165" s="14"/>
      <c r="J165" s="14"/>
      <c r="K165" s="14"/>
      <c r="L165" s="14"/>
      <c r="M165" s="14"/>
      <c r="N165" s="17"/>
      <c r="O165" s="17"/>
      <c r="P165" s="17"/>
      <c r="Q165" s="17"/>
      <c r="R165" s="17"/>
      <c r="S165" s="17"/>
      <c r="T165" s="17"/>
      <c r="U165" s="17"/>
    </row>
    <row r="166" spans="1:21" ht="12.75">
      <c r="A166" s="14"/>
      <c r="B166" s="14"/>
      <c r="C166" s="653"/>
      <c r="D166" s="14"/>
      <c r="E166" s="14"/>
      <c r="F166" s="14"/>
      <c r="G166" s="14"/>
      <c r="H166" s="14"/>
      <c r="I166" s="14"/>
      <c r="J166" s="14"/>
      <c r="K166" s="14"/>
      <c r="L166" s="14"/>
      <c r="M166" s="14"/>
      <c r="N166" s="17"/>
      <c r="O166" s="17"/>
      <c r="P166" s="17"/>
      <c r="Q166" s="17"/>
      <c r="R166" s="17"/>
      <c r="S166" s="17"/>
      <c r="T166" s="17"/>
      <c r="U166" s="17"/>
    </row>
    <row r="167" spans="1:21" ht="12.75">
      <c r="A167" s="14"/>
      <c r="B167" s="14"/>
      <c r="C167" s="653"/>
      <c r="D167" s="14"/>
      <c r="E167" s="14"/>
      <c r="F167" s="14"/>
      <c r="G167" s="14"/>
      <c r="H167" s="14"/>
      <c r="I167" s="14"/>
      <c r="J167" s="14"/>
      <c r="K167" s="14"/>
      <c r="L167" s="14"/>
      <c r="M167" s="14"/>
      <c r="N167" s="17"/>
      <c r="O167" s="17"/>
      <c r="P167" s="17"/>
      <c r="Q167" s="17"/>
      <c r="R167" s="17"/>
      <c r="S167" s="17"/>
      <c r="T167" s="17"/>
      <c r="U167" s="17"/>
    </row>
    <row r="168" spans="1:21" ht="12.75">
      <c r="A168" s="14"/>
      <c r="B168" s="14"/>
      <c r="C168" s="653"/>
      <c r="D168" s="14"/>
      <c r="E168" s="14"/>
      <c r="F168" s="14"/>
      <c r="G168" s="14"/>
      <c r="H168" s="14"/>
      <c r="I168" s="14"/>
      <c r="J168" s="14"/>
      <c r="K168" s="14"/>
      <c r="L168" s="14"/>
      <c r="M168" s="14"/>
      <c r="N168" s="17"/>
      <c r="O168" s="17"/>
      <c r="P168" s="17"/>
      <c r="Q168" s="17"/>
      <c r="R168" s="17"/>
      <c r="S168" s="17"/>
      <c r="T168" s="17"/>
      <c r="U168" s="17"/>
    </row>
    <row r="169" spans="1:21" ht="12.75">
      <c r="A169" s="14"/>
      <c r="B169" s="14"/>
      <c r="C169" s="653"/>
      <c r="D169" s="14"/>
      <c r="E169" s="14"/>
      <c r="F169" s="14"/>
      <c r="G169" s="14"/>
      <c r="H169" s="14"/>
      <c r="I169" s="14"/>
      <c r="J169" s="14"/>
      <c r="K169" s="14"/>
      <c r="L169" s="14"/>
      <c r="M169" s="14"/>
      <c r="N169" s="17"/>
      <c r="O169" s="17"/>
      <c r="P169" s="17"/>
      <c r="Q169" s="17"/>
      <c r="R169" s="17"/>
      <c r="S169" s="17"/>
      <c r="T169" s="17"/>
      <c r="U169" s="17"/>
    </row>
    <row r="170" spans="1:21" ht="12.75">
      <c r="A170" s="14"/>
      <c r="B170" s="14"/>
      <c r="C170" s="653"/>
      <c r="D170" s="14"/>
      <c r="E170" s="14"/>
      <c r="F170" s="14"/>
      <c r="G170" s="14"/>
      <c r="H170" s="14"/>
      <c r="I170" s="14"/>
      <c r="J170" s="14"/>
      <c r="K170" s="14"/>
      <c r="L170" s="14"/>
      <c r="M170" s="14"/>
      <c r="N170" s="17"/>
      <c r="O170" s="17"/>
      <c r="P170" s="17"/>
      <c r="Q170" s="17"/>
      <c r="R170" s="17"/>
      <c r="S170" s="17"/>
      <c r="T170" s="17"/>
      <c r="U170" s="17"/>
    </row>
    <row r="171" spans="1:21" ht="12.75">
      <c r="A171" s="14"/>
      <c r="B171" s="14"/>
      <c r="C171" s="653"/>
      <c r="D171" s="14"/>
      <c r="E171" s="14"/>
      <c r="F171" s="14"/>
      <c r="G171" s="14"/>
      <c r="H171" s="14"/>
      <c r="I171" s="14"/>
      <c r="J171" s="14"/>
      <c r="K171" s="14"/>
      <c r="L171" s="14"/>
      <c r="M171" s="14"/>
      <c r="N171" s="17"/>
      <c r="O171" s="17"/>
      <c r="P171" s="17"/>
      <c r="Q171" s="17"/>
      <c r="R171" s="17"/>
      <c r="S171" s="17"/>
      <c r="T171" s="17"/>
      <c r="U171" s="17"/>
    </row>
    <row r="172" spans="1:21" ht="12.75">
      <c r="A172" s="14"/>
      <c r="B172" s="14"/>
      <c r="C172" s="653"/>
      <c r="D172" s="14"/>
      <c r="E172" s="14"/>
      <c r="F172" s="14"/>
      <c r="G172" s="14"/>
      <c r="H172" s="14"/>
      <c r="I172" s="14"/>
      <c r="J172" s="14"/>
      <c r="K172" s="14"/>
      <c r="L172" s="14"/>
      <c r="M172" s="14"/>
      <c r="N172" s="17"/>
      <c r="O172" s="17"/>
      <c r="P172" s="17"/>
      <c r="Q172" s="17"/>
      <c r="R172" s="17"/>
      <c r="S172" s="17"/>
      <c r="T172" s="17"/>
      <c r="U172" s="17"/>
    </row>
    <row r="173" spans="1:21" ht="12.75">
      <c r="A173" s="14"/>
      <c r="B173" s="14"/>
      <c r="C173" s="653"/>
      <c r="D173" s="14"/>
      <c r="E173" s="14"/>
      <c r="F173" s="14"/>
      <c r="G173" s="14"/>
      <c r="H173" s="14"/>
      <c r="I173" s="14"/>
      <c r="J173" s="14"/>
      <c r="K173" s="14"/>
      <c r="L173" s="14"/>
      <c r="M173" s="14"/>
      <c r="N173" s="17"/>
      <c r="O173" s="17"/>
      <c r="P173" s="17"/>
      <c r="Q173" s="17"/>
      <c r="R173" s="17"/>
      <c r="S173" s="17"/>
      <c r="T173" s="17"/>
      <c r="U173" s="17"/>
    </row>
    <row r="174" spans="1:21" ht="12.75">
      <c r="A174" s="14"/>
      <c r="B174" s="14"/>
      <c r="C174" s="653"/>
      <c r="D174" s="14"/>
      <c r="E174" s="14"/>
      <c r="F174" s="14"/>
      <c r="G174" s="14"/>
      <c r="H174" s="14"/>
      <c r="I174" s="14"/>
      <c r="J174" s="14"/>
      <c r="K174" s="14"/>
      <c r="L174" s="14"/>
      <c r="M174" s="14"/>
      <c r="N174" s="17"/>
      <c r="O174" s="17"/>
      <c r="P174" s="17"/>
      <c r="Q174" s="17"/>
      <c r="R174" s="17"/>
      <c r="S174" s="17"/>
      <c r="T174" s="17"/>
      <c r="U174" s="17"/>
    </row>
    <row r="175" spans="1:21" ht="12.75">
      <c r="A175" s="14"/>
      <c r="B175" s="14"/>
      <c r="C175" s="653"/>
      <c r="D175" s="14"/>
      <c r="E175" s="14"/>
      <c r="F175" s="14"/>
      <c r="G175" s="14"/>
      <c r="H175" s="14"/>
      <c r="I175" s="14"/>
      <c r="J175" s="14"/>
      <c r="K175" s="14"/>
      <c r="L175" s="14"/>
      <c r="M175" s="14"/>
      <c r="N175" s="17"/>
      <c r="O175" s="17"/>
      <c r="P175" s="17"/>
      <c r="Q175" s="17"/>
      <c r="R175" s="17"/>
      <c r="S175" s="17"/>
      <c r="T175" s="17"/>
      <c r="U175" s="17"/>
    </row>
    <row r="176" spans="1:21" ht="12.75">
      <c r="A176" s="14"/>
      <c r="B176" s="14"/>
      <c r="C176" s="653"/>
      <c r="D176" s="14"/>
      <c r="E176" s="14"/>
      <c r="F176" s="14"/>
      <c r="G176" s="14"/>
      <c r="H176" s="14"/>
      <c r="I176" s="14"/>
      <c r="J176" s="14"/>
      <c r="K176" s="14"/>
      <c r="L176" s="14"/>
      <c r="M176" s="14"/>
      <c r="N176" s="17"/>
      <c r="O176" s="17"/>
      <c r="P176" s="17"/>
      <c r="Q176" s="17"/>
      <c r="R176" s="17"/>
      <c r="S176" s="17"/>
      <c r="T176" s="17"/>
      <c r="U176" s="17"/>
    </row>
    <row r="177" spans="1:21" ht="12.75">
      <c r="A177" s="14"/>
      <c r="B177" s="14"/>
      <c r="C177" s="653"/>
      <c r="D177" s="14"/>
      <c r="E177" s="14"/>
      <c r="F177" s="14"/>
      <c r="G177" s="14"/>
      <c r="H177" s="14"/>
      <c r="I177" s="14"/>
      <c r="J177" s="14"/>
      <c r="K177" s="14"/>
      <c r="L177" s="14"/>
      <c r="M177" s="14"/>
      <c r="N177" s="17"/>
      <c r="O177" s="17"/>
      <c r="P177" s="17"/>
      <c r="Q177" s="17"/>
      <c r="R177" s="17"/>
      <c r="S177" s="17"/>
      <c r="T177" s="17"/>
      <c r="U177" s="17"/>
    </row>
    <row r="178" spans="1:21" ht="12.75">
      <c r="A178" s="14"/>
      <c r="B178" s="14"/>
      <c r="C178" s="653"/>
      <c r="D178" s="14"/>
      <c r="E178" s="14"/>
      <c r="F178" s="14"/>
      <c r="G178" s="14"/>
      <c r="H178" s="14"/>
      <c r="I178" s="14"/>
      <c r="J178" s="14"/>
      <c r="K178" s="14"/>
      <c r="L178" s="14"/>
      <c r="M178" s="14"/>
      <c r="N178" s="17"/>
      <c r="O178" s="17"/>
      <c r="P178" s="17"/>
      <c r="Q178" s="17"/>
      <c r="R178" s="17"/>
      <c r="S178" s="17"/>
      <c r="T178" s="17"/>
      <c r="U178" s="17"/>
    </row>
    <row r="179" spans="1:21" ht="12.75">
      <c r="A179" s="14"/>
      <c r="B179" s="14"/>
      <c r="C179" s="653"/>
      <c r="D179" s="14"/>
      <c r="E179" s="14"/>
      <c r="F179" s="14"/>
      <c r="G179" s="14"/>
      <c r="H179" s="14"/>
      <c r="I179" s="14"/>
      <c r="J179" s="14"/>
      <c r="K179" s="14"/>
      <c r="L179" s="14"/>
      <c r="M179" s="14"/>
      <c r="N179" s="17"/>
      <c r="O179" s="17"/>
      <c r="P179" s="17"/>
      <c r="Q179" s="17"/>
      <c r="R179" s="17"/>
      <c r="S179" s="17"/>
      <c r="T179" s="17"/>
      <c r="U179" s="17"/>
    </row>
    <row r="180" spans="1:21" ht="12.75">
      <c r="A180" s="14"/>
      <c r="B180" s="14"/>
      <c r="C180" s="653"/>
      <c r="D180" s="14"/>
      <c r="E180" s="14"/>
      <c r="F180" s="14"/>
      <c r="G180" s="14"/>
      <c r="H180" s="14"/>
      <c r="I180" s="14"/>
      <c r="J180" s="14"/>
      <c r="K180" s="14"/>
      <c r="L180" s="14"/>
      <c r="M180" s="14"/>
      <c r="N180" s="17"/>
      <c r="O180" s="17"/>
      <c r="P180" s="17"/>
      <c r="Q180" s="17"/>
      <c r="R180" s="17"/>
      <c r="S180" s="17"/>
      <c r="T180" s="17"/>
      <c r="U180" s="17"/>
    </row>
    <row r="181" spans="1:21" ht="12.75">
      <c r="A181" s="14"/>
      <c r="B181" s="14"/>
      <c r="C181" s="653"/>
      <c r="D181" s="14"/>
      <c r="E181" s="14"/>
      <c r="F181" s="14"/>
      <c r="G181" s="14"/>
      <c r="H181" s="14"/>
      <c r="I181" s="14"/>
      <c r="J181" s="14"/>
      <c r="K181" s="14"/>
      <c r="L181" s="14"/>
      <c r="M181" s="14"/>
      <c r="N181" s="17"/>
      <c r="O181" s="17"/>
      <c r="P181" s="17"/>
      <c r="Q181" s="17"/>
      <c r="R181" s="17"/>
      <c r="S181" s="17"/>
      <c r="T181" s="17"/>
      <c r="U181" s="17"/>
    </row>
    <row r="182" spans="1:21" ht="12.75">
      <c r="A182" s="14"/>
      <c r="B182" s="14"/>
      <c r="C182" s="653"/>
      <c r="D182" s="14"/>
      <c r="E182" s="14"/>
      <c r="F182" s="14"/>
      <c r="G182" s="14"/>
      <c r="H182" s="14"/>
      <c r="I182" s="14"/>
      <c r="J182" s="14"/>
      <c r="K182" s="14"/>
      <c r="L182" s="14"/>
      <c r="M182" s="14"/>
      <c r="N182" s="17"/>
      <c r="O182" s="17"/>
      <c r="P182" s="17"/>
      <c r="Q182" s="17"/>
      <c r="R182" s="17"/>
      <c r="S182" s="17"/>
      <c r="T182" s="17"/>
      <c r="U182" s="17"/>
    </row>
    <row r="183" spans="1:21" ht="12.75">
      <c r="A183" s="14"/>
      <c r="B183" s="14"/>
      <c r="C183" s="653"/>
      <c r="D183" s="14"/>
      <c r="E183" s="14"/>
      <c r="F183" s="14"/>
      <c r="G183" s="14"/>
      <c r="H183" s="14"/>
      <c r="I183" s="14"/>
      <c r="J183" s="14"/>
      <c r="K183" s="14"/>
      <c r="L183" s="14"/>
      <c r="M183" s="14"/>
      <c r="N183" s="17"/>
      <c r="O183" s="17"/>
      <c r="P183" s="17"/>
      <c r="Q183" s="17"/>
      <c r="R183" s="17"/>
      <c r="S183" s="17"/>
      <c r="T183" s="17"/>
      <c r="U183" s="17"/>
    </row>
    <row r="184" spans="1:21" ht="12.75">
      <c r="A184" s="14"/>
      <c r="B184" s="14"/>
      <c r="C184" s="653"/>
      <c r="D184" s="14"/>
      <c r="E184" s="14"/>
      <c r="F184" s="14"/>
      <c r="G184" s="14"/>
      <c r="H184" s="14"/>
      <c r="I184" s="14"/>
      <c r="J184" s="14"/>
      <c r="K184" s="14"/>
      <c r="L184" s="14"/>
      <c r="M184" s="14"/>
      <c r="N184" s="17"/>
      <c r="O184" s="17"/>
      <c r="P184" s="17"/>
      <c r="Q184" s="17"/>
      <c r="R184" s="17"/>
      <c r="S184" s="17"/>
      <c r="T184" s="17"/>
      <c r="U184" s="17"/>
    </row>
    <row r="185" spans="1:21" ht="12.75">
      <c r="A185" s="14"/>
      <c r="B185" s="14"/>
      <c r="C185" s="653"/>
      <c r="D185" s="14"/>
      <c r="E185" s="14"/>
      <c r="F185" s="14"/>
      <c r="G185" s="14"/>
      <c r="H185" s="14"/>
      <c r="I185" s="14"/>
      <c r="J185" s="14"/>
      <c r="K185" s="14"/>
      <c r="L185" s="14"/>
      <c r="M185" s="14"/>
      <c r="N185" s="17"/>
      <c r="O185" s="17"/>
      <c r="P185" s="17"/>
      <c r="Q185" s="17"/>
      <c r="R185" s="17"/>
      <c r="S185" s="17"/>
      <c r="T185" s="17"/>
      <c r="U185" s="17"/>
    </row>
    <row r="186" spans="1:21" ht="12.75">
      <c r="A186" s="14"/>
      <c r="B186" s="14"/>
      <c r="C186" s="653"/>
      <c r="D186" s="14"/>
      <c r="E186" s="14"/>
      <c r="F186" s="14"/>
      <c r="G186" s="14"/>
      <c r="H186" s="14"/>
      <c r="I186" s="14"/>
      <c r="J186" s="14"/>
      <c r="K186" s="14"/>
      <c r="L186" s="14"/>
      <c r="M186" s="14"/>
      <c r="N186" s="17"/>
      <c r="O186" s="17"/>
      <c r="P186" s="17"/>
      <c r="Q186" s="17"/>
      <c r="R186" s="17"/>
      <c r="S186" s="17"/>
      <c r="T186" s="17"/>
      <c r="U186" s="17"/>
    </row>
    <row r="187" spans="1:21" ht="12.75">
      <c r="A187" s="14"/>
      <c r="B187" s="14"/>
      <c r="C187" s="653"/>
      <c r="D187" s="14"/>
      <c r="E187" s="14"/>
      <c r="F187" s="14"/>
      <c r="G187" s="14"/>
      <c r="H187" s="14"/>
      <c r="I187" s="14"/>
      <c r="J187" s="14"/>
      <c r="K187" s="14"/>
      <c r="L187" s="14"/>
      <c r="M187" s="14"/>
      <c r="N187" s="17"/>
      <c r="O187" s="17"/>
      <c r="P187" s="17"/>
      <c r="Q187" s="17"/>
      <c r="R187" s="17"/>
      <c r="S187" s="17"/>
      <c r="T187" s="17"/>
      <c r="U187" s="17"/>
    </row>
    <row r="188" spans="1:21" ht="12.75">
      <c r="A188" s="14"/>
      <c r="B188" s="14"/>
      <c r="C188" s="653"/>
      <c r="D188" s="14"/>
      <c r="E188" s="14"/>
      <c r="F188" s="14"/>
      <c r="G188" s="14"/>
      <c r="H188" s="14"/>
      <c r="I188" s="14"/>
      <c r="J188" s="14"/>
      <c r="K188" s="14"/>
      <c r="L188" s="14"/>
      <c r="M188" s="14"/>
      <c r="N188" s="17"/>
      <c r="O188" s="17"/>
      <c r="P188" s="17"/>
      <c r="Q188" s="17"/>
      <c r="R188" s="17"/>
      <c r="S188" s="17"/>
      <c r="T188" s="17"/>
      <c r="U188" s="17"/>
    </row>
    <row r="189" spans="3:14" ht="12.75">
      <c r="C189" s="653"/>
      <c r="D189" s="14"/>
      <c r="E189" s="14"/>
      <c r="F189" s="14"/>
      <c r="G189" s="14"/>
      <c r="H189" s="14"/>
      <c r="I189" s="14"/>
      <c r="J189" s="14"/>
      <c r="K189" s="14"/>
      <c r="L189" s="14"/>
      <c r="M189" s="14"/>
      <c r="N189" s="17"/>
    </row>
    <row r="190" spans="3:14" ht="12.75">
      <c r="C190" s="653"/>
      <c r="D190" s="14"/>
      <c r="E190" s="14"/>
      <c r="F190" s="14"/>
      <c r="G190" s="14"/>
      <c r="H190" s="14"/>
      <c r="I190" s="14"/>
      <c r="J190" s="14"/>
      <c r="K190" s="14"/>
      <c r="L190" s="14"/>
      <c r="M190" s="14"/>
      <c r="N190" s="17"/>
    </row>
    <row r="191" spans="3:14" ht="12.75">
      <c r="C191" s="653"/>
      <c r="D191" s="14"/>
      <c r="E191" s="14"/>
      <c r="F191" s="14"/>
      <c r="G191" s="14"/>
      <c r="H191" s="14"/>
      <c r="I191" s="14"/>
      <c r="J191" s="14"/>
      <c r="K191" s="14"/>
      <c r="L191" s="14"/>
      <c r="M191" s="14"/>
      <c r="N191" s="17"/>
    </row>
    <row r="192" spans="3:14" ht="12.75">
      <c r="C192" s="653"/>
      <c r="D192" s="14"/>
      <c r="E192" s="14"/>
      <c r="F192" s="14"/>
      <c r="G192" s="14"/>
      <c r="H192" s="14"/>
      <c r="I192" s="14"/>
      <c r="J192" s="14"/>
      <c r="K192" s="14"/>
      <c r="L192" s="14"/>
      <c r="M192" s="14"/>
      <c r="N192" s="17"/>
    </row>
  </sheetData>
  <sheetProtection/>
  <mergeCells count="278">
    <mergeCell ref="A72:A77"/>
    <mergeCell ref="A78:A85"/>
    <mergeCell ref="A86:A91"/>
    <mergeCell ref="A92:A97"/>
    <mergeCell ref="V72:V73"/>
    <mergeCell ref="T110:T115"/>
    <mergeCell ref="B110:B115"/>
    <mergeCell ref="A110:A115"/>
    <mergeCell ref="D110:D111"/>
    <mergeCell ref="E110:E111"/>
    <mergeCell ref="C112:C113"/>
    <mergeCell ref="D112:D113"/>
    <mergeCell ref="E112:E113"/>
    <mergeCell ref="D50:D51"/>
    <mergeCell ref="E50:E51"/>
    <mergeCell ref="V50:V51"/>
    <mergeCell ref="C110:C111"/>
    <mergeCell ref="D106:D107"/>
    <mergeCell ref="C106:C107"/>
    <mergeCell ref="C104:C105"/>
    <mergeCell ref="B98:B109"/>
    <mergeCell ref="A98:A109"/>
    <mergeCell ref="T98:T109"/>
    <mergeCell ref="B72:B77"/>
    <mergeCell ref="B78:B85"/>
    <mergeCell ref="B86:B91"/>
    <mergeCell ref="B92:B97"/>
    <mergeCell ref="C100:C101"/>
    <mergeCell ref="D102:D103"/>
    <mergeCell ref="D104:D105"/>
    <mergeCell ref="C114:C115"/>
    <mergeCell ref="D114:D115"/>
    <mergeCell ref="E114:E115"/>
    <mergeCell ref="C116:C117"/>
    <mergeCell ref="D116:D117"/>
    <mergeCell ref="E116:E117"/>
    <mergeCell ref="C102:C103"/>
    <mergeCell ref="B116:B121"/>
    <mergeCell ref="A116:A121"/>
    <mergeCell ref="T116:T121"/>
    <mergeCell ref="C98:C99"/>
    <mergeCell ref="D98:D99"/>
    <mergeCell ref="E98:E99"/>
    <mergeCell ref="C108:C109"/>
    <mergeCell ref="D108:D109"/>
    <mergeCell ref="E108:E109"/>
    <mergeCell ref="D100:D101"/>
    <mergeCell ref="E120:E121"/>
    <mergeCell ref="T92:T97"/>
    <mergeCell ref="V92:V93"/>
    <mergeCell ref="V94:V95"/>
    <mergeCell ref="C96:C97"/>
    <mergeCell ref="D96:D97"/>
    <mergeCell ref="E96:E97"/>
    <mergeCell ref="C94:C95"/>
    <mergeCell ref="D94:D95"/>
    <mergeCell ref="E94:E95"/>
    <mergeCell ref="T86:T91"/>
    <mergeCell ref="V86:V87"/>
    <mergeCell ref="V88:V89"/>
    <mergeCell ref="V90:V91"/>
    <mergeCell ref="T72:T77"/>
    <mergeCell ref="V82:V83"/>
    <mergeCell ref="V84:V85"/>
    <mergeCell ref="E86:E87"/>
    <mergeCell ref="C120:C121"/>
    <mergeCell ref="C118:C119"/>
    <mergeCell ref="D118:D119"/>
    <mergeCell ref="E118:E119"/>
    <mergeCell ref="D120:D121"/>
    <mergeCell ref="V74:V75"/>
    <mergeCell ref="V76:V77"/>
    <mergeCell ref="T78:T85"/>
    <mergeCell ref="V78:V79"/>
    <mergeCell ref="V80:V81"/>
    <mergeCell ref="C74:C75"/>
    <mergeCell ref="D74:D75"/>
    <mergeCell ref="E74:E75"/>
    <mergeCell ref="C76:C77"/>
    <mergeCell ref="D76:D77"/>
    <mergeCell ref="E76:E77"/>
    <mergeCell ref="E70:E71"/>
    <mergeCell ref="E78:E79"/>
    <mergeCell ref="C80:C81"/>
    <mergeCell ref="E80:E81"/>
    <mergeCell ref="C82:C83"/>
    <mergeCell ref="D82:D83"/>
    <mergeCell ref="E82:E83"/>
    <mergeCell ref="C72:C73"/>
    <mergeCell ref="D72:D73"/>
    <mergeCell ref="E72:E73"/>
    <mergeCell ref="C88:C89"/>
    <mergeCell ref="D88:D89"/>
    <mergeCell ref="E88:E89"/>
    <mergeCell ref="C78:C79"/>
    <mergeCell ref="D78:D79"/>
    <mergeCell ref="D80:D81"/>
    <mergeCell ref="C90:C91"/>
    <mergeCell ref="D90:D91"/>
    <mergeCell ref="C92:C93"/>
    <mergeCell ref="D92:D93"/>
    <mergeCell ref="E92:E93"/>
    <mergeCell ref="C84:C85"/>
    <mergeCell ref="D84:D85"/>
    <mergeCell ref="E84:E85"/>
    <mergeCell ref="C86:C87"/>
    <mergeCell ref="D86:D87"/>
    <mergeCell ref="C62:C63"/>
    <mergeCell ref="D62:D63"/>
    <mergeCell ref="E62:E63"/>
    <mergeCell ref="C68:C69"/>
    <mergeCell ref="D68:D69"/>
    <mergeCell ref="A60:A65"/>
    <mergeCell ref="A66:A71"/>
    <mergeCell ref="E68:E69"/>
    <mergeCell ref="C70:C71"/>
    <mergeCell ref="D70:D71"/>
    <mergeCell ref="B60:B65"/>
    <mergeCell ref="B66:B71"/>
    <mergeCell ref="C64:C65"/>
    <mergeCell ref="D64:D65"/>
    <mergeCell ref="E64:E65"/>
    <mergeCell ref="C66:C67"/>
    <mergeCell ref="D66:D67"/>
    <mergeCell ref="E66:E67"/>
    <mergeCell ref="C60:C61"/>
    <mergeCell ref="D60:D61"/>
    <mergeCell ref="V62:V63"/>
    <mergeCell ref="V64:V65"/>
    <mergeCell ref="T66:T71"/>
    <mergeCell ref="V66:V67"/>
    <mergeCell ref="V68:V69"/>
    <mergeCell ref="V70:V71"/>
    <mergeCell ref="T60:T65"/>
    <mergeCell ref="D54:D55"/>
    <mergeCell ref="E54:E55"/>
    <mergeCell ref="C56:C57"/>
    <mergeCell ref="D56:D57"/>
    <mergeCell ref="E56:E57"/>
    <mergeCell ref="V60:V61"/>
    <mergeCell ref="E60:E61"/>
    <mergeCell ref="A54:A59"/>
    <mergeCell ref="B54:B59"/>
    <mergeCell ref="T54:T59"/>
    <mergeCell ref="V54:V55"/>
    <mergeCell ref="V56:V57"/>
    <mergeCell ref="C58:C59"/>
    <mergeCell ref="D58:D59"/>
    <mergeCell ref="E58:E59"/>
    <mergeCell ref="V58:V59"/>
    <mergeCell ref="C54:C55"/>
    <mergeCell ref="T48:T53"/>
    <mergeCell ref="C52:C53"/>
    <mergeCell ref="D52:D53"/>
    <mergeCell ref="E52:E53"/>
    <mergeCell ref="B44:B47"/>
    <mergeCell ref="C44:C45"/>
    <mergeCell ref="D44:D45"/>
    <mergeCell ref="E44:E45"/>
    <mergeCell ref="T44:T47"/>
    <mergeCell ref="C46:C47"/>
    <mergeCell ref="A122:S122"/>
    <mergeCell ref="V48:V49"/>
    <mergeCell ref="V52:V53"/>
    <mergeCell ref="C38:C39"/>
    <mergeCell ref="D38:D39"/>
    <mergeCell ref="E38:E39"/>
    <mergeCell ref="V46:V47"/>
    <mergeCell ref="B48:B53"/>
    <mergeCell ref="C48:C49"/>
    <mergeCell ref="D48:D49"/>
    <mergeCell ref="V36:V37"/>
    <mergeCell ref="C34:C35"/>
    <mergeCell ref="D34:D35"/>
    <mergeCell ref="E34:E35"/>
    <mergeCell ref="V34:V35"/>
    <mergeCell ref="C32:C33"/>
    <mergeCell ref="D32:D33"/>
    <mergeCell ref="E32:E33"/>
    <mergeCell ref="V32:V33"/>
    <mergeCell ref="T34:T37"/>
    <mergeCell ref="B34:B37"/>
    <mergeCell ref="B38:B43"/>
    <mergeCell ref="C36:C37"/>
    <mergeCell ref="D36:D37"/>
    <mergeCell ref="E36:E37"/>
    <mergeCell ref="B14:B19"/>
    <mergeCell ref="B20:B25"/>
    <mergeCell ref="D40:D41"/>
    <mergeCell ref="D30:D31"/>
    <mergeCell ref="D20:D21"/>
    <mergeCell ref="A44:A47"/>
    <mergeCell ref="A48:A53"/>
    <mergeCell ref="E40:E41"/>
    <mergeCell ref="C42:C43"/>
    <mergeCell ref="D42:D43"/>
    <mergeCell ref="E42:E43"/>
    <mergeCell ref="E48:E49"/>
    <mergeCell ref="D46:D47"/>
    <mergeCell ref="E46:E47"/>
    <mergeCell ref="C50:C51"/>
    <mergeCell ref="A14:A19"/>
    <mergeCell ref="A20:A25"/>
    <mergeCell ref="A26:A29"/>
    <mergeCell ref="A30:A33"/>
    <mergeCell ref="A34:A37"/>
    <mergeCell ref="A38:A43"/>
    <mergeCell ref="T20:T25"/>
    <mergeCell ref="B26:B29"/>
    <mergeCell ref="T26:T29"/>
    <mergeCell ref="B30:B33"/>
    <mergeCell ref="T30:T33"/>
    <mergeCell ref="C20:C21"/>
    <mergeCell ref="C22:C23"/>
    <mergeCell ref="C24:C25"/>
    <mergeCell ref="C26:C27"/>
    <mergeCell ref="C28:C29"/>
    <mergeCell ref="E20:E21"/>
    <mergeCell ref="D22:D23"/>
    <mergeCell ref="E22:E23"/>
    <mergeCell ref="D24:D25"/>
    <mergeCell ref="E24:E25"/>
    <mergeCell ref="D26:D27"/>
    <mergeCell ref="E26:E27"/>
    <mergeCell ref="V40:V41"/>
    <mergeCell ref="V42:V43"/>
    <mergeCell ref="V44:V45"/>
    <mergeCell ref="C30:C31"/>
    <mergeCell ref="V30:V31"/>
    <mergeCell ref="V20:V21"/>
    <mergeCell ref="V22:V23"/>
    <mergeCell ref="V24:V25"/>
    <mergeCell ref="V26:V27"/>
    <mergeCell ref="V28:V29"/>
    <mergeCell ref="C14:C15"/>
    <mergeCell ref="T8:T13"/>
    <mergeCell ref="T14:T19"/>
    <mergeCell ref="C16:C17"/>
    <mergeCell ref="D16:D17"/>
    <mergeCell ref="T38:T43"/>
    <mergeCell ref="C40:C41"/>
    <mergeCell ref="E30:E31"/>
    <mergeCell ref="D28:D29"/>
    <mergeCell ref="E28:E29"/>
    <mergeCell ref="D14:D15"/>
    <mergeCell ref="E14:E15"/>
    <mergeCell ref="V12:V13"/>
    <mergeCell ref="V14:V15"/>
    <mergeCell ref="D12:D13"/>
    <mergeCell ref="E12:E13"/>
    <mergeCell ref="V18:V19"/>
    <mergeCell ref="C12:C13"/>
    <mergeCell ref="E10:E11"/>
    <mergeCell ref="C8:C9"/>
    <mergeCell ref="D8:D9"/>
    <mergeCell ref="E8:E9"/>
    <mergeCell ref="V10:V11"/>
    <mergeCell ref="C18:C19"/>
    <mergeCell ref="D18:D19"/>
    <mergeCell ref="E18:E19"/>
    <mergeCell ref="F6:S6"/>
    <mergeCell ref="A6:A7"/>
    <mergeCell ref="B6:B7"/>
    <mergeCell ref="V8:V9"/>
    <mergeCell ref="C10:C11"/>
    <mergeCell ref="D10:D11"/>
    <mergeCell ref="A8:A13"/>
    <mergeCell ref="B8:B13"/>
    <mergeCell ref="V16:V17"/>
    <mergeCell ref="T6:U6"/>
    <mergeCell ref="A1:B4"/>
    <mergeCell ref="C1:V1"/>
    <mergeCell ref="C2:V2"/>
    <mergeCell ref="D3:V3"/>
    <mergeCell ref="D4:V4"/>
    <mergeCell ref="V6:V7"/>
    <mergeCell ref="C6:C7"/>
    <mergeCell ref="D6:E6"/>
  </mergeCells>
  <printOptions horizontalCentered="1" verticalCentered="1"/>
  <pageMargins left="0" right="0" top="0.5511811023622047" bottom="0" header="0.31496062992125984" footer="0"/>
  <pageSetup fitToHeight="0" horizontalDpi="600" verticalDpi="600" orientation="landscape" scale="44"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dimension ref="A1:CD198"/>
  <sheetViews>
    <sheetView view="pageBreakPreview" zoomScaleNormal="50" zoomScaleSheetLayoutView="100" zoomScalePageLayoutView="50" workbookViewId="0" topLeftCell="A73">
      <selection activeCell="C193" sqref="C193"/>
    </sheetView>
  </sheetViews>
  <sheetFormatPr defaultColWidth="10.8515625" defaultRowHeight="15"/>
  <cols>
    <col min="1" max="1" width="8.7109375" style="259" customWidth="1"/>
    <col min="2" max="2" width="21.7109375" style="259" customWidth="1"/>
    <col min="3" max="3" width="15.421875" style="259" customWidth="1"/>
    <col min="4" max="9" width="16.00390625" style="259" customWidth="1"/>
    <col min="10" max="11" width="13.421875" style="259" customWidth="1"/>
    <col min="12" max="12" width="12.140625" style="259" customWidth="1"/>
    <col min="13" max="13" width="12.28125" style="259" customWidth="1"/>
    <col min="14" max="14" width="14.8515625" style="259" customWidth="1"/>
    <col min="15" max="15" width="7.421875" style="259" customWidth="1"/>
    <col min="16" max="16" width="10.140625" style="259" customWidth="1"/>
    <col min="17" max="17" width="14.421875" style="259" customWidth="1"/>
    <col min="18" max="18" width="12.421875" style="259" customWidth="1"/>
    <col min="19" max="21" width="16.7109375" style="259" customWidth="1"/>
    <col min="22" max="22" width="32.00390625" style="259" customWidth="1"/>
    <col min="23" max="23" width="22.28125" style="307" customWidth="1"/>
    <col min="24" max="24" width="17.8515625" style="259" customWidth="1"/>
    <col min="25" max="25" width="29.7109375" style="256" customWidth="1"/>
    <col min="26" max="26" width="4.8515625" style="256" customWidth="1"/>
    <col min="27" max="27" width="7.7109375" style="257" hidden="1" customWidth="1"/>
    <col min="28" max="28" width="14.140625" style="257" hidden="1" customWidth="1"/>
    <col min="29" max="29" width="1.8515625" style="257" hidden="1" customWidth="1"/>
    <col min="30" max="30" width="14.28125" style="257" hidden="1" customWidth="1"/>
    <col min="31" max="31" width="1.8515625" style="257" hidden="1" customWidth="1"/>
    <col min="32" max="32" width="16.8515625" style="257" hidden="1" customWidth="1"/>
    <col min="33" max="34" width="1.8515625" style="257" hidden="1" customWidth="1"/>
    <col min="35" max="35" width="14.140625" style="257" hidden="1" customWidth="1"/>
    <col min="36" max="38" width="10.8515625" style="258" customWidth="1"/>
    <col min="39" max="82" width="10.8515625" style="256" customWidth="1"/>
    <col min="83" max="16384" width="10.8515625" style="259" customWidth="1"/>
  </cols>
  <sheetData>
    <row r="1" spans="1:24" ht="27.75" customHeight="1">
      <c r="A1" s="570"/>
      <c r="B1" s="571"/>
      <c r="C1" s="571"/>
      <c r="D1" s="572"/>
      <c r="E1" s="576" t="s">
        <v>0</v>
      </c>
      <c r="F1" s="577"/>
      <c r="G1" s="577"/>
      <c r="H1" s="577"/>
      <c r="I1" s="577"/>
      <c r="J1" s="577"/>
      <c r="K1" s="577"/>
      <c r="L1" s="577"/>
      <c r="M1" s="577"/>
      <c r="N1" s="577"/>
      <c r="O1" s="577"/>
      <c r="P1" s="577"/>
      <c r="Q1" s="577"/>
      <c r="R1" s="577"/>
      <c r="S1" s="577"/>
      <c r="T1" s="577"/>
      <c r="U1" s="577"/>
      <c r="V1" s="577"/>
      <c r="W1" s="577"/>
      <c r="X1" s="578"/>
    </row>
    <row r="2" spans="1:24" ht="36" customHeight="1">
      <c r="A2" s="573"/>
      <c r="B2" s="574"/>
      <c r="C2" s="574"/>
      <c r="D2" s="575"/>
      <c r="E2" s="579" t="s">
        <v>109</v>
      </c>
      <c r="F2" s="580"/>
      <c r="G2" s="580"/>
      <c r="H2" s="580"/>
      <c r="I2" s="580"/>
      <c r="J2" s="580"/>
      <c r="K2" s="580"/>
      <c r="L2" s="580"/>
      <c r="M2" s="580"/>
      <c r="N2" s="580"/>
      <c r="O2" s="580"/>
      <c r="P2" s="580"/>
      <c r="Q2" s="580"/>
      <c r="R2" s="580"/>
      <c r="S2" s="580"/>
      <c r="T2" s="580"/>
      <c r="U2" s="580"/>
      <c r="V2" s="580"/>
      <c r="W2" s="580"/>
      <c r="X2" s="581"/>
    </row>
    <row r="3" spans="1:24" ht="35.25" customHeight="1">
      <c r="A3" s="573"/>
      <c r="B3" s="574"/>
      <c r="C3" s="574"/>
      <c r="D3" s="575"/>
      <c r="E3" s="582" t="s">
        <v>34</v>
      </c>
      <c r="F3" s="583"/>
      <c r="G3" s="582"/>
      <c r="H3" s="584"/>
      <c r="I3" s="584"/>
      <c r="J3" s="584"/>
      <c r="K3" s="584"/>
      <c r="L3" s="584"/>
      <c r="M3" s="584"/>
      <c r="N3" s="584"/>
      <c r="O3" s="584"/>
      <c r="P3" s="584"/>
      <c r="Q3" s="584"/>
      <c r="R3" s="584"/>
      <c r="S3" s="584"/>
      <c r="T3" s="584"/>
      <c r="U3" s="584"/>
      <c r="V3" s="584"/>
      <c r="W3" s="584"/>
      <c r="X3" s="585"/>
    </row>
    <row r="4" spans="1:24" ht="23.25" customHeight="1" thickBot="1">
      <c r="A4" s="573"/>
      <c r="B4" s="574"/>
      <c r="C4" s="574"/>
      <c r="D4" s="575"/>
      <c r="E4" s="586" t="s">
        <v>35</v>
      </c>
      <c r="F4" s="587"/>
      <c r="G4" s="588"/>
      <c r="H4" s="589"/>
      <c r="I4" s="589"/>
      <c r="J4" s="589"/>
      <c r="K4" s="589"/>
      <c r="L4" s="589"/>
      <c r="M4" s="589"/>
      <c r="N4" s="589"/>
      <c r="O4" s="589"/>
      <c r="P4" s="589"/>
      <c r="Q4" s="589"/>
      <c r="R4" s="589"/>
      <c r="S4" s="589"/>
      <c r="T4" s="589"/>
      <c r="U4" s="589"/>
      <c r="V4" s="589"/>
      <c r="W4" s="589"/>
      <c r="X4" s="590"/>
    </row>
    <row r="5" spans="1:82" s="263" customFormat="1" ht="24.75" customHeight="1" thickBot="1">
      <c r="A5" s="567" t="s">
        <v>41</v>
      </c>
      <c r="B5" s="567" t="s">
        <v>42</v>
      </c>
      <c r="C5" s="567" t="s">
        <v>43</v>
      </c>
      <c r="D5" s="537" t="s">
        <v>44</v>
      </c>
      <c r="E5" s="564" t="s">
        <v>45</v>
      </c>
      <c r="F5" s="564" t="s">
        <v>253</v>
      </c>
      <c r="G5" s="564"/>
      <c r="H5" s="564"/>
      <c r="I5" s="564"/>
      <c r="J5" s="564" t="s">
        <v>254</v>
      </c>
      <c r="K5" s="564"/>
      <c r="L5" s="564"/>
      <c r="M5" s="564"/>
      <c r="N5" s="565" t="s">
        <v>46</v>
      </c>
      <c r="O5" s="565"/>
      <c r="P5" s="565"/>
      <c r="Q5" s="565"/>
      <c r="R5" s="566"/>
      <c r="S5" s="538" t="s">
        <v>52</v>
      </c>
      <c r="T5" s="538"/>
      <c r="U5" s="565"/>
      <c r="V5" s="565"/>
      <c r="W5" s="565"/>
      <c r="X5" s="566"/>
      <c r="Y5" s="260"/>
      <c r="Z5" s="260"/>
      <c r="AA5" s="261"/>
      <c r="AB5" s="261"/>
      <c r="AC5" s="261"/>
      <c r="AD5" s="261"/>
      <c r="AE5" s="261"/>
      <c r="AF5" s="261"/>
      <c r="AG5" s="261"/>
      <c r="AH5" s="261"/>
      <c r="AI5" s="261"/>
      <c r="AJ5" s="262"/>
      <c r="AK5" s="262"/>
      <c r="AL5" s="262"/>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row>
    <row r="6" spans="1:82" s="263" customFormat="1" ht="58.5" customHeight="1" thickBot="1">
      <c r="A6" s="568" t="s">
        <v>36</v>
      </c>
      <c r="B6" s="568"/>
      <c r="C6" s="568"/>
      <c r="D6" s="540"/>
      <c r="E6" s="569"/>
      <c r="F6" s="264" t="s">
        <v>255</v>
      </c>
      <c r="G6" s="264" t="s">
        <v>256</v>
      </c>
      <c r="H6" s="264" t="s">
        <v>257</v>
      </c>
      <c r="I6" s="264" t="s">
        <v>258</v>
      </c>
      <c r="J6" s="264" t="s">
        <v>259</v>
      </c>
      <c r="K6" s="264" t="s">
        <v>260</v>
      </c>
      <c r="L6" s="264" t="s">
        <v>261</v>
      </c>
      <c r="M6" s="264" t="s">
        <v>262</v>
      </c>
      <c r="N6" s="265" t="s">
        <v>47</v>
      </c>
      <c r="O6" s="266" t="s">
        <v>48</v>
      </c>
      <c r="P6" s="266" t="s">
        <v>49</v>
      </c>
      <c r="Q6" s="266" t="s">
        <v>50</v>
      </c>
      <c r="R6" s="266" t="s">
        <v>51</v>
      </c>
      <c r="S6" s="267" t="s">
        <v>53</v>
      </c>
      <c r="T6" s="267" t="s">
        <v>54</v>
      </c>
      <c r="U6" s="265" t="s">
        <v>55</v>
      </c>
      <c r="V6" s="265" t="s">
        <v>56</v>
      </c>
      <c r="W6" s="268" t="s">
        <v>57</v>
      </c>
      <c r="X6" s="269" t="s">
        <v>58</v>
      </c>
      <c r="Y6" s="256"/>
      <c r="Z6" s="256"/>
      <c r="AA6" s="270"/>
      <c r="AB6" s="270"/>
      <c r="AC6" s="271"/>
      <c r="AD6" s="271"/>
      <c r="AE6" s="271"/>
      <c r="AF6" s="270"/>
      <c r="AG6" s="271"/>
      <c r="AH6" s="271"/>
      <c r="AI6" s="271"/>
      <c r="AJ6" s="258"/>
      <c r="AK6" s="258"/>
      <c r="AL6" s="256"/>
      <c r="AM6" s="256"/>
      <c r="AN6" s="270"/>
      <c r="AO6" s="27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row>
    <row r="7" spans="1:41" ht="13.5" customHeight="1" thickBot="1">
      <c r="A7" s="546">
        <v>1</v>
      </c>
      <c r="B7" s="546" t="s">
        <v>118</v>
      </c>
      <c r="C7" s="546" t="s">
        <v>263</v>
      </c>
      <c r="D7" s="272" t="s">
        <v>37</v>
      </c>
      <c r="E7" s="112">
        <v>257</v>
      </c>
      <c r="F7" s="112"/>
      <c r="G7" s="112"/>
      <c r="H7" s="112">
        <v>0</v>
      </c>
      <c r="I7" s="112">
        <v>0</v>
      </c>
      <c r="J7" s="112"/>
      <c r="K7" s="112"/>
      <c r="L7" s="112">
        <v>0</v>
      </c>
      <c r="M7" s="112">
        <v>0</v>
      </c>
      <c r="N7" s="545" t="s">
        <v>264</v>
      </c>
      <c r="O7" s="545" t="s">
        <v>138</v>
      </c>
      <c r="P7" s="545" t="s">
        <v>138</v>
      </c>
      <c r="Q7" s="545" t="s">
        <v>138</v>
      </c>
      <c r="R7" s="545" t="s">
        <v>138</v>
      </c>
      <c r="S7" s="545" t="s">
        <v>138</v>
      </c>
      <c r="T7" s="545" t="s">
        <v>138</v>
      </c>
      <c r="U7" s="545" t="s">
        <v>139</v>
      </c>
      <c r="V7" s="545" t="s">
        <v>140</v>
      </c>
      <c r="W7" s="545" t="s">
        <v>141</v>
      </c>
      <c r="X7" s="545" t="s">
        <v>142</v>
      </c>
      <c r="AA7" s="270"/>
      <c r="AB7" s="270"/>
      <c r="AC7" s="271"/>
      <c r="AD7" s="271"/>
      <c r="AE7" s="271"/>
      <c r="AF7" s="270"/>
      <c r="AG7" s="271"/>
      <c r="AH7" s="271"/>
      <c r="AI7" s="271"/>
      <c r="AL7" s="256"/>
      <c r="AN7" s="270"/>
      <c r="AO7" s="270"/>
    </row>
    <row r="8" spans="1:41" ht="13.5" customHeight="1" thickBot="1">
      <c r="A8" s="546"/>
      <c r="B8" s="546"/>
      <c r="C8" s="546"/>
      <c r="D8" s="272" t="s">
        <v>38</v>
      </c>
      <c r="E8" s="112">
        <v>980319830</v>
      </c>
      <c r="F8" s="112"/>
      <c r="G8" s="112"/>
      <c r="H8" s="112">
        <v>0</v>
      </c>
      <c r="I8" s="112">
        <v>0</v>
      </c>
      <c r="J8" s="112"/>
      <c r="K8" s="112"/>
      <c r="L8" s="112">
        <v>0</v>
      </c>
      <c r="M8" s="112">
        <v>0</v>
      </c>
      <c r="N8" s="545"/>
      <c r="O8" s="545"/>
      <c r="P8" s="545"/>
      <c r="Q8" s="545"/>
      <c r="R8" s="545"/>
      <c r="S8" s="545"/>
      <c r="T8" s="545"/>
      <c r="U8" s="545"/>
      <c r="V8" s="545"/>
      <c r="W8" s="545"/>
      <c r="X8" s="545"/>
      <c r="AA8" s="270"/>
      <c r="AB8" s="270"/>
      <c r="AC8" s="271"/>
      <c r="AD8" s="271"/>
      <c r="AE8" s="271"/>
      <c r="AF8" s="270"/>
      <c r="AG8" s="271"/>
      <c r="AH8" s="271"/>
      <c r="AI8" s="271"/>
      <c r="AL8" s="256"/>
      <c r="AN8" s="270"/>
      <c r="AO8" s="270"/>
    </row>
    <row r="9" spans="1:41" ht="14.25" customHeight="1" thickBot="1">
      <c r="A9" s="546"/>
      <c r="B9" s="546"/>
      <c r="C9" s="546"/>
      <c r="D9" s="272" t="s">
        <v>39</v>
      </c>
      <c r="E9" s="112">
        <v>0</v>
      </c>
      <c r="F9" s="112"/>
      <c r="G9" s="112"/>
      <c r="H9" s="112">
        <v>0</v>
      </c>
      <c r="I9" s="112">
        <v>0</v>
      </c>
      <c r="J9" s="112"/>
      <c r="K9" s="112"/>
      <c r="L9" s="112">
        <v>0</v>
      </c>
      <c r="M9" s="112">
        <v>0</v>
      </c>
      <c r="N9" s="545"/>
      <c r="O9" s="545"/>
      <c r="P9" s="545"/>
      <c r="Q9" s="545"/>
      <c r="R9" s="545"/>
      <c r="S9" s="545"/>
      <c r="T9" s="545"/>
      <c r="U9" s="545"/>
      <c r="V9" s="545"/>
      <c r="W9" s="545"/>
      <c r="X9" s="545"/>
      <c r="AA9" s="270"/>
      <c r="AB9" s="270"/>
      <c r="AC9" s="271"/>
      <c r="AD9" s="271"/>
      <c r="AE9" s="271"/>
      <c r="AF9" s="270"/>
      <c r="AG9" s="271"/>
      <c r="AH9" s="271"/>
      <c r="AI9" s="271"/>
      <c r="AL9" s="256"/>
      <c r="AN9" s="270"/>
      <c r="AO9" s="270"/>
    </row>
    <row r="10" spans="1:41" ht="32.25" customHeight="1">
      <c r="A10" s="546"/>
      <c r="B10" s="546"/>
      <c r="C10" s="546"/>
      <c r="D10" s="272" t="s">
        <v>40</v>
      </c>
      <c r="E10" s="112">
        <v>0</v>
      </c>
      <c r="F10" s="112"/>
      <c r="G10" s="112"/>
      <c r="H10" s="112">
        <v>0</v>
      </c>
      <c r="I10" s="112">
        <v>0</v>
      </c>
      <c r="J10" s="112"/>
      <c r="K10" s="112"/>
      <c r="L10" s="112">
        <v>0</v>
      </c>
      <c r="M10" s="112">
        <v>0</v>
      </c>
      <c r="N10" s="545"/>
      <c r="O10" s="545"/>
      <c r="P10" s="545"/>
      <c r="Q10" s="545"/>
      <c r="R10" s="545"/>
      <c r="S10" s="545"/>
      <c r="T10" s="545"/>
      <c r="U10" s="545"/>
      <c r="V10" s="545"/>
      <c r="W10" s="545"/>
      <c r="X10" s="545"/>
      <c r="AA10" s="270"/>
      <c r="AB10" s="270"/>
      <c r="AC10" s="271"/>
      <c r="AD10" s="271"/>
      <c r="AE10" s="271"/>
      <c r="AF10" s="270"/>
      <c r="AG10" s="271"/>
      <c r="AH10" s="271"/>
      <c r="AI10" s="271"/>
      <c r="AL10" s="256"/>
      <c r="AN10" s="270"/>
      <c r="AO10" s="270"/>
    </row>
    <row r="11" spans="1:41" ht="13.5" customHeight="1">
      <c r="A11" s="559">
        <v>2</v>
      </c>
      <c r="B11" s="559" t="s">
        <v>119</v>
      </c>
      <c r="C11" s="546" t="s">
        <v>143</v>
      </c>
      <c r="D11" s="273" t="s">
        <v>37</v>
      </c>
      <c r="E11" s="274">
        <v>0.05</v>
      </c>
      <c r="F11" s="112"/>
      <c r="G11" s="112"/>
      <c r="H11" s="112">
        <v>0</v>
      </c>
      <c r="I11" s="112">
        <v>0</v>
      </c>
      <c r="J11" s="112"/>
      <c r="K11" s="112"/>
      <c r="L11" s="112">
        <v>0</v>
      </c>
      <c r="M11" s="112">
        <v>0</v>
      </c>
      <c r="N11" s="556" t="s">
        <v>138</v>
      </c>
      <c r="O11" s="556" t="s">
        <v>138</v>
      </c>
      <c r="P11" s="556" t="s">
        <v>138</v>
      </c>
      <c r="Q11" s="556" t="s">
        <v>265</v>
      </c>
      <c r="R11" s="545" t="s">
        <v>145</v>
      </c>
      <c r="S11" s="545" t="s">
        <v>138</v>
      </c>
      <c r="T11" s="545" t="s">
        <v>138</v>
      </c>
      <c r="U11" s="545" t="s">
        <v>139</v>
      </c>
      <c r="V11" s="545" t="s">
        <v>140</v>
      </c>
      <c r="W11" s="545" t="s">
        <v>141</v>
      </c>
      <c r="X11" s="545">
        <v>2612347</v>
      </c>
      <c r="AA11" s="270"/>
      <c r="AB11" s="270"/>
      <c r="AC11" s="271"/>
      <c r="AD11" s="271"/>
      <c r="AE11" s="271"/>
      <c r="AF11" s="270"/>
      <c r="AG11" s="271"/>
      <c r="AH11" s="271"/>
      <c r="AI11" s="271"/>
      <c r="AL11" s="256"/>
      <c r="AN11" s="270"/>
      <c r="AO11" s="270"/>
    </row>
    <row r="12" spans="1:41" ht="13.5" customHeight="1">
      <c r="A12" s="560"/>
      <c r="B12" s="560"/>
      <c r="C12" s="546"/>
      <c r="D12" s="275" t="s">
        <v>38</v>
      </c>
      <c r="E12" s="276">
        <v>838219549.6</v>
      </c>
      <c r="F12" s="112"/>
      <c r="G12" s="112"/>
      <c r="H12" s="112">
        <v>0</v>
      </c>
      <c r="I12" s="112">
        <v>0</v>
      </c>
      <c r="J12" s="112"/>
      <c r="K12" s="112"/>
      <c r="L12" s="112">
        <v>0</v>
      </c>
      <c r="M12" s="112">
        <v>0</v>
      </c>
      <c r="N12" s="557"/>
      <c r="O12" s="557"/>
      <c r="P12" s="557"/>
      <c r="Q12" s="557"/>
      <c r="R12" s="545"/>
      <c r="S12" s="545"/>
      <c r="T12" s="545"/>
      <c r="U12" s="545"/>
      <c r="V12" s="545"/>
      <c r="W12" s="545"/>
      <c r="X12" s="545"/>
      <c r="AA12" s="270"/>
      <c r="AB12" s="270"/>
      <c r="AC12" s="271"/>
      <c r="AD12" s="271"/>
      <c r="AE12" s="271"/>
      <c r="AF12" s="270"/>
      <c r="AG12" s="271"/>
      <c r="AH12" s="271"/>
      <c r="AI12" s="271"/>
      <c r="AL12" s="256"/>
      <c r="AN12" s="270"/>
      <c r="AO12" s="270"/>
    </row>
    <row r="13" spans="1:41" ht="14.25" customHeight="1">
      <c r="A13" s="560"/>
      <c r="B13" s="560"/>
      <c r="C13" s="546"/>
      <c r="D13" s="275" t="s">
        <v>39</v>
      </c>
      <c r="E13" s="276">
        <v>0</v>
      </c>
      <c r="F13" s="112"/>
      <c r="G13" s="112"/>
      <c r="H13" s="112">
        <v>0</v>
      </c>
      <c r="I13" s="112">
        <v>0</v>
      </c>
      <c r="J13" s="112"/>
      <c r="K13" s="112"/>
      <c r="L13" s="112">
        <v>0</v>
      </c>
      <c r="M13" s="112">
        <v>0</v>
      </c>
      <c r="N13" s="557"/>
      <c r="O13" s="557"/>
      <c r="P13" s="557"/>
      <c r="Q13" s="557"/>
      <c r="R13" s="545"/>
      <c r="S13" s="545"/>
      <c r="T13" s="545"/>
      <c r="U13" s="545"/>
      <c r="V13" s="545"/>
      <c r="W13" s="545"/>
      <c r="X13" s="545"/>
      <c r="AA13" s="270"/>
      <c r="AB13" s="270"/>
      <c r="AC13" s="271"/>
      <c r="AD13" s="271"/>
      <c r="AE13" s="271"/>
      <c r="AF13" s="270"/>
      <c r="AG13" s="271"/>
      <c r="AH13" s="271"/>
      <c r="AI13" s="271"/>
      <c r="AL13" s="256"/>
      <c r="AN13" s="270"/>
      <c r="AO13" s="270"/>
    </row>
    <row r="14" spans="1:41" ht="30" customHeight="1">
      <c r="A14" s="560"/>
      <c r="B14" s="560"/>
      <c r="C14" s="546"/>
      <c r="D14" s="277" t="s">
        <v>40</v>
      </c>
      <c r="E14" s="276">
        <v>0</v>
      </c>
      <c r="F14" s="112"/>
      <c r="G14" s="112"/>
      <c r="H14" s="112">
        <v>0</v>
      </c>
      <c r="I14" s="112">
        <v>0</v>
      </c>
      <c r="J14" s="112"/>
      <c r="K14" s="112"/>
      <c r="L14" s="112">
        <v>0</v>
      </c>
      <c r="M14" s="112">
        <v>0</v>
      </c>
      <c r="N14" s="558"/>
      <c r="O14" s="558"/>
      <c r="P14" s="558"/>
      <c r="Q14" s="558"/>
      <c r="R14" s="545"/>
      <c r="S14" s="545"/>
      <c r="T14" s="545"/>
      <c r="U14" s="545"/>
      <c r="V14" s="545"/>
      <c r="W14" s="545"/>
      <c r="X14" s="545"/>
      <c r="AA14" s="270"/>
      <c r="AB14" s="270"/>
      <c r="AC14" s="271"/>
      <c r="AD14" s="271"/>
      <c r="AE14" s="271"/>
      <c r="AF14" s="270"/>
      <c r="AG14" s="271"/>
      <c r="AH14" s="271"/>
      <c r="AI14" s="271"/>
      <c r="AL14" s="256"/>
      <c r="AN14" s="270"/>
      <c r="AO14" s="270"/>
    </row>
    <row r="15" spans="1:41" ht="13.5" customHeight="1">
      <c r="A15" s="560"/>
      <c r="B15" s="560"/>
      <c r="C15" s="546" t="s">
        <v>146</v>
      </c>
      <c r="D15" s="278" t="s">
        <v>37</v>
      </c>
      <c r="E15" s="274">
        <v>0.0375</v>
      </c>
      <c r="F15" s="112"/>
      <c r="G15" s="112"/>
      <c r="H15" s="112">
        <v>0</v>
      </c>
      <c r="I15" s="112">
        <v>0</v>
      </c>
      <c r="J15" s="112"/>
      <c r="K15" s="112"/>
      <c r="L15" s="112">
        <v>0</v>
      </c>
      <c r="M15" s="112">
        <v>0</v>
      </c>
      <c r="N15" s="556" t="s">
        <v>138</v>
      </c>
      <c r="O15" s="556" t="s">
        <v>138</v>
      </c>
      <c r="P15" s="556" t="s">
        <v>138</v>
      </c>
      <c r="Q15" s="556" t="s">
        <v>265</v>
      </c>
      <c r="R15" s="545" t="s">
        <v>147</v>
      </c>
      <c r="S15" s="545" t="s">
        <v>138</v>
      </c>
      <c r="T15" s="545" t="s">
        <v>138</v>
      </c>
      <c r="U15" s="545" t="s">
        <v>139</v>
      </c>
      <c r="V15" s="545" t="s">
        <v>140</v>
      </c>
      <c r="W15" s="545" t="s">
        <v>141</v>
      </c>
      <c r="X15" s="545">
        <v>2256428</v>
      </c>
      <c r="AA15" s="270"/>
      <c r="AB15" s="270"/>
      <c r="AC15" s="271"/>
      <c r="AD15" s="271"/>
      <c r="AE15" s="271"/>
      <c r="AF15" s="270"/>
      <c r="AG15" s="271"/>
      <c r="AH15" s="271"/>
      <c r="AI15" s="271"/>
      <c r="AL15" s="256"/>
      <c r="AN15" s="270"/>
      <c r="AO15" s="270"/>
    </row>
    <row r="16" spans="1:41" ht="13.5" customHeight="1">
      <c r="A16" s="560"/>
      <c r="B16" s="560"/>
      <c r="C16" s="546"/>
      <c r="D16" s="275" t="s">
        <v>38</v>
      </c>
      <c r="E16" s="279">
        <v>628664662.1999999</v>
      </c>
      <c r="F16" s="112"/>
      <c r="G16" s="112"/>
      <c r="H16" s="112">
        <v>0</v>
      </c>
      <c r="I16" s="112">
        <v>0</v>
      </c>
      <c r="J16" s="112"/>
      <c r="K16" s="112"/>
      <c r="L16" s="112">
        <v>0</v>
      </c>
      <c r="M16" s="112">
        <v>0</v>
      </c>
      <c r="N16" s="557"/>
      <c r="O16" s="557"/>
      <c r="P16" s="557"/>
      <c r="Q16" s="557"/>
      <c r="R16" s="545"/>
      <c r="S16" s="545"/>
      <c r="T16" s="545"/>
      <c r="U16" s="545"/>
      <c r="V16" s="545"/>
      <c r="W16" s="545"/>
      <c r="X16" s="545"/>
      <c r="AA16" s="270"/>
      <c r="AB16" s="270"/>
      <c r="AC16" s="271"/>
      <c r="AD16" s="271"/>
      <c r="AE16" s="271"/>
      <c r="AF16" s="270"/>
      <c r="AG16" s="271"/>
      <c r="AH16" s="271"/>
      <c r="AI16" s="271"/>
      <c r="AL16" s="256"/>
      <c r="AN16" s="270"/>
      <c r="AO16" s="270"/>
    </row>
    <row r="17" spans="1:41" ht="14.25" customHeight="1">
      <c r="A17" s="560"/>
      <c r="B17" s="560"/>
      <c r="C17" s="546"/>
      <c r="D17" s="275" t="s">
        <v>39</v>
      </c>
      <c r="E17" s="279">
        <v>0</v>
      </c>
      <c r="F17" s="112"/>
      <c r="G17" s="112"/>
      <c r="H17" s="112">
        <v>0</v>
      </c>
      <c r="I17" s="112">
        <v>0</v>
      </c>
      <c r="J17" s="112"/>
      <c r="K17" s="112"/>
      <c r="L17" s="112">
        <v>0</v>
      </c>
      <c r="M17" s="112">
        <v>0</v>
      </c>
      <c r="N17" s="557"/>
      <c r="O17" s="557"/>
      <c r="P17" s="557"/>
      <c r="Q17" s="557"/>
      <c r="R17" s="545"/>
      <c r="S17" s="545"/>
      <c r="T17" s="545"/>
      <c r="U17" s="545"/>
      <c r="V17" s="545"/>
      <c r="W17" s="545"/>
      <c r="X17" s="545"/>
      <c r="AA17" s="270"/>
      <c r="AB17" s="270"/>
      <c r="AC17" s="271"/>
      <c r="AD17" s="271"/>
      <c r="AE17" s="271"/>
      <c r="AF17" s="270"/>
      <c r="AG17" s="271"/>
      <c r="AH17" s="271"/>
      <c r="AI17" s="271"/>
      <c r="AL17" s="256"/>
      <c r="AN17" s="270"/>
      <c r="AO17" s="270"/>
    </row>
    <row r="18" spans="1:41" ht="25.5" customHeight="1">
      <c r="A18" s="560"/>
      <c r="B18" s="560"/>
      <c r="C18" s="546"/>
      <c r="D18" s="277" t="s">
        <v>40</v>
      </c>
      <c r="E18" s="279">
        <v>0</v>
      </c>
      <c r="F18" s="112"/>
      <c r="G18" s="112"/>
      <c r="H18" s="112">
        <v>0</v>
      </c>
      <c r="I18" s="112">
        <v>0</v>
      </c>
      <c r="J18" s="112"/>
      <c r="K18" s="112"/>
      <c r="L18" s="112">
        <v>0</v>
      </c>
      <c r="M18" s="112">
        <v>0</v>
      </c>
      <c r="N18" s="558"/>
      <c r="O18" s="558"/>
      <c r="P18" s="558"/>
      <c r="Q18" s="558"/>
      <c r="R18" s="545"/>
      <c r="S18" s="545"/>
      <c r="T18" s="545"/>
      <c r="U18" s="545"/>
      <c r="V18" s="545"/>
      <c r="W18" s="545"/>
      <c r="X18" s="545"/>
      <c r="AA18" s="270"/>
      <c r="AB18" s="270"/>
      <c r="AC18" s="271"/>
      <c r="AD18" s="271"/>
      <c r="AE18" s="271"/>
      <c r="AF18" s="270"/>
      <c r="AG18" s="271"/>
      <c r="AH18" s="271"/>
      <c r="AI18" s="271"/>
      <c r="AL18" s="256"/>
      <c r="AN18" s="270"/>
      <c r="AO18" s="270"/>
    </row>
    <row r="19" spans="1:41" ht="13.5" customHeight="1">
      <c r="A19" s="560"/>
      <c r="B19" s="560"/>
      <c r="C19" s="563" t="s">
        <v>148</v>
      </c>
      <c r="D19" s="278" t="s">
        <v>37</v>
      </c>
      <c r="E19" s="274">
        <v>0.0375</v>
      </c>
      <c r="F19" s="112"/>
      <c r="G19" s="112"/>
      <c r="H19" s="112">
        <v>0</v>
      </c>
      <c r="I19" s="112">
        <v>0</v>
      </c>
      <c r="J19" s="112"/>
      <c r="K19" s="112"/>
      <c r="L19" s="112">
        <v>0</v>
      </c>
      <c r="M19" s="112">
        <v>0</v>
      </c>
      <c r="N19" s="556" t="s">
        <v>138</v>
      </c>
      <c r="O19" s="556" t="s">
        <v>138</v>
      </c>
      <c r="P19" s="556" t="s">
        <v>138</v>
      </c>
      <c r="Q19" s="556" t="s">
        <v>265</v>
      </c>
      <c r="R19" s="545" t="s">
        <v>149</v>
      </c>
      <c r="S19" s="545" t="s">
        <v>138</v>
      </c>
      <c r="T19" s="545" t="s">
        <v>138</v>
      </c>
      <c r="U19" s="545" t="s">
        <v>139</v>
      </c>
      <c r="V19" s="545" t="s">
        <v>140</v>
      </c>
      <c r="W19" s="545" t="s">
        <v>141</v>
      </c>
      <c r="X19" s="545">
        <v>2805591</v>
      </c>
      <c r="AA19" s="270"/>
      <c r="AB19" s="270"/>
      <c r="AC19" s="271"/>
      <c r="AD19" s="271"/>
      <c r="AE19" s="271"/>
      <c r="AF19" s="270"/>
      <c r="AG19" s="271"/>
      <c r="AH19" s="271"/>
      <c r="AI19" s="271"/>
      <c r="AL19" s="256"/>
      <c r="AN19" s="270"/>
      <c r="AO19" s="270"/>
    </row>
    <row r="20" spans="1:41" ht="13.5" customHeight="1">
      <c r="A20" s="560"/>
      <c r="B20" s="560"/>
      <c r="C20" s="563"/>
      <c r="D20" s="275" t="s">
        <v>38</v>
      </c>
      <c r="E20" s="279">
        <v>628664662.1999999</v>
      </c>
      <c r="F20" s="112"/>
      <c r="G20" s="112"/>
      <c r="H20" s="112">
        <v>0</v>
      </c>
      <c r="I20" s="112">
        <v>0</v>
      </c>
      <c r="J20" s="112"/>
      <c r="K20" s="112"/>
      <c r="L20" s="112">
        <v>0</v>
      </c>
      <c r="M20" s="112">
        <v>0</v>
      </c>
      <c r="N20" s="557"/>
      <c r="O20" s="557"/>
      <c r="P20" s="557"/>
      <c r="Q20" s="557"/>
      <c r="R20" s="545"/>
      <c r="S20" s="545"/>
      <c r="T20" s="545"/>
      <c r="U20" s="545"/>
      <c r="V20" s="545"/>
      <c r="W20" s="545"/>
      <c r="X20" s="545"/>
      <c r="AA20" s="270"/>
      <c r="AB20" s="270"/>
      <c r="AC20" s="271"/>
      <c r="AD20" s="271"/>
      <c r="AE20" s="271"/>
      <c r="AF20" s="270"/>
      <c r="AG20" s="271"/>
      <c r="AH20" s="271"/>
      <c r="AI20" s="271"/>
      <c r="AL20" s="256"/>
      <c r="AN20" s="270"/>
      <c r="AO20" s="270"/>
    </row>
    <row r="21" spans="1:41" ht="14.25" customHeight="1">
      <c r="A21" s="560"/>
      <c r="B21" s="560"/>
      <c r="C21" s="563"/>
      <c r="D21" s="275" t="s">
        <v>39</v>
      </c>
      <c r="E21" s="279">
        <v>0</v>
      </c>
      <c r="F21" s="112"/>
      <c r="G21" s="112"/>
      <c r="H21" s="112">
        <v>0</v>
      </c>
      <c r="I21" s="112">
        <v>0</v>
      </c>
      <c r="J21" s="112"/>
      <c r="K21" s="112"/>
      <c r="L21" s="112">
        <v>0</v>
      </c>
      <c r="M21" s="112">
        <v>0</v>
      </c>
      <c r="N21" s="557"/>
      <c r="O21" s="557"/>
      <c r="P21" s="557"/>
      <c r="Q21" s="557"/>
      <c r="R21" s="545"/>
      <c r="S21" s="545"/>
      <c r="T21" s="545"/>
      <c r="U21" s="545"/>
      <c r="V21" s="545"/>
      <c r="W21" s="545"/>
      <c r="X21" s="545"/>
      <c r="AA21" s="270"/>
      <c r="AB21" s="270"/>
      <c r="AC21" s="271"/>
      <c r="AD21" s="271"/>
      <c r="AE21" s="271"/>
      <c r="AF21" s="270"/>
      <c r="AG21" s="271"/>
      <c r="AH21" s="271"/>
      <c r="AI21" s="271"/>
      <c r="AL21" s="256"/>
      <c r="AN21" s="270"/>
      <c r="AO21" s="270"/>
    </row>
    <row r="22" spans="1:41" ht="30" customHeight="1" thickBot="1">
      <c r="A22" s="560"/>
      <c r="B22" s="560"/>
      <c r="C22" s="563"/>
      <c r="D22" s="277" t="s">
        <v>40</v>
      </c>
      <c r="E22" s="279">
        <v>0</v>
      </c>
      <c r="F22" s="112"/>
      <c r="G22" s="112"/>
      <c r="H22" s="112">
        <v>0</v>
      </c>
      <c r="I22" s="112">
        <v>0</v>
      </c>
      <c r="J22" s="112"/>
      <c r="K22" s="112"/>
      <c r="L22" s="112">
        <v>0</v>
      </c>
      <c r="M22" s="112">
        <v>0</v>
      </c>
      <c r="N22" s="558"/>
      <c r="O22" s="558"/>
      <c r="P22" s="558"/>
      <c r="Q22" s="558"/>
      <c r="R22" s="545"/>
      <c r="S22" s="545"/>
      <c r="T22" s="545"/>
      <c r="U22" s="545"/>
      <c r="V22" s="545"/>
      <c r="W22" s="545"/>
      <c r="X22" s="545"/>
      <c r="AA22" s="270"/>
      <c r="AB22" s="270"/>
      <c r="AC22" s="271"/>
      <c r="AD22" s="271"/>
      <c r="AE22" s="271"/>
      <c r="AF22" s="270"/>
      <c r="AG22" s="271"/>
      <c r="AH22" s="271"/>
      <c r="AI22" s="271"/>
      <c r="AL22" s="256"/>
      <c r="AN22" s="270"/>
      <c r="AO22" s="270"/>
    </row>
    <row r="23" spans="1:41" ht="13.5" customHeight="1" thickBot="1">
      <c r="A23" s="560"/>
      <c r="B23" s="560"/>
      <c r="C23" s="553" t="s">
        <v>317</v>
      </c>
      <c r="D23" s="272" t="s">
        <v>37</v>
      </c>
      <c r="E23" s="280">
        <f>E11+E15+E19</f>
        <v>0.125</v>
      </c>
      <c r="F23" s="281"/>
      <c r="G23" s="281"/>
      <c r="H23" s="280">
        <f aca="true" t="shared" si="0" ref="H23:I26">H11+H15+H19</f>
        <v>0</v>
      </c>
      <c r="I23" s="280">
        <f t="shared" si="0"/>
        <v>0</v>
      </c>
      <c r="J23" s="281"/>
      <c r="K23" s="281"/>
      <c r="L23" s="280">
        <f aca="true" t="shared" si="1" ref="L23:M26">L11+L15+L19</f>
        <v>0</v>
      </c>
      <c r="M23" s="280">
        <f t="shared" si="1"/>
        <v>0</v>
      </c>
      <c r="N23" s="547" t="s">
        <v>264</v>
      </c>
      <c r="O23" s="547" t="s">
        <v>138</v>
      </c>
      <c r="P23" s="547" t="s">
        <v>138</v>
      </c>
      <c r="Q23" s="547" t="s">
        <v>138</v>
      </c>
      <c r="R23" s="547" t="s">
        <v>138</v>
      </c>
      <c r="S23" s="547" t="s">
        <v>138</v>
      </c>
      <c r="T23" s="547" t="s">
        <v>138</v>
      </c>
      <c r="U23" s="547" t="s">
        <v>139</v>
      </c>
      <c r="V23" s="547" t="s">
        <v>140</v>
      </c>
      <c r="W23" s="547" t="s">
        <v>141</v>
      </c>
      <c r="X23" s="547">
        <f>X11+X15+X19</f>
        <v>7674366</v>
      </c>
      <c r="Y23" s="282"/>
      <c r="AA23" s="270"/>
      <c r="AB23" s="270"/>
      <c r="AC23" s="271"/>
      <c r="AD23" s="271"/>
      <c r="AE23" s="271"/>
      <c r="AF23" s="270"/>
      <c r="AG23" s="271"/>
      <c r="AH23" s="271"/>
      <c r="AI23" s="271"/>
      <c r="AL23" s="256"/>
      <c r="AN23" s="270"/>
      <c r="AO23" s="270"/>
    </row>
    <row r="24" spans="1:41" ht="13.5" customHeight="1" thickBot="1">
      <c r="A24" s="560"/>
      <c r="B24" s="560"/>
      <c r="C24" s="553"/>
      <c r="D24" s="272" t="s">
        <v>38</v>
      </c>
      <c r="E24" s="283">
        <f>E12+E16+E20</f>
        <v>2095548874</v>
      </c>
      <c r="F24" s="281"/>
      <c r="G24" s="281"/>
      <c r="H24" s="283">
        <f t="shared" si="0"/>
        <v>0</v>
      </c>
      <c r="I24" s="283">
        <f t="shared" si="0"/>
        <v>0</v>
      </c>
      <c r="J24" s="281"/>
      <c r="K24" s="281"/>
      <c r="L24" s="283">
        <f t="shared" si="1"/>
        <v>0</v>
      </c>
      <c r="M24" s="283">
        <f t="shared" si="1"/>
        <v>0</v>
      </c>
      <c r="N24" s="547"/>
      <c r="O24" s="547"/>
      <c r="P24" s="547"/>
      <c r="Q24" s="547"/>
      <c r="R24" s="547"/>
      <c r="S24" s="547"/>
      <c r="T24" s="547"/>
      <c r="U24" s="547"/>
      <c r="V24" s="547"/>
      <c r="W24" s="547"/>
      <c r="X24" s="547"/>
      <c r="AA24" s="270"/>
      <c r="AB24" s="270"/>
      <c r="AC24" s="271"/>
      <c r="AD24" s="271"/>
      <c r="AE24" s="271"/>
      <c r="AF24" s="270"/>
      <c r="AG24" s="271"/>
      <c r="AH24" s="271"/>
      <c r="AI24" s="271"/>
      <c r="AL24" s="256"/>
      <c r="AN24" s="270"/>
      <c r="AO24" s="270"/>
    </row>
    <row r="25" spans="1:41" ht="18.75" customHeight="1" thickBot="1">
      <c r="A25" s="560"/>
      <c r="B25" s="560"/>
      <c r="C25" s="553"/>
      <c r="D25" s="272" t="s">
        <v>39</v>
      </c>
      <c r="E25" s="283">
        <f>E13+E17+E21</f>
        <v>0</v>
      </c>
      <c r="F25" s="281"/>
      <c r="G25" s="281"/>
      <c r="H25" s="283">
        <f t="shared" si="0"/>
        <v>0</v>
      </c>
      <c r="I25" s="283">
        <f t="shared" si="0"/>
        <v>0</v>
      </c>
      <c r="J25" s="281"/>
      <c r="K25" s="281"/>
      <c r="L25" s="283">
        <f t="shared" si="1"/>
        <v>0</v>
      </c>
      <c r="M25" s="283">
        <f t="shared" si="1"/>
        <v>0</v>
      </c>
      <c r="N25" s="547"/>
      <c r="O25" s="547"/>
      <c r="P25" s="547"/>
      <c r="Q25" s="547"/>
      <c r="R25" s="547"/>
      <c r="S25" s="547"/>
      <c r="T25" s="547"/>
      <c r="U25" s="547"/>
      <c r="V25" s="547"/>
      <c r="W25" s="547"/>
      <c r="X25" s="547"/>
      <c r="AA25" s="270"/>
      <c r="AB25" s="270"/>
      <c r="AC25" s="271"/>
      <c r="AD25" s="271"/>
      <c r="AE25" s="271"/>
      <c r="AF25" s="270"/>
      <c r="AG25" s="271"/>
      <c r="AH25" s="271"/>
      <c r="AI25" s="271"/>
      <c r="AL25" s="256"/>
      <c r="AN25" s="270"/>
      <c r="AO25" s="270"/>
    </row>
    <row r="26" spans="1:41" ht="21.75" customHeight="1" thickBot="1">
      <c r="A26" s="561"/>
      <c r="B26" s="561"/>
      <c r="C26" s="553"/>
      <c r="D26" s="272" t="s">
        <v>40</v>
      </c>
      <c r="E26" s="283">
        <f>E14+E18+E22</f>
        <v>0</v>
      </c>
      <c r="F26" s="281"/>
      <c r="G26" s="281"/>
      <c r="H26" s="283">
        <f t="shared" si="0"/>
        <v>0</v>
      </c>
      <c r="I26" s="283">
        <f t="shared" si="0"/>
        <v>0</v>
      </c>
      <c r="J26" s="281"/>
      <c r="K26" s="281"/>
      <c r="L26" s="283">
        <f t="shared" si="1"/>
        <v>0</v>
      </c>
      <c r="M26" s="283">
        <f t="shared" si="1"/>
        <v>0</v>
      </c>
      <c r="N26" s="547"/>
      <c r="O26" s="547"/>
      <c r="P26" s="547"/>
      <c r="Q26" s="547"/>
      <c r="R26" s="547"/>
      <c r="S26" s="547"/>
      <c r="T26" s="547"/>
      <c r="U26" s="547"/>
      <c r="V26" s="547"/>
      <c r="W26" s="547"/>
      <c r="X26" s="547"/>
      <c r="AA26" s="270"/>
      <c r="AB26" s="270"/>
      <c r="AC26" s="271"/>
      <c r="AD26" s="271"/>
      <c r="AE26" s="271"/>
      <c r="AF26" s="270"/>
      <c r="AG26" s="271"/>
      <c r="AH26" s="271"/>
      <c r="AI26" s="271"/>
      <c r="AL26" s="256"/>
      <c r="AN26" s="270"/>
      <c r="AO26" s="270"/>
    </row>
    <row r="27" spans="1:41" ht="13.5" customHeight="1" thickBot="1">
      <c r="A27" s="559">
        <v>3</v>
      </c>
      <c r="B27" s="559" t="s">
        <v>120</v>
      </c>
      <c r="C27" s="486" t="s">
        <v>266</v>
      </c>
      <c r="D27" s="272" t="s">
        <v>37</v>
      </c>
      <c r="E27" s="284">
        <v>0.04</v>
      </c>
      <c r="F27" s="112"/>
      <c r="G27" s="112"/>
      <c r="H27" s="112">
        <v>0</v>
      </c>
      <c r="I27" s="112">
        <v>0</v>
      </c>
      <c r="J27" s="112"/>
      <c r="K27" s="112"/>
      <c r="L27" s="112">
        <v>0</v>
      </c>
      <c r="M27" s="112">
        <v>0</v>
      </c>
      <c r="N27" s="556" t="s">
        <v>151</v>
      </c>
      <c r="O27" s="556" t="s">
        <v>152</v>
      </c>
      <c r="P27" s="556" t="s">
        <v>144</v>
      </c>
      <c r="Q27" s="556" t="s">
        <v>267</v>
      </c>
      <c r="R27" s="556" t="s">
        <v>150</v>
      </c>
      <c r="S27" s="545" t="s">
        <v>138</v>
      </c>
      <c r="T27" s="545" t="s">
        <v>138</v>
      </c>
      <c r="U27" s="545" t="s">
        <v>139</v>
      </c>
      <c r="V27" s="545" t="s">
        <v>140</v>
      </c>
      <c r="W27" s="545" t="s">
        <v>141</v>
      </c>
      <c r="X27" s="562">
        <v>76353</v>
      </c>
      <c r="AA27" s="270"/>
      <c r="AB27" s="270"/>
      <c r="AC27" s="271"/>
      <c r="AD27" s="271"/>
      <c r="AE27" s="271"/>
      <c r="AF27" s="270"/>
      <c r="AG27" s="271"/>
      <c r="AH27" s="271"/>
      <c r="AI27" s="271"/>
      <c r="AL27" s="256"/>
      <c r="AN27" s="270"/>
      <c r="AO27" s="270"/>
    </row>
    <row r="28" spans="1:41" ht="13.5" customHeight="1" thickBot="1">
      <c r="A28" s="560"/>
      <c r="B28" s="560"/>
      <c r="C28" s="487"/>
      <c r="D28" s="272" t="s">
        <v>38</v>
      </c>
      <c r="E28" s="112">
        <f>E27*INVERSIÓN!I22</f>
        <v>5847680.8</v>
      </c>
      <c r="F28" s="112"/>
      <c r="G28" s="112"/>
      <c r="H28" s="112">
        <v>0</v>
      </c>
      <c r="I28" s="112">
        <v>0</v>
      </c>
      <c r="J28" s="112"/>
      <c r="K28" s="112"/>
      <c r="L28" s="112">
        <v>0</v>
      </c>
      <c r="M28" s="112">
        <v>0</v>
      </c>
      <c r="N28" s="557"/>
      <c r="O28" s="557"/>
      <c r="P28" s="557"/>
      <c r="Q28" s="557"/>
      <c r="R28" s="557"/>
      <c r="S28" s="545"/>
      <c r="T28" s="545"/>
      <c r="U28" s="545"/>
      <c r="V28" s="545"/>
      <c r="W28" s="545"/>
      <c r="X28" s="552"/>
      <c r="AA28" s="270"/>
      <c r="AB28" s="270"/>
      <c r="AC28" s="271"/>
      <c r="AD28" s="271"/>
      <c r="AE28" s="271"/>
      <c r="AF28" s="270"/>
      <c r="AG28" s="271"/>
      <c r="AH28" s="271"/>
      <c r="AI28" s="271"/>
      <c r="AL28" s="256"/>
      <c r="AN28" s="270"/>
      <c r="AO28" s="270"/>
    </row>
    <row r="29" spans="1:41" ht="14.25" customHeight="1" thickBot="1">
      <c r="A29" s="560"/>
      <c r="B29" s="560"/>
      <c r="C29" s="487"/>
      <c r="D29" s="272" t="s">
        <v>39</v>
      </c>
      <c r="E29" s="112">
        <f>E28*INVERSIÓN!I23</f>
        <v>0</v>
      </c>
      <c r="F29" s="112"/>
      <c r="G29" s="112"/>
      <c r="H29" s="112">
        <v>0</v>
      </c>
      <c r="I29" s="112">
        <v>0</v>
      </c>
      <c r="J29" s="112"/>
      <c r="K29" s="112"/>
      <c r="L29" s="112">
        <v>0</v>
      </c>
      <c r="M29" s="112">
        <v>0</v>
      </c>
      <c r="N29" s="557"/>
      <c r="O29" s="557"/>
      <c r="P29" s="557"/>
      <c r="Q29" s="557"/>
      <c r="R29" s="557"/>
      <c r="S29" s="545"/>
      <c r="T29" s="545"/>
      <c r="U29" s="545"/>
      <c r="V29" s="545"/>
      <c r="W29" s="545"/>
      <c r="X29" s="552"/>
      <c r="AA29" s="270"/>
      <c r="AB29" s="270"/>
      <c r="AC29" s="271"/>
      <c r="AD29" s="271"/>
      <c r="AE29" s="271"/>
      <c r="AF29" s="270"/>
      <c r="AG29" s="271"/>
      <c r="AH29" s="271"/>
      <c r="AI29" s="271"/>
      <c r="AL29" s="256"/>
      <c r="AN29" s="270"/>
      <c r="AO29" s="270"/>
    </row>
    <row r="30" spans="1:41" ht="32.25" customHeight="1" thickBot="1">
      <c r="A30" s="560"/>
      <c r="B30" s="560"/>
      <c r="C30" s="555"/>
      <c r="D30" s="272" t="s">
        <v>40</v>
      </c>
      <c r="E30" s="112">
        <f>E29*INVERSIÓN!I24</f>
        <v>0</v>
      </c>
      <c r="F30" s="112"/>
      <c r="G30" s="112"/>
      <c r="H30" s="112">
        <v>0</v>
      </c>
      <c r="I30" s="112">
        <v>0</v>
      </c>
      <c r="J30" s="285"/>
      <c r="K30" s="285"/>
      <c r="L30" s="285"/>
      <c r="M30" s="285"/>
      <c r="N30" s="558"/>
      <c r="O30" s="558"/>
      <c r="P30" s="558"/>
      <c r="Q30" s="558"/>
      <c r="R30" s="558"/>
      <c r="S30" s="545"/>
      <c r="T30" s="545"/>
      <c r="U30" s="545"/>
      <c r="V30" s="545"/>
      <c r="W30" s="545"/>
      <c r="X30" s="552"/>
      <c r="AA30" s="270"/>
      <c r="AB30" s="270"/>
      <c r="AC30" s="271"/>
      <c r="AD30" s="271"/>
      <c r="AE30" s="271"/>
      <c r="AF30" s="270"/>
      <c r="AG30" s="271"/>
      <c r="AH30" s="271"/>
      <c r="AI30" s="271"/>
      <c r="AL30" s="256"/>
      <c r="AN30" s="270"/>
      <c r="AO30" s="270"/>
    </row>
    <row r="31" spans="1:41" ht="13.5" customHeight="1" thickBot="1">
      <c r="A31" s="560"/>
      <c r="B31" s="560"/>
      <c r="C31" s="554" t="s">
        <v>268</v>
      </c>
      <c r="D31" s="272" t="s">
        <v>37</v>
      </c>
      <c r="E31" s="284">
        <v>0.02</v>
      </c>
      <c r="F31" s="112"/>
      <c r="G31" s="112"/>
      <c r="H31" s="112">
        <v>0</v>
      </c>
      <c r="I31" s="112">
        <v>0</v>
      </c>
      <c r="J31" s="112"/>
      <c r="K31" s="112"/>
      <c r="L31" s="112">
        <v>0</v>
      </c>
      <c r="M31" s="112">
        <v>0</v>
      </c>
      <c r="N31" s="556" t="s">
        <v>151</v>
      </c>
      <c r="O31" s="556" t="s">
        <v>153</v>
      </c>
      <c r="P31" s="556" t="s">
        <v>144</v>
      </c>
      <c r="Q31" s="556" t="s">
        <v>267</v>
      </c>
      <c r="R31" s="556" t="s">
        <v>150</v>
      </c>
      <c r="S31" s="545" t="s">
        <v>138</v>
      </c>
      <c r="T31" s="545" t="s">
        <v>138</v>
      </c>
      <c r="U31" s="545" t="s">
        <v>139</v>
      </c>
      <c r="V31" s="545" t="s">
        <v>140</v>
      </c>
      <c r="W31" s="545" t="s">
        <v>141</v>
      </c>
      <c r="X31" s="552">
        <v>104565</v>
      </c>
      <c r="AA31" s="270"/>
      <c r="AB31" s="270"/>
      <c r="AC31" s="271"/>
      <c r="AD31" s="271"/>
      <c r="AE31" s="271"/>
      <c r="AF31" s="270"/>
      <c r="AG31" s="271"/>
      <c r="AH31" s="271"/>
      <c r="AI31" s="271"/>
      <c r="AL31" s="256"/>
      <c r="AN31" s="270"/>
      <c r="AO31" s="270"/>
    </row>
    <row r="32" spans="1:41" ht="13.5" customHeight="1" thickBot="1">
      <c r="A32" s="560"/>
      <c r="B32" s="560"/>
      <c r="C32" s="487"/>
      <c r="D32" s="272" t="s">
        <v>38</v>
      </c>
      <c r="E32" s="112">
        <f>E31*INVERSIÓN!I22</f>
        <v>2923840.4</v>
      </c>
      <c r="F32" s="112"/>
      <c r="G32" s="112"/>
      <c r="H32" s="112">
        <v>0</v>
      </c>
      <c r="I32" s="112">
        <v>0</v>
      </c>
      <c r="J32" s="112"/>
      <c r="K32" s="112"/>
      <c r="L32" s="112">
        <v>0</v>
      </c>
      <c r="M32" s="112">
        <v>0</v>
      </c>
      <c r="N32" s="557"/>
      <c r="O32" s="557"/>
      <c r="P32" s="557"/>
      <c r="Q32" s="557"/>
      <c r="R32" s="557"/>
      <c r="S32" s="545"/>
      <c r="T32" s="545"/>
      <c r="U32" s="545"/>
      <c r="V32" s="545"/>
      <c r="W32" s="545"/>
      <c r="X32" s="552"/>
      <c r="AA32" s="270"/>
      <c r="AB32" s="270"/>
      <c r="AC32" s="271"/>
      <c r="AD32" s="271"/>
      <c r="AE32" s="271"/>
      <c r="AF32" s="270"/>
      <c r="AG32" s="271"/>
      <c r="AH32" s="271"/>
      <c r="AI32" s="271"/>
      <c r="AL32" s="256"/>
      <c r="AN32" s="270"/>
      <c r="AO32" s="270"/>
    </row>
    <row r="33" spans="1:41" ht="14.25" customHeight="1" thickBot="1">
      <c r="A33" s="560"/>
      <c r="B33" s="560"/>
      <c r="C33" s="487"/>
      <c r="D33" s="272" t="s">
        <v>39</v>
      </c>
      <c r="E33" s="112">
        <f>E32*INVERSIÓN!I23</f>
        <v>0</v>
      </c>
      <c r="F33" s="112"/>
      <c r="G33" s="112"/>
      <c r="H33" s="112">
        <v>0</v>
      </c>
      <c r="I33" s="112">
        <v>0</v>
      </c>
      <c r="J33" s="112"/>
      <c r="K33" s="112"/>
      <c r="L33" s="112">
        <v>0</v>
      </c>
      <c r="M33" s="112">
        <v>0</v>
      </c>
      <c r="N33" s="557"/>
      <c r="O33" s="557"/>
      <c r="P33" s="557"/>
      <c r="Q33" s="557"/>
      <c r="R33" s="557"/>
      <c r="S33" s="545"/>
      <c r="T33" s="545"/>
      <c r="U33" s="545"/>
      <c r="V33" s="545"/>
      <c r="W33" s="545"/>
      <c r="X33" s="552"/>
      <c r="AA33" s="270"/>
      <c r="AB33" s="270"/>
      <c r="AC33" s="271"/>
      <c r="AD33" s="271"/>
      <c r="AE33" s="271"/>
      <c r="AF33" s="270"/>
      <c r="AG33" s="271"/>
      <c r="AH33" s="271"/>
      <c r="AI33" s="271"/>
      <c r="AL33" s="256"/>
      <c r="AN33" s="270"/>
      <c r="AO33" s="270"/>
    </row>
    <row r="34" spans="1:41" ht="32.25" customHeight="1" thickBot="1">
      <c r="A34" s="560"/>
      <c r="B34" s="560"/>
      <c r="C34" s="555"/>
      <c r="D34" s="272" t="s">
        <v>40</v>
      </c>
      <c r="E34" s="112">
        <f>E33*INVERSIÓN!I24</f>
        <v>0</v>
      </c>
      <c r="F34" s="112"/>
      <c r="G34" s="112"/>
      <c r="H34" s="112">
        <v>0</v>
      </c>
      <c r="I34" s="112">
        <v>0</v>
      </c>
      <c r="J34" s="285"/>
      <c r="K34" s="285"/>
      <c r="L34" s="285"/>
      <c r="M34" s="285"/>
      <c r="N34" s="558"/>
      <c r="O34" s="558"/>
      <c r="P34" s="558"/>
      <c r="Q34" s="558"/>
      <c r="R34" s="558"/>
      <c r="S34" s="545"/>
      <c r="T34" s="545"/>
      <c r="U34" s="545"/>
      <c r="V34" s="545"/>
      <c r="W34" s="545"/>
      <c r="X34" s="552"/>
      <c r="AA34" s="270"/>
      <c r="AB34" s="270"/>
      <c r="AC34" s="271"/>
      <c r="AD34" s="271"/>
      <c r="AE34" s="271"/>
      <c r="AF34" s="270"/>
      <c r="AG34" s="271"/>
      <c r="AH34" s="271"/>
      <c r="AI34" s="271"/>
      <c r="AL34" s="256"/>
      <c r="AN34" s="270"/>
      <c r="AO34" s="270"/>
    </row>
    <row r="35" spans="1:41" ht="13.5" customHeight="1" thickBot="1">
      <c r="A35" s="560"/>
      <c r="B35" s="560"/>
      <c r="C35" s="554" t="s">
        <v>269</v>
      </c>
      <c r="D35" s="272" t="s">
        <v>37</v>
      </c>
      <c r="E35" s="284">
        <v>0.05</v>
      </c>
      <c r="F35" s="112"/>
      <c r="G35" s="112"/>
      <c r="H35" s="112">
        <v>0</v>
      </c>
      <c r="I35" s="112">
        <v>0</v>
      </c>
      <c r="J35" s="112"/>
      <c r="K35" s="112"/>
      <c r="L35" s="112">
        <v>0</v>
      </c>
      <c r="M35" s="112">
        <v>0</v>
      </c>
      <c r="N35" s="556" t="s">
        <v>151</v>
      </c>
      <c r="O35" s="556" t="s">
        <v>154</v>
      </c>
      <c r="P35" s="556" t="s">
        <v>144</v>
      </c>
      <c r="Q35" s="556" t="s">
        <v>267</v>
      </c>
      <c r="R35" s="556" t="s">
        <v>150</v>
      </c>
      <c r="S35" s="545" t="s">
        <v>138</v>
      </c>
      <c r="T35" s="545" t="s">
        <v>138</v>
      </c>
      <c r="U35" s="545" t="s">
        <v>139</v>
      </c>
      <c r="V35" s="545" t="s">
        <v>140</v>
      </c>
      <c r="W35" s="545" t="s">
        <v>141</v>
      </c>
      <c r="X35" s="552">
        <v>19034</v>
      </c>
      <c r="AA35" s="270"/>
      <c r="AB35" s="270"/>
      <c r="AC35" s="271"/>
      <c r="AD35" s="271"/>
      <c r="AE35" s="271"/>
      <c r="AF35" s="270"/>
      <c r="AG35" s="271"/>
      <c r="AH35" s="271"/>
      <c r="AI35" s="271"/>
      <c r="AL35" s="256"/>
      <c r="AN35" s="270"/>
      <c r="AO35" s="270"/>
    </row>
    <row r="36" spans="1:41" ht="13.5" customHeight="1" thickBot="1">
      <c r="A36" s="560"/>
      <c r="B36" s="560"/>
      <c r="C36" s="487"/>
      <c r="D36" s="272" t="s">
        <v>38</v>
      </c>
      <c r="E36" s="112">
        <f>E35*INVERSIÓN!I22</f>
        <v>7309601</v>
      </c>
      <c r="F36" s="112"/>
      <c r="G36" s="112"/>
      <c r="H36" s="112">
        <v>0</v>
      </c>
      <c r="I36" s="112">
        <v>0</v>
      </c>
      <c r="J36" s="112"/>
      <c r="K36" s="112"/>
      <c r="L36" s="112">
        <v>0</v>
      </c>
      <c r="M36" s="112">
        <v>0</v>
      </c>
      <c r="N36" s="557"/>
      <c r="O36" s="557"/>
      <c r="P36" s="557"/>
      <c r="Q36" s="557"/>
      <c r="R36" s="557"/>
      <c r="S36" s="545"/>
      <c r="T36" s="545"/>
      <c r="U36" s="545"/>
      <c r="V36" s="545"/>
      <c r="W36" s="545"/>
      <c r="X36" s="552"/>
      <c r="AA36" s="270"/>
      <c r="AB36" s="270"/>
      <c r="AC36" s="271"/>
      <c r="AD36" s="271"/>
      <c r="AE36" s="271"/>
      <c r="AF36" s="270"/>
      <c r="AG36" s="271"/>
      <c r="AH36" s="271"/>
      <c r="AI36" s="271"/>
      <c r="AL36" s="256"/>
      <c r="AN36" s="270"/>
      <c r="AO36" s="270"/>
    </row>
    <row r="37" spans="1:41" ht="14.25" customHeight="1" thickBot="1">
      <c r="A37" s="560"/>
      <c r="B37" s="560"/>
      <c r="C37" s="487"/>
      <c r="D37" s="272" t="s">
        <v>39</v>
      </c>
      <c r="E37" s="112">
        <f>E36*INVERSIÓN!I23</f>
        <v>0</v>
      </c>
      <c r="F37" s="112"/>
      <c r="G37" s="112"/>
      <c r="H37" s="112">
        <v>0</v>
      </c>
      <c r="I37" s="112">
        <v>0</v>
      </c>
      <c r="J37" s="112"/>
      <c r="K37" s="112"/>
      <c r="L37" s="112">
        <v>0</v>
      </c>
      <c r="M37" s="112">
        <v>0</v>
      </c>
      <c r="N37" s="557"/>
      <c r="O37" s="557"/>
      <c r="P37" s="557"/>
      <c r="Q37" s="557"/>
      <c r="R37" s="557"/>
      <c r="S37" s="545"/>
      <c r="T37" s="545"/>
      <c r="U37" s="545"/>
      <c r="V37" s="545"/>
      <c r="W37" s="545"/>
      <c r="X37" s="552"/>
      <c r="AA37" s="270"/>
      <c r="AB37" s="270"/>
      <c r="AC37" s="271"/>
      <c r="AD37" s="271"/>
      <c r="AE37" s="271"/>
      <c r="AF37" s="270"/>
      <c r="AG37" s="271"/>
      <c r="AH37" s="271"/>
      <c r="AI37" s="271"/>
      <c r="AL37" s="256"/>
      <c r="AN37" s="270"/>
      <c r="AO37" s="270"/>
    </row>
    <row r="38" spans="1:41" ht="32.25" customHeight="1" thickBot="1">
      <c r="A38" s="561"/>
      <c r="B38" s="561"/>
      <c r="C38" s="555"/>
      <c r="D38" s="272" t="s">
        <v>40</v>
      </c>
      <c r="E38" s="112">
        <f>E37*INVERSIÓN!I24</f>
        <v>0</v>
      </c>
      <c r="F38" s="112"/>
      <c r="G38" s="112"/>
      <c r="H38" s="112">
        <v>0</v>
      </c>
      <c r="I38" s="112">
        <v>0</v>
      </c>
      <c r="J38" s="285"/>
      <c r="K38" s="285"/>
      <c r="L38" s="285"/>
      <c r="M38" s="285"/>
      <c r="N38" s="558"/>
      <c r="O38" s="558"/>
      <c r="P38" s="558"/>
      <c r="Q38" s="558"/>
      <c r="R38" s="558"/>
      <c r="S38" s="545"/>
      <c r="T38" s="545"/>
      <c r="U38" s="545"/>
      <c r="V38" s="545"/>
      <c r="W38" s="545"/>
      <c r="X38" s="552"/>
      <c r="AA38" s="270"/>
      <c r="AB38" s="270"/>
      <c r="AC38" s="271"/>
      <c r="AD38" s="271"/>
      <c r="AE38" s="271"/>
      <c r="AF38" s="270"/>
      <c r="AG38" s="271"/>
      <c r="AH38" s="271"/>
      <c r="AI38" s="271"/>
      <c r="AL38" s="256"/>
      <c r="AN38" s="270"/>
      <c r="AO38" s="270"/>
    </row>
    <row r="39" spans="1:41" ht="13.5" customHeight="1" thickBot="1">
      <c r="A39" s="559">
        <v>3</v>
      </c>
      <c r="B39" s="559" t="s">
        <v>120</v>
      </c>
      <c r="C39" s="554" t="s">
        <v>270</v>
      </c>
      <c r="D39" s="272" t="s">
        <v>37</v>
      </c>
      <c r="E39" s="284">
        <v>0.01</v>
      </c>
      <c r="F39" s="112"/>
      <c r="G39" s="112"/>
      <c r="H39" s="112">
        <v>0</v>
      </c>
      <c r="I39" s="112">
        <v>0</v>
      </c>
      <c r="J39" s="112"/>
      <c r="K39" s="112"/>
      <c r="L39" s="112">
        <v>0</v>
      </c>
      <c r="M39" s="112">
        <v>0</v>
      </c>
      <c r="N39" s="556" t="s">
        <v>155</v>
      </c>
      <c r="O39" s="556" t="s">
        <v>156</v>
      </c>
      <c r="P39" s="556" t="s">
        <v>144</v>
      </c>
      <c r="Q39" s="556" t="s">
        <v>267</v>
      </c>
      <c r="R39" s="556" t="s">
        <v>150</v>
      </c>
      <c r="S39" s="545" t="s">
        <v>138</v>
      </c>
      <c r="T39" s="545" t="s">
        <v>138</v>
      </c>
      <c r="U39" s="545" t="s">
        <v>139</v>
      </c>
      <c r="V39" s="545" t="s">
        <v>140</v>
      </c>
      <c r="W39" s="545" t="s">
        <v>141</v>
      </c>
      <c r="X39" s="552">
        <v>46999</v>
      </c>
      <c r="AA39" s="270"/>
      <c r="AB39" s="270"/>
      <c r="AC39" s="271"/>
      <c r="AD39" s="271"/>
      <c r="AE39" s="271"/>
      <c r="AF39" s="270"/>
      <c r="AG39" s="271"/>
      <c r="AH39" s="271"/>
      <c r="AI39" s="271"/>
      <c r="AL39" s="256"/>
      <c r="AN39" s="270"/>
      <c r="AO39" s="270"/>
    </row>
    <row r="40" spans="1:41" ht="13.5" customHeight="1" thickBot="1">
      <c r="A40" s="560"/>
      <c r="B40" s="560"/>
      <c r="C40" s="487"/>
      <c r="D40" s="272" t="s">
        <v>38</v>
      </c>
      <c r="E40" s="112">
        <f>E39*INVERSIÓN!I22</f>
        <v>1461920.2</v>
      </c>
      <c r="F40" s="112"/>
      <c r="G40" s="112"/>
      <c r="H40" s="112">
        <v>0</v>
      </c>
      <c r="I40" s="112">
        <v>0</v>
      </c>
      <c r="J40" s="112"/>
      <c r="K40" s="112"/>
      <c r="L40" s="112">
        <v>0</v>
      </c>
      <c r="M40" s="112">
        <v>0</v>
      </c>
      <c r="N40" s="557"/>
      <c r="O40" s="557"/>
      <c r="P40" s="557"/>
      <c r="Q40" s="557"/>
      <c r="R40" s="557"/>
      <c r="S40" s="545"/>
      <c r="T40" s="545"/>
      <c r="U40" s="545"/>
      <c r="V40" s="545"/>
      <c r="W40" s="545"/>
      <c r="X40" s="552"/>
      <c r="AA40" s="270"/>
      <c r="AB40" s="270"/>
      <c r="AC40" s="271"/>
      <c r="AD40" s="271"/>
      <c r="AE40" s="271"/>
      <c r="AF40" s="270"/>
      <c r="AG40" s="271"/>
      <c r="AH40" s="271"/>
      <c r="AI40" s="271"/>
      <c r="AL40" s="256"/>
      <c r="AN40" s="270"/>
      <c r="AO40" s="270"/>
    </row>
    <row r="41" spans="1:41" ht="14.25" customHeight="1" thickBot="1">
      <c r="A41" s="560"/>
      <c r="B41" s="560"/>
      <c r="C41" s="487"/>
      <c r="D41" s="272" t="s">
        <v>39</v>
      </c>
      <c r="E41" s="112">
        <f>E40*INVERSIÓN!I23</f>
        <v>0</v>
      </c>
      <c r="F41" s="112"/>
      <c r="G41" s="112"/>
      <c r="H41" s="112">
        <v>0</v>
      </c>
      <c r="I41" s="112">
        <v>0</v>
      </c>
      <c r="J41" s="112"/>
      <c r="K41" s="112"/>
      <c r="L41" s="112">
        <v>0</v>
      </c>
      <c r="M41" s="112">
        <v>0</v>
      </c>
      <c r="N41" s="557"/>
      <c r="O41" s="557"/>
      <c r="P41" s="557"/>
      <c r="Q41" s="557"/>
      <c r="R41" s="557"/>
      <c r="S41" s="545"/>
      <c r="T41" s="545"/>
      <c r="U41" s="545"/>
      <c r="V41" s="545"/>
      <c r="W41" s="545"/>
      <c r="X41" s="552"/>
      <c r="AA41" s="270"/>
      <c r="AB41" s="270"/>
      <c r="AC41" s="271"/>
      <c r="AD41" s="271"/>
      <c r="AE41" s="271"/>
      <c r="AF41" s="270"/>
      <c r="AG41" s="271"/>
      <c r="AH41" s="271"/>
      <c r="AI41" s="271"/>
      <c r="AL41" s="256"/>
      <c r="AN41" s="270"/>
      <c r="AO41" s="270"/>
    </row>
    <row r="42" spans="1:41" ht="32.25" customHeight="1" thickBot="1">
      <c r="A42" s="560"/>
      <c r="B42" s="560"/>
      <c r="C42" s="555"/>
      <c r="D42" s="272" t="s">
        <v>40</v>
      </c>
      <c r="E42" s="112">
        <f>E41*INVERSIÓN!I24</f>
        <v>0</v>
      </c>
      <c r="F42" s="112"/>
      <c r="G42" s="112"/>
      <c r="H42" s="112">
        <v>0</v>
      </c>
      <c r="I42" s="112">
        <v>0</v>
      </c>
      <c r="J42" s="285"/>
      <c r="K42" s="285"/>
      <c r="L42" s="285"/>
      <c r="M42" s="285"/>
      <c r="N42" s="558"/>
      <c r="O42" s="558"/>
      <c r="P42" s="558"/>
      <c r="Q42" s="558"/>
      <c r="R42" s="558"/>
      <c r="S42" s="545"/>
      <c r="T42" s="545"/>
      <c r="U42" s="545"/>
      <c r="V42" s="545"/>
      <c r="W42" s="545"/>
      <c r="X42" s="552"/>
      <c r="AA42" s="270"/>
      <c r="AB42" s="270"/>
      <c r="AC42" s="271"/>
      <c r="AD42" s="271"/>
      <c r="AE42" s="271"/>
      <c r="AF42" s="270"/>
      <c r="AG42" s="271"/>
      <c r="AH42" s="271"/>
      <c r="AI42" s="271"/>
      <c r="AL42" s="256"/>
      <c r="AN42" s="270"/>
      <c r="AO42" s="270"/>
    </row>
    <row r="43" spans="1:41" ht="13.5" customHeight="1" thickBot="1">
      <c r="A43" s="560"/>
      <c r="B43" s="560"/>
      <c r="C43" s="554" t="s">
        <v>271</v>
      </c>
      <c r="D43" s="272" t="s">
        <v>37</v>
      </c>
      <c r="E43" s="284">
        <v>0.12</v>
      </c>
      <c r="F43" s="112"/>
      <c r="G43" s="112"/>
      <c r="H43" s="112">
        <v>0</v>
      </c>
      <c r="I43" s="112">
        <v>0</v>
      </c>
      <c r="J43" s="112"/>
      <c r="K43" s="112"/>
      <c r="L43" s="112">
        <v>0</v>
      </c>
      <c r="M43" s="112">
        <v>0</v>
      </c>
      <c r="N43" s="556" t="s">
        <v>157</v>
      </c>
      <c r="O43" s="556" t="s">
        <v>158</v>
      </c>
      <c r="P43" s="556" t="s">
        <v>144</v>
      </c>
      <c r="Q43" s="556" t="s">
        <v>267</v>
      </c>
      <c r="R43" s="556" t="s">
        <v>150</v>
      </c>
      <c r="S43" s="545" t="s">
        <v>138</v>
      </c>
      <c r="T43" s="545" t="s">
        <v>138</v>
      </c>
      <c r="U43" s="545" t="s">
        <v>139</v>
      </c>
      <c r="V43" s="545" t="s">
        <v>140</v>
      </c>
      <c r="W43" s="545" t="s">
        <v>141</v>
      </c>
      <c r="X43" s="552">
        <v>96813</v>
      </c>
      <c r="AA43" s="270"/>
      <c r="AB43" s="270"/>
      <c r="AC43" s="271"/>
      <c r="AD43" s="271"/>
      <c r="AE43" s="271"/>
      <c r="AF43" s="270"/>
      <c r="AG43" s="271"/>
      <c r="AH43" s="271"/>
      <c r="AI43" s="271"/>
      <c r="AL43" s="256"/>
      <c r="AN43" s="270"/>
      <c r="AO43" s="270"/>
    </row>
    <row r="44" spans="1:41" ht="13.5" customHeight="1" thickBot="1">
      <c r="A44" s="560"/>
      <c r="B44" s="560"/>
      <c r="C44" s="487"/>
      <c r="D44" s="272" t="s">
        <v>38</v>
      </c>
      <c r="E44" s="112">
        <f>E43*INVERSIÓN!I22</f>
        <v>17543042.4</v>
      </c>
      <c r="F44" s="112"/>
      <c r="G44" s="112"/>
      <c r="H44" s="112">
        <v>0</v>
      </c>
      <c r="I44" s="112">
        <v>0</v>
      </c>
      <c r="J44" s="112"/>
      <c r="K44" s="112"/>
      <c r="L44" s="112">
        <v>0</v>
      </c>
      <c r="M44" s="112">
        <v>0</v>
      </c>
      <c r="N44" s="557"/>
      <c r="O44" s="557"/>
      <c r="P44" s="557"/>
      <c r="Q44" s="557"/>
      <c r="R44" s="557"/>
      <c r="S44" s="545"/>
      <c r="T44" s="545"/>
      <c r="U44" s="545"/>
      <c r="V44" s="545"/>
      <c r="W44" s="545"/>
      <c r="X44" s="552"/>
      <c r="AA44" s="270"/>
      <c r="AB44" s="270"/>
      <c r="AC44" s="271"/>
      <c r="AD44" s="271"/>
      <c r="AE44" s="271"/>
      <c r="AF44" s="270"/>
      <c r="AG44" s="271"/>
      <c r="AH44" s="271"/>
      <c r="AI44" s="271"/>
      <c r="AL44" s="256"/>
      <c r="AN44" s="270"/>
      <c r="AO44" s="270"/>
    </row>
    <row r="45" spans="1:41" ht="14.25" customHeight="1" thickBot="1">
      <c r="A45" s="560"/>
      <c r="B45" s="560"/>
      <c r="C45" s="487"/>
      <c r="D45" s="272" t="s">
        <v>39</v>
      </c>
      <c r="E45" s="112">
        <f>E44*INVERSIÓN!I23</f>
        <v>0</v>
      </c>
      <c r="F45" s="112"/>
      <c r="G45" s="112"/>
      <c r="H45" s="112">
        <v>0</v>
      </c>
      <c r="I45" s="112">
        <v>0</v>
      </c>
      <c r="J45" s="112"/>
      <c r="K45" s="112"/>
      <c r="L45" s="112">
        <v>0</v>
      </c>
      <c r="M45" s="112">
        <v>0</v>
      </c>
      <c r="N45" s="557"/>
      <c r="O45" s="557"/>
      <c r="P45" s="557"/>
      <c r="Q45" s="557"/>
      <c r="R45" s="557"/>
      <c r="S45" s="545"/>
      <c r="T45" s="545"/>
      <c r="U45" s="545"/>
      <c r="V45" s="545"/>
      <c r="W45" s="545"/>
      <c r="X45" s="552"/>
      <c r="AA45" s="270"/>
      <c r="AB45" s="270"/>
      <c r="AC45" s="271"/>
      <c r="AD45" s="271"/>
      <c r="AE45" s="271"/>
      <c r="AF45" s="270"/>
      <c r="AG45" s="271"/>
      <c r="AH45" s="271"/>
      <c r="AI45" s="271"/>
      <c r="AL45" s="256"/>
      <c r="AN45" s="270"/>
      <c r="AO45" s="270"/>
    </row>
    <row r="46" spans="1:41" ht="32.25" customHeight="1" thickBot="1">
      <c r="A46" s="560"/>
      <c r="B46" s="560"/>
      <c r="C46" s="555"/>
      <c r="D46" s="272" t="s">
        <v>40</v>
      </c>
      <c r="E46" s="112">
        <f>E45*INVERSIÓN!I24</f>
        <v>0</v>
      </c>
      <c r="F46" s="112"/>
      <c r="G46" s="112"/>
      <c r="H46" s="112">
        <v>0</v>
      </c>
      <c r="I46" s="112">
        <v>0</v>
      </c>
      <c r="J46" s="285"/>
      <c r="K46" s="285"/>
      <c r="L46" s="285"/>
      <c r="M46" s="285"/>
      <c r="N46" s="558"/>
      <c r="O46" s="558"/>
      <c r="P46" s="558"/>
      <c r="Q46" s="558"/>
      <c r="R46" s="558"/>
      <c r="S46" s="545"/>
      <c r="T46" s="545"/>
      <c r="U46" s="545"/>
      <c r="V46" s="545"/>
      <c r="W46" s="545"/>
      <c r="X46" s="552"/>
      <c r="AA46" s="270"/>
      <c r="AB46" s="270"/>
      <c r="AC46" s="271"/>
      <c r="AD46" s="271"/>
      <c r="AE46" s="271"/>
      <c r="AF46" s="270"/>
      <c r="AG46" s="271"/>
      <c r="AH46" s="271"/>
      <c r="AI46" s="271"/>
      <c r="AL46" s="256"/>
      <c r="AN46" s="270"/>
      <c r="AO46" s="270"/>
    </row>
    <row r="47" spans="1:41" ht="13.5" customHeight="1" thickBot="1">
      <c r="A47" s="560"/>
      <c r="B47" s="560"/>
      <c r="C47" s="554" t="s">
        <v>272</v>
      </c>
      <c r="D47" s="272" t="s">
        <v>37</v>
      </c>
      <c r="E47" s="284">
        <v>0.01</v>
      </c>
      <c r="F47" s="112"/>
      <c r="G47" s="112"/>
      <c r="H47" s="112">
        <v>0</v>
      </c>
      <c r="I47" s="112">
        <v>0</v>
      </c>
      <c r="J47" s="112"/>
      <c r="K47" s="112"/>
      <c r="L47" s="112">
        <v>0</v>
      </c>
      <c r="M47" s="112">
        <v>0</v>
      </c>
      <c r="N47" s="556" t="s">
        <v>157</v>
      </c>
      <c r="O47" s="556" t="s">
        <v>159</v>
      </c>
      <c r="P47" s="556" t="s">
        <v>144</v>
      </c>
      <c r="Q47" s="556" t="s">
        <v>267</v>
      </c>
      <c r="R47" s="556" t="s">
        <v>150</v>
      </c>
      <c r="S47" s="545" t="s">
        <v>138</v>
      </c>
      <c r="T47" s="545" t="s">
        <v>138</v>
      </c>
      <c r="U47" s="545" t="s">
        <v>139</v>
      </c>
      <c r="V47" s="545" t="s">
        <v>140</v>
      </c>
      <c r="W47" s="545" t="s">
        <v>141</v>
      </c>
      <c r="X47" s="552">
        <v>74694</v>
      </c>
      <c r="AA47" s="270"/>
      <c r="AB47" s="270"/>
      <c r="AC47" s="271"/>
      <c r="AD47" s="271"/>
      <c r="AE47" s="271"/>
      <c r="AF47" s="270"/>
      <c r="AG47" s="271"/>
      <c r="AH47" s="271"/>
      <c r="AI47" s="271"/>
      <c r="AL47" s="256"/>
      <c r="AN47" s="270"/>
      <c r="AO47" s="270"/>
    </row>
    <row r="48" spans="1:41" ht="13.5" customHeight="1" thickBot="1">
      <c r="A48" s="560"/>
      <c r="B48" s="560"/>
      <c r="C48" s="487"/>
      <c r="D48" s="272" t="s">
        <v>38</v>
      </c>
      <c r="E48" s="112">
        <f>E47*INVERSIÓN!I22</f>
        <v>1461920.2</v>
      </c>
      <c r="F48" s="112"/>
      <c r="G48" s="112"/>
      <c r="H48" s="112">
        <v>0</v>
      </c>
      <c r="I48" s="112">
        <v>0</v>
      </c>
      <c r="J48" s="112"/>
      <c r="K48" s="112"/>
      <c r="L48" s="112">
        <v>0</v>
      </c>
      <c r="M48" s="112">
        <v>0</v>
      </c>
      <c r="N48" s="557"/>
      <c r="O48" s="557"/>
      <c r="P48" s="557"/>
      <c r="Q48" s="557"/>
      <c r="R48" s="557"/>
      <c r="S48" s="545"/>
      <c r="T48" s="545"/>
      <c r="U48" s="545"/>
      <c r="V48" s="545"/>
      <c r="W48" s="545"/>
      <c r="X48" s="552"/>
      <c r="AA48" s="270"/>
      <c r="AB48" s="270"/>
      <c r="AC48" s="271"/>
      <c r="AD48" s="271"/>
      <c r="AE48" s="271"/>
      <c r="AF48" s="270"/>
      <c r="AG48" s="271"/>
      <c r="AH48" s="271"/>
      <c r="AI48" s="271"/>
      <c r="AL48" s="256"/>
      <c r="AN48" s="270"/>
      <c r="AO48" s="270"/>
    </row>
    <row r="49" spans="1:41" ht="14.25" customHeight="1" thickBot="1">
      <c r="A49" s="560"/>
      <c r="B49" s="560"/>
      <c r="C49" s="487"/>
      <c r="D49" s="272" t="s">
        <v>39</v>
      </c>
      <c r="E49" s="112">
        <f>E48*INVERSIÓN!I23</f>
        <v>0</v>
      </c>
      <c r="F49" s="112"/>
      <c r="G49" s="112"/>
      <c r="H49" s="112">
        <v>0</v>
      </c>
      <c r="I49" s="112">
        <v>0</v>
      </c>
      <c r="J49" s="112"/>
      <c r="K49" s="112"/>
      <c r="L49" s="112">
        <v>0</v>
      </c>
      <c r="M49" s="112">
        <v>0</v>
      </c>
      <c r="N49" s="557"/>
      <c r="O49" s="557"/>
      <c r="P49" s="557"/>
      <c r="Q49" s="557"/>
      <c r="R49" s="557"/>
      <c r="S49" s="545"/>
      <c r="T49" s="545"/>
      <c r="U49" s="545"/>
      <c r="V49" s="545"/>
      <c r="W49" s="545"/>
      <c r="X49" s="552"/>
      <c r="AA49" s="270"/>
      <c r="AB49" s="270"/>
      <c r="AC49" s="271"/>
      <c r="AD49" s="271"/>
      <c r="AE49" s="271"/>
      <c r="AF49" s="270"/>
      <c r="AG49" s="271"/>
      <c r="AH49" s="271"/>
      <c r="AI49" s="271"/>
      <c r="AL49" s="256"/>
      <c r="AN49" s="270"/>
      <c r="AO49" s="270"/>
    </row>
    <row r="50" spans="1:41" ht="32.25" customHeight="1" thickBot="1">
      <c r="A50" s="561"/>
      <c r="B50" s="561"/>
      <c r="C50" s="555"/>
      <c r="D50" s="272" t="s">
        <v>40</v>
      </c>
      <c r="E50" s="112">
        <f>E49*INVERSIÓN!I24</f>
        <v>0</v>
      </c>
      <c r="F50" s="112"/>
      <c r="G50" s="112"/>
      <c r="H50" s="112">
        <v>0</v>
      </c>
      <c r="I50" s="112">
        <v>0</v>
      </c>
      <c r="J50" s="285"/>
      <c r="K50" s="285"/>
      <c r="L50" s="285"/>
      <c r="M50" s="285"/>
      <c r="N50" s="558"/>
      <c r="O50" s="558"/>
      <c r="P50" s="558"/>
      <c r="Q50" s="558"/>
      <c r="R50" s="558"/>
      <c r="S50" s="545"/>
      <c r="T50" s="545"/>
      <c r="U50" s="545"/>
      <c r="V50" s="545"/>
      <c r="W50" s="545"/>
      <c r="X50" s="552"/>
      <c r="AA50" s="270"/>
      <c r="AB50" s="270"/>
      <c r="AC50" s="271"/>
      <c r="AD50" s="271"/>
      <c r="AE50" s="271"/>
      <c r="AF50" s="270"/>
      <c r="AG50" s="271"/>
      <c r="AH50" s="271"/>
      <c r="AI50" s="271"/>
      <c r="AL50" s="256"/>
      <c r="AN50" s="270"/>
      <c r="AO50" s="270"/>
    </row>
    <row r="51" spans="1:41" ht="13.5" customHeight="1" thickBot="1">
      <c r="A51" s="559">
        <v>3</v>
      </c>
      <c r="B51" s="559" t="s">
        <v>120</v>
      </c>
      <c r="C51" s="554" t="s">
        <v>273</v>
      </c>
      <c r="D51" s="272" t="s">
        <v>37</v>
      </c>
      <c r="E51" s="284">
        <v>0.12</v>
      </c>
      <c r="F51" s="112"/>
      <c r="G51" s="112"/>
      <c r="H51" s="112">
        <v>0</v>
      </c>
      <c r="I51" s="112">
        <v>0</v>
      </c>
      <c r="J51" s="112"/>
      <c r="K51" s="112"/>
      <c r="L51" s="112">
        <v>0</v>
      </c>
      <c r="M51" s="112">
        <v>0</v>
      </c>
      <c r="N51" s="556" t="s">
        <v>160</v>
      </c>
      <c r="O51" s="556" t="s">
        <v>161</v>
      </c>
      <c r="P51" s="556" t="s">
        <v>144</v>
      </c>
      <c r="Q51" s="556" t="s">
        <v>267</v>
      </c>
      <c r="R51" s="556" t="s">
        <v>150</v>
      </c>
      <c r="S51" s="545" t="s">
        <v>138</v>
      </c>
      <c r="T51" s="545" t="s">
        <v>138</v>
      </c>
      <c r="U51" s="545" t="s">
        <v>139</v>
      </c>
      <c r="V51" s="545" t="s">
        <v>140</v>
      </c>
      <c r="W51" s="545" t="s">
        <v>141</v>
      </c>
      <c r="X51" s="552">
        <v>157588</v>
      </c>
      <c r="AA51" s="270"/>
      <c r="AB51" s="270"/>
      <c r="AC51" s="271"/>
      <c r="AD51" s="271"/>
      <c r="AE51" s="271"/>
      <c r="AF51" s="270"/>
      <c r="AG51" s="271"/>
      <c r="AH51" s="271"/>
      <c r="AI51" s="271"/>
      <c r="AL51" s="256"/>
      <c r="AN51" s="270"/>
      <c r="AO51" s="270"/>
    </row>
    <row r="52" spans="1:41" ht="13.5" customHeight="1" thickBot="1">
      <c r="A52" s="560"/>
      <c r="B52" s="560"/>
      <c r="C52" s="487"/>
      <c r="D52" s="272" t="s">
        <v>38</v>
      </c>
      <c r="E52" s="112">
        <f>E51*INVERSIÓN!I22</f>
        <v>17543042.4</v>
      </c>
      <c r="F52" s="112"/>
      <c r="G52" s="112"/>
      <c r="H52" s="112">
        <v>0</v>
      </c>
      <c r="I52" s="112">
        <v>0</v>
      </c>
      <c r="J52" s="112"/>
      <c r="K52" s="112"/>
      <c r="L52" s="112">
        <v>0</v>
      </c>
      <c r="M52" s="112">
        <v>0</v>
      </c>
      <c r="N52" s="557"/>
      <c r="O52" s="557"/>
      <c r="P52" s="557"/>
      <c r="Q52" s="557"/>
      <c r="R52" s="557"/>
      <c r="S52" s="545"/>
      <c r="T52" s="545"/>
      <c r="U52" s="545"/>
      <c r="V52" s="545"/>
      <c r="W52" s="545"/>
      <c r="X52" s="552"/>
      <c r="AA52" s="270"/>
      <c r="AB52" s="270"/>
      <c r="AC52" s="271"/>
      <c r="AD52" s="271"/>
      <c r="AE52" s="271"/>
      <c r="AF52" s="270"/>
      <c r="AG52" s="271"/>
      <c r="AH52" s="271"/>
      <c r="AI52" s="271"/>
      <c r="AL52" s="256"/>
      <c r="AN52" s="270"/>
      <c r="AO52" s="270"/>
    </row>
    <row r="53" spans="1:41" ht="14.25" customHeight="1" thickBot="1">
      <c r="A53" s="560"/>
      <c r="B53" s="560"/>
      <c r="C53" s="487"/>
      <c r="D53" s="272" t="s">
        <v>39</v>
      </c>
      <c r="E53" s="112">
        <f>E52*INVERSIÓN!I23</f>
        <v>0</v>
      </c>
      <c r="F53" s="112"/>
      <c r="G53" s="112"/>
      <c r="H53" s="112">
        <v>0</v>
      </c>
      <c r="I53" s="112">
        <v>0</v>
      </c>
      <c r="J53" s="112"/>
      <c r="K53" s="112"/>
      <c r="L53" s="112">
        <v>0</v>
      </c>
      <c r="M53" s="112">
        <v>0</v>
      </c>
      <c r="N53" s="557"/>
      <c r="O53" s="557"/>
      <c r="P53" s="557"/>
      <c r="Q53" s="557"/>
      <c r="R53" s="557"/>
      <c r="S53" s="545"/>
      <c r="T53" s="545"/>
      <c r="U53" s="545"/>
      <c r="V53" s="545"/>
      <c r="W53" s="545"/>
      <c r="X53" s="552"/>
      <c r="AA53" s="270"/>
      <c r="AB53" s="270"/>
      <c r="AC53" s="271"/>
      <c r="AD53" s="271"/>
      <c r="AE53" s="271"/>
      <c r="AF53" s="270"/>
      <c r="AG53" s="271"/>
      <c r="AH53" s="271"/>
      <c r="AI53" s="271"/>
      <c r="AL53" s="256"/>
      <c r="AN53" s="270"/>
      <c r="AO53" s="270"/>
    </row>
    <row r="54" spans="1:41" ht="32.25" customHeight="1" thickBot="1">
      <c r="A54" s="560"/>
      <c r="B54" s="560"/>
      <c r="C54" s="555"/>
      <c r="D54" s="272" t="s">
        <v>40</v>
      </c>
      <c r="E54" s="112">
        <f>E53*INVERSIÓN!I24</f>
        <v>0</v>
      </c>
      <c r="F54" s="112"/>
      <c r="G54" s="112"/>
      <c r="H54" s="112">
        <v>0</v>
      </c>
      <c r="I54" s="112">
        <v>0</v>
      </c>
      <c r="J54" s="285"/>
      <c r="K54" s="285"/>
      <c r="L54" s="285"/>
      <c r="M54" s="285"/>
      <c r="N54" s="558"/>
      <c r="O54" s="558"/>
      <c r="P54" s="558"/>
      <c r="Q54" s="558"/>
      <c r="R54" s="558"/>
      <c r="S54" s="545"/>
      <c r="T54" s="545"/>
      <c r="U54" s="545"/>
      <c r="V54" s="545"/>
      <c r="W54" s="545"/>
      <c r="X54" s="552"/>
      <c r="AA54" s="270"/>
      <c r="AB54" s="270"/>
      <c r="AC54" s="271"/>
      <c r="AD54" s="271"/>
      <c r="AE54" s="271"/>
      <c r="AF54" s="270"/>
      <c r="AG54" s="271"/>
      <c r="AH54" s="271"/>
      <c r="AI54" s="271"/>
      <c r="AL54" s="256"/>
      <c r="AN54" s="270"/>
      <c r="AO54" s="270"/>
    </row>
    <row r="55" spans="1:41" ht="13.5" customHeight="1" thickBot="1">
      <c r="A55" s="560"/>
      <c r="B55" s="560"/>
      <c r="C55" s="554" t="s">
        <v>274</v>
      </c>
      <c r="D55" s="272" t="s">
        <v>37</v>
      </c>
      <c r="E55" s="284">
        <v>0.12</v>
      </c>
      <c r="F55" s="112"/>
      <c r="G55" s="112"/>
      <c r="H55" s="112">
        <v>0</v>
      </c>
      <c r="I55" s="112">
        <v>0</v>
      </c>
      <c r="J55" s="112"/>
      <c r="K55" s="112"/>
      <c r="L55" s="112">
        <v>0</v>
      </c>
      <c r="M55" s="112">
        <v>0</v>
      </c>
      <c r="N55" s="556" t="s">
        <v>160</v>
      </c>
      <c r="O55" s="556" t="s">
        <v>162</v>
      </c>
      <c r="P55" s="556" t="s">
        <v>144</v>
      </c>
      <c r="Q55" s="556" t="s">
        <v>267</v>
      </c>
      <c r="R55" s="556" t="s">
        <v>150</v>
      </c>
      <c r="S55" s="545" t="s">
        <v>138</v>
      </c>
      <c r="T55" s="545" t="s">
        <v>138</v>
      </c>
      <c r="U55" s="545" t="s">
        <v>139</v>
      </c>
      <c r="V55" s="545" t="s">
        <v>140</v>
      </c>
      <c r="W55" s="545" t="s">
        <v>141</v>
      </c>
      <c r="X55" s="552">
        <v>2658</v>
      </c>
      <c r="AA55" s="270"/>
      <c r="AB55" s="270"/>
      <c r="AC55" s="271"/>
      <c r="AD55" s="271"/>
      <c r="AE55" s="271"/>
      <c r="AF55" s="270"/>
      <c r="AG55" s="271"/>
      <c r="AH55" s="271"/>
      <c r="AI55" s="271"/>
      <c r="AL55" s="256"/>
      <c r="AN55" s="270"/>
      <c r="AO55" s="270"/>
    </row>
    <row r="56" spans="1:41" ht="13.5" customHeight="1" thickBot="1">
      <c r="A56" s="560"/>
      <c r="B56" s="560"/>
      <c r="C56" s="487"/>
      <c r="D56" s="272" t="s">
        <v>38</v>
      </c>
      <c r="E56" s="112">
        <f>E55*INVERSIÓN!I22</f>
        <v>17543042.4</v>
      </c>
      <c r="F56" s="112"/>
      <c r="G56" s="112"/>
      <c r="H56" s="112">
        <v>0</v>
      </c>
      <c r="I56" s="112">
        <v>0</v>
      </c>
      <c r="J56" s="112"/>
      <c r="K56" s="112"/>
      <c r="L56" s="112">
        <v>0</v>
      </c>
      <c r="M56" s="112">
        <v>0</v>
      </c>
      <c r="N56" s="557"/>
      <c r="O56" s="557"/>
      <c r="P56" s="557"/>
      <c r="Q56" s="557"/>
      <c r="R56" s="557"/>
      <c r="S56" s="545"/>
      <c r="T56" s="545"/>
      <c r="U56" s="545"/>
      <c r="V56" s="545"/>
      <c r="W56" s="545"/>
      <c r="X56" s="552"/>
      <c r="AA56" s="270"/>
      <c r="AB56" s="270"/>
      <c r="AC56" s="271"/>
      <c r="AD56" s="271"/>
      <c r="AE56" s="271"/>
      <c r="AF56" s="270"/>
      <c r="AG56" s="271"/>
      <c r="AH56" s="271"/>
      <c r="AI56" s="271"/>
      <c r="AL56" s="256"/>
      <c r="AN56" s="270"/>
      <c r="AO56" s="270"/>
    </row>
    <row r="57" spans="1:41" ht="14.25" customHeight="1" thickBot="1">
      <c r="A57" s="560"/>
      <c r="B57" s="560"/>
      <c r="C57" s="487"/>
      <c r="D57" s="272" t="s">
        <v>39</v>
      </c>
      <c r="E57" s="112">
        <f>E56*INVERSIÓN!I23</f>
        <v>0</v>
      </c>
      <c r="F57" s="112"/>
      <c r="G57" s="112"/>
      <c r="H57" s="112">
        <v>0</v>
      </c>
      <c r="I57" s="112">
        <v>0</v>
      </c>
      <c r="J57" s="112"/>
      <c r="K57" s="112"/>
      <c r="L57" s="112">
        <v>0</v>
      </c>
      <c r="M57" s="112">
        <v>0</v>
      </c>
      <c r="N57" s="557"/>
      <c r="O57" s="557"/>
      <c r="P57" s="557"/>
      <c r="Q57" s="557"/>
      <c r="R57" s="557"/>
      <c r="S57" s="545"/>
      <c r="T57" s="545"/>
      <c r="U57" s="545"/>
      <c r="V57" s="545"/>
      <c r="W57" s="545"/>
      <c r="X57" s="552"/>
      <c r="AA57" s="270"/>
      <c r="AB57" s="270"/>
      <c r="AC57" s="271"/>
      <c r="AD57" s="271"/>
      <c r="AE57" s="271"/>
      <c r="AF57" s="270"/>
      <c r="AG57" s="271"/>
      <c r="AH57" s="271"/>
      <c r="AI57" s="271"/>
      <c r="AL57" s="256"/>
      <c r="AN57" s="270"/>
      <c r="AO57" s="270"/>
    </row>
    <row r="58" spans="1:41" ht="32.25" customHeight="1" thickBot="1">
      <c r="A58" s="560"/>
      <c r="B58" s="560"/>
      <c r="C58" s="555"/>
      <c r="D58" s="272" t="s">
        <v>40</v>
      </c>
      <c r="E58" s="112">
        <f>E57*INVERSIÓN!I24</f>
        <v>0</v>
      </c>
      <c r="F58" s="112"/>
      <c r="G58" s="112"/>
      <c r="H58" s="112">
        <v>0</v>
      </c>
      <c r="I58" s="112">
        <v>0</v>
      </c>
      <c r="J58" s="285"/>
      <c r="K58" s="285"/>
      <c r="L58" s="285"/>
      <c r="M58" s="285"/>
      <c r="N58" s="558"/>
      <c r="O58" s="558"/>
      <c r="P58" s="558"/>
      <c r="Q58" s="558"/>
      <c r="R58" s="558"/>
      <c r="S58" s="545"/>
      <c r="T58" s="545"/>
      <c r="U58" s="545"/>
      <c r="V58" s="545"/>
      <c r="W58" s="545"/>
      <c r="X58" s="552"/>
      <c r="AA58" s="270"/>
      <c r="AB58" s="270"/>
      <c r="AC58" s="271"/>
      <c r="AD58" s="271"/>
      <c r="AE58" s="271"/>
      <c r="AF58" s="270"/>
      <c r="AG58" s="271"/>
      <c r="AH58" s="271"/>
      <c r="AI58" s="271"/>
      <c r="AL58" s="256"/>
      <c r="AN58" s="270"/>
      <c r="AO58" s="270"/>
    </row>
    <row r="59" spans="1:41" ht="13.5" customHeight="1" thickBot="1">
      <c r="A59" s="560"/>
      <c r="B59" s="560"/>
      <c r="C59" s="554" t="s">
        <v>275</v>
      </c>
      <c r="D59" s="272" t="s">
        <v>37</v>
      </c>
      <c r="E59" s="284">
        <v>0.08</v>
      </c>
      <c r="F59" s="112"/>
      <c r="G59" s="112"/>
      <c r="H59" s="112">
        <v>0</v>
      </c>
      <c r="I59" s="112">
        <v>0</v>
      </c>
      <c r="J59" s="112"/>
      <c r="K59" s="112"/>
      <c r="L59" s="112">
        <v>0</v>
      </c>
      <c r="M59" s="112">
        <v>0</v>
      </c>
      <c r="N59" s="556" t="s">
        <v>160</v>
      </c>
      <c r="O59" s="556" t="s">
        <v>163</v>
      </c>
      <c r="P59" s="556" t="s">
        <v>144</v>
      </c>
      <c r="Q59" s="556" t="s">
        <v>267</v>
      </c>
      <c r="R59" s="556" t="s">
        <v>150</v>
      </c>
      <c r="S59" s="545" t="s">
        <v>138</v>
      </c>
      <c r="T59" s="545" t="s">
        <v>138</v>
      </c>
      <c r="U59" s="545" t="s">
        <v>139</v>
      </c>
      <c r="V59" s="545" t="s">
        <v>140</v>
      </c>
      <c r="W59" s="545" t="s">
        <v>141</v>
      </c>
      <c r="X59" s="552">
        <v>47420</v>
      </c>
      <c r="AA59" s="270"/>
      <c r="AB59" s="270"/>
      <c r="AC59" s="271"/>
      <c r="AD59" s="271"/>
      <c r="AE59" s="271"/>
      <c r="AF59" s="270"/>
      <c r="AG59" s="271"/>
      <c r="AH59" s="271"/>
      <c r="AI59" s="271"/>
      <c r="AL59" s="256"/>
      <c r="AN59" s="270"/>
      <c r="AO59" s="270"/>
    </row>
    <row r="60" spans="1:41" ht="13.5" customHeight="1" thickBot="1">
      <c r="A60" s="560"/>
      <c r="B60" s="560"/>
      <c r="C60" s="487"/>
      <c r="D60" s="272" t="s">
        <v>38</v>
      </c>
      <c r="E60" s="112">
        <f>E59*INVERSIÓN!I22</f>
        <v>11695361.6</v>
      </c>
      <c r="F60" s="112"/>
      <c r="G60" s="112"/>
      <c r="H60" s="112">
        <v>0</v>
      </c>
      <c r="I60" s="112">
        <v>0</v>
      </c>
      <c r="J60" s="112"/>
      <c r="K60" s="112"/>
      <c r="L60" s="112">
        <v>0</v>
      </c>
      <c r="M60" s="112">
        <v>0</v>
      </c>
      <c r="N60" s="557"/>
      <c r="O60" s="557"/>
      <c r="P60" s="557"/>
      <c r="Q60" s="557"/>
      <c r="R60" s="557"/>
      <c r="S60" s="545"/>
      <c r="T60" s="545"/>
      <c r="U60" s="545"/>
      <c r="V60" s="545"/>
      <c r="W60" s="545"/>
      <c r="X60" s="552"/>
      <c r="AA60" s="270"/>
      <c r="AB60" s="270"/>
      <c r="AC60" s="271"/>
      <c r="AD60" s="271"/>
      <c r="AE60" s="271"/>
      <c r="AF60" s="270"/>
      <c r="AG60" s="271"/>
      <c r="AH60" s="271"/>
      <c r="AI60" s="271"/>
      <c r="AL60" s="256"/>
      <c r="AN60" s="270"/>
      <c r="AO60" s="270"/>
    </row>
    <row r="61" spans="1:41" ht="14.25" customHeight="1" thickBot="1">
      <c r="A61" s="560"/>
      <c r="B61" s="560"/>
      <c r="C61" s="487"/>
      <c r="D61" s="272" t="s">
        <v>39</v>
      </c>
      <c r="E61" s="112">
        <f>E60*INVERSIÓN!I23</f>
        <v>0</v>
      </c>
      <c r="F61" s="112"/>
      <c r="G61" s="112"/>
      <c r="H61" s="112">
        <v>0</v>
      </c>
      <c r="I61" s="112">
        <v>0</v>
      </c>
      <c r="J61" s="112"/>
      <c r="K61" s="112"/>
      <c r="L61" s="112">
        <v>0</v>
      </c>
      <c r="M61" s="112">
        <v>0</v>
      </c>
      <c r="N61" s="557"/>
      <c r="O61" s="557"/>
      <c r="P61" s="557"/>
      <c r="Q61" s="557"/>
      <c r="R61" s="557"/>
      <c r="S61" s="545"/>
      <c r="T61" s="545"/>
      <c r="U61" s="545"/>
      <c r="V61" s="545"/>
      <c r="W61" s="545"/>
      <c r="X61" s="552"/>
      <c r="AA61" s="270"/>
      <c r="AB61" s="270"/>
      <c r="AC61" s="271"/>
      <c r="AD61" s="271"/>
      <c r="AE61" s="271"/>
      <c r="AF61" s="270"/>
      <c r="AG61" s="271"/>
      <c r="AH61" s="271"/>
      <c r="AI61" s="271"/>
      <c r="AL61" s="256"/>
      <c r="AN61" s="270"/>
      <c r="AO61" s="270"/>
    </row>
    <row r="62" spans="1:41" ht="32.25" customHeight="1" thickBot="1">
      <c r="A62" s="561"/>
      <c r="B62" s="561"/>
      <c r="C62" s="555"/>
      <c r="D62" s="272" t="s">
        <v>40</v>
      </c>
      <c r="E62" s="112">
        <f>E61*INVERSIÓN!I24</f>
        <v>0</v>
      </c>
      <c r="F62" s="112"/>
      <c r="G62" s="112"/>
      <c r="H62" s="112">
        <v>0</v>
      </c>
      <c r="I62" s="112">
        <v>0</v>
      </c>
      <c r="J62" s="285"/>
      <c r="K62" s="285"/>
      <c r="L62" s="285"/>
      <c r="M62" s="285"/>
      <c r="N62" s="558"/>
      <c r="O62" s="558"/>
      <c r="P62" s="558"/>
      <c r="Q62" s="558"/>
      <c r="R62" s="558"/>
      <c r="S62" s="545"/>
      <c r="T62" s="545"/>
      <c r="U62" s="545"/>
      <c r="V62" s="545"/>
      <c r="W62" s="545"/>
      <c r="X62" s="552"/>
      <c r="AA62" s="270"/>
      <c r="AB62" s="270"/>
      <c r="AC62" s="271"/>
      <c r="AD62" s="271"/>
      <c r="AE62" s="271"/>
      <c r="AF62" s="270"/>
      <c r="AG62" s="271"/>
      <c r="AH62" s="271"/>
      <c r="AI62" s="271"/>
      <c r="AL62" s="256"/>
      <c r="AN62" s="270"/>
      <c r="AO62" s="270"/>
    </row>
    <row r="63" spans="1:41" ht="13.5" customHeight="1" thickBot="1">
      <c r="A63" s="559">
        <v>3</v>
      </c>
      <c r="B63" s="559" t="s">
        <v>120</v>
      </c>
      <c r="C63" s="554" t="s">
        <v>276</v>
      </c>
      <c r="D63" s="272" t="s">
        <v>37</v>
      </c>
      <c r="E63" s="284">
        <v>0.02</v>
      </c>
      <c r="F63" s="112"/>
      <c r="G63" s="112"/>
      <c r="H63" s="112">
        <v>0</v>
      </c>
      <c r="I63" s="112">
        <v>0</v>
      </c>
      <c r="J63" s="112"/>
      <c r="K63" s="112"/>
      <c r="L63" s="112">
        <v>0</v>
      </c>
      <c r="M63" s="112">
        <v>0</v>
      </c>
      <c r="N63" s="556" t="s">
        <v>160</v>
      </c>
      <c r="O63" s="556" t="s">
        <v>164</v>
      </c>
      <c r="P63" s="556" t="s">
        <v>144</v>
      </c>
      <c r="Q63" s="556" t="s">
        <v>267</v>
      </c>
      <c r="R63" s="556" t="s">
        <v>150</v>
      </c>
      <c r="S63" s="545" t="s">
        <v>138</v>
      </c>
      <c r="T63" s="545" t="s">
        <v>138</v>
      </c>
      <c r="U63" s="545" t="s">
        <v>139</v>
      </c>
      <c r="V63" s="545" t="s">
        <v>140</v>
      </c>
      <c r="W63" s="545" t="s">
        <v>141</v>
      </c>
      <c r="X63" s="552">
        <v>102806</v>
      </c>
      <c r="AA63" s="270"/>
      <c r="AB63" s="270"/>
      <c r="AC63" s="271"/>
      <c r="AD63" s="271"/>
      <c r="AE63" s="271"/>
      <c r="AF63" s="270"/>
      <c r="AG63" s="271"/>
      <c r="AH63" s="271"/>
      <c r="AI63" s="271"/>
      <c r="AL63" s="256"/>
      <c r="AN63" s="270"/>
      <c r="AO63" s="270"/>
    </row>
    <row r="64" spans="1:41" ht="13.5" customHeight="1" thickBot="1">
      <c r="A64" s="560"/>
      <c r="B64" s="560"/>
      <c r="C64" s="487"/>
      <c r="D64" s="272" t="s">
        <v>38</v>
      </c>
      <c r="E64" s="112">
        <f>E63*INVERSIÓN!I22</f>
        <v>2923840.4</v>
      </c>
      <c r="F64" s="112"/>
      <c r="G64" s="112"/>
      <c r="H64" s="112">
        <v>0</v>
      </c>
      <c r="I64" s="112">
        <v>0</v>
      </c>
      <c r="J64" s="112"/>
      <c r="K64" s="112"/>
      <c r="L64" s="112">
        <v>0</v>
      </c>
      <c r="M64" s="112">
        <v>0</v>
      </c>
      <c r="N64" s="557"/>
      <c r="O64" s="557"/>
      <c r="P64" s="557"/>
      <c r="Q64" s="557"/>
      <c r="R64" s="557"/>
      <c r="S64" s="545"/>
      <c r="T64" s="545"/>
      <c r="U64" s="545"/>
      <c r="V64" s="545"/>
      <c r="W64" s="545"/>
      <c r="X64" s="552"/>
      <c r="AA64" s="270"/>
      <c r="AB64" s="270"/>
      <c r="AC64" s="271"/>
      <c r="AD64" s="271"/>
      <c r="AE64" s="271"/>
      <c r="AF64" s="270"/>
      <c r="AG64" s="271"/>
      <c r="AH64" s="271"/>
      <c r="AI64" s="271"/>
      <c r="AL64" s="256"/>
      <c r="AN64" s="270"/>
      <c r="AO64" s="270"/>
    </row>
    <row r="65" spans="1:41" ht="14.25" customHeight="1" thickBot="1">
      <c r="A65" s="560"/>
      <c r="B65" s="560"/>
      <c r="C65" s="487"/>
      <c r="D65" s="272" t="s">
        <v>39</v>
      </c>
      <c r="E65" s="112">
        <f>E64*INVERSIÓN!I23</f>
        <v>0</v>
      </c>
      <c r="F65" s="112"/>
      <c r="G65" s="112"/>
      <c r="H65" s="112">
        <v>0</v>
      </c>
      <c r="I65" s="112">
        <v>0</v>
      </c>
      <c r="J65" s="112"/>
      <c r="K65" s="112"/>
      <c r="L65" s="112">
        <v>0</v>
      </c>
      <c r="M65" s="112">
        <v>0</v>
      </c>
      <c r="N65" s="557"/>
      <c r="O65" s="557"/>
      <c r="P65" s="557"/>
      <c r="Q65" s="557"/>
      <c r="R65" s="557"/>
      <c r="S65" s="545"/>
      <c r="T65" s="545"/>
      <c r="U65" s="545"/>
      <c r="V65" s="545"/>
      <c r="W65" s="545"/>
      <c r="X65" s="552"/>
      <c r="AA65" s="270"/>
      <c r="AB65" s="270"/>
      <c r="AC65" s="271"/>
      <c r="AD65" s="271"/>
      <c r="AE65" s="271"/>
      <c r="AF65" s="270"/>
      <c r="AG65" s="271"/>
      <c r="AH65" s="271"/>
      <c r="AI65" s="271"/>
      <c r="AL65" s="256"/>
      <c r="AN65" s="270"/>
      <c r="AO65" s="270"/>
    </row>
    <row r="66" spans="1:41" ht="32.25" customHeight="1" thickBot="1">
      <c r="A66" s="560"/>
      <c r="B66" s="560"/>
      <c r="C66" s="555"/>
      <c r="D66" s="272" t="s">
        <v>40</v>
      </c>
      <c r="E66" s="112">
        <f>E65*INVERSIÓN!I24</f>
        <v>0</v>
      </c>
      <c r="F66" s="112"/>
      <c r="G66" s="112"/>
      <c r="H66" s="112">
        <v>0</v>
      </c>
      <c r="I66" s="112">
        <v>0</v>
      </c>
      <c r="J66" s="285"/>
      <c r="K66" s="285"/>
      <c r="L66" s="285"/>
      <c r="M66" s="285"/>
      <c r="N66" s="558"/>
      <c r="O66" s="558"/>
      <c r="P66" s="558"/>
      <c r="Q66" s="558"/>
      <c r="R66" s="558"/>
      <c r="S66" s="545"/>
      <c r="T66" s="545"/>
      <c r="U66" s="545"/>
      <c r="V66" s="545"/>
      <c r="W66" s="545"/>
      <c r="X66" s="552"/>
      <c r="AA66" s="270"/>
      <c r="AB66" s="270"/>
      <c r="AC66" s="271"/>
      <c r="AD66" s="271"/>
      <c r="AE66" s="271"/>
      <c r="AF66" s="270"/>
      <c r="AG66" s="271"/>
      <c r="AH66" s="271"/>
      <c r="AI66" s="271"/>
      <c r="AL66" s="256"/>
      <c r="AN66" s="270"/>
      <c r="AO66" s="270"/>
    </row>
    <row r="67" spans="1:41" ht="13.5" customHeight="1" thickBot="1">
      <c r="A67" s="560"/>
      <c r="B67" s="560"/>
      <c r="C67" s="554" t="s">
        <v>277</v>
      </c>
      <c r="D67" s="272" t="s">
        <v>37</v>
      </c>
      <c r="E67" s="284">
        <v>0.01</v>
      </c>
      <c r="F67" s="112"/>
      <c r="G67" s="112"/>
      <c r="H67" s="112">
        <v>0</v>
      </c>
      <c r="I67" s="112">
        <v>0</v>
      </c>
      <c r="J67" s="112"/>
      <c r="K67" s="112"/>
      <c r="L67" s="112">
        <v>0</v>
      </c>
      <c r="M67" s="112">
        <v>0</v>
      </c>
      <c r="N67" s="556" t="s">
        <v>160</v>
      </c>
      <c r="O67" s="556" t="s">
        <v>165</v>
      </c>
      <c r="P67" s="556" t="s">
        <v>144</v>
      </c>
      <c r="Q67" s="556" t="s">
        <v>267</v>
      </c>
      <c r="R67" s="556" t="s">
        <v>150</v>
      </c>
      <c r="S67" s="545" t="s">
        <v>138</v>
      </c>
      <c r="T67" s="545" t="s">
        <v>138</v>
      </c>
      <c r="U67" s="545" t="s">
        <v>139</v>
      </c>
      <c r="V67" s="545" t="s">
        <v>140</v>
      </c>
      <c r="W67" s="545" t="s">
        <v>141</v>
      </c>
      <c r="X67" s="552">
        <v>21539</v>
      </c>
      <c r="AA67" s="270"/>
      <c r="AB67" s="270"/>
      <c r="AC67" s="271"/>
      <c r="AD67" s="271"/>
      <c r="AE67" s="271"/>
      <c r="AF67" s="270"/>
      <c r="AG67" s="271"/>
      <c r="AH67" s="271"/>
      <c r="AI67" s="271"/>
      <c r="AL67" s="256"/>
      <c r="AN67" s="270"/>
      <c r="AO67" s="270"/>
    </row>
    <row r="68" spans="1:41" ht="13.5" customHeight="1" thickBot="1">
      <c r="A68" s="560"/>
      <c r="B68" s="560"/>
      <c r="C68" s="487"/>
      <c r="D68" s="272" t="s">
        <v>38</v>
      </c>
      <c r="E68" s="112">
        <f>E67*INVERSIÓN!I22</f>
        <v>1461920.2</v>
      </c>
      <c r="F68" s="112"/>
      <c r="G68" s="112"/>
      <c r="H68" s="112">
        <v>0</v>
      </c>
      <c r="I68" s="112">
        <v>0</v>
      </c>
      <c r="J68" s="112"/>
      <c r="K68" s="112"/>
      <c r="L68" s="112">
        <v>0</v>
      </c>
      <c r="M68" s="112">
        <v>0</v>
      </c>
      <c r="N68" s="557"/>
      <c r="O68" s="557"/>
      <c r="P68" s="557"/>
      <c r="Q68" s="557"/>
      <c r="R68" s="557"/>
      <c r="S68" s="545"/>
      <c r="T68" s="545"/>
      <c r="U68" s="545"/>
      <c r="V68" s="545"/>
      <c r="W68" s="545"/>
      <c r="X68" s="552"/>
      <c r="AA68" s="270"/>
      <c r="AB68" s="270"/>
      <c r="AC68" s="271"/>
      <c r="AD68" s="271"/>
      <c r="AE68" s="271"/>
      <c r="AF68" s="270"/>
      <c r="AG68" s="271"/>
      <c r="AH68" s="271"/>
      <c r="AI68" s="271"/>
      <c r="AL68" s="256"/>
      <c r="AN68" s="270"/>
      <c r="AO68" s="270"/>
    </row>
    <row r="69" spans="1:41" ht="14.25" customHeight="1" thickBot="1">
      <c r="A69" s="560"/>
      <c r="B69" s="560"/>
      <c r="C69" s="487"/>
      <c r="D69" s="272" t="s">
        <v>39</v>
      </c>
      <c r="E69" s="112">
        <f>E68*INVERSIÓN!I23</f>
        <v>0</v>
      </c>
      <c r="F69" s="112"/>
      <c r="G69" s="112"/>
      <c r="H69" s="112">
        <v>0</v>
      </c>
      <c r="I69" s="112">
        <v>0</v>
      </c>
      <c r="J69" s="112"/>
      <c r="K69" s="112"/>
      <c r="L69" s="112">
        <v>0</v>
      </c>
      <c r="M69" s="112">
        <v>0</v>
      </c>
      <c r="N69" s="557"/>
      <c r="O69" s="557"/>
      <c r="P69" s="557"/>
      <c r="Q69" s="557"/>
      <c r="R69" s="557"/>
      <c r="S69" s="545"/>
      <c r="T69" s="545"/>
      <c r="U69" s="545"/>
      <c r="V69" s="545"/>
      <c r="W69" s="545"/>
      <c r="X69" s="552"/>
      <c r="AA69" s="270"/>
      <c r="AB69" s="270"/>
      <c r="AC69" s="271"/>
      <c r="AD69" s="271"/>
      <c r="AE69" s="271"/>
      <c r="AF69" s="270"/>
      <c r="AG69" s="271"/>
      <c r="AH69" s="271"/>
      <c r="AI69" s="271"/>
      <c r="AL69" s="256"/>
      <c r="AN69" s="270"/>
      <c r="AO69" s="270"/>
    </row>
    <row r="70" spans="1:41" ht="32.25" customHeight="1" thickBot="1">
      <c r="A70" s="560"/>
      <c r="B70" s="560"/>
      <c r="C70" s="555"/>
      <c r="D70" s="272" t="s">
        <v>40</v>
      </c>
      <c r="E70" s="112">
        <f>E69*INVERSIÓN!I24</f>
        <v>0</v>
      </c>
      <c r="F70" s="112"/>
      <c r="G70" s="112"/>
      <c r="H70" s="112">
        <v>0</v>
      </c>
      <c r="I70" s="112">
        <v>0</v>
      </c>
      <c r="J70" s="285"/>
      <c r="K70" s="285"/>
      <c r="L70" s="285"/>
      <c r="M70" s="285"/>
      <c r="N70" s="558"/>
      <c r="O70" s="558"/>
      <c r="P70" s="558"/>
      <c r="Q70" s="558"/>
      <c r="R70" s="558"/>
      <c r="S70" s="545"/>
      <c r="T70" s="545"/>
      <c r="U70" s="545"/>
      <c r="V70" s="545"/>
      <c r="W70" s="545"/>
      <c r="X70" s="552"/>
      <c r="AA70" s="270"/>
      <c r="AB70" s="270"/>
      <c r="AC70" s="271"/>
      <c r="AD70" s="271"/>
      <c r="AE70" s="271"/>
      <c r="AF70" s="270"/>
      <c r="AG70" s="271"/>
      <c r="AH70" s="271"/>
      <c r="AI70" s="271"/>
      <c r="AL70" s="256"/>
      <c r="AN70" s="270"/>
      <c r="AO70" s="270"/>
    </row>
    <row r="71" spans="1:41" ht="13.5" customHeight="1" thickBot="1">
      <c r="A71" s="560"/>
      <c r="B71" s="560"/>
      <c r="C71" s="554" t="s">
        <v>278</v>
      </c>
      <c r="D71" s="272" t="s">
        <v>37</v>
      </c>
      <c r="E71" s="284">
        <v>0.15</v>
      </c>
      <c r="F71" s="112"/>
      <c r="G71" s="112"/>
      <c r="H71" s="112">
        <v>0</v>
      </c>
      <c r="I71" s="112">
        <v>0</v>
      </c>
      <c r="J71" s="112"/>
      <c r="K71" s="112"/>
      <c r="L71" s="112">
        <v>0</v>
      </c>
      <c r="M71" s="112">
        <v>0</v>
      </c>
      <c r="N71" s="556" t="s">
        <v>166</v>
      </c>
      <c r="O71" s="556" t="s">
        <v>167</v>
      </c>
      <c r="P71" s="556" t="s">
        <v>144</v>
      </c>
      <c r="Q71" s="556" t="s">
        <v>267</v>
      </c>
      <c r="R71" s="556" t="s">
        <v>150</v>
      </c>
      <c r="S71" s="545" t="s">
        <v>138</v>
      </c>
      <c r="T71" s="545" t="s">
        <v>138</v>
      </c>
      <c r="U71" s="545" t="s">
        <v>139</v>
      </c>
      <c r="V71" s="545" t="s">
        <v>140</v>
      </c>
      <c r="W71" s="545" t="s">
        <v>141</v>
      </c>
      <c r="X71" s="552">
        <v>106616</v>
      </c>
      <c r="AA71" s="270"/>
      <c r="AB71" s="270"/>
      <c r="AC71" s="271"/>
      <c r="AD71" s="271"/>
      <c r="AE71" s="271"/>
      <c r="AF71" s="270"/>
      <c r="AG71" s="271"/>
      <c r="AH71" s="271"/>
      <c r="AI71" s="271"/>
      <c r="AL71" s="256"/>
      <c r="AN71" s="270"/>
      <c r="AO71" s="270"/>
    </row>
    <row r="72" spans="1:41" ht="13.5" customHeight="1" thickBot="1">
      <c r="A72" s="560"/>
      <c r="B72" s="560"/>
      <c r="C72" s="487"/>
      <c r="D72" s="272" t="s">
        <v>38</v>
      </c>
      <c r="E72" s="112">
        <f>E71*INVERSIÓN!I22</f>
        <v>21928803</v>
      </c>
      <c r="F72" s="112"/>
      <c r="G72" s="112"/>
      <c r="H72" s="112">
        <v>0</v>
      </c>
      <c r="I72" s="112">
        <v>0</v>
      </c>
      <c r="J72" s="112"/>
      <c r="K72" s="112"/>
      <c r="L72" s="112">
        <v>0</v>
      </c>
      <c r="M72" s="112">
        <v>0</v>
      </c>
      <c r="N72" s="557"/>
      <c r="O72" s="557"/>
      <c r="P72" s="557"/>
      <c r="Q72" s="557"/>
      <c r="R72" s="557"/>
      <c r="S72" s="545"/>
      <c r="T72" s="545"/>
      <c r="U72" s="545"/>
      <c r="V72" s="545"/>
      <c r="W72" s="545"/>
      <c r="X72" s="552"/>
      <c r="AA72" s="270"/>
      <c r="AB72" s="270"/>
      <c r="AC72" s="271"/>
      <c r="AD72" s="271"/>
      <c r="AE72" s="271"/>
      <c r="AF72" s="270"/>
      <c r="AG72" s="271"/>
      <c r="AH72" s="271"/>
      <c r="AI72" s="271"/>
      <c r="AL72" s="256"/>
      <c r="AN72" s="270"/>
      <c r="AO72" s="270"/>
    </row>
    <row r="73" spans="1:41" ht="14.25" customHeight="1" thickBot="1">
      <c r="A73" s="560"/>
      <c r="B73" s="560"/>
      <c r="C73" s="487"/>
      <c r="D73" s="272" t="s">
        <v>39</v>
      </c>
      <c r="E73" s="112">
        <f>E72*INVERSIÓN!I23</f>
        <v>0</v>
      </c>
      <c r="F73" s="112"/>
      <c r="G73" s="112"/>
      <c r="H73" s="112">
        <v>0</v>
      </c>
      <c r="I73" s="112">
        <v>0</v>
      </c>
      <c r="J73" s="112"/>
      <c r="K73" s="112"/>
      <c r="L73" s="112">
        <v>0</v>
      </c>
      <c r="M73" s="112">
        <v>0</v>
      </c>
      <c r="N73" s="557"/>
      <c r="O73" s="557"/>
      <c r="P73" s="557"/>
      <c r="Q73" s="557"/>
      <c r="R73" s="557"/>
      <c r="S73" s="545"/>
      <c r="T73" s="545"/>
      <c r="U73" s="545"/>
      <c r="V73" s="545"/>
      <c r="W73" s="545"/>
      <c r="X73" s="552"/>
      <c r="AA73" s="270"/>
      <c r="AB73" s="270"/>
      <c r="AC73" s="271"/>
      <c r="AD73" s="271"/>
      <c r="AE73" s="271"/>
      <c r="AF73" s="270"/>
      <c r="AG73" s="271"/>
      <c r="AH73" s="271"/>
      <c r="AI73" s="271"/>
      <c r="AL73" s="256"/>
      <c r="AN73" s="270"/>
      <c r="AO73" s="270"/>
    </row>
    <row r="74" spans="1:41" ht="32.25" customHeight="1" thickBot="1">
      <c r="A74" s="561"/>
      <c r="B74" s="561"/>
      <c r="C74" s="555"/>
      <c r="D74" s="272" t="s">
        <v>40</v>
      </c>
      <c r="E74" s="112">
        <f>E73*INVERSIÓN!I24</f>
        <v>0</v>
      </c>
      <c r="F74" s="112"/>
      <c r="G74" s="112"/>
      <c r="H74" s="112">
        <v>0</v>
      </c>
      <c r="I74" s="112">
        <v>0</v>
      </c>
      <c r="J74" s="285"/>
      <c r="K74" s="285"/>
      <c r="L74" s="285"/>
      <c r="M74" s="285"/>
      <c r="N74" s="558"/>
      <c r="O74" s="558"/>
      <c r="P74" s="558"/>
      <c r="Q74" s="558"/>
      <c r="R74" s="558"/>
      <c r="S74" s="545"/>
      <c r="T74" s="545"/>
      <c r="U74" s="545"/>
      <c r="V74" s="545"/>
      <c r="W74" s="545"/>
      <c r="X74" s="552"/>
      <c r="AA74" s="270"/>
      <c r="AB74" s="270"/>
      <c r="AC74" s="271"/>
      <c r="AD74" s="271"/>
      <c r="AE74" s="271"/>
      <c r="AF74" s="270"/>
      <c r="AG74" s="271"/>
      <c r="AH74" s="271"/>
      <c r="AI74" s="271"/>
      <c r="AL74" s="256"/>
      <c r="AN74" s="270"/>
      <c r="AO74" s="270"/>
    </row>
    <row r="75" spans="1:41" ht="13.5" customHeight="1" thickBot="1">
      <c r="A75" s="559">
        <v>3</v>
      </c>
      <c r="B75" s="559" t="s">
        <v>120</v>
      </c>
      <c r="C75" s="554" t="s">
        <v>279</v>
      </c>
      <c r="D75" s="272" t="s">
        <v>37</v>
      </c>
      <c r="E75" s="284">
        <v>0.03</v>
      </c>
      <c r="F75" s="112"/>
      <c r="G75" s="112"/>
      <c r="H75" s="112">
        <v>0</v>
      </c>
      <c r="I75" s="112">
        <v>0</v>
      </c>
      <c r="J75" s="112"/>
      <c r="K75" s="112"/>
      <c r="L75" s="112">
        <v>0</v>
      </c>
      <c r="M75" s="112">
        <v>0</v>
      </c>
      <c r="N75" s="556" t="s">
        <v>168</v>
      </c>
      <c r="O75" s="556" t="s">
        <v>169</v>
      </c>
      <c r="P75" s="556" t="s">
        <v>144</v>
      </c>
      <c r="Q75" s="556" t="s">
        <v>267</v>
      </c>
      <c r="R75" s="556" t="s">
        <v>150</v>
      </c>
      <c r="S75" s="545" t="s">
        <v>138</v>
      </c>
      <c r="T75" s="545" t="s">
        <v>138</v>
      </c>
      <c r="U75" s="545" t="s">
        <v>139</v>
      </c>
      <c r="V75" s="545" t="s">
        <v>140</v>
      </c>
      <c r="W75" s="545" t="s">
        <v>141</v>
      </c>
      <c r="X75" s="552">
        <v>52840</v>
      </c>
      <c r="AA75" s="270"/>
      <c r="AB75" s="270"/>
      <c r="AC75" s="271"/>
      <c r="AD75" s="271"/>
      <c r="AE75" s="271"/>
      <c r="AF75" s="270"/>
      <c r="AG75" s="271"/>
      <c r="AH75" s="271"/>
      <c r="AI75" s="271"/>
      <c r="AL75" s="256"/>
      <c r="AN75" s="270"/>
      <c r="AO75" s="270"/>
    </row>
    <row r="76" spans="1:41" ht="13.5" customHeight="1" thickBot="1">
      <c r="A76" s="560"/>
      <c r="B76" s="560"/>
      <c r="C76" s="487"/>
      <c r="D76" s="272" t="s">
        <v>38</v>
      </c>
      <c r="E76" s="112">
        <f>E75*INVERSIÓN!I22</f>
        <v>4385760.6</v>
      </c>
      <c r="F76" s="112"/>
      <c r="G76" s="112"/>
      <c r="H76" s="112">
        <v>0</v>
      </c>
      <c r="I76" s="112">
        <v>0</v>
      </c>
      <c r="J76" s="112"/>
      <c r="K76" s="112"/>
      <c r="L76" s="112">
        <v>0</v>
      </c>
      <c r="M76" s="112">
        <v>0</v>
      </c>
      <c r="N76" s="557"/>
      <c r="O76" s="557"/>
      <c r="P76" s="557"/>
      <c r="Q76" s="557"/>
      <c r="R76" s="557"/>
      <c r="S76" s="545"/>
      <c r="T76" s="545"/>
      <c r="U76" s="545"/>
      <c r="V76" s="545"/>
      <c r="W76" s="545"/>
      <c r="X76" s="552"/>
      <c r="AA76" s="270"/>
      <c r="AB76" s="270"/>
      <c r="AC76" s="271"/>
      <c r="AD76" s="271"/>
      <c r="AE76" s="271"/>
      <c r="AF76" s="270"/>
      <c r="AG76" s="271"/>
      <c r="AH76" s="271"/>
      <c r="AI76" s="271"/>
      <c r="AL76" s="256"/>
      <c r="AN76" s="270"/>
      <c r="AO76" s="270"/>
    </row>
    <row r="77" spans="1:41" ht="14.25" customHeight="1" thickBot="1">
      <c r="A77" s="560"/>
      <c r="B77" s="560"/>
      <c r="C77" s="487"/>
      <c r="D77" s="272" t="s">
        <v>39</v>
      </c>
      <c r="E77" s="112">
        <f>E76*INVERSIÓN!I23</f>
        <v>0</v>
      </c>
      <c r="F77" s="112"/>
      <c r="G77" s="112"/>
      <c r="H77" s="112">
        <v>0</v>
      </c>
      <c r="I77" s="112">
        <v>0</v>
      </c>
      <c r="J77" s="112"/>
      <c r="K77" s="112"/>
      <c r="L77" s="112">
        <v>0</v>
      </c>
      <c r="M77" s="112">
        <v>0</v>
      </c>
      <c r="N77" s="557"/>
      <c r="O77" s="557"/>
      <c r="P77" s="557"/>
      <c r="Q77" s="557"/>
      <c r="R77" s="557"/>
      <c r="S77" s="545"/>
      <c r="T77" s="545"/>
      <c r="U77" s="545"/>
      <c r="V77" s="545"/>
      <c r="W77" s="545"/>
      <c r="X77" s="552"/>
      <c r="AA77" s="270"/>
      <c r="AB77" s="270"/>
      <c r="AC77" s="271"/>
      <c r="AD77" s="271"/>
      <c r="AE77" s="271"/>
      <c r="AF77" s="270"/>
      <c r="AG77" s="271"/>
      <c r="AH77" s="271"/>
      <c r="AI77" s="271"/>
      <c r="AL77" s="256"/>
      <c r="AN77" s="270"/>
      <c r="AO77" s="270"/>
    </row>
    <row r="78" spans="1:41" ht="32.25" customHeight="1" thickBot="1">
      <c r="A78" s="560"/>
      <c r="B78" s="560"/>
      <c r="C78" s="555"/>
      <c r="D78" s="272" t="s">
        <v>40</v>
      </c>
      <c r="E78" s="112">
        <f>E77*INVERSIÓN!I24</f>
        <v>0</v>
      </c>
      <c r="F78" s="112"/>
      <c r="G78" s="112"/>
      <c r="H78" s="112">
        <v>0</v>
      </c>
      <c r="I78" s="112">
        <v>0</v>
      </c>
      <c r="J78" s="285"/>
      <c r="K78" s="285"/>
      <c r="L78" s="285"/>
      <c r="M78" s="285"/>
      <c r="N78" s="558"/>
      <c r="O78" s="558"/>
      <c r="P78" s="558"/>
      <c r="Q78" s="558"/>
      <c r="R78" s="558"/>
      <c r="S78" s="545"/>
      <c r="T78" s="545"/>
      <c r="U78" s="545"/>
      <c r="V78" s="545"/>
      <c r="W78" s="545"/>
      <c r="X78" s="552"/>
      <c r="AA78" s="270"/>
      <c r="AB78" s="270"/>
      <c r="AC78" s="271"/>
      <c r="AD78" s="271"/>
      <c r="AE78" s="271"/>
      <c r="AF78" s="270"/>
      <c r="AG78" s="271"/>
      <c r="AH78" s="271"/>
      <c r="AI78" s="271"/>
      <c r="AL78" s="256"/>
      <c r="AN78" s="270"/>
      <c r="AO78" s="270"/>
    </row>
    <row r="79" spans="1:41" ht="13.5" customHeight="1" thickBot="1">
      <c r="A79" s="560"/>
      <c r="B79" s="560"/>
      <c r="C79" s="554" t="s">
        <v>280</v>
      </c>
      <c r="D79" s="272" t="s">
        <v>37</v>
      </c>
      <c r="E79" s="284">
        <v>0.02</v>
      </c>
      <c r="F79" s="112"/>
      <c r="G79" s="112"/>
      <c r="H79" s="112">
        <v>0</v>
      </c>
      <c r="I79" s="112">
        <v>0</v>
      </c>
      <c r="J79" s="112"/>
      <c r="K79" s="112"/>
      <c r="L79" s="112">
        <v>0</v>
      </c>
      <c r="M79" s="112">
        <v>0</v>
      </c>
      <c r="N79" s="556" t="s">
        <v>168</v>
      </c>
      <c r="O79" s="556" t="s">
        <v>170</v>
      </c>
      <c r="P79" s="556" t="s">
        <v>144</v>
      </c>
      <c r="Q79" s="556" t="s">
        <v>267</v>
      </c>
      <c r="R79" s="556" t="s">
        <v>150</v>
      </c>
      <c r="S79" s="545" t="s">
        <v>138</v>
      </c>
      <c r="T79" s="545" t="s">
        <v>138</v>
      </c>
      <c r="U79" s="545" t="s">
        <v>139</v>
      </c>
      <c r="V79" s="545" t="s">
        <v>140</v>
      </c>
      <c r="W79" s="545" t="s">
        <v>141</v>
      </c>
      <c r="X79" s="552">
        <v>8067</v>
      </c>
      <c r="AA79" s="270"/>
      <c r="AB79" s="270"/>
      <c r="AC79" s="271"/>
      <c r="AD79" s="271"/>
      <c r="AE79" s="271"/>
      <c r="AF79" s="270"/>
      <c r="AG79" s="271"/>
      <c r="AH79" s="271"/>
      <c r="AI79" s="271"/>
      <c r="AL79" s="256"/>
      <c r="AN79" s="270"/>
      <c r="AO79" s="270"/>
    </row>
    <row r="80" spans="1:41" ht="13.5" customHeight="1" thickBot="1">
      <c r="A80" s="560"/>
      <c r="B80" s="560"/>
      <c r="C80" s="487"/>
      <c r="D80" s="272" t="s">
        <v>38</v>
      </c>
      <c r="E80" s="112">
        <f>E79*INVERSIÓN!I22</f>
        <v>2923840.4</v>
      </c>
      <c r="F80" s="112"/>
      <c r="G80" s="112"/>
      <c r="H80" s="112">
        <v>0</v>
      </c>
      <c r="I80" s="112">
        <v>0</v>
      </c>
      <c r="J80" s="112"/>
      <c r="K80" s="112"/>
      <c r="L80" s="112">
        <v>0</v>
      </c>
      <c r="M80" s="112">
        <v>0</v>
      </c>
      <c r="N80" s="557"/>
      <c r="O80" s="557"/>
      <c r="P80" s="557"/>
      <c r="Q80" s="557"/>
      <c r="R80" s="557"/>
      <c r="S80" s="545"/>
      <c r="T80" s="545"/>
      <c r="U80" s="545"/>
      <c r="V80" s="545"/>
      <c r="W80" s="545"/>
      <c r="X80" s="552"/>
      <c r="AA80" s="270"/>
      <c r="AB80" s="270"/>
      <c r="AC80" s="271"/>
      <c r="AD80" s="271"/>
      <c r="AE80" s="271"/>
      <c r="AF80" s="270"/>
      <c r="AG80" s="271"/>
      <c r="AH80" s="271"/>
      <c r="AI80" s="271"/>
      <c r="AL80" s="256"/>
      <c r="AN80" s="270"/>
      <c r="AO80" s="270"/>
    </row>
    <row r="81" spans="1:41" ht="14.25" customHeight="1" thickBot="1">
      <c r="A81" s="560"/>
      <c r="B81" s="560"/>
      <c r="C81" s="487"/>
      <c r="D81" s="272" t="s">
        <v>39</v>
      </c>
      <c r="E81" s="112">
        <f>E80*INVERSIÓN!I23</f>
        <v>0</v>
      </c>
      <c r="F81" s="112"/>
      <c r="G81" s="112"/>
      <c r="H81" s="112">
        <v>0</v>
      </c>
      <c r="I81" s="112">
        <v>0</v>
      </c>
      <c r="J81" s="112"/>
      <c r="K81" s="112"/>
      <c r="L81" s="112">
        <v>0</v>
      </c>
      <c r="M81" s="112">
        <v>0</v>
      </c>
      <c r="N81" s="557"/>
      <c r="O81" s="557"/>
      <c r="P81" s="557"/>
      <c r="Q81" s="557"/>
      <c r="R81" s="557"/>
      <c r="S81" s="545"/>
      <c r="T81" s="545"/>
      <c r="U81" s="545"/>
      <c r="V81" s="545"/>
      <c r="W81" s="545"/>
      <c r="X81" s="552"/>
      <c r="AA81" s="270"/>
      <c r="AB81" s="270"/>
      <c r="AC81" s="271"/>
      <c r="AD81" s="271"/>
      <c r="AE81" s="271"/>
      <c r="AF81" s="270"/>
      <c r="AG81" s="271"/>
      <c r="AH81" s="271"/>
      <c r="AI81" s="271"/>
      <c r="AL81" s="256"/>
      <c r="AN81" s="270"/>
      <c r="AO81" s="270"/>
    </row>
    <row r="82" spans="1:41" ht="32.25" customHeight="1" thickBot="1">
      <c r="A82" s="560"/>
      <c r="B82" s="560"/>
      <c r="C82" s="555"/>
      <c r="D82" s="272" t="s">
        <v>40</v>
      </c>
      <c r="E82" s="112">
        <f>E81*INVERSIÓN!I24</f>
        <v>0</v>
      </c>
      <c r="F82" s="112"/>
      <c r="G82" s="112"/>
      <c r="H82" s="112">
        <v>0</v>
      </c>
      <c r="I82" s="112">
        <v>0</v>
      </c>
      <c r="J82" s="285"/>
      <c r="K82" s="285"/>
      <c r="L82" s="285"/>
      <c r="M82" s="285"/>
      <c r="N82" s="558"/>
      <c r="O82" s="558"/>
      <c r="P82" s="558"/>
      <c r="Q82" s="558"/>
      <c r="R82" s="558"/>
      <c r="S82" s="545"/>
      <c r="T82" s="545"/>
      <c r="U82" s="545"/>
      <c r="V82" s="545"/>
      <c r="W82" s="545"/>
      <c r="X82" s="552"/>
      <c r="AA82" s="270"/>
      <c r="AB82" s="270"/>
      <c r="AC82" s="271"/>
      <c r="AD82" s="271"/>
      <c r="AE82" s="271"/>
      <c r="AF82" s="270"/>
      <c r="AG82" s="271"/>
      <c r="AH82" s="271"/>
      <c r="AI82" s="271"/>
      <c r="AL82" s="256"/>
      <c r="AN82" s="270"/>
      <c r="AO82" s="270"/>
    </row>
    <row r="83" spans="1:41" ht="13.5" customHeight="1" thickBot="1">
      <c r="A83" s="560"/>
      <c r="B83" s="560"/>
      <c r="C83" s="554" t="s">
        <v>281</v>
      </c>
      <c r="D83" s="272" t="s">
        <v>37</v>
      </c>
      <c r="E83" s="284">
        <v>0.06</v>
      </c>
      <c r="F83" s="112"/>
      <c r="G83" s="112"/>
      <c r="H83" s="112">
        <v>0</v>
      </c>
      <c r="I83" s="112">
        <v>0</v>
      </c>
      <c r="J83" s="112"/>
      <c r="K83" s="112"/>
      <c r="L83" s="112">
        <v>0</v>
      </c>
      <c r="M83" s="112">
        <v>0</v>
      </c>
      <c r="N83" s="556" t="s">
        <v>168</v>
      </c>
      <c r="O83" s="556" t="s">
        <v>171</v>
      </c>
      <c r="P83" s="556" t="s">
        <v>144</v>
      </c>
      <c r="Q83" s="556" t="s">
        <v>267</v>
      </c>
      <c r="R83" s="556" t="s">
        <v>150</v>
      </c>
      <c r="S83" s="545" t="s">
        <v>138</v>
      </c>
      <c r="T83" s="545" t="s">
        <v>138</v>
      </c>
      <c r="U83" s="545" t="s">
        <v>139</v>
      </c>
      <c r="V83" s="545" t="s">
        <v>140</v>
      </c>
      <c r="W83" s="545" t="s">
        <v>141</v>
      </c>
      <c r="X83" s="552">
        <v>116103</v>
      </c>
      <c r="AA83" s="270"/>
      <c r="AB83" s="270"/>
      <c r="AC83" s="271"/>
      <c r="AD83" s="271"/>
      <c r="AE83" s="271"/>
      <c r="AF83" s="270"/>
      <c r="AG83" s="271"/>
      <c r="AH83" s="271"/>
      <c r="AI83" s="271"/>
      <c r="AL83" s="256"/>
      <c r="AN83" s="270"/>
      <c r="AO83" s="270"/>
    </row>
    <row r="84" spans="1:41" ht="13.5" customHeight="1" thickBot="1">
      <c r="A84" s="560"/>
      <c r="B84" s="560"/>
      <c r="C84" s="487"/>
      <c r="D84" s="272" t="s">
        <v>38</v>
      </c>
      <c r="E84" s="112">
        <f>E83*INVERSIÓN!I22</f>
        <v>8771521.2</v>
      </c>
      <c r="F84" s="112"/>
      <c r="G84" s="112"/>
      <c r="H84" s="112">
        <v>0</v>
      </c>
      <c r="I84" s="112">
        <v>0</v>
      </c>
      <c r="J84" s="112"/>
      <c r="K84" s="112"/>
      <c r="L84" s="112">
        <v>0</v>
      </c>
      <c r="M84" s="112">
        <v>0</v>
      </c>
      <c r="N84" s="557"/>
      <c r="O84" s="557"/>
      <c r="P84" s="557"/>
      <c r="Q84" s="557"/>
      <c r="R84" s="557"/>
      <c r="S84" s="545"/>
      <c r="T84" s="545"/>
      <c r="U84" s="545"/>
      <c r="V84" s="545"/>
      <c r="W84" s="545"/>
      <c r="X84" s="552"/>
      <c r="AA84" s="270"/>
      <c r="AB84" s="270"/>
      <c r="AC84" s="271"/>
      <c r="AD84" s="271"/>
      <c r="AE84" s="271"/>
      <c r="AF84" s="270"/>
      <c r="AG84" s="271"/>
      <c r="AH84" s="271"/>
      <c r="AI84" s="271"/>
      <c r="AL84" s="256"/>
      <c r="AN84" s="270"/>
      <c r="AO84" s="270"/>
    </row>
    <row r="85" spans="1:41" ht="14.25" customHeight="1" thickBot="1">
      <c r="A85" s="560"/>
      <c r="B85" s="560"/>
      <c r="C85" s="487"/>
      <c r="D85" s="272" t="s">
        <v>39</v>
      </c>
      <c r="E85" s="112">
        <f>E84*INVERSIÓN!I23</f>
        <v>0</v>
      </c>
      <c r="F85" s="112"/>
      <c r="G85" s="112"/>
      <c r="H85" s="112">
        <v>0</v>
      </c>
      <c r="I85" s="112">
        <v>0</v>
      </c>
      <c r="J85" s="112"/>
      <c r="K85" s="112"/>
      <c r="L85" s="112">
        <v>0</v>
      </c>
      <c r="M85" s="112">
        <v>0</v>
      </c>
      <c r="N85" s="557"/>
      <c r="O85" s="557"/>
      <c r="P85" s="557"/>
      <c r="Q85" s="557"/>
      <c r="R85" s="557"/>
      <c r="S85" s="545"/>
      <c r="T85" s="545"/>
      <c r="U85" s="545"/>
      <c r="V85" s="545"/>
      <c r="W85" s="545"/>
      <c r="X85" s="552"/>
      <c r="AA85" s="270"/>
      <c r="AB85" s="270"/>
      <c r="AC85" s="271"/>
      <c r="AD85" s="271"/>
      <c r="AE85" s="271"/>
      <c r="AF85" s="270"/>
      <c r="AG85" s="271"/>
      <c r="AH85" s="271"/>
      <c r="AI85" s="271"/>
      <c r="AL85" s="256"/>
      <c r="AN85" s="270"/>
      <c r="AO85" s="270"/>
    </row>
    <row r="86" spans="1:41" ht="32.25" customHeight="1" thickBot="1">
      <c r="A86" s="561"/>
      <c r="B86" s="561"/>
      <c r="C86" s="555"/>
      <c r="D86" s="272" t="s">
        <v>40</v>
      </c>
      <c r="E86" s="112">
        <f>E85*INVERSIÓN!I24</f>
        <v>0</v>
      </c>
      <c r="F86" s="112"/>
      <c r="G86" s="112"/>
      <c r="H86" s="112">
        <v>0</v>
      </c>
      <c r="I86" s="112">
        <v>0</v>
      </c>
      <c r="J86" s="285"/>
      <c r="K86" s="285"/>
      <c r="L86" s="285"/>
      <c r="M86" s="285"/>
      <c r="N86" s="558"/>
      <c r="O86" s="558"/>
      <c r="P86" s="558"/>
      <c r="Q86" s="558"/>
      <c r="R86" s="558"/>
      <c r="S86" s="545"/>
      <c r="T86" s="545"/>
      <c r="U86" s="545"/>
      <c r="V86" s="545"/>
      <c r="W86" s="545"/>
      <c r="X86" s="552"/>
      <c r="AA86" s="270"/>
      <c r="AB86" s="270"/>
      <c r="AC86" s="271"/>
      <c r="AD86" s="271"/>
      <c r="AE86" s="271"/>
      <c r="AF86" s="270"/>
      <c r="AG86" s="271"/>
      <c r="AH86" s="271"/>
      <c r="AI86" s="271"/>
      <c r="AL86" s="256"/>
      <c r="AN86" s="270"/>
      <c r="AO86" s="270"/>
    </row>
    <row r="87" spans="1:41" ht="13.5" customHeight="1" thickBot="1">
      <c r="A87" s="559">
        <v>3</v>
      </c>
      <c r="B87" s="559" t="s">
        <v>120</v>
      </c>
      <c r="C87" s="554" t="s">
        <v>282</v>
      </c>
      <c r="D87" s="272" t="s">
        <v>37</v>
      </c>
      <c r="E87" s="284">
        <v>0.12</v>
      </c>
      <c r="F87" s="112"/>
      <c r="G87" s="112"/>
      <c r="H87" s="112">
        <v>0</v>
      </c>
      <c r="I87" s="112">
        <v>0</v>
      </c>
      <c r="J87" s="112"/>
      <c r="K87" s="112"/>
      <c r="L87" s="112">
        <v>0</v>
      </c>
      <c r="M87" s="112">
        <v>0</v>
      </c>
      <c r="N87" s="556" t="s">
        <v>168</v>
      </c>
      <c r="O87" s="556" t="s">
        <v>172</v>
      </c>
      <c r="P87" s="556" t="s">
        <v>144</v>
      </c>
      <c r="Q87" s="556" t="s">
        <v>267</v>
      </c>
      <c r="R87" s="556" t="s">
        <v>150</v>
      </c>
      <c r="S87" s="545" t="s">
        <v>138</v>
      </c>
      <c r="T87" s="545" t="s">
        <v>138</v>
      </c>
      <c r="U87" s="545" t="s">
        <v>139</v>
      </c>
      <c r="V87" s="545" t="s">
        <v>140</v>
      </c>
      <c r="W87" s="545" t="s">
        <v>141</v>
      </c>
      <c r="X87" s="552">
        <v>177614</v>
      </c>
      <c r="AA87" s="270"/>
      <c r="AB87" s="270"/>
      <c r="AC87" s="271"/>
      <c r="AD87" s="271"/>
      <c r="AE87" s="271"/>
      <c r="AF87" s="270"/>
      <c r="AG87" s="271"/>
      <c r="AH87" s="271"/>
      <c r="AI87" s="271"/>
      <c r="AL87" s="256"/>
      <c r="AN87" s="270"/>
      <c r="AO87" s="270"/>
    </row>
    <row r="88" spans="1:41" ht="13.5" customHeight="1" thickBot="1">
      <c r="A88" s="560"/>
      <c r="B88" s="560"/>
      <c r="C88" s="487"/>
      <c r="D88" s="272" t="s">
        <v>38</v>
      </c>
      <c r="E88" s="112">
        <f>E87*INVERSIÓN!I22</f>
        <v>17543042.4</v>
      </c>
      <c r="F88" s="112"/>
      <c r="G88" s="112"/>
      <c r="H88" s="112">
        <v>0</v>
      </c>
      <c r="I88" s="112">
        <v>0</v>
      </c>
      <c r="J88" s="112"/>
      <c r="K88" s="112"/>
      <c r="L88" s="112">
        <v>0</v>
      </c>
      <c r="M88" s="112">
        <v>0</v>
      </c>
      <c r="N88" s="557"/>
      <c r="O88" s="557"/>
      <c r="P88" s="557"/>
      <c r="Q88" s="557"/>
      <c r="R88" s="557"/>
      <c r="S88" s="545"/>
      <c r="T88" s="545"/>
      <c r="U88" s="545"/>
      <c r="V88" s="545"/>
      <c r="W88" s="545"/>
      <c r="X88" s="552"/>
      <c r="AA88" s="270"/>
      <c r="AB88" s="270"/>
      <c r="AC88" s="271"/>
      <c r="AD88" s="271"/>
      <c r="AE88" s="271"/>
      <c r="AF88" s="270"/>
      <c r="AG88" s="271"/>
      <c r="AH88" s="271"/>
      <c r="AI88" s="271"/>
      <c r="AL88" s="256"/>
      <c r="AN88" s="270"/>
      <c r="AO88" s="270"/>
    </row>
    <row r="89" spans="1:41" ht="14.25" customHeight="1" thickBot="1">
      <c r="A89" s="560"/>
      <c r="B89" s="560"/>
      <c r="C89" s="487"/>
      <c r="D89" s="272" t="s">
        <v>39</v>
      </c>
      <c r="E89" s="112">
        <f>E88*INVERSIÓN!I23</f>
        <v>0</v>
      </c>
      <c r="F89" s="112"/>
      <c r="G89" s="112"/>
      <c r="H89" s="112">
        <v>0</v>
      </c>
      <c r="I89" s="112">
        <v>0</v>
      </c>
      <c r="J89" s="112"/>
      <c r="K89" s="112"/>
      <c r="L89" s="112">
        <v>0</v>
      </c>
      <c r="M89" s="112">
        <v>0</v>
      </c>
      <c r="N89" s="557"/>
      <c r="O89" s="557"/>
      <c r="P89" s="557"/>
      <c r="Q89" s="557"/>
      <c r="R89" s="557"/>
      <c r="S89" s="545"/>
      <c r="T89" s="545"/>
      <c r="U89" s="545"/>
      <c r="V89" s="545"/>
      <c r="W89" s="545"/>
      <c r="X89" s="552"/>
      <c r="AA89" s="270"/>
      <c r="AB89" s="270"/>
      <c r="AC89" s="271"/>
      <c r="AD89" s="271"/>
      <c r="AE89" s="271"/>
      <c r="AF89" s="270"/>
      <c r="AG89" s="271"/>
      <c r="AH89" s="271"/>
      <c r="AI89" s="271"/>
      <c r="AL89" s="256"/>
      <c r="AN89" s="270"/>
      <c r="AO89" s="270"/>
    </row>
    <row r="90" spans="1:41" ht="32.25" customHeight="1" thickBot="1">
      <c r="A90" s="560"/>
      <c r="B90" s="560"/>
      <c r="C90" s="555"/>
      <c r="D90" s="272" t="s">
        <v>40</v>
      </c>
      <c r="E90" s="112">
        <f>E89*INVERSIÓN!I24</f>
        <v>0</v>
      </c>
      <c r="F90" s="112"/>
      <c r="G90" s="112"/>
      <c r="H90" s="112">
        <v>0</v>
      </c>
      <c r="I90" s="112">
        <v>0</v>
      </c>
      <c r="J90" s="285"/>
      <c r="K90" s="285"/>
      <c r="L90" s="285"/>
      <c r="M90" s="285"/>
      <c r="N90" s="558"/>
      <c r="O90" s="558"/>
      <c r="P90" s="558"/>
      <c r="Q90" s="558"/>
      <c r="R90" s="558"/>
      <c r="S90" s="545"/>
      <c r="T90" s="545"/>
      <c r="U90" s="545"/>
      <c r="V90" s="545"/>
      <c r="W90" s="545"/>
      <c r="X90" s="552"/>
      <c r="AA90" s="270"/>
      <c r="AB90" s="270"/>
      <c r="AC90" s="271"/>
      <c r="AD90" s="271"/>
      <c r="AE90" s="271"/>
      <c r="AF90" s="270"/>
      <c r="AG90" s="271"/>
      <c r="AH90" s="271"/>
      <c r="AI90" s="271"/>
      <c r="AL90" s="256"/>
      <c r="AN90" s="270"/>
      <c r="AO90" s="270"/>
    </row>
    <row r="91" spans="1:41" ht="13.5" customHeight="1" thickBot="1">
      <c r="A91" s="560"/>
      <c r="B91" s="560"/>
      <c r="C91" s="554" t="s">
        <v>283</v>
      </c>
      <c r="D91" s="272" t="s">
        <v>37</v>
      </c>
      <c r="E91" s="284">
        <v>0.01</v>
      </c>
      <c r="F91" s="112"/>
      <c r="G91" s="112"/>
      <c r="H91" s="112">
        <v>0</v>
      </c>
      <c r="I91" s="112">
        <v>0</v>
      </c>
      <c r="J91" s="112"/>
      <c r="K91" s="112"/>
      <c r="L91" s="112">
        <v>0</v>
      </c>
      <c r="M91" s="112">
        <v>0</v>
      </c>
      <c r="N91" s="556" t="s">
        <v>168</v>
      </c>
      <c r="O91" s="556" t="s">
        <v>173</v>
      </c>
      <c r="P91" s="556" t="s">
        <v>144</v>
      </c>
      <c r="Q91" s="556" t="s">
        <v>267</v>
      </c>
      <c r="R91" s="556" t="s">
        <v>150</v>
      </c>
      <c r="S91" s="545" t="s">
        <v>138</v>
      </c>
      <c r="T91" s="545" t="s">
        <v>138</v>
      </c>
      <c r="U91" s="545" t="s">
        <v>139</v>
      </c>
      <c r="V91" s="545" t="s">
        <v>140</v>
      </c>
      <c r="W91" s="545" t="s">
        <v>141</v>
      </c>
      <c r="X91" s="552">
        <v>77634</v>
      </c>
      <c r="AA91" s="270"/>
      <c r="AB91" s="270"/>
      <c r="AC91" s="271"/>
      <c r="AD91" s="271"/>
      <c r="AE91" s="271"/>
      <c r="AF91" s="270"/>
      <c r="AG91" s="271"/>
      <c r="AH91" s="271"/>
      <c r="AI91" s="271"/>
      <c r="AL91" s="256"/>
      <c r="AN91" s="270"/>
      <c r="AO91" s="270"/>
    </row>
    <row r="92" spans="1:41" ht="13.5" customHeight="1" thickBot="1">
      <c r="A92" s="560"/>
      <c r="B92" s="560"/>
      <c r="C92" s="487"/>
      <c r="D92" s="272" t="s">
        <v>38</v>
      </c>
      <c r="E92" s="112">
        <f>E91*INVERSIÓN!I22</f>
        <v>1461920.2</v>
      </c>
      <c r="F92" s="112"/>
      <c r="G92" s="112"/>
      <c r="H92" s="112">
        <v>0</v>
      </c>
      <c r="I92" s="112">
        <v>0</v>
      </c>
      <c r="J92" s="112"/>
      <c r="K92" s="112"/>
      <c r="L92" s="112">
        <v>0</v>
      </c>
      <c r="M92" s="112">
        <v>0</v>
      </c>
      <c r="N92" s="557"/>
      <c r="O92" s="557"/>
      <c r="P92" s="557"/>
      <c r="Q92" s="557"/>
      <c r="R92" s="557"/>
      <c r="S92" s="545"/>
      <c r="T92" s="545"/>
      <c r="U92" s="545"/>
      <c r="V92" s="545"/>
      <c r="W92" s="545"/>
      <c r="X92" s="552"/>
      <c r="AA92" s="270"/>
      <c r="AB92" s="270"/>
      <c r="AC92" s="271"/>
      <c r="AD92" s="271"/>
      <c r="AE92" s="271"/>
      <c r="AF92" s="270"/>
      <c r="AG92" s="271"/>
      <c r="AH92" s="271"/>
      <c r="AI92" s="271"/>
      <c r="AL92" s="256"/>
      <c r="AN92" s="270"/>
      <c r="AO92" s="270"/>
    </row>
    <row r="93" spans="1:41" ht="14.25" customHeight="1" thickBot="1">
      <c r="A93" s="560"/>
      <c r="B93" s="560"/>
      <c r="C93" s="487"/>
      <c r="D93" s="272" t="s">
        <v>39</v>
      </c>
      <c r="E93" s="112">
        <f>E92*INVERSIÓN!I23</f>
        <v>0</v>
      </c>
      <c r="F93" s="112"/>
      <c r="G93" s="112"/>
      <c r="H93" s="112">
        <v>0</v>
      </c>
      <c r="I93" s="112">
        <v>0</v>
      </c>
      <c r="J93" s="112"/>
      <c r="K93" s="112"/>
      <c r="L93" s="112">
        <v>0</v>
      </c>
      <c r="M93" s="112">
        <v>0</v>
      </c>
      <c r="N93" s="557"/>
      <c r="O93" s="557"/>
      <c r="P93" s="557"/>
      <c r="Q93" s="557"/>
      <c r="R93" s="557"/>
      <c r="S93" s="545"/>
      <c r="T93" s="545"/>
      <c r="U93" s="545"/>
      <c r="V93" s="545"/>
      <c r="W93" s="545"/>
      <c r="X93" s="552"/>
      <c r="AA93" s="270"/>
      <c r="AB93" s="270"/>
      <c r="AC93" s="271"/>
      <c r="AD93" s="271"/>
      <c r="AE93" s="271"/>
      <c r="AF93" s="270"/>
      <c r="AG93" s="271"/>
      <c r="AH93" s="271"/>
      <c r="AI93" s="271"/>
      <c r="AL93" s="256"/>
      <c r="AN93" s="270"/>
      <c r="AO93" s="270"/>
    </row>
    <row r="94" spans="1:41" ht="32.25" customHeight="1" thickBot="1">
      <c r="A94" s="560"/>
      <c r="B94" s="560"/>
      <c r="C94" s="555"/>
      <c r="D94" s="272" t="s">
        <v>40</v>
      </c>
      <c r="E94" s="112">
        <f>E93*INVERSIÓN!I24</f>
        <v>0</v>
      </c>
      <c r="F94" s="112"/>
      <c r="G94" s="112"/>
      <c r="H94" s="112">
        <v>0</v>
      </c>
      <c r="I94" s="112">
        <v>0</v>
      </c>
      <c r="J94" s="285"/>
      <c r="K94" s="285"/>
      <c r="L94" s="285"/>
      <c r="M94" s="285"/>
      <c r="N94" s="558"/>
      <c r="O94" s="558"/>
      <c r="P94" s="558"/>
      <c r="Q94" s="558"/>
      <c r="R94" s="558"/>
      <c r="S94" s="545"/>
      <c r="T94" s="545"/>
      <c r="U94" s="545"/>
      <c r="V94" s="545"/>
      <c r="W94" s="545"/>
      <c r="X94" s="552"/>
      <c r="AA94" s="270"/>
      <c r="AB94" s="270"/>
      <c r="AC94" s="271"/>
      <c r="AD94" s="271"/>
      <c r="AE94" s="271"/>
      <c r="AF94" s="270"/>
      <c r="AG94" s="271"/>
      <c r="AH94" s="271"/>
      <c r="AI94" s="271"/>
      <c r="AL94" s="256"/>
      <c r="AN94" s="270"/>
      <c r="AO94" s="270"/>
    </row>
    <row r="95" spans="1:41" ht="13.5" customHeight="1" thickBot="1">
      <c r="A95" s="560"/>
      <c r="B95" s="560"/>
      <c r="C95" s="554" t="s">
        <v>284</v>
      </c>
      <c r="D95" s="272" t="s">
        <v>37</v>
      </c>
      <c r="E95" s="284">
        <v>0.01</v>
      </c>
      <c r="F95" s="112"/>
      <c r="G95" s="112"/>
      <c r="H95" s="112">
        <v>0</v>
      </c>
      <c r="I95" s="112">
        <v>0</v>
      </c>
      <c r="J95" s="112"/>
      <c r="K95" s="112"/>
      <c r="L95" s="112">
        <v>0</v>
      </c>
      <c r="M95" s="112">
        <v>0</v>
      </c>
      <c r="N95" s="556" t="s">
        <v>168</v>
      </c>
      <c r="O95" s="556" t="s">
        <v>174</v>
      </c>
      <c r="P95" s="556" t="s">
        <v>144</v>
      </c>
      <c r="Q95" s="556" t="s">
        <v>267</v>
      </c>
      <c r="R95" s="556" t="s">
        <v>150</v>
      </c>
      <c r="S95" s="545" t="s">
        <v>138</v>
      </c>
      <c r="T95" s="545" t="s">
        <v>138</v>
      </c>
      <c r="U95" s="545" t="s">
        <v>139</v>
      </c>
      <c r="V95" s="545" t="s">
        <v>140</v>
      </c>
      <c r="W95" s="545" t="s">
        <v>141</v>
      </c>
      <c r="X95" s="552">
        <v>1923</v>
      </c>
      <c r="AA95" s="270"/>
      <c r="AB95" s="270"/>
      <c r="AC95" s="271"/>
      <c r="AD95" s="271"/>
      <c r="AE95" s="271"/>
      <c r="AF95" s="270"/>
      <c r="AG95" s="271"/>
      <c r="AH95" s="271"/>
      <c r="AI95" s="271"/>
      <c r="AL95" s="256"/>
      <c r="AN95" s="270"/>
      <c r="AO95" s="270"/>
    </row>
    <row r="96" spans="1:41" ht="13.5" customHeight="1" thickBot="1">
      <c r="A96" s="560"/>
      <c r="B96" s="560"/>
      <c r="C96" s="487"/>
      <c r="D96" s="272" t="s">
        <v>38</v>
      </c>
      <c r="E96" s="112">
        <f>E95*INVERSIÓN!I22</f>
        <v>1461920.2</v>
      </c>
      <c r="F96" s="112"/>
      <c r="G96" s="112"/>
      <c r="H96" s="112">
        <v>0</v>
      </c>
      <c r="I96" s="112">
        <v>0</v>
      </c>
      <c r="J96" s="112"/>
      <c r="K96" s="112"/>
      <c r="L96" s="112">
        <v>0</v>
      </c>
      <c r="M96" s="112">
        <v>0</v>
      </c>
      <c r="N96" s="557"/>
      <c r="O96" s="557"/>
      <c r="P96" s="557"/>
      <c r="Q96" s="557"/>
      <c r="R96" s="557"/>
      <c r="S96" s="545"/>
      <c r="T96" s="545"/>
      <c r="U96" s="545"/>
      <c r="V96" s="545"/>
      <c r="W96" s="545"/>
      <c r="X96" s="552"/>
      <c r="AA96" s="270"/>
      <c r="AB96" s="270"/>
      <c r="AC96" s="271"/>
      <c r="AD96" s="271"/>
      <c r="AE96" s="271"/>
      <c r="AF96" s="270"/>
      <c r="AG96" s="271"/>
      <c r="AH96" s="271"/>
      <c r="AI96" s="271"/>
      <c r="AL96" s="256"/>
      <c r="AN96" s="270"/>
      <c r="AO96" s="270"/>
    </row>
    <row r="97" spans="1:41" ht="14.25" customHeight="1" thickBot="1">
      <c r="A97" s="560"/>
      <c r="B97" s="560"/>
      <c r="C97" s="487"/>
      <c r="D97" s="272" t="s">
        <v>39</v>
      </c>
      <c r="E97" s="112">
        <f>E96*INVERSIÓN!I23</f>
        <v>0</v>
      </c>
      <c r="F97" s="112"/>
      <c r="G97" s="112"/>
      <c r="H97" s="112">
        <v>0</v>
      </c>
      <c r="I97" s="112">
        <v>0</v>
      </c>
      <c r="J97" s="112"/>
      <c r="K97" s="112"/>
      <c r="L97" s="112">
        <v>0</v>
      </c>
      <c r="M97" s="112">
        <v>0</v>
      </c>
      <c r="N97" s="557"/>
      <c r="O97" s="557"/>
      <c r="P97" s="557"/>
      <c r="Q97" s="557"/>
      <c r="R97" s="557"/>
      <c r="S97" s="545"/>
      <c r="T97" s="545"/>
      <c r="U97" s="545"/>
      <c r="V97" s="545"/>
      <c r="W97" s="545"/>
      <c r="X97" s="552"/>
      <c r="AA97" s="270"/>
      <c r="AB97" s="270"/>
      <c r="AC97" s="271"/>
      <c r="AD97" s="271"/>
      <c r="AE97" s="271"/>
      <c r="AF97" s="270"/>
      <c r="AG97" s="271"/>
      <c r="AH97" s="271"/>
      <c r="AI97" s="271"/>
      <c r="AL97" s="256"/>
      <c r="AN97" s="270"/>
      <c r="AO97" s="270"/>
    </row>
    <row r="98" spans="1:41" ht="32.25" customHeight="1" thickBot="1">
      <c r="A98" s="561"/>
      <c r="B98" s="561"/>
      <c r="C98" s="555"/>
      <c r="D98" s="272" t="s">
        <v>40</v>
      </c>
      <c r="E98" s="112">
        <f>E97*INVERSIÓN!I24</f>
        <v>0</v>
      </c>
      <c r="F98" s="112"/>
      <c r="G98" s="112"/>
      <c r="H98" s="112">
        <v>0</v>
      </c>
      <c r="I98" s="112">
        <v>0</v>
      </c>
      <c r="J98" s="285"/>
      <c r="K98" s="285"/>
      <c r="L98" s="285"/>
      <c r="M98" s="285"/>
      <c r="N98" s="558"/>
      <c r="O98" s="558"/>
      <c r="P98" s="558"/>
      <c r="Q98" s="558"/>
      <c r="R98" s="558"/>
      <c r="S98" s="545"/>
      <c r="T98" s="545"/>
      <c r="U98" s="545"/>
      <c r="V98" s="545"/>
      <c r="W98" s="545"/>
      <c r="X98" s="552"/>
      <c r="AA98" s="270"/>
      <c r="AB98" s="270"/>
      <c r="AC98" s="271"/>
      <c r="AD98" s="271"/>
      <c r="AE98" s="271"/>
      <c r="AF98" s="270"/>
      <c r="AG98" s="271"/>
      <c r="AH98" s="271"/>
      <c r="AI98" s="271"/>
      <c r="AL98" s="256"/>
      <c r="AN98" s="270"/>
      <c r="AO98" s="270"/>
    </row>
    <row r="99" spans="1:41" ht="28.5" customHeight="1" thickBot="1">
      <c r="A99" s="546">
        <v>3</v>
      </c>
      <c r="B99" s="546" t="s">
        <v>120</v>
      </c>
      <c r="C99" s="553" t="s">
        <v>316</v>
      </c>
      <c r="D99" s="272" t="s">
        <v>37</v>
      </c>
      <c r="E99" s="280">
        <f>E27+E31+E35+E39+E43+E47+E51+E55+E59+E63+E67+E71+E75+E79+E83+E87+E91+E95</f>
        <v>1</v>
      </c>
      <c r="F99" s="281"/>
      <c r="G99" s="281"/>
      <c r="H99" s="281">
        <v>0</v>
      </c>
      <c r="I99" s="281">
        <v>0</v>
      </c>
      <c r="J99" s="281"/>
      <c r="K99" s="281"/>
      <c r="L99" s="281">
        <v>0</v>
      </c>
      <c r="M99" s="281">
        <v>0</v>
      </c>
      <c r="N99" s="549" t="s">
        <v>285</v>
      </c>
      <c r="O99" s="549" t="s">
        <v>286</v>
      </c>
      <c r="P99" s="549" t="s">
        <v>139</v>
      </c>
      <c r="Q99" s="549" t="s">
        <v>287</v>
      </c>
      <c r="R99" s="549" t="s">
        <v>150</v>
      </c>
      <c r="S99" s="547" t="s">
        <v>138</v>
      </c>
      <c r="T99" s="547" t="s">
        <v>138</v>
      </c>
      <c r="U99" s="547" t="s">
        <v>139</v>
      </c>
      <c r="V99" s="547" t="s">
        <v>140</v>
      </c>
      <c r="W99" s="547" t="s">
        <v>141</v>
      </c>
      <c r="X99" s="548">
        <f>SUM(X27:X98)</f>
        <v>1291266</v>
      </c>
      <c r="AA99" s="270"/>
      <c r="AB99" s="270"/>
      <c r="AC99" s="271"/>
      <c r="AD99" s="271"/>
      <c r="AE99" s="271"/>
      <c r="AF99" s="270"/>
      <c r="AG99" s="271"/>
      <c r="AH99" s="271"/>
      <c r="AI99" s="271"/>
      <c r="AL99" s="256"/>
      <c r="AN99" s="270"/>
      <c r="AO99" s="270"/>
    </row>
    <row r="100" spans="1:41" ht="24" customHeight="1" thickBot="1">
      <c r="A100" s="546"/>
      <c r="B100" s="546"/>
      <c r="C100" s="553"/>
      <c r="D100" s="272" t="s">
        <v>38</v>
      </c>
      <c r="E100" s="281">
        <f>E28+E32+E36+E40+E44+E48+E52+E56+E60+E64+E68+E72+E76+E80+E84+E88+E92+E96</f>
        <v>146192019.99999997</v>
      </c>
      <c r="F100" s="281"/>
      <c r="G100" s="281"/>
      <c r="H100" s="281">
        <v>0</v>
      </c>
      <c r="I100" s="281">
        <v>0</v>
      </c>
      <c r="J100" s="281"/>
      <c r="K100" s="281"/>
      <c r="L100" s="281">
        <v>0</v>
      </c>
      <c r="M100" s="281">
        <v>0</v>
      </c>
      <c r="N100" s="550"/>
      <c r="O100" s="550"/>
      <c r="P100" s="550"/>
      <c r="Q100" s="550"/>
      <c r="R100" s="550"/>
      <c r="S100" s="547"/>
      <c r="T100" s="547"/>
      <c r="U100" s="547"/>
      <c r="V100" s="547"/>
      <c r="W100" s="547"/>
      <c r="X100" s="548"/>
      <c r="AA100" s="270"/>
      <c r="AB100" s="270"/>
      <c r="AC100" s="271"/>
      <c r="AD100" s="271"/>
      <c r="AE100" s="271"/>
      <c r="AF100" s="270"/>
      <c r="AG100" s="271"/>
      <c r="AH100" s="271"/>
      <c r="AI100" s="271"/>
      <c r="AL100" s="256"/>
      <c r="AN100" s="270"/>
      <c r="AO100" s="270"/>
    </row>
    <row r="101" spans="1:41" ht="18" customHeight="1" thickBot="1">
      <c r="A101" s="546"/>
      <c r="B101" s="546"/>
      <c r="C101" s="553"/>
      <c r="D101" s="272" t="s">
        <v>39</v>
      </c>
      <c r="E101" s="281">
        <f>E29+E33+E37+E41+E45+E49+E53+E57+E61+E65+E69+E73+E77+E81+E85+E89+E93+E97</f>
        <v>0</v>
      </c>
      <c r="F101" s="281"/>
      <c r="G101" s="281"/>
      <c r="H101" s="281">
        <v>0</v>
      </c>
      <c r="I101" s="281">
        <v>0</v>
      </c>
      <c r="J101" s="281"/>
      <c r="K101" s="281"/>
      <c r="L101" s="281">
        <v>0</v>
      </c>
      <c r="M101" s="281">
        <v>0</v>
      </c>
      <c r="N101" s="550"/>
      <c r="O101" s="550"/>
      <c r="P101" s="550"/>
      <c r="Q101" s="550"/>
      <c r="R101" s="550"/>
      <c r="S101" s="547"/>
      <c r="T101" s="547"/>
      <c r="U101" s="547"/>
      <c r="V101" s="547"/>
      <c r="W101" s="547"/>
      <c r="X101" s="548"/>
      <c r="AA101" s="270"/>
      <c r="AB101" s="270"/>
      <c r="AC101" s="271"/>
      <c r="AD101" s="271"/>
      <c r="AE101" s="271"/>
      <c r="AF101" s="270"/>
      <c r="AG101" s="271"/>
      <c r="AH101" s="271"/>
      <c r="AI101" s="271"/>
      <c r="AL101" s="256"/>
      <c r="AN101" s="270"/>
      <c r="AO101" s="270"/>
    </row>
    <row r="102" spans="1:41" ht="32.25" customHeight="1" thickBot="1">
      <c r="A102" s="546"/>
      <c r="B102" s="546"/>
      <c r="C102" s="553"/>
      <c r="D102" s="272" t="s">
        <v>40</v>
      </c>
      <c r="E102" s="281">
        <f>E30+E34+E38+E42+E46+E50+E54+E58+E62+E66+E70+E74+E78+E82+E86+E90+E94+E98</f>
        <v>0</v>
      </c>
      <c r="F102" s="281"/>
      <c r="G102" s="281"/>
      <c r="H102" s="281">
        <v>0</v>
      </c>
      <c r="I102" s="281">
        <v>0</v>
      </c>
      <c r="J102" s="286"/>
      <c r="K102" s="286"/>
      <c r="L102" s="286"/>
      <c r="M102" s="286"/>
      <c r="N102" s="551"/>
      <c r="O102" s="551"/>
      <c r="P102" s="551"/>
      <c r="Q102" s="551"/>
      <c r="R102" s="551"/>
      <c r="S102" s="547"/>
      <c r="T102" s="547"/>
      <c r="U102" s="547"/>
      <c r="V102" s="547"/>
      <c r="W102" s="547"/>
      <c r="X102" s="548"/>
      <c r="AA102" s="270"/>
      <c r="AB102" s="270"/>
      <c r="AC102" s="271"/>
      <c r="AD102" s="271"/>
      <c r="AE102" s="271"/>
      <c r="AF102" s="270"/>
      <c r="AG102" s="271"/>
      <c r="AH102" s="271"/>
      <c r="AI102" s="271"/>
      <c r="AL102" s="256"/>
      <c r="AN102" s="270"/>
      <c r="AO102" s="270"/>
    </row>
    <row r="103" spans="1:41" ht="35.25" customHeight="1" thickBot="1">
      <c r="A103" s="546">
        <f>INVERSIÓN!B27</f>
        <v>4</v>
      </c>
      <c r="B103" s="546" t="str">
        <f>INVERSIÓN!C27</f>
        <v>Evaluar el 100 % de las solicitudes de instrumentos ambientales asociados a la protección de la contaminación del recurso
hídrico superficial, subterráneo y suelo de usuarios asociados a hidrocarburos</v>
      </c>
      <c r="C103" s="546" t="s">
        <v>296</v>
      </c>
      <c r="D103" s="272" t="s">
        <v>37</v>
      </c>
      <c r="E103" s="112"/>
      <c r="F103" s="112"/>
      <c r="G103" s="112"/>
      <c r="H103" s="112">
        <v>0</v>
      </c>
      <c r="I103" s="112">
        <v>0</v>
      </c>
      <c r="J103" s="112"/>
      <c r="K103" s="112"/>
      <c r="L103" s="112">
        <v>0</v>
      </c>
      <c r="M103" s="112">
        <v>0</v>
      </c>
      <c r="N103" s="545" t="s">
        <v>264</v>
      </c>
      <c r="O103" s="545" t="s">
        <v>150</v>
      </c>
      <c r="P103" s="545" t="s">
        <v>138</v>
      </c>
      <c r="Q103" s="545" t="s">
        <v>138</v>
      </c>
      <c r="R103" s="545" t="s">
        <v>138</v>
      </c>
      <c r="S103" s="545" t="s">
        <v>138</v>
      </c>
      <c r="T103" s="545" t="s">
        <v>138</v>
      </c>
      <c r="U103" s="545" t="s">
        <v>139</v>
      </c>
      <c r="V103" s="545" t="s">
        <v>140</v>
      </c>
      <c r="W103" s="545" t="s">
        <v>141</v>
      </c>
      <c r="X103" s="545" t="s">
        <v>142</v>
      </c>
      <c r="AA103" s="270"/>
      <c r="AB103" s="270"/>
      <c r="AC103" s="271"/>
      <c r="AD103" s="271"/>
      <c r="AE103" s="271"/>
      <c r="AF103" s="270"/>
      <c r="AG103" s="271"/>
      <c r="AH103" s="271"/>
      <c r="AI103" s="271"/>
      <c r="AL103" s="256"/>
      <c r="AN103" s="270"/>
      <c r="AO103" s="270"/>
    </row>
    <row r="104" spans="1:41" ht="37.5" customHeight="1" thickBot="1">
      <c r="A104" s="546"/>
      <c r="B104" s="546"/>
      <c r="C104" s="546"/>
      <c r="D104" s="272" t="s">
        <v>38</v>
      </c>
      <c r="E104" s="112"/>
      <c r="F104" s="112"/>
      <c r="G104" s="112"/>
      <c r="H104" s="112">
        <v>0</v>
      </c>
      <c r="I104" s="112">
        <v>0</v>
      </c>
      <c r="J104" s="112"/>
      <c r="K104" s="112"/>
      <c r="L104" s="112">
        <v>0</v>
      </c>
      <c r="M104" s="112">
        <v>0</v>
      </c>
      <c r="N104" s="545"/>
      <c r="O104" s="545"/>
      <c r="P104" s="545"/>
      <c r="Q104" s="545"/>
      <c r="R104" s="545"/>
      <c r="S104" s="545"/>
      <c r="T104" s="545"/>
      <c r="U104" s="545"/>
      <c r="V104" s="545"/>
      <c r="W104" s="545"/>
      <c r="X104" s="545"/>
      <c r="AA104" s="270"/>
      <c r="AB104" s="270"/>
      <c r="AC104" s="271"/>
      <c r="AD104" s="271"/>
      <c r="AE104" s="271"/>
      <c r="AF104" s="270"/>
      <c r="AG104" s="271"/>
      <c r="AH104" s="271"/>
      <c r="AI104" s="271"/>
      <c r="AL104" s="256"/>
      <c r="AN104" s="270"/>
      <c r="AO104" s="270"/>
    </row>
    <row r="105" spans="1:41" ht="29.25" customHeight="1" thickBot="1">
      <c r="A105" s="546"/>
      <c r="B105" s="546"/>
      <c r="C105" s="546"/>
      <c r="D105" s="272" t="s">
        <v>39</v>
      </c>
      <c r="E105" s="112">
        <v>0</v>
      </c>
      <c r="F105" s="112"/>
      <c r="G105" s="112"/>
      <c r="H105" s="112">
        <v>0</v>
      </c>
      <c r="I105" s="112">
        <v>0</v>
      </c>
      <c r="J105" s="112"/>
      <c r="K105" s="112"/>
      <c r="L105" s="112">
        <v>0</v>
      </c>
      <c r="M105" s="112">
        <v>0</v>
      </c>
      <c r="N105" s="545"/>
      <c r="O105" s="545"/>
      <c r="P105" s="545"/>
      <c r="Q105" s="545"/>
      <c r="R105" s="545"/>
      <c r="S105" s="545"/>
      <c r="T105" s="545"/>
      <c r="U105" s="545"/>
      <c r="V105" s="545"/>
      <c r="W105" s="545"/>
      <c r="X105" s="545"/>
      <c r="AA105" s="270"/>
      <c r="AB105" s="270"/>
      <c r="AC105" s="271"/>
      <c r="AD105" s="271"/>
      <c r="AE105" s="271"/>
      <c r="AF105" s="270"/>
      <c r="AG105" s="271"/>
      <c r="AH105" s="271"/>
      <c r="AI105" s="271"/>
      <c r="AL105" s="256"/>
      <c r="AN105" s="270"/>
      <c r="AO105" s="270"/>
    </row>
    <row r="106" spans="1:41" ht="32.25" customHeight="1" thickBot="1">
      <c r="A106" s="546"/>
      <c r="B106" s="546"/>
      <c r="C106" s="546"/>
      <c r="D106" s="272" t="s">
        <v>40</v>
      </c>
      <c r="E106" s="112">
        <v>0</v>
      </c>
      <c r="F106" s="112"/>
      <c r="G106" s="112"/>
      <c r="H106" s="112">
        <v>0</v>
      </c>
      <c r="I106" s="112">
        <v>0</v>
      </c>
      <c r="J106" s="112"/>
      <c r="K106" s="112"/>
      <c r="L106" s="112">
        <v>0</v>
      </c>
      <c r="M106" s="112">
        <v>0</v>
      </c>
      <c r="N106" s="545"/>
      <c r="O106" s="545"/>
      <c r="P106" s="545"/>
      <c r="Q106" s="545"/>
      <c r="R106" s="545"/>
      <c r="S106" s="545"/>
      <c r="T106" s="545"/>
      <c r="U106" s="545"/>
      <c r="V106" s="545"/>
      <c r="W106" s="545"/>
      <c r="X106" s="545"/>
      <c r="AA106" s="270"/>
      <c r="AB106" s="270"/>
      <c r="AC106" s="271"/>
      <c r="AD106" s="271"/>
      <c r="AE106" s="271"/>
      <c r="AF106" s="270"/>
      <c r="AG106" s="271"/>
      <c r="AH106" s="271"/>
      <c r="AI106" s="271"/>
      <c r="AL106" s="256"/>
      <c r="AN106" s="270"/>
      <c r="AO106" s="270"/>
    </row>
    <row r="107" spans="1:41" ht="17.25" customHeight="1" thickBot="1">
      <c r="A107" s="546">
        <f>INVERSIÓN!B33</f>
        <v>5</v>
      </c>
      <c r="B107" s="546" t="str">
        <f>INVERSIÓN!C33</f>
        <v>Verificar 503 usuarios asociados a hidrocarburos para Identificar y Diagnosticar en sus  predios la posible afectación del recurso hídrico superficial, subterráneo y suelo</v>
      </c>
      <c r="C107" s="546" t="s">
        <v>296</v>
      </c>
      <c r="D107" s="272" t="s">
        <v>37</v>
      </c>
      <c r="E107" s="112"/>
      <c r="F107" s="112"/>
      <c r="G107" s="112"/>
      <c r="H107" s="112">
        <v>0</v>
      </c>
      <c r="I107" s="112">
        <v>0</v>
      </c>
      <c r="J107" s="112"/>
      <c r="K107" s="112"/>
      <c r="L107" s="112">
        <v>0</v>
      </c>
      <c r="M107" s="112">
        <v>0</v>
      </c>
      <c r="N107" s="545" t="s">
        <v>264</v>
      </c>
      <c r="O107" s="545" t="s">
        <v>138</v>
      </c>
      <c r="P107" s="545" t="s">
        <v>138</v>
      </c>
      <c r="Q107" s="545" t="s">
        <v>138</v>
      </c>
      <c r="R107" s="545" t="s">
        <v>138</v>
      </c>
      <c r="S107" s="545" t="s">
        <v>138</v>
      </c>
      <c r="T107" s="545" t="s">
        <v>138</v>
      </c>
      <c r="U107" s="545" t="s">
        <v>139</v>
      </c>
      <c r="V107" s="545" t="s">
        <v>140</v>
      </c>
      <c r="W107" s="545" t="s">
        <v>141</v>
      </c>
      <c r="X107" s="545" t="s">
        <v>142</v>
      </c>
      <c r="AA107" s="270"/>
      <c r="AB107" s="270"/>
      <c r="AC107" s="271"/>
      <c r="AD107" s="271"/>
      <c r="AE107" s="271"/>
      <c r="AF107" s="270"/>
      <c r="AG107" s="271"/>
      <c r="AH107" s="271"/>
      <c r="AI107" s="271"/>
      <c r="AL107" s="256"/>
      <c r="AN107" s="270"/>
      <c r="AO107" s="270"/>
    </row>
    <row r="108" spans="1:41" ht="24" customHeight="1" thickBot="1">
      <c r="A108" s="546"/>
      <c r="B108" s="546"/>
      <c r="C108" s="546"/>
      <c r="D108" s="272" t="s">
        <v>38</v>
      </c>
      <c r="E108" s="112"/>
      <c r="F108" s="112"/>
      <c r="G108" s="112"/>
      <c r="H108" s="112">
        <v>0</v>
      </c>
      <c r="I108" s="112">
        <v>0</v>
      </c>
      <c r="J108" s="112"/>
      <c r="K108" s="112"/>
      <c r="L108" s="112">
        <v>0</v>
      </c>
      <c r="M108" s="112">
        <v>0</v>
      </c>
      <c r="N108" s="545"/>
      <c r="O108" s="545"/>
      <c r="P108" s="545"/>
      <c r="Q108" s="545"/>
      <c r="R108" s="545"/>
      <c r="S108" s="545"/>
      <c r="T108" s="545"/>
      <c r="U108" s="545"/>
      <c r="V108" s="545"/>
      <c r="W108" s="545"/>
      <c r="X108" s="545"/>
      <c r="AA108" s="270"/>
      <c r="AB108" s="270"/>
      <c r="AC108" s="271"/>
      <c r="AD108" s="271"/>
      <c r="AE108" s="271"/>
      <c r="AF108" s="270"/>
      <c r="AG108" s="271"/>
      <c r="AH108" s="271"/>
      <c r="AI108" s="271"/>
      <c r="AL108" s="256"/>
      <c r="AN108" s="270"/>
      <c r="AO108" s="270"/>
    </row>
    <row r="109" spans="1:41" ht="20.25" customHeight="1" thickBot="1">
      <c r="A109" s="546"/>
      <c r="B109" s="546"/>
      <c r="C109" s="546"/>
      <c r="D109" s="272" t="s">
        <v>39</v>
      </c>
      <c r="E109" s="112">
        <v>0</v>
      </c>
      <c r="F109" s="112"/>
      <c r="G109" s="112"/>
      <c r="H109" s="112">
        <v>0</v>
      </c>
      <c r="I109" s="112">
        <v>0</v>
      </c>
      <c r="J109" s="112"/>
      <c r="K109" s="112"/>
      <c r="L109" s="112">
        <v>0</v>
      </c>
      <c r="M109" s="112">
        <v>0</v>
      </c>
      <c r="N109" s="545"/>
      <c r="O109" s="545"/>
      <c r="P109" s="545"/>
      <c r="Q109" s="545"/>
      <c r="R109" s="545"/>
      <c r="S109" s="545"/>
      <c r="T109" s="545"/>
      <c r="U109" s="545"/>
      <c r="V109" s="545"/>
      <c r="W109" s="545"/>
      <c r="X109" s="545"/>
      <c r="AA109" s="270"/>
      <c r="AB109" s="270"/>
      <c r="AC109" s="271"/>
      <c r="AD109" s="271"/>
      <c r="AE109" s="271"/>
      <c r="AF109" s="270"/>
      <c r="AG109" s="271"/>
      <c r="AH109" s="271"/>
      <c r="AI109" s="271"/>
      <c r="AL109" s="256"/>
      <c r="AN109" s="270"/>
      <c r="AO109" s="270"/>
    </row>
    <row r="110" spans="1:41" ht="32.25" customHeight="1" thickBot="1">
      <c r="A110" s="546"/>
      <c r="B110" s="546"/>
      <c r="C110" s="546"/>
      <c r="D110" s="272" t="s">
        <v>40</v>
      </c>
      <c r="E110" s="112">
        <v>0</v>
      </c>
      <c r="F110" s="112"/>
      <c r="G110" s="112"/>
      <c r="H110" s="112">
        <v>0</v>
      </c>
      <c r="I110" s="112">
        <v>0</v>
      </c>
      <c r="J110" s="112"/>
      <c r="K110" s="112"/>
      <c r="L110" s="112">
        <v>0</v>
      </c>
      <c r="M110" s="112">
        <v>0</v>
      </c>
      <c r="N110" s="545"/>
      <c r="O110" s="545"/>
      <c r="P110" s="545"/>
      <c r="Q110" s="545"/>
      <c r="R110" s="545"/>
      <c r="S110" s="545"/>
      <c r="T110" s="545"/>
      <c r="U110" s="545"/>
      <c r="V110" s="545"/>
      <c r="W110" s="545"/>
      <c r="X110" s="545"/>
      <c r="AA110" s="270"/>
      <c r="AB110" s="270"/>
      <c r="AC110" s="271"/>
      <c r="AD110" s="271"/>
      <c r="AE110" s="271"/>
      <c r="AF110" s="270"/>
      <c r="AG110" s="271"/>
      <c r="AH110" s="271"/>
      <c r="AI110" s="271"/>
      <c r="AL110" s="256"/>
      <c r="AN110" s="270"/>
      <c r="AO110" s="270"/>
    </row>
    <row r="111" spans="1:41" ht="13.5" customHeight="1" thickBot="1">
      <c r="A111" s="546">
        <f>INVERSIÓN!B39</f>
        <v>6</v>
      </c>
      <c r="B111" s="546" t="str">
        <f>INVERSIÓN!C39</f>
        <v>Atender el 100% de las solicitudes de instrumentos ambientales asociadas al aprovechamiento del recurso Hídrico Subterráneo en el D. C.</v>
      </c>
      <c r="C111" s="546" t="s">
        <v>296</v>
      </c>
      <c r="D111" s="272" t="s">
        <v>37</v>
      </c>
      <c r="E111" s="308">
        <f>INVERSIÓN!I39</f>
        <v>0.125</v>
      </c>
      <c r="F111" s="112"/>
      <c r="G111" s="112"/>
      <c r="H111" s="112">
        <v>0</v>
      </c>
      <c r="I111" s="112">
        <v>0</v>
      </c>
      <c r="J111" s="112"/>
      <c r="K111" s="112"/>
      <c r="L111" s="112">
        <v>0</v>
      </c>
      <c r="M111" s="112">
        <v>0</v>
      </c>
      <c r="N111" s="545" t="s">
        <v>264</v>
      </c>
      <c r="O111" s="545" t="s">
        <v>150</v>
      </c>
      <c r="P111" s="545" t="s">
        <v>138</v>
      </c>
      <c r="Q111" s="545" t="s">
        <v>298</v>
      </c>
      <c r="R111" s="545" t="s">
        <v>138</v>
      </c>
      <c r="S111" s="545" t="s">
        <v>138</v>
      </c>
      <c r="T111" s="545" t="s">
        <v>138</v>
      </c>
      <c r="U111" s="545" t="s">
        <v>139</v>
      </c>
      <c r="V111" s="545" t="s">
        <v>140</v>
      </c>
      <c r="W111" s="545" t="s">
        <v>141</v>
      </c>
      <c r="X111" s="545" t="s">
        <v>142</v>
      </c>
      <c r="AA111" s="270"/>
      <c r="AB111" s="270"/>
      <c r="AC111" s="271"/>
      <c r="AD111" s="271"/>
      <c r="AE111" s="271"/>
      <c r="AF111" s="270"/>
      <c r="AG111" s="271"/>
      <c r="AH111" s="271"/>
      <c r="AI111" s="271"/>
      <c r="AL111" s="256"/>
      <c r="AN111" s="270"/>
      <c r="AO111" s="270"/>
    </row>
    <row r="112" spans="1:41" ht="13.5" customHeight="1" thickBot="1">
      <c r="A112" s="546"/>
      <c r="B112" s="546"/>
      <c r="C112" s="546"/>
      <c r="D112" s="272" t="s">
        <v>38</v>
      </c>
      <c r="E112" s="112">
        <f>INVERSIÓN!I40</f>
        <v>63229640</v>
      </c>
      <c r="F112" s="112"/>
      <c r="G112" s="112"/>
      <c r="H112" s="112">
        <v>0</v>
      </c>
      <c r="I112" s="112">
        <v>0</v>
      </c>
      <c r="J112" s="112"/>
      <c r="K112" s="112"/>
      <c r="L112" s="112">
        <v>0</v>
      </c>
      <c r="M112" s="112">
        <v>0</v>
      </c>
      <c r="N112" s="545"/>
      <c r="O112" s="545"/>
      <c r="P112" s="545"/>
      <c r="Q112" s="545"/>
      <c r="R112" s="545"/>
      <c r="S112" s="545"/>
      <c r="T112" s="545"/>
      <c r="U112" s="545"/>
      <c r="V112" s="545"/>
      <c r="W112" s="545"/>
      <c r="X112" s="545"/>
      <c r="AA112" s="270"/>
      <c r="AB112" s="270"/>
      <c r="AC112" s="271"/>
      <c r="AD112" s="271"/>
      <c r="AE112" s="271"/>
      <c r="AF112" s="270"/>
      <c r="AG112" s="271"/>
      <c r="AH112" s="271"/>
      <c r="AI112" s="271"/>
      <c r="AL112" s="256"/>
      <c r="AN112" s="270"/>
      <c r="AO112" s="270"/>
    </row>
    <row r="113" spans="1:41" ht="14.25" customHeight="1" thickBot="1">
      <c r="A113" s="546"/>
      <c r="B113" s="546"/>
      <c r="C113" s="546"/>
      <c r="D113" s="272" t="s">
        <v>39</v>
      </c>
      <c r="E113" s="112">
        <v>0</v>
      </c>
      <c r="F113" s="112"/>
      <c r="G113" s="112"/>
      <c r="H113" s="112">
        <v>0</v>
      </c>
      <c r="I113" s="112">
        <v>0</v>
      </c>
      <c r="J113" s="112"/>
      <c r="K113" s="112"/>
      <c r="L113" s="112">
        <v>0</v>
      </c>
      <c r="M113" s="112">
        <v>0</v>
      </c>
      <c r="N113" s="545"/>
      <c r="O113" s="545"/>
      <c r="P113" s="545"/>
      <c r="Q113" s="545"/>
      <c r="R113" s="545"/>
      <c r="S113" s="545"/>
      <c r="T113" s="545"/>
      <c r="U113" s="545"/>
      <c r="V113" s="545"/>
      <c r="W113" s="545"/>
      <c r="X113" s="545"/>
      <c r="AA113" s="270"/>
      <c r="AB113" s="270"/>
      <c r="AC113" s="271"/>
      <c r="AD113" s="271"/>
      <c r="AE113" s="271"/>
      <c r="AF113" s="270"/>
      <c r="AG113" s="271"/>
      <c r="AH113" s="271"/>
      <c r="AI113" s="271"/>
      <c r="AL113" s="256"/>
      <c r="AN113" s="270"/>
      <c r="AO113" s="270"/>
    </row>
    <row r="114" spans="1:41" ht="32.25" customHeight="1" thickBot="1">
      <c r="A114" s="546"/>
      <c r="B114" s="546"/>
      <c r="C114" s="546"/>
      <c r="D114" s="272" t="s">
        <v>40</v>
      </c>
      <c r="E114" s="112">
        <v>0</v>
      </c>
      <c r="F114" s="112"/>
      <c r="G114" s="112"/>
      <c r="H114" s="112">
        <v>0</v>
      </c>
      <c r="I114" s="112">
        <v>0</v>
      </c>
      <c r="J114" s="112"/>
      <c r="K114" s="112"/>
      <c r="L114" s="112">
        <v>0</v>
      </c>
      <c r="M114" s="112">
        <v>0</v>
      </c>
      <c r="N114" s="545"/>
      <c r="O114" s="545"/>
      <c r="P114" s="545"/>
      <c r="Q114" s="545"/>
      <c r="R114" s="545"/>
      <c r="S114" s="545"/>
      <c r="T114" s="545"/>
      <c r="U114" s="545"/>
      <c r="V114" s="545"/>
      <c r="W114" s="545"/>
      <c r="X114" s="545"/>
      <c r="AA114" s="270"/>
      <c r="AB114" s="270"/>
      <c r="AC114" s="271"/>
      <c r="AD114" s="271"/>
      <c r="AE114" s="271"/>
      <c r="AF114" s="270"/>
      <c r="AG114" s="271"/>
      <c r="AH114" s="271"/>
      <c r="AI114" s="271"/>
      <c r="AL114" s="256"/>
      <c r="AN114" s="270"/>
      <c r="AO114" s="270"/>
    </row>
    <row r="115" spans="1:41" ht="13.5" customHeight="1" thickBot="1">
      <c r="A115" s="546">
        <f>INVERSIÓN!B45</f>
        <v>7</v>
      </c>
      <c r="B115" s="546" t="str">
        <f>INVERSIÓN!C45</f>
        <v>Realizar seguimiento y control ambiental al 100% de los puntos de captación de agua subterránea inventariados por la SDA</v>
      </c>
      <c r="C115" s="546" t="s">
        <v>296</v>
      </c>
      <c r="D115" s="272" t="s">
        <v>37</v>
      </c>
      <c r="E115" s="308">
        <f>INVERSIÓN!I45</f>
        <v>0.1</v>
      </c>
      <c r="F115" s="112"/>
      <c r="G115" s="112"/>
      <c r="H115" s="112">
        <v>0</v>
      </c>
      <c r="I115" s="112">
        <v>0</v>
      </c>
      <c r="J115" s="112"/>
      <c r="K115" s="112"/>
      <c r="L115" s="112">
        <v>0</v>
      </c>
      <c r="M115" s="112">
        <v>0</v>
      </c>
      <c r="N115" s="545" t="s">
        <v>264</v>
      </c>
      <c r="O115" s="545" t="s">
        <v>150</v>
      </c>
      <c r="P115" s="545" t="s">
        <v>138</v>
      </c>
      <c r="Q115" s="545" t="s">
        <v>298</v>
      </c>
      <c r="R115" s="545" t="s">
        <v>138</v>
      </c>
      <c r="S115" s="545" t="s">
        <v>138</v>
      </c>
      <c r="T115" s="545" t="s">
        <v>138</v>
      </c>
      <c r="U115" s="545" t="s">
        <v>139</v>
      </c>
      <c r="V115" s="545" t="s">
        <v>140</v>
      </c>
      <c r="W115" s="545" t="s">
        <v>141</v>
      </c>
      <c r="X115" s="545" t="s">
        <v>142</v>
      </c>
      <c r="AA115" s="270"/>
      <c r="AB115" s="270"/>
      <c r="AC115" s="271"/>
      <c r="AD115" s="271"/>
      <c r="AE115" s="271"/>
      <c r="AF115" s="270"/>
      <c r="AG115" s="271"/>
      <c r="AH115" s="271"/>
      <c r="AI115" s="271"/>
      <c r="AL115" s="256"/>
      <c r="AN115" s="270"/>
      <c r="AO115" s="270"/>
    </row>
    <row r="116" spans="1:41" ht="13.5" customHeight="1" thickBot="1">
      <c r="A116" s="546"/>
      <c r="B116" s="546"/>
      <c r="C116" s="546"/>
      <c r="D116" s="272" t="s">
        <v>38</v>
      </c>
      <c r="E116" s="112">
        <f>INVERSIÓN!I46</f>
        <v>201839441</v>
      </c>
      <c r="F116" s="112"/>
      <c r="G116" s="112"/>
      <c r="H116" s="112">
        <v>0</v>
      </c>
      <c r="I116" s="112">
        <v>0</v>
      </c>
      <c r="J116" s="112"/>
      <c r="K116" s="112"/>
      <c r="L116" s="112">
        <v>0</v>
      </c>
      <c r="M116" s="112">
        <v>0</v>
      </c>
      <c r="N116" s="545"/>
      <c r="O116" s="545"/>
      <c r="P116" s="545"/>
      <c r="Q116" s="545"/>
      <c r="R116" s="545"/>
      <c r="S116" s="545"/>
      <c r="T116" s="545"/>
      <c r="U116" s="545"/>
      <c r="V116" s="545"/>
      <c r="W116" s="545"/>
      <c r="X116" s="545"/>
      <c r="AA116" s="270"/>
      <c r="AB116" s="270"/>
      <c r="AC116" s="271"/>
      <c r="AD116" s="271"/>
      <c r="AE116" s="271"/>
      <c r="AF116" s="270"/>
      <c r="AG116" s="271"/>
      <c r="AH116" s="271"/>
      <c r="AI116" s="271"/>
      <c r="AL116" s="256"/>
      <c r="AN116" s="270"/>
      <c r="AO116" s="270"/>
    </row>
    <row r="117" spans="1:41" ht="14.25" customHeight="1" thickBot="1">
      <c r="A117" s="546"/>
      <c r="B117" s="546"/>
      <c r="C117" s="546"/>
      <c r="D117" s="272" t="s">
        <v>39</v>
      </c>
      <c r="E117" s="112">
        <v>0</v>
      </c>
      <c r="F117" s="112"/>
      <c r="G117" s="112"/>
      <c r="H117" s="112">
        <v>0</v>
      </c>
      <c r="I117" s="112">
        <v>0</v>
      </c>
      <c r="J117" s="112"/>
      <c r="K117" s="112"/>
      <c r="L117" s="112">
        <v>0</v>
      </c>
      <c r="M117" s="112">
        <v>0</v>
      </c>
      <c r="N117" s="545"/>
      <c r="O117" s="545"/>
      <c r="P117" s="545"/>
      <c r="Q117" s="545"/>
      <c r="R117" s="545"/>
      <c r="S117" s="545"/>
      <c r="T117" s="545"/>
      <c r="U117" s="545"/>
      <c r="V117" s="545"/>
      <c r="W117" s="545"/>
      <c r="X117" s="545"/>
      <c r="AA117" s="270"/>
      <c r="AB117" s="270"/>
      <c r="AC117" s="271"/>
      <c r="AD117" s="271"/>
      <c r="AE117" s="271"/>
      <c r="AF117" s="270"/>
      <c r="AG117" s="271"/>
      <c r="AH117" s="271"/>
      <c r="AI117" s="271"/>
      <c r="AL117" s="256"/>
      <c r="AN117" s="270"/>
      <c r="AO117" s="270"/>
    </row>
    <row r="118" spans="1:41" ht="32.25" customHeight="1" thickBot="1">
      <c r="A118" s="546"/>
      <c r="B118" s="546"/>
      <c r="C118" s="546"/>
      <c r="D118" s="272" t="s">
        <v>40</v>
      </c>
      <c r="E118" s="112">
        <v>0</v>
      </c>
      <c r="F118" s="112"/>
      <c r="G118" s="112"/>
      <c r="H118" s="112">
        <v>0</v>
      </c>
      <c r="I118" s="112">
        <v>0</v>
      </c>
      <c r="J118" s="112"/>
      <c r="K118" s="112"/>
      <c r="L118" s="112">
        <v>0</v>
      </c>
      <c r="M118" s="112">
        <v>0</v>
      </c>
      <c r="N118" s="545"/>
      <c r="O118" s="545"/>
      <c r="P118" s="545"/>
      <c r="Q118" s="545"/>
      <c r="R118" s="545"/>
      <c r="S118" s="545"/>
      <c r="T118" s="545"/>
      <c r="U118" s="545"/>
      <c r="V118" s="545"/>
      <c r="W118" s="545"/>
      <c r="X118" s="545"/>
      <c r="AA118" s="270"/>
      <c r="AB118" s="270"/>
      <c r="AC118" s="271"/>
      <c r="AD118" s="271"/>
      <c r="AE118" s="271"/>
      <c r="AF118" s="270"/>
      <c r="AG118" s="271"/>
      <c r="AH118" s="271"/>
      <c r="AI118" s="271"/>
      <c r="AL118" s="256"/>
      <c r="AN118" s="270"/>
      <c r="AO118" s="270"/>
    </row>
    <row r="119" spans="1:41" ht="13.5" customHeight="1" thickBot="1">
      <c r="A119" s="546">
        <f>INVERSIÓN!B51</f>
        <v>8</v>
      </c>
      <c r="B119" s="546" t="str">
        <f>INVERSIÓN!C51</f>
        <v>Atender el 100% de las solicitudes concepto de diagnóstico ambiental relacionadas con el cambio de uso de suelo o con sospecha de contaminación de los predios del área urbana</v>
      </c>
      <c r="C119" s="546" t="s">
        <v>297</v>
      </c>
      <c r="D119" s="272" t="s">
        <v>37</v>
      </c>
      <c r="E119" s="308">
        <f>INVERSIÓN!I51</f>
        <v>0.125</v>
      </c>
      <c r="F119" s="112"/>
      <c r="G119" s="112"/>
      <c r="H119" s="112">
        <v>0</v>
      </c>
      <c r="I119" s="112">
        <v>0</v>
      </c>
      <c r="J119" s="112"/>
      <c r="K119" s="112"/>
      <c r="L119" s="112">
        <v>0</v>
      </c>
      <c r="M119" s="112">
        <v>0</v>
      </c>
      <c r="N119" s="545" t="s">
        <v>264</v>
      </c>
      <c r="O119" s="545" t="s">
        <v>150</v>
      </c>
      <c r="P119" s="545" t="s">
        <v>138</v>
      </c>
      <c r="Q119" s="545" t="s">
        <v>300</v>
      </c>
      <c r="R119" s="545" t="s">
        <v>299</v>
      </c>
      <c r="S119" s="545" t="s">
        <v>138</v>
      </c>
      <c r="T119" s="545" t="s">
        <v>138</v>
      </c>
      <c r="U119" s="545" t="s">
        <v>139</v>
      </c>
      <c r="V119" s="545" t="s">
        <v>140</v>
      </c>
      <c r="W119" s="545" t="s">
        <v>141</v>
      </c>
      <c r="X119" s="545" t="s">
        <v>142</v>
      </c>
      <c r="AA119" s="270"/>
      <c r="AB119" s="270"/>
      <c r="AC119" s="271"/>
      <c r="AD119" s="271"/>
      <c r="AE119" s="271"/>
      <c r="AF119" s="270"/>
      <c r="AG119" s="271"/>
      <c r="AH119" s="271"/>
      <c r="AI119" s="271"/>
      <c r="AL119" s="256"/>
      <c r="AN119" s="270"/>
      <c r="AO119" s="270"/>
    </row>
    <row r="120" spans="1:41" ht="22.5" customHeight="1" thickBot="1">
      <c r="A120" s="546"/>
      <c r="B120" s="546"/>
      <c r="C120" s="546"/>
      <c r="D120" s="272" t="s">
        <v>38</v>
      </c>
      <c r="E120" s="112">
        <f>INVERSIÓN!I52</f>
        <v>41162920</v>
      </c>
      <c r="F120" s="112"/>
      <c r="G120" s="112"/>
      <c r="H120" s="112">
        <v>0</v>
      </c>
      <c r="I120" s="112">
        <v>0</v>
      </c>
      <c r="J120" s="112"/>
      <c r="K120" s="112"/>
      <c r="L120" s="112">
        <v>0</v>
      </c>
      <c r="M120" s="112">
        <v>0</v>
      </c>
      <c r="N120" s="545"/>
      <c r="O120" s="545"/>
      <c r="P120" s="545"/>
      <c r="Q120" s="545"/>
      <c r="R120" s="545"/>
      <c r="S120" s="545"/>
      <c r="T120" s="545"/>
      <c r="U120" s="545"/>
      <c r="V120" s="545"/>
      <c r="W120" s="545"/>
      <c r="X120" s="545"/>
      <c r="AA120" s="270"/>
      <c r="AB120" s="270"/>
      <c r="AC120" s="271"/>
      <c r="AD120" s="271"/>
      <c r="AE120" s="271"/>
      <c r="AF120" s="270"/>
      <c r="AG120" s="271"/>
      <c r="AH120" s="271"/>
      <c r="AI120" s="271"/>
      <c r="AL120" s="256"/>
      <c r="AN120" s="270"/>
      <c r="AO120" s="270"/>
    </row>
    <row r="121" spans="1:41" ht="14.25" customHeight="1" thickBot="1">
      <c r="A121" s="546"/>
      <c r="B121" s="546"/>
      <c r="C121" s="546"/>
      <c r="D121" s="272" t="s">
        <v>39</v>
      </c>
      <c r="E121" s="112">
        <v>0</v>
      </c>
      <c r="F121" s="112"/>
      <c r="G121" s="112"/>
      <c r="H121" s="112">
        <v>0</v>
      </c>
      <c r="I121" s="112">
        <v>0</v>
      </c>
      <c r="J121" s="112"/>
      <c r="K121" s="112"/>
      <c r="L121" s="112">
        <v>0</v>
      </c>
      <c r="M121" s="112">
        <v>0</v>
      </c>
      <c r="N121" s="545"/>
      <c r="O121" s="545"/>
      <c r="P121" s="545"/>
      <c r="Q121" s="545"/>
      <c r="R121" s="545"/>
      <c r="S121" s="545"/>
      <c r="T121" s="545"/>
      <c r="U121" s="545"/>
      <c r="V121" s="545"/>
      <c r="W121" s="545"/>
      <c r="X121" s="545"/>
      <c r="AA121" s="270"/>
      <c r="AB121" s="270"/>
      <c r="AC121" s="271"/>
      <c r="AD121" s="271"/>
      <c r="AE121" s="271"/>
      <c r="AF121" s="270"/>
      <c r="AG121" s="271"/>
      <c r="AH121" s="271"/>
      <c r="AI121" s="271"/>
      <c r="AL121" s="256"/>
      <c r="AN121" s="270"/>
      <c r="AO121" s="270"/>
    </row>
    <row r="122" spans="1:41" ht="32.25" customHeight="1" thickBot="1">
      <c r="A122" s="546"/>
      <c r="B122" s="546"/>
      <c r="C122" s="546"/>
      <c r="D122" s="272" t="s">
        <v>40</v>
      </c>
      <c r="E122" s="112">
        <v>0</v>
      </c>
      <c r="F122" s="112"/>
      <c r="G122" s="112"/>
      <c r="H122" s="112">
        <v>0</v>
      </c>
      <c r="I122" s="112">
        <v>0</v>
      </c>
      <c r="J122" s="112"/>
      <c r="K122" s="112"/>
      <c r="L122" s="112">
        <v>0</v>
      </c>
      <c r="M122" s="112">
        <v>0</v>
      </c>
      <c r="N122" s="545"/>
      <c r="O122" s="545"/>
      <c r="P122" s="545"/>
      <c r="Q122" s="545"/>
      <c r="R122" s="545"/>
      <c r="S122" s="545"/>
      <c r="T122" s="545"/>
      <c r="U122" s="545"/>
      <c r="V122" s="545"/>
      <c r="W122" s="545"/>
      <c r="X122" s="545"/>
      <c r="AA122" s="270"/>
      <c r="AB122" s="270"/>
      <c r="AC122" s="271"/>
      <c r="AD122" s="271"/>
      <c r="AE122" s="271"/>
      <c r="AF122" s="270"/>
      <c r="AG122" s="271"/>
      <c r="AH122" s="271"/>
      <c r="AI122" s="271"/>
      <c r="AL122" s="256"/>
      <c r="AN122" s="270"/>
      <c r="AO122" s="270"/>
    </row>
    <row r="123" spans="1:41" ht="13.5" customHeight="1" thickBot="1">
      <c r="A123" s="546">
        <f>INVERSIÓN!B57</f>
        <v>9</v>
      </c>
      <c r="B123" s="546" t="str">
        <f>INVERSIÓN!C57</f>
        <v>Ejecutar 100 % el programa de control ambiental a los predios diagnosticados con posible afectación al recurso suelo y
agua subterránea.</v>
      </c>
      <c r="C123" s="546" t="s">
        <v>297</v>
      </c>
      <c r="D123" s="272" t="s">
        <v>37</v>
      </c>
      <c r="E123" s="308">
        <f>INVERSIÓN!I57</f>
        <v>1</v>
      </c>
      <c r="F123" s="112"/>
      <c r="G123" s="112"/>
      <c r="H123" s="112">
        <v>0</v>
      </c>
      <c r="I123" s="112">
        <v>0</v>
      </c>
      <c r="J123" s="112"/>
      <c r="K123" s="112"/>
      <c r="L123" s="112">
        <v>0</v>
      </c>
      <c r="M123" s="112">
        <v>0</v>
      </c>
      <c r="N123" s="545" t="s">
        <v>264</v>
      </c>
      <c r="O123" s="545" t="s">
        <v>150</v>
      </c>
      <c r="P123" s="545" t="s">
        <v>138</v>
      </c>
      <c r="Q123" s="545" t="s">
        <v>300</v>
      </c>
      <c r="R123" s="545" t="s">
        <v>299</v>
      </c>
      <c r="S123" s="545" t="s">
        <v>138</v>
      </c>
      <c r="T123" s="545" t="s">
        <v>138</v>
      </c>
      <c r="U123" s="545" t="s">
        <v>139</v>
      </c>
      <c r="V123" s="545" t="s">
        <v>140</v>
      </c>
      <c r="W123" s="545" t="s">
        <v>141</v>
      </c>
      <c r="X123" s="545" t="s">
        <v>142</v>
      </c>
      <c r="AA123" s="270"/>
      <c r="AB123" s="270"/>
      <c r="AC123" s="271"/>
      <c r="AD123" s="271"/>
      <c r="AE123" s="271"/>
      <c r="AF123" s="270"/>
      <c r="AG123" s="271"/>
      <c r="AH123" s="271"/>
      <c r="AI123" s="271"/>
      <c r="AL123" s="256"/>
      <c r="AN123" s="270"/>
      <c r="AO123" s="270"/>
    </row>
    <row r="124" spans="1:41" ht="13.5" customHeight="1" thickBot="1">
      <c r="A124" s="546"/>
      <c r="B124" s="546"/>
      <c r="C124" s="546"/>
      <c r="D124" s="272" t="s">
        <v>38</v>
      </c>
      <c r="E124" s="112">
        <f>INVERSIÓN!I58</f>
        <v>147889460</v>
      </c>
      <c r="F124" s="112"/>
      <c r="G124" s="112"/>
      <c r="H124" s="112">
        <v>0</v>
      </c>
      <c r="I124" s="112">
        <v>0</v>
      </c>
      <c r="J124" s="112"/>
      <c r="K124" s="112"/>
      <c r="L124" s="112">
        <v>0</v>
      </c>
      <c r="M124" s="112">
        <v>0</v>
      </c>
      <c r="N124" s="545"/>
      <c r="O124" s="545"/>
      <c r="P124" s="545"/>
      <c r="Q124" s="545"/>
      <c r="R124" s="545"/>
      <c r="S124" s="545"/>
      <c r="T124" s="545"/>
      <c r="U124" s="545"/>
      <c r="V124" s="545"/>
      <c r="W124" s="545"/>
      <c r="X124" s="545"/>
      <c r="AA124" s="270"/>
      <c r="AB124" s="270"/>
      <c r="AC124" s="271"/>
      <c r="AD124" s="271"/>
      <c r="AE124" s="271"/>
      <c r="AF124" s="270"/>
      <c r="AG124" s="271"/>
      <c r="AH124" s="271"/>
      <c r="AI124" s="271"/>
      <c r="AL124" s="256"/>
      <c r="AN124" s="270"/>
      <c r="AO124" s="270"/>
    </row>
    <row r="125" spans="1:41" ht="14.25" customHeight="1" thickBot="1">
      <c r="A125" s="546"/>
      <c r="B125" s="546"/>
      <c r="C125" s="546"/>
      <c r="D125" s="272" t="s">
        <v>39</v>
      </c>
      <c r="E125" s="112">
        <v>0</v>
      </c>
      <c r="F125" s="112"/>
      <c r="G125" s="112"/>
      <c r="H125" s="112">
        <v>0</v>
      </c>
      <c r="I125" s="112">
        <v>0</v>
      </c>
      <c r="J125" s="112"/>
      <c r="K125" s="112"/>
      <c r="L125" s="112">
        <v>0</v>
      </c>
      <c r="M125" s="112">
        <v>0</v>
      </c>
      <c r="N125" s="545"/>
      <c r="O125" s="545"/>
      <c r="P125" s="545"/>
      <c r="Q125" s="545"/>
      <c r="R125" s="545"/>
      <c r="S125" s="545"/>
      <c r="T125" s="545"/>
      <c r="U125" s="545"/>
      <c r="V125" s="545"/>
      <c r="W125" s="545"/>
      <c r="X125" s="545"/>
      <c r="AA125" s="270"/>
      <c r="AB125" s="270"/>
      <c r="AC125" s="271"/>
      <c r="AD125" s="271"/>
      <c r="AE125" s="271"/>
      <c r="AF125" s="270"/>
      <c r="AG125" s="271"/>
      <c r="AH125" s="271"/>
      <c r="AI125" s="271"/>
      <c r="AL125" s="256"/>
      <c r="AN125" s="270"/>
      <c r="AO125" s="270"/>
    </row>
    <row r="126" spans="1:41" ht="32.25" customHeight="1" thickBot="1">
      <c r="A126" s="546"/>
      <c r="B126" s="546"/>
      <c r="C126" s="546"/>
      <c r="D126" s="272" t="s">
        <v>40</v>
      </c>
      <c r="E126" s="112">
        <v>0</v>
      </c>
      <c r="F126" s="112"/>
      <c r="G126" s="112"/>
      <c r="H126" s="112">
        <v>0</v>
      </c>
      <c r="I126" s="112">
        <v>0</v>
      </c>
      <c r="J126" s="112"/>
      <c r="K126" s="112"/>
      <c r="L126" s="112">
        <v>0</v>
      </c>
      <c r="M126" s="112">
        <v>0</v>
      </c>
      <c r="N126" s="545"/>
      <c r="O126" s="545"/>
      <c r="P126" s="545"/>
      <c r="Q126" s="545"/>
      <c r="R126" s="545"/>
      <c r="S126" s="545"/>
      <c r="T126" s="545"/>
      <c r="U126" s="545"/>
      <c r="V126" s="545"/>
      <c r="W126" s="545"/>
      <c r="X126" s="545"/>
      <c r="AA126" s="270"/>
      <c r="AB126" s="270"/>
      <c r="AC126" s="271"/>
      <c r="AD126" s="271"/>
      <c r="AE126" s="271"/>
      <c r="AF126" s="270"/>
      <c r="AG126" s="271"/>
      <c r="AH126" s="271"/>
      <c r="AI126" s="271"/>
      <c r="AL126" s="256"/>
      <c r="AN126" s="270"/>
      <c r="AO126" s="270"/>
    </row>
    <row r="127" spans="1:41" ht="27.75" customHeight="1" thickBot="1">
      <c r="A127" s="546">
        <f>INVERSIÓN!B63</f>
        <v>10</v>
      </c>
      <c r="B127" s="546" t="str">
        <f>INVERSIÓN!C63</f>
        <v>Ejecutar 80,000 actuaciones técnicas o jurídicas en evaluación, control, seguimiento, prevención e investigación sobre el
manejo del arbolado urbano en el Distrito Capital</v>
      </c>
      <c r="C127" s="546" t="s">
        <v>296</v>
      </c>
      <c r="D127" s="272" t="s">
        <v>37</v>
      </c>
      <c r="E127" s="112">
        <f>INVERSIÓN!I63</f>
        <v>5000</v>
      </c>
      <c r="F127" s="112"/>
      <c r="G127" s="112"/>
      <c r="H127" s="112">
        <v>0</v>
      </c>
      <c r="I127" s="112">
        <v>0</v>
      </c>
      <c r="J127" s="112"/>
      <c r="K127" s="112"/>
      <c r="L127" s="112">
        <v>0</v>
      </c>
      <c r="M127" s="112">
        <v>0</v>
      </c>
      <c r="N127" s="545" t="s">
        <v>264</v>
      </c>
      <c r="O127" s="545" t="s">
        <v>138</v>
      </c>
      <c r="P127" s="545" t="s">
        <v>138</v>
      </c>
      <c r="Q127" s="545" t="s">
        <v>138</v>
      </c>
      <c r="R127" s="545" t="s">
        <v>138</v>
      </c>
      <c r="S127" s="545" t="s">
        <v>138</v>
      </c>
      <c r="T127" s="545" t="s">
        <v>138</v>
      </c>
      <c r="U127" s="545" t="s">
        <v>139</v>
      </c>
      <c r="V127" s="545" t="s">
        <v>140</v>
      </c>
      <c r="W127" s="545" t="s">
        <v>141</v>
      </c>
      <c r="X127" s="545" t="s">
        <v>142</v>
      </c>
      <c r="AA127" s="270"/>
      <c r="AB127" s="270"/>
      <c r="AC127" s="271"/>
      <c r="AD127" s="271"/>
      <c r="AE127" s="271"/>
      <c r="AF127" s="270"/>
      <c r="AG127" s="271"/>
      <c r="AH127" s="271"/>
      <c r="AI127" s="271"/>
      <c r="AL127" s="256"/>
      <c r="AN127" s="270"/>
      <c r="AO127" s="270"/>
    </row>
    <row r="128" spans="1:41" ht="27.75" customHeight="1" thickBot="1">
      <c r="A128" s="546"/>
      <c r="B128" s="546"/>
      <c r="C128" s="546"/>
      <c r="D128" s="272" t="s">
        <v>38</v>
      </c>
      <c r="E128" s="112">
        <f>INVERSIÓN!I64</f>
        <v>1405162050</v>
      </c>
      <c r="F128" s="112"/>
      <c r="G128" s="112"/>
      <c r="H128" s="112">
        <v>0</v>
      </c>
      <c r="I128" s="112">
        <v>0</v>
      </c>
      <c r="J128" s="112"/>
      <c r="K128" s="112"/>
      <c r="L128" s="112">
        <v>0</v>
      </c>
      <c r="M128" s="112">
        <v>0</v>
      </c>
      <c r="N128" s="545"/>
      <c r="O128" s="545"/>
      <c r="P128" s="545"/>
      <c r="Q128" s="545"/>
      <c r="R128" s="545"/>
      <c r="S128" s="545"/>
      <c r="T128" s="545"/>
      <c r="U128" s="545"/>
      <c r="V128" s="545"/>
      <c r="W128" s="545"/>
      <c r="X128" s="545"/>
      <c r="AA128" s="270"/>
      <c r="AB128" s="270"/>
      <c r="AC128" s="271"/>
      <c r="AD128" s="271"/>
      <c r="AE128" s="271"/>
      <c r="AF128" s="270"/>
      <c r="AG128" s="271"/>
      <c r="AH128" s="271"/>
      <c r="AI128" s="271"/>
      <c r="AL128" s="256"/>
      <c r="AN128" s="270"/>
      <c r="AO128" s="270"/>
    </row>
    <row r="129" spans="1:41" ht="30.75" customHeight="1" thickBot="1">
      <c r="A129" s="546"/>
      <c r="B129" s="546"/>
      <c r="C129" s="546"/>
      <c r="D129" s="272" t="s">
        <v>39</v>
      </c>
      <c r="E129" s="112">
        <v>0</v>
      </c>
      <c r="F129" s="112"/>
      <c r="G129" s="112"/>
      <c r="H129" s="112">
        <v>0</v>
      </c>
      <c r="I129" s="112">
        <v>0</v>
      </c>
      <c r="J129" s="112"/>
      <c r="K129" s="112"/>
      <c r="L129" s="112">
        <v>0</v>
      </c>
      <c r="M129" s="112">
        <v>0</v>
      </c>
      <c r="N129" s="545"/>
      <c r="O129" s="545"/>
      <c r="P129" s="545"/>
      <c r="Q129" s="545"/>
      <c r="R129" s="545"/>
      <c r="S129" s="545"/>
      <c r="T129" s="545"/>
      <c r="U129" s="545"/>
      <c r="V129" s="545"/>
      <c r="W129" s="545"/>
      <c r="X129" s="545"/>
      <c r="AA129" s="270"/>
      <c r="AB129" s="270"/>
      <c r="AC129" s="271"/>
      <c r="AD129" s="271"/>
      <c r="AE129" s="271"/>
      <c r="AF129" s="270"/>
      <c r="AG129" s="271"/>
      <c r="AH129" s="271"/>
      <c r="AI129" s="271"/>
      <c r="AL129" s="256"/>
      <c r="AN129" s="270"/>
      <c r="AO129" s="270"/>
    </row>
    <row r="130" spans="1:41" ht="32.25" customHeight="1" thickBot="1">
      <c r="A130" s="546"/>
      <c r="B130" s="546"/>
      <c r="C130" s="546"/>
      <c r="D130" s="272" t="s">
        <v>40</v>
      </c>
      <c r="E130" s="112">
        <v>0</v>
      </c>
      <c r="F130" s="112"/>
      <c r="G130" s="112"/>
      <c r="H130" s="112">
        <v>0</v>
      </c>
      <c r="I130" s="112">
        <v>0</v>
      </c>
      <c r="J130" s="112"/>
      <c r="K130" s="112"/>
      <c r="L130" s="112">
        <v>0</v>
      </c>
      <c r="M130" s="112">
        <v>0</v>
      </c>
      <c r="N130" s="545"/>
      <c r="O130" s="545"/>
      <c r="P130" s="545"/>
      <c r="Q130" s="545"/>
      <c r="R130" s="545"/>
      <c r="S130" s="545"/>
      <c r="T130" s="545"/>
      <c r="U130" s="545"/>
      <c r="V130" s="545"/>
      <c r="W130" s="545"/>
      <c r="X130" s="545"/>
      <c r="AA130" s="270"/>
      <c r="AB130" s="270"/>
      <c r="AC130" s="271"/>
      <c r="AD130" s="271"/>
      <c r="AE130" s="271"/>
      <c r="AF130" s="270"/>
      <c r="AG130" s="271"/>
      <c r="AH130" s="271"/>
      <c r="AI130" s="271"/>
      <c r="AL130" s="256"/>
      <c r="AN130" s="270"/>
      <c r="AO130" s="270"/>
    </row>
    <row r="131" spans="1:41" ht="33.75" customHeight="1" thickBot="1">
      <c r="A131" s="546">
        <f>INVERSIÓN!B69</f>
        <v>11</v>
      </c>
      <c r="B131" s="546" t="str">
        <f>INVERSIÓN!C69</f>
        <v>Generar 8 instrumentos técnicos, científicos y de prevención para el mantenimiento y prevención en la gestión el arbolado
urbano, que propendan por su protección y prestación de los servicios ambientales inherentes</v>
      </c>
      <c r="C131" s="546" t="s">
        <v>301</v>
      </c>
      <c r="D131" s="272" t="s">
        <v>37</v>
      </c>
      <c r="E131" s="112">
        <f>INVERSIÓN!I69</f>
        <v>0</v>
      </c>
      <c r="F131" s="112"/>
      <c r="G131" s="112"/>
      <c r="H131" s="112">
        <v>0</v>
      </c>
      <c r="I131" s="112">
        <v>0</v>
      </c>
      <c r="J131" s="112"/>
      <c r="K131" s="112"/>
      <c r="L131" s="112">
        <v>0</v>
      </c>
      <c r="M131" s="112">
        <v>0</v>
      </c>
      <c r="N131" s="545" t="s">
        <v>264</v>
      </c>
      <c r="O131" s="545" t="s">
        <v>138</v>
      </c>
      <c r="P131" s="545" t="s">
        <v>138</v>
      </c>
      <c r="Q131" s="545" t="s">
        <v>138</v>
      </c>
      <c r="R131" s="545" t="s">
        <v>138</v>
      </c>
      <c r="S131" s="545" t="s">
        <v>138</v>
      </c>
      <c r="T131" s="545" t="s">
        <v>138</v>
      </c>
      <c r="U131" s="545" t="s">
        <v>139</v>
      </c>
      <c r="V131" s="545" t="s">
        <v>140</v>
      </c>
      <c r="W131" s="545" t="s">
        <v>141</v>
      </c>
      <c r="X131" s="545" t="s">
        <v>142</v>
      </c>
      <c r="AA131" s="270"/>
      <c r="AB131" s="270"/>
      <c r="AC131" s="271"/>
      <c r="AD131" s="271"/>
      <c r="AE131" s="271"/>
      <c r="AF131" s="270"/>
      <c r="AG131" s="271"/>
      <c r="AH131" s="271"/>
      <c r="AI131" s="271"/>
      <c r="AL131" s="256"/>
      <c r="AN131" s="270"/>
      <c r="AO131" s="270"/>
    </row>
    <row r="132" spans="1:41" ht="33.75" customHeight="1" thickBot="1">
      <c r="A132" s="546"/>
      <c r="B132" s="546"/>
      <c r="C132" s="546"/>
      <c r="D132" s="272" t="s">
        <v>38</v>
      </c>
      <c r="E132" s="112">
        <f>INVERSIÓN!I70</f>
        <v>0</v>
      </c>
      <c r="F132" s="112"/>
      <c r="G132" s="112"/>
      <c r="H132" s="112">
        <v>0</v>
      </c>
      <c r="I132" s="112">
        <v>0</v>
      </c>
      <c r="J132" s="112"/>
      <c r="K132" s="112"/>
      <c r="L132" s="112">
        <v>0</v>
      </c>
      <c r="M132" s="112">
        <v>0</v>
      </c>
      <c r="N132" s="545"/>
      <c r="O132" s="545"/>
      <c r="P132" s="545"/>
      <c r="Q132" s="545"/>
      <c r="R132" s="545"/>
      <c r="S132" s="545"/>
      <c r="T132" s="545"/>
      <c r="U132" s="545"/>
      <c r="V132" s="545"/>
      <c r="W132" s="545"/>
      <c r="X132" s="545"/>
      <c r="AA132" s="270"/>
      <c r="AB132" s="270"/>
      <c r="AC132" s="271"/>
      <c r="AD132" s="271"/>
      <c r="AE132" s="271"/>
      <c r="AF132" s="270"/>
      <c r="AG132" s="271"/>
      <c r="AH132" s="271"/>
      <c r="AI132" s="271"/>
      <c r="AL132" s="256"/>
      <c r="AN132" s="270"/>
      <c r="AO132" s="270"/>
    </row>
    <row r="133" spans="1:41" ht="27" customHeight="1" thickBot="1">
      <c r="A133" s="546"/>
      <c r="B133" s="546"/>
      <c r="C133" s="546"/>
      <c r="D133" s="272" t="s">
        <v>39</v>
      </c>
      <c r="E133" s="112">
        <v>0</v>
      </c>
      <c r="F133" s="112"/>
      <c r="G133" s="112"/>
      <c r="H133" s="112">
        <v>0</v>
      </c>
      <c r="I133" s="112">
        <v>0</v>
      </c>
      <c r="J133" s="112"/>
      <c r="K133" s="112"/>
      <c r="L133" s="112">
        <v>0</v>
      </c>
      <c r="M133" s="112">
        <v>0</v>
      </c>
      <c r="N133" s="545"/>
      <c r="O133" s="545"/>
      <c r="P133" s="545"/>
      <c r="Q133" s="545"/>
      <c r="R133" s="545"/>
      <c r="S133" s="545"/>
      <c r="T133" s="545"/>
      <c r="U133" s="545"/>
      <c r="V133" s="545"/>
      <c r="W133" s="545"/>
      <c r="X133" s="545"/>
      <c r="AA133" s="270"/>
      <c r="AB133" s="270"/>
      <c r="AC133" s="271"/>
      <c r="AD133" s="271"/>
      <c r="AE133" s="271"/>
      <c r="AF133" s="270"/>
      <c r="AG133" s="271"/>
      <c r="AH133" s="271"/>
      <c r="AI133" s="271"/>
      <c r="AL133" s="256"/>
      <c r="AN133" s="270"/>
      <c r="AO133" s="270"/>
    </row>
    <row r="134" spans="1:41" ht="29.25" customHeight="1" thickBot="1">
      <c r="A134" s="546"/>
      <c r="B134" s="546"/>
      <c r="C134" s="546"/>
      <c r="D134" s="272" t="s">
        <v>40</v>
      </c>
      <c r="E134" s="112">
        <v>0</v>
      </c>
      <c r="F134" s="112"/>
      <c r="G134" s="112"/>
      <c r="H134" s="112">
        <v>0</v>
      </c>
      <c r="I134" s="112">
        <v>0</v>
      </c>
      <c r="J134" s="112"/>
      <c r="K134" s="112"/>
      <c r="L134" s="112">
        <v>0</v>
      </c>
      <c r="M134" s="112">
        <v>0</v>
      </c>
      <c r="N134" s="545"/>
      <c r="O134" s="545"/>
      <c r="P134" s="545"/>
      <c r="Q134" s="545"/>
      <c r="R134" s="545"/>
      <c r="S134" s="545"/>
      <c r="T134" s="545"/>
      <c r="U134" s="545"/>
      <c r="V134" s="545"/>
      <c r="W134" s="545"/>
      <c r="X134" s="545"/>
      <c r="AA134" s="270"/>
      <c r="AB134" s="270"/>
      <c r="AC134" s="271"/>
      <c r="AD134" s="271"/>
      <c r="AE134" s="271"/>
      <c r="AF134" s="270"/>
      <c r="AG134" s="271"/>
      <c r="AH134" s="271"/>
      <c r="AI134" s="271"/>
      <c r="AL134" s="256"/>
      <c r="AN134" s="270"/>
      <c r="AO134" s="270"/>
    </row>
    <row r="135" spans="1:41" ht="25.5" customHeight="1" thickBot="1">
      <c r="A135" s="546">
        <f>INVERSIÓN!B75</f>
        <v>12</v>
      </c>
      <c r="B135" s="591" t="str">
        <f>INVERSIÓN!C75</f>
        <v>REALIZAR 45000 ACTUACIÓNES TÉCNICAS O JURÍDICAS DE EVALUACIÓN, CONTROL, SEGUIMIENTO, PREVENCIÓN E INVESTIGACIÓN SOBRE LOS RECURSOS FLORA Y FAUNA SILVESTRE EN EL DISTRITO CAPITAL.</v>
      </c>
      <c r="C135" s="546"/>
      <c r="D135" s="272" t="s">
        <v>37</v>
      </c>
      <c r="E135" s="112"/>
      <c r="F135" s="112"/>
      <c r="G135" s="112"/>
      <c r="H135" s="112">
        <v>0</v>
      </c>
      <c r="I135" s="112">
        <v>0</v>
      </c>
      <c r="J135" s="112"/>
      <c r="K135" s="112"/>
      <c r="L135" s="112">
        <v>0</v>
      </c>
      <c r="M135" s="112">
        <v>0</v>
      </c>
      <c r="N135" s="545" t="s">
        <v>264</v>
      </c>
      <c r="O135" s="545" t="s">
        <v>138</v>
      </c>
      <c r="P135" s="545" t="s">
        <v>138</v>
      </c>
      <c r="Q135" s="545" t="s">
        <v>138</v>
      </c>
      <c r="R135" s="545" t="s">
        <v>138</v>
      </c>
      <c r="S135" s="545" t="s">
        <v>138</v>
      </c>
      <c r="T135" s="545" t="s">
        <v>138</v>
      </c>
      <c r="U135" s="545" t="s">
        <v>139</v>
      </c>
      <c r="V135" s="545" t="s">
        <v>140</v>
      </c>
      <c r="W135" s="545" t="s">
        <v>141</v>
      </c>
      <c r="X135" s="545" t="s">
        <v>142</v>
      </c>
      <c r="AA135" s="270"/>
      <c r="AB135" s="270"/>
      <c r="AC135" s="271"/>
      <c r="AD135" s="271"/>
      <c r="AE135" s="271"/>
      <c r="AF135" s="270"/>
      <c r="AG135" s="271"/>
      <c r="AH135" s="271"/>
      <c r="AI135" s="271"/>
      <c r="AL135" s="256"/>
      <c r="AN135" s="270"/>
      <c r="AO135" s="270"/>
    </row>
    <row r="136" spans="1:41" ht="26.25" customHeight="1" thickBot="1">
      <c r="A136" s="546"/>
      <c r="B136" s="591"/>
      <c r="C136" s="546"/>
      <c r="D136" s="272" t="s">
        <v>38</v>
      </c>
      <c r="E136" s="112"/>
      <c r="F136" s="112"/>
      <c r="G136" s="112"/>
      <c r="H136" s="112">
        <v>0</v>
      </c>
      <c r="I136" s="112">
        <v>0</v>
      </c>
      <c r="J136" s="112"/>
      <c r="K136" s="112"/>
      <c r="L136" s="112">
        <v>0</v>
      </c>
      <c r="M136" s="112">
        <v>0</v>
      </c>
      <c r="N136" s="545"/>
      <c r="O136" s="545"/>
      <c r="P136" s="545"/>
      <c r="Q136" s="545"/>
      <c r="R136" s="545"/>
      <c r="S136" s="545"/>
      <c r="T136" s="545"/>
      <c r="U136" s="545"/>
      <c r="V136" s="545"/>
      <c r="W136" s="545"/>
      <c r="X136" s="545"/>
      <c r="AA136" s="270"/>
      <c r="AB136" s="270"/>
      <c r="AC136" s="271"/>
      <c r="AD136" s="271"/>
      <c r="AE136" s="271"/>
      <c r="AF136" s="270"/>
      <c r="AG136" s="271"/>
      <c r="AH136" s="271"/>
      <c r="AI136" s="271"/>
      <c r="AL136" s="256"/>
      <c r="AN136" s="270"/>
      <c r="AO136" s="270"/>
    </row>
    <row r="137" spans="1:41" ht="25.5" customHeight="1" thickBot="1">
      <c r="A137" s="546"/>
      <c r="B137" s="591"/>
      <c r="C137" s="546"/>
      <c r="D137" s="272" t="s">
        <v>39</v>
      </c>
      <c r="E137" s="112">
        <v>0</v>
      </c>
      <c r="F137" s="112"/>
      <c r="G137" s="112"/>
      <c r="H137" s="112">
        <v>0</v>
      </c>
      <c r="I137" s="112">
        <v>0</v>
      </c>
      <c r="J137" s="112"/>
      <c r="K137" s="112"/>
      <c r="L137" s="112">
        <v>0</v>
      </c>
      <c r="M137" s="112">
        <v>0</v>
      </c>
      <c r="N137" s="545"/>
      <c r="O137" s="545"/>
      <c r="P137" s="545"/>
      <c r="Q137" s="545"/>
      <c r="R137" s="545"/>
      <c r="S137" s="545"/>
      <c r="T137" s="545"/>
      <c r="U137" s="545"/>
      <c r="V137" s="545"/>
      <c r="W137" s="545"/>
      <c r="X137" s="545"/>
      <c r="AA137" s="270"/>
      <c r="AB137" s="270"/>
      <c r="AC137" s="271"/>
      <c r="AD137" s="271"/>
      <c r="AE137" s="271"/>
      <c r="AF137" s="270"/>
      <c r="AG137" s="271"/>
      <c r="AH137" s="271"/>
      <c r="AI137" s="271"/>
      <c r="AL137" s="256"/>
      <c r="AN137" s="270"/>
      <c r="AO137" s="270"/>
    </row>
    <row r="138" spans="1:41" ht="32.25" customHeight="1" thickBot="1">
      <c r="A138" s="546"/>
      <c r="B138" s="591"/>
      <c r="C138" s="546"/>
      <c r="D138" s="272" t="s">
        <v>40</v>
      </c>
      <c r="E138" s="112">
        <v>0</v>
      </c>
      <c r="F138" s="112"/>
      <c r="G138" s="112"/>
      <c r="H138" s="112">
        <v>0</v>
      </c>
      <c r="I138" s="112">
        <v>0</v>
      </c>
      <c r="J138" s="112"/>
      <c r="K138" s="112"/>
      <c r="L138" s="112">
        <v>0</v>
      </c>
      <c r="M138" s="112">
        <v>0</v>
      </c>
      <c r="N138" s="545"/>
      <c r="O138" s="545"/>
      <c r="P138" s="545"/>
      <c r="Q138" s="545"/>
      <c r="R138" s="545"/>
      <c r="S138" s="545"/>
      <c r="T138" s="545"/>
      <c r="U138" s="545"/>
      <c r="V138" s="545"/>
      <c r="W138" s="545"/>
      <c r="X138" s="545"/>
      <c r="AA138" s="270"/>
      <c r="AB138" s="270"/>
      <c r="AC138" s="271"/>
      <c r="AD138" s="271"/>
      <c r="AE138" s="271"/>
      <c r="AF138" s="270"/>
      <c r="AG138" s="271"/>
      <c r="AH138" s="271"/>
      <c r="AI138" s="271"/>
      <c r="AL138" s="256"/>
      <c r="AN138" s="270"/>
      <c r="AO138" s="270"/>
    </row>
    <row r="139" spans="1:41" ht="13.5" customHeight="1" thickBot="1">
      <c r="A139" s="546">
        <f>INVERSIÓN!B81</f>
        <v>13</v>
      </c>
      <c r="B139" s="546" t="str">
        <f>INVERSIÓN!C81</f>
        <v>Intervenir 100% de las fuentes fijas generadoras de material particulado priorizadas.</v>
      </c>
      <c r="C139" s="546" t="s">
        <v>296</v>
      </c>
      <c r="D139" s="272" t="s">
        <v>37</v>
      </c>
      <c r="E139" s="308">
        <f>INVERSIÓN!I81</f>
        <v>0.125</v>
      </c>
      <c r="F139" s="112"/>
      <c r="G139" s="112"/>
      <c r="H139" s="112">
        <v>0</v>
      </c>
      <c r="I139" s="112">
        <v>0</v>
      </c>
      <c r="J139" s="112"/>
      <c r="K139" s="112"/>
      <c r="L139" s="112">
        <v>0</v>
      </c>
      <c r="M139" s="112">
        <v>0</v>
      </c>
      <c r="N139" s="545" t="s">
        <v>264</v>
      </c>
      <c r="O139" s="545" t="s">
        <v>150</v>
      </c>
      <c r="P139" s="545" t="s">
        <v>138</v>
      </c>
      <c r="Q139" s="545" t="s">
        <v>308</v>
      </c>
      <c r="R139" s="545" t="s">
        <v>138</v>
      </c>
      <c r="S139" s="545" t="s">
        <v>138</v>
      </c>
      <c r="T139" s="545" t="s">
        <v>138</v>
      </c>
      <c r="U139" s="545" t="s">
        <v>139</v>
      </c>
      <c r="V139" s="545" t="s">
        <v>140</v>
      </c>
      <c r="W139" s="545" t="s">
        <v>141</v>
      </c>
      <c r="X139" s="545" t="s">
        <v>142</v>
      </c>
      <c r="AA139" s="270"/>
      <c r="AB139" s="270"/>
      <c r="AC139" s="271"/>
      <c r="AD139" s="271"/>
      <c r="AE139" s="271"/>
      <c r="AF139" s="270"/>
      <c r="AG139" s="271"/>
      <c r="AH139" s="271"/>
      <c r="AI139" s="271"/>
      <c r="AL139" s="256"/>
      <c r="AN139" s="270"/>
      <c r="AO139" s="270"/>
    </row>
    <row r="140" spans="1:41" ht="13.5" customHeight="1" thickBot="1">
      <c r="A140" s="546"/>
      <c r="B140" s="546"/>
      <c r="C140" s="546"/>
      <c r="D140" s="272" t="s">
        <v>38</v>
      </c>
      <c r="E140" s="112">
        <f>INVERSIÓN!I82</f>
        <v>745174162</v>
      </c>
      <c r="F140" s="112"/>
      <c r="G140" s="112"/>
      <c r="H140" s="112">
        <v>0</v>
      </c>
      <c r="I140" s="112">
        <v>0</v>
      </c>
      <c r="J140" s="112"/>
      <c r="K140" s="112"/>
      <c r="L140" s="112">
        <v>0</v>
      </c>
      <c r="M140" s="112">
        <v>0</v>
      </c>
      <c r="N140" s="545"/>
      <c r="O140" s="545"/>
      <c r="P140" s="545"/>
      <c r="Q140" s="545"/>
      <c r="R140" s="545"/>
      <c r="S140" s="545"/>
      <c r="T140" s="545"/>
      <c r="U140" s="545"/>
      <c r="V140" s="545"/>
      <c r="W140" s="545"/>
      <c r="X140" s="545"/>
      <c r="AA140" s="270"/>
      <c r="AB140" s="270"/>
      <c r="AC140" s="271"/>
      <c r="AD140" s="271"/>
      <c r="AE140" s="271"/>
      <c r="AF140" s="270"/>
      <c r="AG140" s="271"/>
      <c r="AH140" s="271"/>
      <c r="AI140" s="271"/>
      <c r="AL140" s="256"/>
      <c r="AN140" s="270"/>
      <c r="AO140" s="270"/>
    </row>
    <row r="141" spans="1:41" ht="14.25" customHeight="1" thickBot="1">
      <c r="A141" s="546"/>
      <c r="B141" s="546"/>
      <c r="C141" s="546"/>
      <c r="D141" s="272" t="s">
        <v>39</v>
      </c>
      <c r="E141" s="112">
        <v>0</v>
      </c>
      <c r="F141" s="112"/>
      <c r="G141" s="112"/>
      <c r="H141" s="112">
        <v>0</v>
      </c>
      <c r="I141" s="112">
        <v>0</v>
      </c>
      <c r="J141" s="112"/>
      <c r="K141" s="112"/>
      <c r="L141" s="112">
        <v>0</v>
      </c>
      <c r="M141" s="112">
        <v>0</v>
      </c>
      <c r="N141" s="545"/>
      <c r="O141" s="545"/>
      <c r="P141" s="545"/>
      <c r="Q141" s="545"/>
      <c r="R141" s="545"/>
      <c r="S141" s="545"/>
      <c r="T141" s="545"/>
      <c r="U141" s="545"/>
      <c r="V141" s="545"/>
      <c r="W141" s="545"/>
      <c r="X141" s="545"/>
      <c r="AA141" s="270"/>
      <c r="AB141" s="270"/>
      <c r="AC141" s="271"/>
      <c r="AD141" s="271"/>
      <c r="AE141" s="271"/>
      <c r="AF141" s="270"/>
      <c r="AG141" s="271"/>
      <c r="AH141" s="271"/>
      <c r="AI141" s="271"/>
      <c r="AL141" s="256"/>
      <c r="AN141" s="270"/>
      <c r="AO141" s="270"/>
    </row>
    <row r="142" spans="1:41" ht="32.25" customHeight="1" thickBot="1">
      <c r="A142" s="546"/>
      <c r="B142" s="546"/>
      <c r="C142" s="546"/>
      <c r="D142" s="272" t="s">
        <v>40</v>
      </c>
      <c r="E142" s="112">
        <v>0</v>
      </c>
      <c r="F142" s="112"/>
      <c r="G142" s="112"/>
      <c r="H142" s="112">
        <v>0</v>
      </c>
      <c r="I142" s="112">
        <v>0</v>
      </c>
      <c r="J142" s="112"/>
      <c r="K142" s="112"/>
      <c r="L142" s="112">
        <v>0</v>
      </c>
      <c r="M142" s="112">
        <v>0</v>
      </c>
      <c r="N142" s="545"/>
      <c r="O142" s="545"/>
      <c r="P142" s="545"/>
      <c r="Q142" s="545"/>
      <c r="R142" s="545"/>
      <c r="S142" s="545"/>
      <c r="T142" s="545"/>
      <c r="U142" s="545"/>
      <c r="V142" s="545"/>
      <c r="W142" s="545"/>
      <c r="X142" s="545"/>
      <c r="AA142" s="270"/>
      <c r="AB142" s="270"/>
      <c r="AC142" s="271"/>
      <c r="AD142" s="271"/>
      <c r="AE142" s="271"/>
      <c r="AF142" s="270"/>
      <c r="AG142" s="271"/>
      <c r="AH142" s="271"/>
      <c r="AI142" s="271"/>
      <c r="AL142" s="256"/>
      <c r="AN142" s="270"/>
      <c r="AO142" s="270"/>
    </row>
    <row r="143" spans="1:41" ht="13.5" customHeight="1" thickBot="1">
      <c r="A143" s="546">
        <f>INVERSIÓN!B87</f>
        <v>14</v>
      </c>
      <c r="B143" s="546" t="str">
        <f>INVERSIÓN!C87</f>
        <v> Revisar 136,000 vehículos Priorizando aquellos que utilicen combustible Diesel que circulen por la ciudad</v>
      </c>
      <c r="C143" s="546" t="s">
        <v>296</v>
      </c>
      <c r="D143" s="272" t="s">
        <v>37</v>
      </c>
      <c r="E143" s="112">
        <f>INVERSIÓN!I87</f>
        <v>12000</v>
      </c>
      <c r="F143" s="112"/>
      <c r="G143" s="112"/>
      <c r="H143" s="112">
        <v>0</v>
      </c>
      <c r="I143" s="112">
        <v>0</v>
      </c>
      <c r="J143" s="112"/>
      <c r="K143" s="112"/>
      <c r="L143" s="112">
        <v>0</v>
      </c>
      <c r="M143" s="112">
        <v>0</v>
      </c>
      <c r="N143" s="545" t="s">
        <v>264</v>
      </c>
      <c r="O143" s="545" t="s">
        <v>138</v>
      </c>
      <c r="P143" s="545" t="s">
        <v>138</v>
      </c>
      <c r="Q143" s="545" t="s">
        <v>309</v>
      </c>
      <c r="R143" s="545" t="s">
        <v>138</v>
      </c>
      <c r="S143" s="545" t="s">
        <v>138</v>
      </c>
      <c r="T143" s="545" t="s">
        <v>138</v>
      </c>
      <c r="U143" s="545" t="s">
        <v>139</v>
      </c>
      <c r="V143" s="545" t="s">
        <v>140</v>
      </c>
      <c r="W143" s="545" t="s">
        <v>141</v>
      </c>
      <c r="X143" s="545" t="s">
        <v>142</v>
      </c>
      <c r="AA143" s="270"/>
      <c r="AB143" s="270"/>
      <c r="AC143" s="271"/>
      <c r="AD143" s="271"/>
      <c r="AE143" s="271"/>
      <c r="AF143" s="270"/>
      <c r="AG143" s="271"/>
      <c r="AH143" s="271"/>
      <c r="AI143" s="271"/>
      <c r="AL143" s="256"/>
      <c r="AN143" s="270"/>
      <c r="AO143" s="270"/>
    </row>
    <row r="144" spans="1:41" ht="13.5" customHeight="1" thickBot="1">
      <c r="A144" s="546"/>
      <c r="B144" s="546"/>
      <c r="C144" s="546"/>
      <c r="D144" s="272" t="s">
        <v>38</v>
      </c>
      <c r="E144" s="112">
        <f>INVERSIÓN!I88</f>
        <v>867768637.0042858</v>
      </c>
      <c r="F144" s="112"/>
      <c r="G144" s="112"/>
      <c r="H144" s="112">
        <v>0</v>
      </c>
      <c r="I144" s="112">
        <v>0</v>
      </c>
      <c r="J144" s="112"/>
      <c r="K144" s="112"/>
      <c r="L144" s="112">
        <v>0</v>
      </c>
      <c r="M144" s="112">
        <v>0</v>
      </c>
      <c r="N144" s="545"/>
      <c r="O144" s="545"/>
      <c r="P144" s="545"/>
      <c r="Q144" s="545"/>
      <c r="R144" s="545"/>
      <c r="S144" s="545"/>
      <c r="T144" s="545"/>
      <c r="U144" s="545"/>
      <c r="V144" s="545"/>
      <c r="W144" s="545"/>
      <c r="X144" s="545"/>
      <c r="AA144" s="270"/>
      <c r="AB144" s="270"/>
      <c r="AC144" s="271"/>
      <c r="AD144" s="271"/>
      <c r="AE144" s="271"/>
      <c r="AF144" s="270"/>
      <c r="AG144" s="271"/>
      <c r="AH144" s="271"/>
      <c r="AI144" s="271"/>
      <c r="AL144" s="256"/>
      <c r="AN144" s="270"/>
      <c r="AO144" s="270"/>
    </row>
    <row r="145" spans="1:41" ht="14.25" customHeight="1" thickBot="1">
      <c r="A145" s="546"/>
      <c r="B145" s="546"/>
      <c r="C145" s="546"/>
      <c r="D145" s="272" t="s">
        <v>39</v>
      </c>
      <c r="E145" s="112">
        <v>0</v>
      </c>
      <c r="F145" s="112"/>
      <c r="G145" s="112"/>
      <c r="H145" s="112">
        <v>0</v>
      </c>
      <c r="I145" s="112">
        <v>0</v>
      </c>
      <c r="J145" s="112"/>
      <c r="K145" s="112"/>
      <c r="L145" s="112">
        <v>0</v>
      </c>
      <c r="M145" s="112">
        <v>0</v>
      </c>
      <c r="N145" s="545"/>
      <c r="O145" s="545"/>
      <c r="P145" s="545"/>
      <c r="Q145" s="545"/>
      <c r="R145" s="545"/>
      <c r="S145" s="545"/>
      <c r="T145" s="545"/>
      <c r="U145" s="545"/>
      <c r="V145" s="545"/>
      <c r="W145" s="545"/>
      <c r="X145" s="545"/>
      <c r="AA145" s="270"/>
      <c r="AB145" s="270"/>
      <c r="AC145" s="271"/>
      <c r="AD145" s="271"/>
      <c r="AE145" s="271"/>
      <c r="AF145" s="270"/>
      <c r="AG145" s="271"/>
      <c r="AH145" s="271"/>
      <c r="AI145" s="271"/>
      <c r="AL145" s="256"/>
      <c r="AN145" s="270"/>
      <c r="AO145" s="270"/>
    </row>
    <row r="146" spans="1:41" ht="32.25" customHeight="1" thickBot="1">
      <c r="A146" s="546"/>
      <c r="B146" s="546"/>
      <c r="C146" s="546"/>
      <c r="D146" s="272" t="s">
        <v>40</v>
      </c>
      <c r="E146" s="112">
        <v>0</v>
      </c>
      <c r="F146" s="112"/>
      <c r="G146" s="112"/>
      <c r="H146" s="112">
        <v>0</v>
      </c>
      <c r="I146" s="112">
        <v>0</v>
      </c>
      <c r="J146" s="112"/>
      <c r="K146" s="112"/>
      <c r="L146" s="112">
        <v>0</v>
      </c>
      <c r="M146" s="112">
        <v>0</v>
      </c>
      <c r="N146" s="545"/>
      <c r="O146" s="545"/>
      <c r="P146" s="545"/>
      <c r="Q146" s="545"/>
      <c r="R146" s="545"/>
      <c r="S146" s="545"/>
      <c r="T146" s="545"/>
      <c r="U146" s="545"/>
      <c r="V146" s="545"/>
      <c r="W146" s="545"/>
      <c r="X146" s="545"/>
      <c r="AA146" s="270"/>
      <c r="AB146" s="270"/>
      <c r="AC146" s="271"/>
      <c r="AD146" s="271"/>
      <c r="AE146" s="271"/>
      <c r="AF146" s="270"/>
      <c r="AG146" s="271"/>
      <c r="AH146" s="271"/>
      <c r="AI146" s="271"/>
      <c r="AL146" s="256"/>
      <c r="AN146" s="270"/>
      <c r="AO146" s="270"/>
    </row>
    <row r="147" spans="1:41" ht="13.5" customHeight="1" thickBot="1">
      <c r="A147" s="546">
        <f>INVERSIÓN!B93</f>
        <v>15</v>
      </c>
      <c r="B147" s="546" t="str">
        <f>INVERSIÓN!C93</f>
        <v>Disminuir 2,1 decibeles en 8 zonas críticas</v>
      </c>
      <c r="C147" s="595" t="s">
        <v>310</v>
      </c>
      <c r="D147" s="272" t="s">
        <v>37</v>
      </c>
      <c r="E147" s="112">
        <f>INVERSIÓN!I93</f>
        <v>0.1</v>
      </c>
      <c r="F147" s="112"/>
      <c r="G147" s="112"/>
      <c r="H147" s="112">
        <v>0</v>
      </c>
      <c r="I147" s="112">
        <v>0</v>
      </c>
      <c r="J147" s="112"/>
      <c r="K147" s="112"/>
      <c r="L147" s="112">
        <v>0</v>
      </c>
      <c r="M147" s="112">
        <v>0</v>
      </c>
      <c r="N147" s="545" t="s">
        <v>264</v>
      </c>
      <c r="O147" s="545" t="s">
        <v>150</v>
      </c>
      <c r="P147" s="545" t="s">
        <v>138</v>
      </c>
      <c r="Q147" s="545" t="s">
        <v>311</v>
      </c>
      <c r="R147" s="545" t="s">
        <v>312</v>
      </c>
      <c r="S147" s="545" t="s">
        <v>138</v>
      </c>
      <c r="T147" s="545" t="s">
        <v>138</v>
      </c>
      <c r="U147" s="545" t="s">
        <v>139</v>
      </c>
      <c r="V147" s="545" t="s">
        <v>140</v>
      </c>
      <c r="W147" s="545" t="s">
        <v>141</v>
      </c>
      <c r="X147" s="545" t="s">
        <v>142</v>
      </c>
      <c r="AA147" s="270"/>
      <c r="AB147" s="270"/>
      <c r="AC147" s="271"/>
      <c r="AD147" s="271"/>
      <c r="AE147" s="271"/>
      <c r="AF147" s="270"/>
      <c r="AG147" s="271"/>
      <c r="AH147" s="271"/>
      <c r="AI147" s="271"/>
      <c r="AL147" s="256"/>
      <c r="AN147" s="270"/>
      <c r="AO147" s="270"/>
    </row>
    <row r="148" spans="1:41" ht="13.5" customHeight="1" thickBot="1">
      <c r="A148" s="546"/>
      <c r="B148" s="546"/>
      <c r="C148" s="596"/>
      <c r="D148" s="272" t="s">
        <v>38</v>
      </c>
      <c r="E148" s="112">
        <f>INVERSIÓN!I94</f>
        <v>797995917</v>
      </c>
      <c r="F148" s="112"/>
      <c r="G148" s="112"/>
      <c r="H148" s="112">
        <v>0</v>
      </c>
      <c r="I148" s="112">
        <v>0</v>
      </c>
      <c r="J148" s="112"/>
      <c r="K148" s="112"/>
      <c r="L148" s="112">
        <v>0</v>
      </c>
      <c r="M148" s="112">
        <v>0</v>
      </c>
      <c r="N148" s="545"/>
      <c r="O148" s="545"/>
      <c r="P148" s="545"/>
      <c r="Q148" s="545"/>
      <c r="R148" s="545"/>
      <c r="S148" s="545"/>
      <c r="T148" s="545"/>
      <c r="U148" s="545"/>
      <c r="V148" s="545"/>
      <c r="W148" s="545"/>
      <c r="X148" s="545"/>
      <c r="AA148" s="270"/>
      <c r="AB148" s="270"/>
      <c r="AC148" s="271"/>
      <c r="AD148" s="271"/>
      <c r="AE148" s="271"/>
      <c r="AF148" s="270"/>
      <c r="AG148" s="271"/>
      <c r="AH148" s="271"/>
      <c r="AI148" s="271"/>
      <c r="AL148" s="256"/>
      <c r="AN148" s="270"/>
      <c r="AO148" s="270"/>
    </row>
    <row r="149" spans="1:41" ht="14.25" customHeight="1" thickBot="1">
      <c r="A149" s="546"/>
      <c r="B149" s="546"/>
      <c r="C149" s="596"/>
      <c r="D149" s="272" t="s">
        <v>39</v>
      </c>
      <c r="E149" s="112">
        <v>0</v>
      </c>
      <c r="F149" s="112"/>
      <c r="G149" s="112"/>
      <c r="H149" s="112">
        <v>0</v>
      </c>
      <c r="I149" s="112">
        <v>0</v>
      </c>
      <c r="J149" s="112"/>
      <c r="K149" s="112"/>
      <c r="L149" s="112">
        <v>0</v>
      </c>
      <c r="M149" s="112">
        <v>0</v>
      </c>
      <c r="N149" s="545"/>
      <c r="O149" s="545"/>
      <c r="P149" s="545"/>
      <c r="Q149" s="545"/>
      <c r="R149" s="545"/>
      <c r="S149" s="545"/>
      <c r="T149" s="545"/>
      <c r="U149" s="545"/>
      <c r="V149" s="545"/>
      <c r="W149" s="545"/>
      <c r="X149" s="545"/>
      <c r="AA149" s="270"/>
      <c r="AB149" s="270"/>
      <c r="AC149" s="271"/>
      <c r="AD149" s="271"/>
      <c r="AE149" s="271"/>
      <c r="AF149" s="270"/>
      <c r="AG149" s="271"/>
      <c r="AH149" s="271"/>
      <c r="AI149" s="271"/>
      <c r="AL149" s="256"/>
      <c r="AN149" s="270"/>
      <c r="AO149" s="270"/>
    </row>
    <row r="150" spans="1:41" ht="32.25" customHeight="1" thickBot="1">
      <c r="A150" s="546"/>
      <c r="B150" s="546"/>
      <c r="C150" s="597"/>
      <c r="D150" s="272" t="s">
        <v>40</v>
      </c>
      <c r="E150" s="112">
        <v>0</v>
      </c>
      <c r="F150" s="112"/>
      <c r="G150" s="112"/>
      <c r="H150" s="112">
        <v>0</v>
      </c>
      <c r="I150" s="112">
        <v>0</v>
      </c>
      <c r="J150" s="112"/>
      <c r="K150" s="112"/>
      <c r="L150" s="112">
        <v>0</v>
      </c>
      <c r="M150" s="112">
        <v>0</v>
      </c>
      <c r="N150" s="545"/>
      <c r="O150" s="545"/>
      <c r="P150" s="545"/>
      <c r="Q150" s="545"/>
      <c r="R150" s="545"/>
      <c r="S150" s="545"/>
      <c r="T150" s="545"/>
      <c r="U150" s="545"/>
      <c r="V150" s="545"/>
      <c r="W150" s="545"/>
      <c r="X150" s="545"/>
      <c r="AA150" s="270"/>
      <c r="AB150" s="270"/>
      <c r="AC150" s="271"/>
      <c r="AD150" s="271"/>
      <c r="AE150" s="271"/>
      <c r="AF150" s="270"/>
      <c r="AG150" s="271"/>
      <c r="AH150" s="271"/>
      <c r="AI150" s="271"/>
      <c r="AL150" s="256"/>
      <c r="AN150" s="270"/>
      <c r="AO150" s="270"/>
    </row>
    <row r="151" spans="1:41" ht="13.5" customHeight="1" thickBot="1">
      <c r="A151" s="559">
        <f>INVERSIÓN!B99</f>
        <v>16</v>
      </c>
      <c r="B151" s="611" t="str">
        <f>INVERSIÓN!C99</f>
        <v>Intervenir 18 rutas críticas tradicionalmente cubierta por PEV ilegal</v>
      </c>
      <c r="C151" s="592" t="s">
        <v>302</v>
      </c>
      <c r="D151" s="272" t="s">
        <v>37</v>
      </c>
      <c r="E151" s="112">
        <v>12</v>
      </c>
      <c r="F151" s="112"/>
      <c r="G151" s="112"/>
      <c r="H151" s="112">
        <v>0</v>
      </c>
      <c r="I151" s="112">
        <v>0</v>
      </c>
      <c r="J151" s="112"/>
      <c r="K151" s="112"/>
      <c r="L151" s="112">
        <v>0</v>
      </c>
      <c r="M151" s="112">
        <v>0</v>
      </c>
      <c r="N151" s="595" t="s">
        <v>302</v>
      </c>
      <c r="O151" s="598" t="s">
        <v>313</v>
      </c>
      <c r="P151" s="598" t="s">
        <v>313</v>
      </c>
      <c r="Q151" s="598" t="s">
        <v>313</v>
      </c>
      <c r="R151" s="601">
        <v>3815.6</v>
      </c>
      <c r="S151" s="604">
        <v>60502</v>
      </c>
      <c r="T151" s="604">
        <v>66449</v>
      </c>
      <c r="U151" s="604" t="s">
        <v>313</v>
      </c>
      <c r="V151" s="604" t="s">
        <v>313</v>
      </c>
      <c r="W151" s="604" t="s">
        <v>313</v>
      </c>
      <c r="X151" s="607">
        <f>S151+T151</f>
        <v>126951</v>
      </c>
      <c r="AA151" s="270"/>
      <c r="AB151" s="270"/>
      <c r="AC151" s="271"/>
      <c r="AD151" s="271"/>
      <c r="AE151" s="271"/>
      <c r="AF151" s="270"/>
      <c r="AG151" s="271"/>
      <c r="AH151" s="271"/>
      <c r="AI151" s="271"/>
      <c r="AL151" s="256"/>
      <c r="AN151" s="270"/>
      <c r="AO151" s="270"/>
    </row>
    <row r="152" spans="1:41" ht="13.5" customHeight="1" thickBot="1">
      <c r="A152" s="560"/>
      <c r="B152" s="612"/>
      <c r="C152" s="593"/>
      <c r="D152" s="272" t="s">
        <v>38</v>
      </c>
      <c r="E152" s="112">
        <v>631091031.12</v>
      </c>
      <c r="F152" s="112"/>
      <c r="G152" s="112"/>
      <c r="H152" s="112">
        <v>0</v>
      </c>
      <c r="I152" s="112">
        <v>0</v>
      </c>
      <c r="J152" s="112"/>
      <c r="K152" s="112"/>
      <c r="L152" s="112">
        <v>0</v>
      </c>
      <c r="M152" s="112">
        <v>0</v>
      </c>
      <c r="N152" s="596"/>
      <c r="O152" s="599"/>
      <c r="P152" s="599"/>
      <c r="Q152" s="599"/>
      <c r="R152" s="602"/>
      <c r="S152" s="605"/>
      <c r="T152" s="605"/>
      <c r="U152" s="605"/>
      <c r="V152" s="605"/>
      <c r="W152" s="605"/>
      <c r="X152" s="607"/>
      <c r="AA152" s="270"/>
      <c r="AB152" s="270"/>
      <c r="AC152" s="271"/>
      <c r="AD152" s="271"/>
      <c r="AE152" s="271"/>
      <c r="AF152" s="270"/>
      <c r="AG152" s="271"/>
      <c r="AH152" s="271"/>
      <c r="AI152" s="271"/>
      <c r="AL152" s="256"/>
      <c r="AN152" s="270"/>
      <c r="AO152" s="270"/>
    </row>
    <row r="153" spans="1:41" ht="14.25" customHeight="1" thickBot="1">
      <c r="A153" s="560"/>
      <c r="B153" s="612"/>
      <c r="C153" s="593"/>
      <c r="D153" s="272" t="s">
        <v>39</v>
      </c>
      <c r="E153" s="112">
        <v>0</v>
      </c>
      <c r="F153" s="112"/>
      <c r="G153" s="112"/>
      <c r="H153" s="112">
        <v>0</v>
      </c>
      <c r="I153" s="112">
        <v>0</v>
      </c>
      <c r="J153" s="112"/>
      <c r="K153" s="112"/>
      <c r="L153" s="112">
        <v>0</v>
      </c>
      <c r="M153" s="112">
        <v>0</v>
      </c>
      <c r="N153" s="596"/>
      <c r="O153" s="599"/>
      <c r="P153" s="599"/>
      <c r="Q153" s="599"/>
      <c r="R153" s="602"/>
      <c r="S153" s="605"/>
      <c r="T153" s="605"/>
      <c r="U153" s="605"/>
      <c r="V153" s="605"/>
      <c r="W153" s="605"/>
      <c r="X153" s="607"/>
      <c r="AA153" s="270"/>
      <c r="AB153" s="270"/>
      <c r="AC153" s="271"/>
      <c r="AD153" s="271"/>
      <c r="AE153" s="271"/>
      <c r="AF153" s="270"/>
      <c r="AG153" s="271"/>
      <c r="AH153" s="271"/>
      <c r="AI153" s="271"/>
      <c r="AL153" s="256"/>
      <c r="AN153" s="270"/>
      <c r="AO153" s="270"/>
    </row>
    <row r="154" spans="1:41" ht="32.25" customHeight="1" thickBot="1">
      <c r="A154" s="560"/>
      <c r="B154" s="612"/>
      <c r="C154" s="594"/>
      <c r="D154" s="272" t="s">
        <v>40</v>
      </c>
      <c r="E154" s="112">
        <v>0</v>
      </c>
      <c r="F154" s="112"/>
      <c r="G154" s="112"/>
      <c r="H154" s="112">
        <v>0</v>
      </c>
      <c r="I154" s="112">
        <v>0</v>
      </c>
      <c r="J154" s="112"/>
      <c r="K154" s="112"/>
      <c r="L154" s="112">
        <v>0</v>
      </c>
      <c r="M154" s="112">
        <v>0</v>
      </c>
      <c r="N154" s="597"/>
      <c r="O154" s="600"/>
      <c r="P154" s="600"/>
      <c r="Q154" s="600"/>
      <c r="R154" s="603"/>
      <c r="S154" s="606"/>
      <c r="T154" s="606"/>
      <c r="U154" s="606"/>
      <c r="V154" s="606"/>
      <c r="W154" s="606"/>
      <c r="X154" s="607"/>
      <c r="AA154" s="270"/>
      <c r="AB154" s="270"/>
      <c r="AC154" s="271"/>
      <c r="AD154" s="271"/>
      <c r="AE154" s="271"/>
      <c r="AF154" s="270"/>
      <c r="AG154" s="271"/>
      <c r="AH154" s="271"/>
      <c r="AI154" s="271"/>
      <c r="AL154" s="256"/>
      <c r="AN154" s="270"/>
      <c r="AO154" s="270"/>
    </row>
    <row r="155" spans="1:41" ht="13.5" customHeight="1" thickBot="1">
      <c r="A155" s="560"/>
      <c r="B155" s="612"/>
      <c r="C155" s="592" t="s">
        <v>303</v>
      </c>
      <c r="D155" s="272" t="s">
        <v>37</v>
      </c>
      <c r="E155" s="112">
        <v>12</v>
      </c>
      <c r="F155" s="112"/>
      <c r="G155" s="112"/>
      <c r="H155" s="112">
        <v>0</v>
      </c>
      <c r="I155" s="112">
        <v>0</v>
      </c>
      <c r="J155" s="112"/>
      <c r="K155" s="112"/>
      <c r="L155" s="112">
        <v>0</v>
      </c>
      <c r="M155" s="112">
        <v>0</v>
      </c>
      <c r="N155" s="595" t="s">
        <v>303</v>
      </c>
      <c r="O155" s="598" t="s">
        <v>313</v>
      </c>
      <c r="P155" s="598" t="s">
        <v>313</v>
      </c>
      <c r="Q155" s="598" t="s">
        <v>313</v>
      </c>
      <c r="R155" s="601">
        <v>6531.6</v>
      </c>
      <c r="S155" s="604">
        <v>219459</v>
      </c>
      <c r="T155" s="604">
        <v>253449</v>
      </c>
      <c r="U155" s="604" t="s">
        <v>313</v>
      </c>
      <c r="V155" s="604" t="s">
        <v>313</v>
      </c>
      <c r="W155" s="604" t="s">
        <v>138</v>
      </c>
      <c r="X155" s="607">
        <f>S155+T155</f>
        <v>472908</v>
      </c>
      <c r="AA155" s="270"/>
      <c r="AB155" s="270"/>
      <c r="AC155" s="271"/>
      <c r="AD155" s="271"/>
      <c r="AE155" s="271"/>
      <c r="AF155" s="270"/>
      <c r="AG155" s="271"/>
      <c r="AH155" s="271"/>
      <c r="AI155" s="271"/>
      <c r="AL155" s="256"/>
      <c r="AN155" s="270"/>
      <c r="AO155" s="270"/>
    </row>
    <row r="156" spans="1:41" ht="13.5" customHeight="1" thickBot="1">
      <c r="A156" s="560"/>
      <c r="B156" s="612"/>
      <c r="C156" s="593"/>
      <c r="D156" s="272" t="s">
        <v>38</v>
      </c>
      <c r="E156" s="112">
        <v>631091031.12</v>
      </c>
      <c r="F156" s="112"/>
      <c r="G156" s="112"/>
      <c r="H156" s="112">
        <v>0</v>
      </c>
      <c r="I156" s="112">
        <v>0</v>
      </c>
      <c r="J156" s="112"/>
      <c r="K156" s="112"/>
      <c r="L156" s="112">
        <v>0</v>
      </c>
      <c r="M156" s="112">
        <v>0</v>
      </c>
      <c r="N156" s="596"/>
      <c r="O156" s="599"/>
      <c r="P156" s="599"/>
      <c r="Q156" s="599"/>
      <c r="R156" s="602"/>
      <c r="S156" s="605"/>
      <c r="T156" s="605"/>
      <c r="U156" s="605"/>
      <c r="V156" s="605"/>
      <c r="W156" s="605"/>
      <c r="X156" s="607"/>
      <c r="AA156" s="270"/>
      <c r="AB156" s="270"/>
      <c r="AC156" s="271"/>
      <c r="AD156" s="271"/>
      <c r="AE156" s="271"/>
      <c r="AF156" s="270"/>
      <c r="AG156" s="271"/>
      <c r="AH156" s="271"/>
      <c r="AI156" s="271"/>
      <c r="AL156" s="256"/>
      <c r="AN156" s="270"/>
      <c r="AO156" s="270"/>
    </row>
    <row r="157" spans="1:41" ht="14.25" customHeight="1" thickBot="1">
      <c r="A157" s="560"/>
      <c r="B157" s="612"/>
      <c r="C157" s="593"/>
      <c r="D157" s="272" t="s">
        <v>39</v>
      </c>
      <c r="E157" s="112">
        <v>0</v>
      </c>
      <c r="F157" s="112"/>
      <c r="G157" s="112"/>
      <c r="H157" s="112">
        <v>0</v>
      </c>
      <c r="I157" s="112">
        <v>0</v>
      </c>
      <c r="J157" s="112"/>
      <c r="K157" s="112"/>
      <c r="L157" s="112">
        <v>0</v>
      </c>
      <c r="M157" s="112">
        <v>0</v>
      </c>
      <c r="N157" s="596"/>
      <c r="O157" s="599"/>
      <c r="P157" s="599"/>
      <c r="Q157" s="599"/>
      <c r="R157" s="602"/>
      <c r="S157" s="605"/>
      <c r="T157" s="605"/>
      <c r="U157" s="605"/>
      <c r="V157" s="605"/>
      <c r="W157" s="605"/>
      <c r="X157" s="607"/>
      <c r="AA157" s="270"/>
      <c r="AB157" s="270"/>
      <c r="AC157" s="271"/>
      <c r="AD157" s="271"/>
      <c r="AE157" s="271"/>
      <c r="AF157" s="270"/>
      <c r="AG157" s="271"/>
      <c r="AH157" s="271"/>
      <c r="AI157" s="271"/>
      <c r="AL157" s="256"/>
      <c r="AN157" s="270"/>
      <c r="AO157" s="270"/>
    </row>
    <row r="158" spans="1:41" ht="32.25" customHeight="1" thickBot="1">
      <c r="A158" s="560"/>
      <c r="B158" s="612"/>
      <c r="C158" s="594"/>
      <c r="D158" s="272" t="s">
        <v>40</v>
      </c>
      <c r="E158" s="112">
        <v>0</v>
      </c>
      <c r="F158" s="112"/>
      <c r="G158" s="112"/>
      <c r="H158" s="112">
        <v>0</v>
      </c>
      <c r="I158" s="112">
        <v>0</v>
      </c>
      <c r="J158" s="112"/>
      <c r="K158" s="112"/>
      <c r="L158" s="112">
        <v>0</v>
      </c>
      <c r="M158" s="112">
        <v>0</v>
      </c>
      <c r="N158" s="597"/>
      <c r="O158" s="600"/>
      <c r="P158" s="600"/>
      <c r="Q158" s="600"/>
      <c r="R158" s="603"/>
      <c r="S158" s="606"/>
      <c r="T158" s="606"/>
      <c r="U158" s="606"/>
      <c r="V158" s="606"/>
      <c r="W158" s="606"/>
      <c r="X158" s="607"/>
      <c r="AA158" s="270"/>
      <c r="AB158" s="270"/>
      <c r="AC158" s="271"/>
      <c r="AD158" s="271"/>
      <c r="AE158" s="271"/>
      <c r="AF158" s="270"/>
      <c r="AG158" s="271"/>
      <c r="AH158" s="271"/>
      <c r="AI158" s="271"/>
      <c r="AL158" s="256"/>
      <c r="AN158" s="270"/>
      <c r="AO158" s="270"/>
    </row>
    <row r="159" spans="1:41" ht="13.5" customHeight="1" thickBot="1">
      <c r="A159" s="560"/>
      <c r="B159" s="612"/>
      <c r="C159" s="592" t="s">
        <v>304</v>
      </c>
      <c r="D159" s="272" t="s">
        <v>37</v>
      </c>
      <c r="E159" s="112">
        <v>12</v>
      </c>
      <c r="F159" s="112"/>
      <c r="G159" s="112"/>
      <c r="H159" s="112">
        <v>0</v>
      </c>
      <c r="I159" s="112">
        <v>0</v>
      </c>
      <c r="J159" s="112"/>
      <c r="K159" s="112"/>
      <c r="L159" s="112">
        <v>0</v>
      </c>
      <c r="M159" s="112">
        <v>0</v>
      </c>
      <c r="N159" s="595" t="s">
        <v>304</v>
      </c>
      <c r="O159" s="598" t="s">
        <v>313</v>
      </c>
      <c r="P159" s="598" t="s">
        <v>313</v>
      </c>
      <c r="Q159" s="598" t="s">
        <v>313</v>
      </c>
      <c r="R159" s="601">
        <v>991.1</v>
      </c>
      <c r="S159" s="604">
        <v>66622</v>
      </c>
      <c r="T159" s="604">
        <v>74145</v>
      </c>
      <c r="U159" s="604" t="s">
        <v>313</v>
      </c>
      <c r="V159" s="604" t="s">
        <v>313</v>
      </c>
      <c r="W159" s="604" t="s">
        <v>138</v>
      </c>
      <c r="X159" s="607">
        <f>S159+T159</f>
        <v>140767</v>
      </c>
      <c r="AA159" s="270"/>
      <c r="AB159" s="270"/>
      <c r="AC159" s="271"/>
      <c r="AD159" s="271"/>
      <c r="AE159" s="271"/>
      <c r="AF159" s="270"/>
      <c r="AG159" s="271"/>
      <c r="AH159" s="271"/>
      <c r="AI159" s="271"/>
      <c r="AL159" s="256"/>
      <c r="AN159" s="270"/>
      <c r="AO159" s="270"/>
    </row>
    <row r="160" spans="1:41" ht="13.5" customHeight="1" thickBot="1">
      <c r="A160" s="560"/>
      <c r="B160" s="612"/>
      <c r="C160" s="593"/>
      <c r="D160" s="272" t="s">
        <v>38</v>
      </c>
      <c r="E160" s="112">
        <v>631091031.12</v>
      </c>
      <c r="F160" s="112"/>
      <c r="G160" s="112"/>
      <c r="H160" s="112">
        <v>0</v>
      </c>
      <c r="I160" s="112">
        <v>0</v>
      </c>
      <c r="J160" s="112"/>
      <c r="K160" s="112"/>
      <c r="L160" s="112">
        <v>0</v>
      </c>
      <c r="M160" s="112">
        <v>0</v>
      </c>
      <c r="N160" s="596"/>
      <c r="O160" s="599"/>
      <c r="P160" s="599"/>
      <c r="Q160" s="599"/>
      <c r="R160" s="602"/>
      <c r="S160" s="605"/>
      <c r="T160" s="605"/>
      <c r="U160" s="605"/>
      <c r="V160" s="605"/>
      <c r="W160" s="605"/>
      <c r="X160" s="607"/>
      <c r="AA160" s="270"/>
      <c r="AB160" s="270"/>
      <c r="AC160" s="271"/>
      <c r="AD160" s="271"/>
      <c r="AE160" s="271"/>
      <c r="AF160" s="270"/>
      <c r="AG160" s="271"/>
      <c r="AH160" s="271"/>
      <c r="AI160" s="271"/>
      <c r="AL160" s="256"/>
      <c r="AN160" s="270"/>
      <c r="AO160" s="270"/>
    </row>
    <row r="161" spans="1:41" ht="14.25" customHeight="1" thickBot="1">
      <c r="A161" s="560"/>
      <c r="B161" s="612"/>
      <c r="C161" s="593"/>
      <c r="D161" s="272" t="s">
        <v>39</v>
      </c>
      <c r="E161" s="112">
        <v>0</v>
      </c>
      <c r="F161" s="112"/>
      <c r="G161" s="112"/>
      <c r="H161" s="112">
        <v>0</v>
      </c>
      <c r="I161" s="112">
        <v>0</v>
      </c>
      <c r="J161" s="112"/>
      <c r="K161" s="112"/>
      <c r="L161" s="112">
        <v>0</v>
      </c>
      <c r="M161" s="112">
        <v>0</v>
      </c>
      <c r="N161" s="596"/>
      <c r="O161" s="599"/>
      <c r="P161" s="599"/>
      <c r="Q161" s="599"/>
      <c r="R161" s="602"/>
      <c r="S161" s="605"/>
      <c r="T161" s="605"/>
      <c r="U161" s="605"/>
      <c r="V161" s="605"/>
      <c r="W161" s="605"/>
      <c r="X161" s="607"/>
      <c r="AA161" s="270"/>
      <c r="AB161" s="270"/>
      <c r="AC161" s="271"/>
      <c r="AD161" s="271"/>
      <c r="AE161" s="271"/>
      <c r="AF161" s="270"/>
      <c r="AG161" s="271"/>
      <c r="AH161" s="271"/>
      <c r="AI161" s="271"/>
      <c r="AL161" s="256"/>
      <c r="AN161" s="270"/>
      <c r="AO161" s="270"/>
    </row>
    <row r="162" spans="1:41" ht="32.25" customHeight="1" thickBot="1">
      <c r="A162" s="561"/>
      <c r="B162" s="613"/>
      <c r="C162" s="594"/>
      <c r="D162" s="272" t="s">
        <v>40</v>
      </c>
      <c r="E162" s="112">
        <v>0</v>
      </c>
      <c r="F162" s="112"/>
      <c r="G162" s="112"/>
      <c r="H162" s="112">
        <v>0</v>
      </c>
      <c r="I162" s="112">
        <v>0</v>
      </c>
      <c r="J162" s="112"/>
      <c r="K162" s="112"/>
      <c r="L162" s="112">
        <v>0</v>
      </c>
      <c r="M162" s="112">
        <v>0</v>
      </c>
      <c r="N162" s="597"/>
      <c r="O162" s="600"/>
      <c r="P162" s="600"/>
      <c r="Q162" s="600"/>
      <c r="R162" s="603"/>
      <c r="S162" s="606"/>
      <c r="T162" s="606"/>
      <c r="U162" s="606"/>
      <c r="V162" s="606"/>
      <c r="W162" s="606"/>
      <c r="X162" s="607"/>
      <c r="AA162" s="270"/>
      <c r="AB162" s="270"/>
      <c r="AC162" s="271"/>
      <c r="AD162" s="271"/>
      <c r="AE162" s="271"/>
      <c r="AF162" s="270"/>
      <c r="AG162" s="271"/>
      <c r="AH162" s="271"/>
      <c r="AI162" s="271"/>
      <c r="AL162" s="256"/>
      <c r="AN162" s="270"/>
      <c r="AO162" s="270"/>
    </row>
    <row r="163" spans="1:41" ht="13.5" customHeight="1" thickBot="1">
      <c r="A163" s="559">
        <f>INVERSIÓN!B99</f>
        <v>16</v>
      </c>
      <c r="B163" s="614" t="str">
        <f>INVERSIÓN!C99</f>
        <v>Intervenir 18 rutas críticas tradicionalmente cubierta por PEV ilegal</v>
      </c>
      <c r="C163" s="592" t="s">
        <v>305</v>
      </c>
      <c r="D163" s="272" t="s">
        <v>37</v>
      </c>
      <c r="E163" s="112">
        <v>12</v>
      </c>
      <c r="F163" s="112"/>
      <c r="G163" s="112"/>
      <c r="H163" s="112">
        <v>0</v>
      </c>
      <c r="I163" s="112">
        <v>0</v>
      </c>
      <c r="J163" s="112"/>
      <c r="K163" s="112"/>
      <c r="L163" s="112">
        <v>0</v>
      </c>
      <c r="M163" s="112">
        <v>0</v>
      </c>
      <c r="N163" s="595" t="s">
        <v>305</v>
      </c>
      <c r="O163" s="598" t="s">
        <v>313</v>
      </c>
      <c r="P163" s="598" t="s">
        <v>313</v>
      </c>
      <c r="Q163" s="598" t="s">
        <v>313</v>
      </c>
      <c r="R163" s="601">
        <v>1190.3</v>
      </c>
      <c r="S163" s="604">
        <v>47587</v>
      </c>
      <c r="T163" s="604">
        <v>46543</v>
      </c>
      <c r="U163" s="604" t="s">
        <v>313</v>
      </c>
      <c r="V163" s="604" t="s">
        <v>313</v>
      </c>
      <c r="W163" s="604" t="s">
        <v>138</v>
      </c>
      <c r="X163" s="607">
        <f>S163+T163</f>
        <v>94130</v>
      </c>
      <c r="AA163" s="270"/>
      <c r="AB163" s="270"/>
      <c r="AC163" s="271"/>
      <c r="AD163" s="271"/>
      <c r="AE163" s="271"/>
      <c r="AF163" s="270"/>
      <c r="AG163" s="271"/>
      <c r="AH163" s="271"/>
      <c r="AI163" s="271"/>
      <c r="AL163" s="256"/>
      <c r="AN163" s="270"/>
      <c r="AO163" s="270"/>
    </row>
    <row r="164" spans="1:41" ht="13.5" customHeight="1" thickBot="1">
      <c r="A164" s="560"/>
      <c r="B164" s="615"/>
      <c r="C164" s="593"/>
      <c r="D164" s="272" t="s">
        <v>38</v>
      </c>
      <c r="E164" s="112">
        <v>631091031.12</v>
      </c>
      <c r="F164" s="112"/>
      <c r="G164" s="112"/>
      <c r="H164" s="112">
        <v>0</v>
      </c>
      <c r="I164" s="112">
        <v>0</v>
      </c>
      <c r="J164" s="112"/>
      <c r="K164" s="112"/>
      <c r="L164" s="112">
        <v>0</v>
      </c>
      <c r="M164" s="112">
        <v>0</v>
      </c>
      <c r="N164" s="596"/>
      <c r="O164" s="599"/>
      <c r="P164" s="599"/>
      <c r="Q164" s="599"/>
      <c r="R164" s="602"/>
      <c r="S164" s="605"/>
      <c r="T164" s="605"/>
      <c r="U164" s="605"/>
      <c r="V164" s="605"/>
      <c r="W164" s="605"/>
      <c r="X164" s="607"/>
      <c r="AA164" s="270"/>
      <c r="AB164" s="270"/>
      <c r="AC164" s="271"/>
      <c r="AD164" s="271"/>
      <c r="AE164" s="271"/>
      <c r="AF164" s="270"/>
      <c r="AG164" s="271"/>
      <c r="AH164" s="271"/>
      <c r="AI164" s="271"/>
      <c r="AL164" s="256"/>
      <c r="AN164" s="270"/>
      <c r="AO164" s="270"/>
    </row>
    <row r="165" spans="1:41" ht="14.25" customHeight="1" thickBot="1">
      <c r="A165" s="560"/>
      <c r="B165" s="615"/>
      <c r="C165" s="593"/>
      <c r="D165" s="272" t="s">
        <v>39</v>
      </c>
      <c r="E165" s="112">
        <v>0</v>
      </c>
      <c r="F165" s="112"/>
      <c r="G165" s="112"/>
      <c r="H165" s="112">
        <v>0</v>
      </c>
      <c r="I165" s="112">
        <v>0</v>
      </c>
      <c r="J165" s="112"/>
      <c r="K165" s="112"/>
      <c r="L165" s="112">
        <v>0</v>
      </c>
      <c r="M165" s="112">
        <v>0</v>
      </c>
      <c r="N165" s="596"/>
      <c r="O165" s="599"/>
      <c r="P165" s="599"/>
      <c r="Q165" s="599"/>
      <c r="R165" s="602"/>
      <c r="S165" s="605"/>
      <c r="T165" s="605"/>
      <c r="U165" s="605"/>
      <c r="V165" s="605"/>
      <c r="W165" s="605"/>
      <c r="X165" s="607"/>
      <c r="AA165" s="270"/>
      <c r="AB165" s="270"/>
      <c r="AC165" s="271"/>
      <c r="AD165" s="271"/>
      <c r="AE165" s="271"/>
      <c r="AF165" s="270"/>
      <c r="AG165" s="271"/>
      <c r="AH165" s="271"/>
      <c r="AI165" s="271"/>
      <c r="AL165" s="256"/>
      <c r="AN165" s="270"/>
      <c r="AO165" s="270"/>
    </row>
    <row r="166" spans="1:41" ht="32.25" customHeight="1" thickBot="1">
      <c r="A166" s="560"/>
      <c r="B166" s="615"/>
      <c r="C166" s="594"/>
      <c r="D166" s="272" t="s">
        <v>40</v>
      </c>
      <c r="E166" s="112">
        <v>0</v>
      </c>
      <c r="F166" s="112"/>
      <c r="G166" s="112"/>
      <c r="H166" s="112">
        <v>0</v>
      </c>
      <c r="I166" s="112">
        <v>0</v>
      </c>
      <c r="J166" s="112"/>
      <c r="K166" s="112"/>
      <c r="L166" s="112">
        <v>0</v>
      </c>
      <c r="M166" s="112">
        <v>0</v>
      </c>
      <c r="N166" s="597"/>
      <c r="O166" s="600"/>
      <c r="P166" s="600"/>
      <c r="Q166" s="600"/>
      <c r="R166" s="603"/>
      <c r="S166" s="606"/>
      <c r="T166" s="606"/>
      <c r="U166" s="606"/>
      <c r="V166" s="606"/>
      <c r="W166" s="606"/>
      <c r="X166" s="607"/>
      <c r="AA166" s="270"/>
      <c r="AB166" s="270"/>
      <c r="AC166" s="271"/>
      <c r="AD166" s="271"/>
      <c r="AE166" s="271"/>
      <c r="AF166" s="270"/>
      <c r="AG166" s="271"/>
      <c r="AH166" s="271"/>
      <c r="AI166" s="271"/>
      <c r="AL166" s="256"/>
      <c r="AN166" s="270"/>
      <c r="AO166" s="270"/>
    </row>
    <row r="167" spans="1:41" ht="13.5" customHeight="1" thickBot="1">
      <c r="A167" s="560"/>
      <c r="B167" s="615"/>
      <c r="C167" s="592" t="s">
        <v>306</v>
      </c>
      <c r="D167" s="272" t="s">
        <v>37</v>
      </c>
      <c r="E167" s="112">
        <v>12</v>
      </c>
      <c r="F167" s="112"/>
      <c r="G167" s="112"/>
      <c r="H167" s="112">
        <v>0</v>
      </c>
      <c r="I167" s="112">
        <v>0</v>
      </c>
      <c r="J167" s="112"/>
      <c r="K167" s="112"/>
      <c r="L167" s="112">
        <v>0</v>
      </c>
      <c r="M167" s="112">
        <v>0</v>
      </c>
      <c r="N167" s="595" t="s">
        <v>306</v>
      </c>
      <c r="O167" s="598" t="s">
        <v>313</v>
      </c>
      <c r="P167" s="598" t="s">
        <v>313</v>
      </c>
      <c r="Q167" s="598" t="s">
        <v>313</v>
      </c>
      <c r="R167" s="601">
        <v>10056</v>
      </c>
      <c r="S167" s="604">
        <v>595155</v>
      </c>
      <c r="T167" s="604">
        <v>655579</v>
      </c>
      <c r="U167" s="604" t="s">
        <v>313</v>
      </c>
      <c r="V167" s="604" t="s">
        <v>313</v>
      </c>
      <c r="W167" s="604" t="s">
        <v>138</v>
      </c>
      <c r="X167" s="607">
        <f>S167+T167</f>
        <v>1250734</v>
      </c>
      <c r="AA167" s="270"/>
      <c r="AB167" s="270"/>
      <c r="AC167" s="271"/>
      <c r="AD167" s="271"/>
      <c r="AE167" s="271"/>
      <c r="AF167" s="270"/>
      <c r="AG167" s="271"/>
      <c r="AH167" s="271"/>
      <c r="AI167" s="271"/>
      <c r="AL167" s="256"/>
      <c r="AN167" s="270"/>
      <c r="AO167" s="270"/>
    </row>
    <row r="168" spans="1:41" ht="13.5" customHeight="1" thickBot="1">
      <c r="A168" s="560"/>
      <c r="B168" s="615"/>
      <c r="C168" s="593"/>
      <c r="D168" s="272" t="s">
        <v>38</v>
      </c>
      <c r="E168" s="112">
        <v>631091031.12</v>
      </c>
      <c r="F168" s="112"/>
      <c r="G168" s="112"/>
      <c r="H168" s="112">
        <v>0</v>
      </c>
      <c r="I168" s="112">
        <v>0</v>
      </c>
      <c r="J168" s="112"/>
      <c r="K168" s="112"/>
      <c r="L168" s="112">
        <v>0</v>
      </c>
      <c r="M168" s="112">
        <v>0</v>
      </c>
      <c r="N168" s="596"/>
      <c r="O168" s="599"/>
      <c r="P168" s="599"/>
      <c r="Q168" s="599"/>
      <c r="R168" s="602"/>
      <c r="S168" s="605"/>
      <c r="T168" s="605"/>
      <c r="U168" s="605"/>
      <c r="V168" s="605"/>
      <c r="W168" s="605"/>
      <c r="X168" s="607"/>
      <c r="AA168" s="270"/>
      <c r="AB168" s="270"/>
      <c r="AC168" s="271"/>
      <c r="AD168" s="271"/>
      <c r="AE168" s="271"/>
      <c r="AF168" s="270"/>
      <c r="AG168" s="271"/>
      <c r="AH168" s="271"/>
      <c r="AI168" s="271"/>
      <c r="AL168" s="256"/>
      <c r="AN168" s="270"/>
      <c r="AO168" s="270"/>
    </row>
    <row r="169" spans="1:41" ht="14.25" customHeight="1" thickBot="1">
      <c r="A169" s="560"/>
      <c r="B169" s="615"/>
      <c r="C169" s="593"/>
      <c r="D169" s="272" t="s">
        <v>39</v>
      </c>
      <c r="E169" s="112">
        <v>0</v>
      </c>
      <c r="F169" s="112"/>
      <c r="G169" s="112"/>
      <c r="H169" s="112">
        <v>0</v>
      </c>
      <c r="I169" s="112">
        <v>0</v>
      </c>
      <c r="J169" s="112"/>
      <c r="K169" s="112"/>
      <c r="L169" s="112">
        <v>0</v>
      </c>
      <c r="M169" s="112">
        <v>0</v>
      </c>
      <c r="N169" s="596"/>
      <c r="O169" s="599"/>
      <c r="P169" s="599"/>
      <c r="Q169" s="599"/>
      <c r="R169" s="602"/>
      <c r="S169" s="605"/>
      <c r="T169" s="605"/>
      <c r="U169" s="605"/>
      <c r="V169" s="605"/>
      <c r="W169" s="605"/>
      <c r="X169" s="607"/>
      <c r="AA169" s="270"/>
      <c r="AB169" s="270"/>
      <c r="AC169" s="271"/>
      <c r="AD169" s="271"/>
      <c r="AE169" s="271"/>
      <c r="AF169" s="270"/>
      <c r="AG169" s="271"/>
      <c r="AH169" s="271"/>
      <c r="AI169" s="271"/>
      <c r="AL169" s="256"/>
      <c r="AN169" s="270"/>
      <c r="AO169" s="270"/>
    </row>
    <row r="170" spans="1:41" ht="32.25" customHeight="1" thickBot="1">
      <c r="A170" s="560"/>
      <c r="B170" s="615"/>
      <c r="C170" s="594"/>
      <c r="D170" s="272" t="s">
        <v>40</v>
      </c>
      <c r="E170" s="112">
        <v>0</v>
      </c>
      <c r="F170" s="112"/>
      <c r="G170" s="112"/>
      <c r="H170" s="112">
        <v>0</v>
      </c>
      <c r="I170" s="112">
        <v>0</v>
      </c>
      <c r="J170" s="112"/>
      <c r="K170" s="112"/>
      <c r="L170" s="112">
        <v>0</v>
      </c>
      <c r="M170" s="112">
        <v>0</v>
      </c>
      <c r="N170" s="597"/>
      <c r="O170" s="600"/>
      <c r="P170" s="600"/>
      <c r="Q170" s="600"/>
      <c r="R170" s="603"/>
      <c r="S170" s="606"/>
      <c r="T170" s="606"/>
      <c r="U170" s="606"/>
      <c r="V170" s="606"/>
      <c r="W170" s="606"/>
      <c r="X170" s="607"/>
      <c r="AA170" s="270"/>
      <c r="AB170" s="270"/>
      <c r="AC170" s="271"/>
      <c r="AD170" s="271"/>
      <c r="AE170" s="271"/>
      <c r="AF170" s="270"/>
      <c r="AG170" s="271"/>
      <c r="AH170" s="271"/>
      <c r="AI170" s="271"/>
      <c r="AL170" s="256"/>
      <c r="AN170" s="270"/>
      <c r="AO170" s="270"/>
    </row>
    <row r="171" spans="1:41" ht="13.5" customHeight="1" thickBot="1">
      <c r="A171" s="560"/>
      <c r="B171" s="615"/>
      <c r="C171" s="592" t="s">
        <v>307</v>
      </c>
      <c r="D171" s="272" t="s">
        <v>37</v>
      </c>
      <c r="E171" s="112">
        <v>12</v>
      </c>
      <c r="F171" s="112"/>
      <c r="G171" s="112"/>
      <c r="H171" s="112">
        <v>0</v>
      </c>
      <c r="I171" s="112">
        <v>0</v>
      </c>
      <c r="J171" s="112"/>
      <c r="K171" s="112"/>
      <c r="L171" s="112">
        <v>0</v>
      </c>
      <c r="M171" s="112">
        <v>0</v>
      </c>
      <c r="N171" s="595" t="s">
        <v>314</v>
      </c>
      <c r="O171" s="598" t="s">
        <v>313</v>
      </c>
      <c r="P171" s="598" t="s">
        <v>313</v>
      </c>
      <c r="Q171" s="598" t="s">
        <v>313</v>
      </c>
      <c r="R171" s="601">
        <v>140650</v>
      </c>
      <c r="S171" s="608">
        <v>2872299</v>
      </c>
      <c r="T171" s="608">
        <v>3022012</v>
      </c>
      <c r="U171" s="604" t="s">
        <v>313</v>
      </c>
      <c r="V171" s="604" t="s">
        <v>313</v>
      </c>
      <c r="W171" s="604" t="s">
        <v>138</v>
      </c>
      <c r="X171" s="607">
        <v>5894511</v>
      </c>
      <c r="AA171" s="270"/>
      <c r="AB171" s="270"/>
      <c r="AC171" s="271"/>
      <c r="AD171" s="271"/>
      <c r="AE171" s="271"/>
      <c r="AF171" s="270"/>
      <c r="AG171" s="271"/>
      <c r="AH171" s="271"/>
      <c r="AI171" s="271"/>
      <c r="AL171" s="256"/>
      <c r="AN171" s="270"/>
      <c r="AO171" s="270"/>
    </row>
    <row r="172" spans="1:41" ht="13.5" customHeight="1" thickBot="1">
      <c r="A172" s="560"/>
      <c r="B172" s="615"/>
      <c r="C172" s="593"/>
      <c r="D172" s="272" t="s">
        <v>38</v>
      </c>
      <c r="E172" s="112">
        <v>350606128.40000004</v>
      </c>
      <c r="F172" s="112"/>
      <c r="G172" s="112"/>
      <c r="H172" s="112">
        <v>0</v>
      </c>
      <c r="I172" s="112">
        <v>0</v>
      </c>
      <c r="J172" s="112"/>
      <c r="K172" s="112"/>
      <c r="L172" s="112">
        <v>0</v>
      </c>
      <c r="M172" s="112">
        <v>0</v>
      </c>
      <c r="N172" s="596"/>
      <c r="O172" s="599"/>
      <c r="P172" s="599"/>
      <c r="Q172" s="599"/>
      <c r="R172" s="602"/>
      <c r="S172" s="609"/>
      <c r="T172" s="609"/>
      <c r="U172" s="605"/>
      <c r="V172" s="605"/>
      <c r="W172" s="605"/>
      <c r="X172" s="607"/>
      <c r="AA172" s="270"/>
      <c r="AB172" s="270"/>
      <c r="AC172" s="271"/>
      <c r="AD172" s="271"/>
      <c r="AE172" s="271"/>
      <c r="AF172" s="270"/>
      <c r="AG172" s="271"/>
      <c r="AH172" s="271"/>
      <c r="AI172" s="271"/>
      <c r="AL172" s="256"/>
      <c r="AN172" s="270"/>
      <c r="AO172" s="270"/>
    </row>
    <row r="173" spans="1:41" ht="14.25" customHeight="1" thickBot="1">
      <c r="A173" s="560"/>
      <c r="B173" s="615"/>
      <c r="C173" s="593"/>
      <c r="D173" s="272" t="s">
        <v>39</v>
      </c>
      <c r="E173" s="112">
        <v>0</v>
      </c>
      <c r="F173" s="112"/>
      <c r="G173" s="112"/>
      <c r="H173" s="112">
        <v>0</v>
      </c>
      <c r="I173" s="112">
        <v>0</v>
      </c>
      <c r="J173" s="112"/>
      <c r="K173" s="112"/>
      <c r="L173" s="112">
        <v>0</v>
      </c>
      <c r="M173" s="112">
        <v>0</v>
      </c>
      <c r="N173" s="596"/>
      <c r="O173" s="599"/>
      <c r="P173" s="599"/>
      <c r="Q173" s="599"/>
      <c r="R173" s="602"/>
      <c r="S173" s="609"/>
      <c r="T173" s="609"/>
      <c r="U173" s="605"/>
      <c r="V173" s="605"/>
      <c r="W173" s="605"/>
      <c r="X173" s="607"/>
      <c r="AA173" s="270"/>
      <c r="AB173" s="270"/>
      <c r="AC173" s="271"/>
      <c r="AD173" s="271"/>
      <c r="AE173" s="271"/>
      <c r="AF173" s="270"/>
      <c r="AG173" s="271"/>
      <c r="AH173" s="271"/>
      <c r="AI173" s="271"/>
      <c r="AL173" s="256"/>
      <c r="AN173" s="270"/>
      <c r="AO173" s="270"/>
    </row>
    <row r="174" spans="1:41" ht="32.25" customHeight="1" thickBot="1">
      <c r="A174" s="560"/>
      <c r="B174" s="615"/>
      <c r="C174" s="594"/>
      <c r="D174" s="272" t="s">
        <v>40</v>
      </c>
      <c r="E174" s="112">
        <v>0</v>
      </c>
      <c r="F174" s="112"/>
      <c r="G174" s="112"/>
      <c r="H174" s="112">
        <v>0</v>
      </c>
      <c r="I174" s="112">
        <v>0</v>
      </c>
      <c r="J174" s="112"/>
      <c r="K174" s="112"/>
      <c r="L174" s="112">
        <v>0</v>
      </c>
      <c r="M174" s="112">
        <v>0</v>
      </c>
      <c r="N174" s="597"/>
      <c r="O174" s="600"/>
      <c r="P174" s="600"/>
      <c r="Q174" s="600"/>
      <c r="R174" s="603"/>
      <c r="S174" s="610"/>
      <c r="T174" s="610"/>
      <c r="U174" s="606"/>
      <c r="V174" s="606"/>
      <c r="W174" s="606"/>
      <c r="X174" s="607"/>
      <c r="AA174" s="270"/>
      <c r="AB174" s="270"/>
      <c r="AC174" s="271"/>
      <c r="AD174" s="271"/>
      <c r="AE174" s="271"/>
      <c r="AF174" s="270"/>
      <c r="AG174" s="271"/>
      <c r="AH174" s="271"/>
      <c r="AI174" s="271"/>
      <c r="AL174" s="256"/>
      <c r="AN174" s="270"/>
      <c r="AO174" s="270"/>
    </row>
    <row r="175" spans="1:41" ht="13.5" customHeight="1" thickBot="1">
      <c r="A175" s="560"/>
      <c r="B175" s="615"/>
      <c r="C175" s="553" t="s">
        <v>315</v>
      </c>
      <c r="D175" s="272" t="s">
        <v>37</v>
      </c>
      <c r="E175" s="281">
        <f>E171+E167+E163+E159+E155+E151</f>
        <v>72</v>
      </c>
      <c r="F175" s="281"/>
      <c r="G175" s="281"/>
      <c r="H175" s="281">
        <v>0</v>
      </c>
      <c r="I175" s="281">
        <v>0</v>
      </c>
      <c r="J175" s="281"/>
      <c r="K175" s="281"/>
      <c r="L175" s="281">
        <v>0</v>
      </c>
      <c r="M175" s="281">
        <v>0</v>
      </c>
      <c r="N175" s="547" t="s">
        <v>264</v>
      </c>
      <c r="O175" s="547" t="s">
        <v>138</v>
      </c>
      <c r="P175" s="547" t="s">
        <v>138</v>
      </c>
      <c r="Q175" s="547" t="s">
        <v>138</v>
      </c>
      <c r="R175" s="547">
        <f>SUM(R151:R174)</f>
        <v>163234.6</v>
      </c>
      <c r="S175" s="547">
        <f>SUM(S151:S174)</f>
        <v>3861624</v>
      </c>
      <c r="T175" s="547">
        <f>SUM(T151:T174)</f>
        <v>4118177</v>
      </c>
      <c r="U175" s="547" t="s">
        <v>139</v>
      </c>
      <c r="V175" s="547" t="s">
        <v>140</v>
      </c>
      <c r="W175" s="547" t="s">
        <v>141</v>
      </c>
      <c r="X175" s="547">
        <f>SUM(X151:X174)</f>
        <v>7980001</v>
      </c>
      <c r="AA175" s="270"/>
      <c r="AB175" s="270"/>
      <c r="AC175" s="271"/>
      <c r="AD175" s="271"/>
      <c r="AE175" s="271"/>
      <c r="AF175" s="270"/>
      <c r="AG175" s="271"/>
      <c r="AH175" s="271"/>
      <c r="AI175" s="271"/>
      <c r="AL175" s="256"/>
      <c r="AN175" s="270"/>
      <c r="AO175" s="270"/>
    </row>
    <row r="176" spans="1:41" ht="13.5" customHeight="1" thickBot="1">
      <c r="A176" s="560"/>
      <c r="B176" s="615"/>
      <c r="C176" s="553"/>
      <c r="D176" s="272" t="s">
        <v>38</v>
      </c>
      <c r="E176" s="281">
        <f>E172+E168+E164+E160+E156+E152</f>
        <v>3506061283.9999995</v>
      </c>
      <c r="F176" s="281"/>
      <c r="G176" s="281"/>
      <c r="H176" s="281">
        <v>0</v>
      </c>
      <c r="I176" s="281">
        <v>0</v>
      </c>
      <c r="J176" s="281"/>
      <c r="K176" s="281"/>
      <c r="L176" s="281">
        <v>0</v>
      </c>
      <c r="M176" s="281">
        <v>0</v>
      </c>
      <c r="N176" s="547"/>
      <c r="O176" s="547"/>
      <c r="P176" s="547"/>
      <c r="Q176" s="547"/>
      <c r="R176" s="547"/>
      <c r="S176" s="547"/>
      <c r="T176" s="547"/>
      <c r="U176" s="547"/>
      <c r="V176" s="547"/>
      <c r="W176" s="547"/>
      <c r="X176" s="547"/>
      <c r="AA176" s="270"/>
      <c r="AB176" s="270"/>
      <c r="AC176" s="271"/>
      <c r="AD176" s="271"/>
      <c r="AE176" s="271"/>
      <c r="AF176" s="270"/>
      <c r="AG176" s="271"/>
      <c r="AH176" s="271"/>
      <c r="AI176" s="271"/>
      <c r="AL176" s="256"/>
      <c r="AN176" s="270"/>
      <c r="AO176" s="270"/>
    </row>
    <row r="177" spans="1:41" ht="14.25" customHeight="1" thickBot="1">
      <c r="A177" s="560"/>
      <c r="B177" s="615"/>
      <c r="C177" s="553"/>
      <c r="D177" s="272" t="s">
        <v>39</v>
      </c>
      <c r="E177" s="281">
        <v>0</v>
      </c>
      <c r="F177" s="281"/>
      <c r="G177" s="281"/>
      <c r="H177" s="281">
        <v>0</v>
      </c>
      <c r="I177" s="281">
        <v>0</v>
      </c>
      <c r="J177" s="281"/>
      <c r="K177" s="281"/>
      <c r="L177" s="281">
        <v>0</v>
      </c>
      <c r="M177" s="281">
        <v>0</v>
      </c>
      <c r="N177" s="547"/>
      <c r="O177" s="547"/>
      <c r="P177" s="547"/>
      <c r="Q177" s="547"/>
      <c r="R177" s="547"/>
      <c r="S177" s="547"/>
      <c r="T177" s="547"/>
      <c r="U177" s="547"/>
      <c r="V177" s="547"/>
      <c r="W177" s="547"/>
      <c r="X177" s="547"/>
      <c r="AA177" s="270"/>
      <c r="AB177" s="270"/>
      <c r="AC177" s="271"/>
      <c r="AD177" s="271"/>
      <c r="AE177" s="271"/>
      <c r="AF177" s="270"/>
      <c r="AG177" s="271"/>
      <c r="AH177" s="271"/>
      <c r="AI177" s="271"/>
      <c r="AL177" s="256"/>
      <c r="AN177" s="270"/>
      <c r="AO177" s="270"/>
    </row>
    <row r="178" spans="1:41" ht="32.25" customHeight="1" thickBot="1">
      <c r="A178" s="561"/>
      <c r="B178" s="616"/>
      <c r="C178" s="553"/>
      <c r="D178" s="272" t="s">
        <v>40</v>
      </c>
      <c r="E178" s="281">
        <v>0</v>
      </c>
      <c r="F178" s="281"/>
      <c r="G178" s="281"/>
      <c r="H178" s="281">
        <v>0</v>
      </c>
      <c r="I178" s="281">
        <v>0</v>
      </c>
      <c r="J178" s="281"/>
      <c r="K178" s="281"/>
      <c r="L178" s="281">
        <v>0</v>
      </c>
      <c r="M178" s="281">
        <v>0</v>
      </c>
      <c r="N178" s="547"/>
      <c r="O178" s="547"/>
      <c r="P178" s="547"/>
      <c r="Q178" s="547"/>
      <c r="R178" s="547"/>
      <c r="S178" s="547"/>
      <c r="T178" s="547"/>
      <c r="U178" s="547"/>
      <c r="V178" s="547"/>
      <c r="W178" s="547"/>
      <c r="X178" s="547"/>
      <c r="AA178" s="270"/>
      <c r="AB178" s="270"/>
      <c r="AC178" s="271"/>
      <c r="AD178" s="271"/>
      <c r="AE178" s="271"/>
      <c r="AF178" s="270"/>
      <c r="AG178" s="271"/>
      <c r="AH178" s="271"/>
      <c r="AI178" s="271"/>
      <c r="AL178" s="256"/>
      <c r="AN178" s="270"/>
      <c r="AO178" s="270"/>
    </row>
    <row r="179" spans="1:41" ht="13.5" customHeight="1" thickBot="1">
      <c r="A179" s="546">
        <f>INVERSIÓN!B105</f>
        <v>17</v>
      </c>
      <c r="B179" s="546" t="str">
        <f>INVERSIÓN!C105</f>
        <v>Disminuir a 90 días el tiempo de atención a los procesos de notificación de los trámites administrativos.</v>
      </c>
      <c r="C179" s="546" t="s">
        <v>301</v>
      </c>
      <c r="D179" s="272" t="s">
        <v>37</v>
      </c>
      <c r="E179" s="112">
        <f>INVERSIÓN!I105</f>
        <v>150</v>
      </c>
      <c r="F179" s="112"/>
      <c r="G179" s="112"/>
      <c r="H179" s="112">
        <v>0</v>
      </c>
      <c r="I179" s="112">
        <v>0</v>
      </c>
      <c r="J179" s="112"/>
      <c r="K179" s="112"/>
      <c r="L179" s="112">
        <v>0</v>
      </c>
      <c r="M179" s="112">
        <v>0</v>
      </c>
      <c r="N179" s="545" t="s">
        <v>138</v>
      </c>
      <c r="O179" s="545" t="s">
        <v>138</v>
      </c>
      <c r="P179" s="545" t="s">
        <v>138</v>
      </c>
      <c r="Q179" s="545" t="s">
        <v>138</v>
      </c>
      <c r="R179" s="545" t="s">
        <v>138</v>
      </c>
      <c r="S179" s="545" t="s">
        <v>138</v>
      </c>
      <c r="T179" s="545" t="s">
        <v>138</v>
      </c>
      <c r="U179" s="545" t="s">
        <v>139</v>
      </c>
      <c r="V179" s="545" t="s">
        <v>140</v>
      </c>
      <c r="W179" s="545" t="s">
        <v>141</v>
      </c>
      <c r="X179" s="545" t="s">
        <v>142</v>
      </c>
      <c r="AA179" s="270"/>
      <c r="AB179" s="270"/>
      <c r="AC179" s="271"/>
      <c r="AD179" s="271"/>
      <c r="AE179" s="271"/>
      <c r="AF179" s="270"/>
      <c r="AG179" s="271"/>
      <c r="AH179" s="271"/>
      <c r="AI179" s="271"/>
      <c r="AL179" s="256"/>
      <c r="AN179" s="270"/>
      <c r="AO179" s="270"/>
    </row>
    <row r="180" spans="1:41" ht="13.5" customHeight="1" thickBot="1">
      <c r="A180" s="546"/>
      <c r="B180" s="546"/>
      <c r="C180" s="546"/>
      <c r="D180" s="272" t="s">
        <v>38</v>
      </c>
      <c r="E180" s="112">
        <f>INVERSIÓN!I106</f>
        <v>1006558080</v>
      </c>
      <c r="F180" s="112"/>
      <c r="G180" s="112"/>
      <c r="H180" s="112">
        <v>0</v>
      </c>
      <c r="I180" s="112">
        <v>0</v>
      </c>
      <c r="J180" s="112"/>
      <c r="K180" s="112"/>
      <c r="L180" s="112">
        <v>0</v>
      </c>
      <c r="M180" s="112">
        <v>0</v>
      </c>
      <c r="N180" s="545"/>
      <c r="O180" s="545"/>
      <c r="P180" s="545"/>
      <c r="Q180" s="545"/>
      <c r="R180" s="545"/>
      <c r="S180" s="545"/>
      <c r="T180" s="545"/>
      <c r="U180" s="545"/>
      <c r="V180" s="545"/>
      <c r="W180" s="545"/>
      <c r="X180" s="545"/>
      <c r="AA180" s="270"/>
      <c r="AB180" s="270"/>
      <c r="AC180" s="271"/>
      <c r="AD180" s="271"/>
      <c r="AE180" s="271"/>
      <c r="AF180" s="270"/>
      <c r="AG180" s="271"/>
      <c r="AH180" s="271"/>
      <c r="AI180" s="271"/>
      <c r="AL180" s="256"/>
      <c r="AN180" s="270"/>
      <c r="AO180" s="270"/>
    </row>
    <row r="181" spans="1:41" ht="14.25" customHeight="1" thickBot="1">
      <c r="A181" s="546"/>
      <c r="B181" s="546"/>
      <c r="C181" s="546"/>
      <c r="D181" s="272" t="s">
        <v>39</v>
      </c>
      <c r="E181" s="112">
        <v>0</v>
      </c>
      <c r="F181" s="112"/>
      <c r="G181" s="112"/>
      <c r="H181" s="112">
        <v>0</v>
      </c>
      <c r="I181" s="112">
        <v>0</v>
      </c>
      <c r="J181" s="112"/>
      <c r="K181" s="112"/>
      <c r="L181" s="112">
        <v>0</v>
      </c>
      <c r="M181" s="112">
        <v>0</v>
      </c>
      <c r="N181" s="545"/>
      <c r="O181" s="545"/>
      <c r="P181" s="545"/>
      <c r="Q181" s="545"/>
      <c r="R181" s="545"/>
      <c r="S181" s="545"/>
      <c r="T181" s="545"/>
      <c r="U181" s="545"/>
      <c r="V181" s="545"/>
      <c r="W181" s="545"/>
      <c r="X181" s="545"/>
      <c r="AA181" s="270"/>
      <c r="AB181" s="270"/>
      <c r="AC181" s="271"/>
      <c r="AD181" s="271"/>
      <c r="AE181" s="271"/>
      <c r="AF181" s="270"/>
      <c r="AG181" s="271"/>
      <c r="AH181" s="271"/>
      <c r="AI181" s="271"/>
      <c r="AL181" s="256"/>
      <c r="AN181" s="270"/>
      <c r="AO181" s="270"/>
    </row>
    <row r="182" spans="1:41" ht="32.25" customHeight="1" thickBot="1">
      <c r="A182" s="546"/>
      <c r="B182" s="546"/>
      <c r="C182" s="546"/>
      <c r="D182" s="272" t="s">
        <v>40</v>
      </c>
      <c r="E182" s="112">
        <v>0</v>
      </c>
      <c r="F182" s="112"/>
      <c r="G182" s="112"/>
      <c r="H182" s="112">
        <v>0</v>
      </c>
      <c r="I182" s="112">
        <v>0</v>
      </c>
      <c r="J182" s="112"/>
      <c r="K182" s="112"/>
      <c r="L182" s="112">
        <v>0</v>
      </c>
      <c r="M182" s="112">
        <v>0</v>
      </c>
      <c r="N182" s="545"/>
      <c r="O182" s="545"/>
      <c r="P182" s="545"/>
      <c r="Q182" s="545"/>
      <c r="R182" s="545"/>
      <c r="S182" s="545"/>
      <c r="T182" s="545"/>
      <c r="U182" s="545"/>
      <c r="V182" s="545"/>
      <c r="W182" s="545"/>
      <c r="X182" s="545"/>
      <c r="AA182" s="270"/>
      <c r="AB182" s="270"/>
      <c r="AC182" s="271"/>
      <c r="AD182" s="271"/>
      <c r="AE182" s="271"/>
      <c r="AF182" s="270"/>
      <c r="AG182" s="271"/>
      <c r="AH182" s="271"/>
      <c r="AI182" s="271"/>
      <c r="AL182" s="256"/>
      <c r="AN182" s="270"/>
      <c r="AO182" s="270"/>
    </row>
    <row r="183" spans="1:41" ht="13.5" customHeight="1" thickBot="1">
      <c r="A183" s="546">
        <f>INVERSIÓN!B111</f>
        <v>18</v>
      </c>
      <c r="B183" s="546" t="str">
        <f>INVERSIÓN!C111</f>
        <v>Impulsar 12.000 expedientes sancionatorios mediante actos administrativos</v>
      </c>
      <c r="C183" s="546" t="s">
        <v>296</v>
      </c>
      <c r="D183" s="272" t="s">
        <v>37</v>
      </c>
      <c r="E183" s="112">
        <f>INVERSIÓN!I111</f>
        <v>1500</v>
      </c>
      <c r="F183" s="112"/>
      <c r="G183" s="112"/>
      <c r="H183" s="112">
        <v>0</v>
      </c>
      <c r="I183" s="112">
        <v>0</v>
      </c>
      <c r="J183" s="112"/>
      <c r="K183" s="112"/>
      <c r="L183" s="112">
        <v>0</v>
      </c>
      <c r="M183" s="112">
        <v>0</v>
      </c>
      <c r="N183" s="545" t="s">
        <v>264</v>
      </c>
      <c r="O183" s="545" t="s">
        <v>138</v>
      </c>
      <c r="P183" s="545" t="s">
        <v>138</v>
      </c>
      <c r="Q183" s="545" t="s">
        <v>138</v>
      </c>
      <c r="R183" s="545" t="s">
        <v>138</v>
      </c>
      <c r="S183" s="545" t="s">
        <v>138</v>
      </c>
      <c r="T183" s="545" t="s">
        <v>138</v>
      </c>
      <c r="U183" s="545" t="s">
        <v>139</v>
      </c>
      <c r="V183" s="545" t="s">
        <v>140</v>
      </c>
      <c r="W183" s="545" t="s">
        <v>141</v>
      </c>
      <c r="X183" s="545" t="s">
        <v>142</v>
      </c>
      <c r="AA183" s="270"/>
      <c r="AB183" s="270"/>
      <c r="AC183" s="271"/>
      <c r="AD183" s="271"/>
      <c r="AE183" s="271"/>
      <c r="AF183" s="270"/>
      <c r="AG183" s="271"/>
      <c r="AH183" s="271"/>
      <c r="AI183" s="271"/>
      <c r="AL183" s="256"/>
      <c r="AN183" s="270"/>
      <c r="AO183" s="270"/>
    </row>
    <row r="184" spans="1:41" ht="13.5" customHeight="1" thickBot="1">
      <c r="A184" s="546"/>
      <c r="B184" s="546"/>
      <c r="C184" s="546"/>
      <c r="D184" s="272" t="s">
        <v>38</v>
      </c>
      <c r="E184" s="112">
        <f>INVERSIÓN!I112</f>
        <v>870664920</v>
      </c>
      <c r="F184" s="112"/>
      <c r="G184" s="112"/>
      <c r="H184" s="112">
        <v>0</v>
      </c>
      <c r="I184" s="112">
        <v>0</v>
      </c>
      <c r="J184" s="112"/>
      <c r="K184" s="112"/>
      <c r="L184" s="112">
        <v>0</v>
      </c>
      <c r="M184" s="112">
        <v>0</v>
      </c>
      <c r="N184" s="545"/>
      <c r="O184" s="545"/>
      <c r="P184" s="545"/>
      <c r="Q184" s="545"/>
      <c r="R184" s="545"/>
      <c r="S184" s="545"/>
      <c r="T184" s="545"/>
      <c r="U184" s="545"/>
      <c r="V184" s="545"/>
      <c r="W184" s="545"/>
      <c r="X184" s="545"/>
      <c r="AA184" s="270"/>
      <c r="AB184" s="270"/>
      <c r="AC184" s="271"/>
      <c r="AD184" s="271"/>
      <c r="AE184" s="271"/>
      <c r="AF184" s="270"/>
      <c r="AG184" s="271"/>
      <c r="AH184" s="271"/>
      <c r="AI184" s="271"/>
      <c r="AL184" s="256"/>
      <c r="AN184" s="270"/>
      <c r="AO184" s="270"/>
    </row>
    <row r="185" spans="1:41" ht="14.25" customHeight="1" thickBot="1">
      <c r="A185" s="546"/>
      <c r="B185" s="546"/>
      <c r="C185" s="546"/>
      <c r="D185" s="272" t="s">
        <v>39</v>
      </c>
      <c r="E185" s="112">
        <v>0</v>
      </c>
      <c r="F185" s="112"/>
      <c r="G185" s="112"/>
      <c r="H185" s="112">
        <v>0</v>
      </c>
      <c r="I185" s="112">
        <v>0</v>
      </c>
      <c r="J185" s="112"/>
      <c r="K185" s="112"/>
      <c r="L185" s="112">
        <v>0</v>
      </c>
      <c r="M185" s="112">
        <v>0</v>
      </c>
      <c r="N185" s="545"/>
      <c r="O185" s="545"/>
      <c r="P185" s="545"/>
      <c r="Q185" s="545"/>
      <c r="R185" s="545"/>
      <c r="S185" s="545"/>
      <c r="T185" s="545"/>
      <c r="U185" s="545"/>
      <c r="V185" s="545"/>
      <c r="W185" s="545"/>
      <c r="X185" s="545"/>
      <c r="AA185" s="270"/>
      <c r="AB185" s="270"/>
      <c r="AC185" s="271"/>
      <c r="AD185" s="271"/>
      <c r="AE185" s="271"/>
      <c r="AF185" s="270"/>
      <c r="AG185" s="271"/>
      <c r="AH185" s="271"/>
      <c r="AI185" s="271"/>
      <c r="AL185" s="256"/>
      <c r="AN185" s="270"/>
      <c r="AO185" s="270"/>
    </row>
    <row r="186" spans="1:41" ht="32.25" customHeight="1" thickBot="1">
      <c r="A186" s="546"/>
      <c r="B186" s="546"/>
      <c r="C186" s="546"/>
      <c r="D186" s="272" t="s">
        <v>40</v>
      </c>
      <c r="E186" s="112">
        <v>0</v>
      </c>
      <c r="F186" s="112"/>
      <c r="G186" s="112"/>
      <c r="H186" s="112">
        <v>0</v>
      </c>
      <c r="I186" s="112">
        <v>0</v>
      </c>
      <c r="J186" s="112"/>
      <c r="K186" s="112"/>
      <c r="L186" s="112">
        <v>0</v>
      </c>
      <c r="M186" s="112">
        <v>0</v>
      </c>
      <c r="N186" s="545"/>
      <c r="O186" s="545"/>
      <c r="P186" s="545"/>
      <c r="Q186" s="545"/>
      <c r="R186" s="545"/>
      <c r="S186" s="545"/>
      <c r="T186" s="545"/>
      <c r="U186" s="545"/>
      <c r="V186" s="545"/>
      <c r="W186" s="545"/>
      <c r="X186" s="545"/>
      <c r="AA186" s="270"/>
      <c r="AB186" s="270"/>
      <c r="AC186" s="271"/>
      <c r="AD186" s="271"/>
      <c r="AE186" s="271"/>
      <c r="AF186" s="270"/>
      <c r="AG186" s="271"/>
      <c r="AH186" s="271"/>
      <c r="AI186" s="271"/>
      <c r="AL186" s="256"/>
      <c r="AN186" s="270"/>
      <c r="AO186" s="270"/>
    </row>
    <row r="187" spans="1:41" ht="13.5" customHeight="1" thickBot="1">
      <c r="A187" s="546">
        <f>INVERSIÓN!B117</f>
        <v>19</v>
      </c>
      <c r="B187" s="546" t="str">
        <f>INVERSIÓN!C117</f>
        <v>Decidir de fondo 1600 procesos sancionatorios</v>
      </c>
      <c r="C187" s="546" t="s">
        <v>296</v>
      </c>
      <c r="D187" s="272" t="s">
        <v>37</v>
      </c>
      <c r="E187" s="112">
        <f>INVERSIÓN!I117</f>
        <v>200</v>
      </c>
      <c r="F187" s="112"/>
      <c r="G187" s="112"/>
      <c r="H187" s="112">
        <v>0</v>
      </c>
      <c r="I187" s="112">
        <v>0</v>
      </c>
      <c r="J187" s="112"/>
      <c r="K187" s="112"/>
      <c r="L187" s="112">
        <v>0</v>
      </c>
      <c r="M187" s="112">
        <v>0</v>
      </c>
      <c r="N187" s="545" t="s">
        <v>264</v>
      </c>
      <c r="O187" s="545" t="s">
        <v>138</v>
      </c>
      <c r="P187" s="545" t="s">
        <v>138</v>
      </c>
      <c r="Q187" s="545" t="s">
        <v>138</v>
      </c>
      <c r="R187" s="545" t="s">
        <v>138</v>
      </c>
      <c r="S187" s="545" t="s">
        <v>138</v>
      </c>
      <c r="T187" s="545" t="s">
        <v>138</v>
      </c>
      <c r="U187" s="545" t="s">
        <v>139</v>
      </c>
      <c r="V187" s="545" t="s">
        <v>140</v>
      </c>
      <c r="W187" s="545" t="s">
        <v>141</v>
      </c>
      <c r="X187" s="545" t="s">
        <v>142</v>
      </c>
      <c r="AA187" s="270"/>
      <c r="AB187" s="270"/>
      <c r="AC187" s="271"/>
      <c r="AD187" s="271"/>
      <c r="AE187" s="271"/>
      <c r="AF187" s="270"/>
      <c r="AG187" s="271"/>
      <c r="AH187" s="271"/>
      <c r="AI187" s="271"/>
      <c r="AL187" s="256"/>
      <c r="AN187" s="270"/>
      <c r="AO187" s="270"/>
    </row>
    <row r="188" spans="1:41" ht="13.5" customHeight="1" thickBot="1">
      <c r="A188" s="546"/>
      <c r="B188" s="546"/>
      <c r="C188" s="546"/>
      <c r="D188" s="272" t="s">
        <v>38</v>
      </c>
      <c r="E188" s="112">
        <f>INVERSIÓN!I118</f>
        <v>771115165</v>
      </c>
      <c r="F188" s="112"/>
      <c r="G188" s="112"/>
      <c r="H188" s="112">
        <v>0</v>
      </c>
      <c r="I188" s="112">
        <v>0</v>
      </c>
      <c r="J188" s="112"/>
      <c r="K188" s="112"/>
      <c r="L188" s="112">
        <v>0</v>
      </c>
      <c r="M188" s="112">
        <v>0</v>
      </c>
      <c r="N188" s="545"/>
      <c r="O188" s="545"/>
      <c r="P188" s="545"/>
      <c r="Q188" s="545"/>
      <c r="R188" s="545"/>
      <c r="S188" s="545"/>
      <c r="T188" s="545"/>
      <c r="U188" s="545"/>
      <c r="V188" s="545"/>
      <c r="W188" s="545"/>
      <c r="X188" s="545"/>
      <c r="AA188" s="270"/>
      <c r="AB188" s="270"/>
      <c r="AC188" s="271"/>
      <c r="AD188" s="271"/>
      <c r="AE188" s="271"/>
      <c r="AF188" s="270"/>
      <c r="AG188" s="271"/>
      <c r="AH188" s="271"/>
      <c r="AI188" s="271"/>
      <c r="AL188" s="256"/>
      <c r="AN188" s="270"/>
      <c r="AO188" s="270"/>
    </row>
    <row r="189" spans="1:41" ht="14.25" customHeight="1" thickBot="1">
      <c r="A189" s="546"/>
      <c r="B189" s="546"/>
      <c r="C189" s="546"/>
      <c r="D189" s="272" t="s">
        <v>39</v>
      </c>
      <c r="E189" s="112">
        <v>0</v>
      </c>
      <c r="F189" s="112"/>
      <c r="G189" s="112"/>
      <c r="H189" s="112">
        <v>0</v>
      </c>
      <c r="I189" s="112">
        <v>0</v>
      </c>
      <c r="J189" s="112"/>
      <c r="K189" s="112"/>
      <c r="L189" s="112">
        <v>0</v>
      </c>
      <c r="M189" s="112">
        <v>0</v>
      </c>
      <c r="N189" s="545"/>
      <c r="O189" s="545"/>
      <c r="P189" s="545"/>
      <c r="Q189" s="545"/>
      <c r="R189" s="545"/>
      <c r="S189" s="545"/>
      <c r="T189" s="545"/>
      <c r="U189" s="545"/>
      <c r="V189" s="545"/>
      <c r="W189" s="545"/>
      <c r="X189" s="545"/>
      <c r="AA189" s="270"/>
      <c r="AB189" s="270"/>
      <c r="AC189" s="271"/>
      <c r="AD189" s="271"/>
      <c r="AE189" s="271"/>
      <c r="AF189" s="270"/>
      <c r="AG189" s="271"/>
      <c r="AH189" s="271"/>
      <c r="AI189" s="271"/>
      <c r="AL189" s="256"/>
      <c r="AN189" s="270"/>
      <c r="AO189" s="270"/>
    </row>
    <row r="190" spans="1:41" ht="32.25" customHeight="1" thickBot="1">
      <c r="A190" s="546"/>
      <c r="B190" s="546"/>
      <c r="C190" s="546"/>
      <c r="D190" s="272" t="s">
        <v>40</v>
      </c>
      <c r="E190" s="112">
        <v>0</v>
      </c>
      <c r="F190" s="112"/>
      <c r="G190" s="112"/>
      <c r="H190" s="112">
        <v>0</v>
      </c>
      <c r="I190" s="112">
        <v>0</v>
      </c>
      <c r="J190" s="112"/>
      <c r="K190" s="112"/>
      <c r="L190" s="112">
        <v>0</v>
      </c>
      <c r="M190" s="112">
        <v>0</v>
      </c>
      <c r="N190" s="545"/>
      <c r="O190" s="545"/>
      <c r="P190" s="545"/>
      <c r="Q190" s="545"/>
      <c r="R190" s="545"/>
      <c r="S190" s="545"/>
      <c r="T190" s="545"/>
      <c r="U190" s="545"/>
      <c r="V190" s="545"/>
      <c r="W190" s="545"/>
      <c r="X190" s="545"/>
      <c r="AA190" s="270"/>
      <c r="AB190" s="270"/>
      <c r="AC190" s="271"/>
      <c r="AD190" s="271"/>
      <c r="AE190" s="271"/>
      <c r="AF190" s="270"/>
      <c r="AG190" s="271"/>
      <c r="AH190" s="271"/>
      <c r="AI190" s="271"/>
      <c r="AL190" s="256"/>
      <c r="AN190" s="270"/>
      <c r="AO190" s="270"/>
    </row>
    <row r="191" spans="1:82" s="298" customFormat="1" ht="35.25" customHeight="1" thickBot="1">
      <c r="A191" s="537" t="s">
        <v>288</v>
      </c>
      <c r="B191" s="538"/>
      <c r="C191" s="539"/>
      <c r="D191" s="272" t="s">
        <v>289</v>
      </c>
      <c r="E191" s="289">
        <f>INVERSIÓN!H123</f>
        <v>138928338165.00427</v>
      </c>
      <c r="F191" s="289"/>
      <c r="G191" s="289"/>
      <c r="H191" s="289"/>
      <c r="I191" s="289"/>
      <c r="J191" s="289"/>
      <c r="K191" s="289"/>
      <c r="L191" s="290"/>
      <c r="M191" s="290"/>
      <c r="N191" s="291"/>
      <c r="O191" s="291"/>
      <c r="P191" s="291"/>
      <c r="Q191" s="291"/>
      <c r="R191" s="292"/>
      <c r="S191" s="292"/>
      <c r="T191" s="292"/>
      <c r="U191" s="292"/>
      <c r="V191" s="292"/>
      <c r="W191" s="293"/>
      <c r="X191" s="294"/>
      <c r="Y191" s="295"/>
      <c r="Z191" s="287"/>
      <c r="AA191" s="296"/>
      <c r="AB191" s="296"/>
      <c r="AC191" s="296"/>
      <c r="AD191" s="296"/>
      <c r="AE191" s="296"/>
      <c r="AF191" s="296"/>
      <c r="AG191" s="296"/>
      <c r="AH191" s="296"/>
      <c r="AI191" s="296"/>
      <c r="AJ191" s="288"/>
      <c r="AK191" s="288"/>
      <c r="AL191" s="288"/>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97"/>
      <c r="BX191" s="297"/>
      <c r="BY191" s="297"/>
      <c r="BZ191" s="297"/>
      <c r="CA191" s="297"/>
      <c r="CB191" s="297"/>
      <c r="CC191" s="297"/>
      <c r="CD191" s="297"/>
    </row>
    <row r="192" spans="1:82" s="298" customFormat="1" ht="35.25" customHeight="1" thickBot="1">
      <c r="A192" s="540"/>
      <c r="B192" s="541"/>
      <c r="C192" s="542"/>
      <c r="D192" s="299" t="s">
        <v>290</v>
      </c>
      <c r="E192" s="289">
        <f>INVERSIÓN!H124</f>
        <v>0</v>
      </c>
      <c r="F192" s="300"/>
      <c r="G192" s="300"/>
      <c r="H192" s="300"/>
      <c r="I192" s="300"/>
      <c r="J192" s="300"/>
      <c r="K192" s="300"/>
      <c r="L192" s="301"/>
      <c r="M192" s="301"/>
      <c r="N192" s="302"/>
      <c r="O192" s="302"/>
      <c r="P192" s="302"/>
      <c r="Q192" s="302"/>
      <c r="R192" s="302"/>
      <c r="S192" s="302"/>
      <c r="T192" s="302"/>
      <c r="U192" s="543"/>
      <c r="V192" s="543"/>
      <c r="W192" s="543"/>
      <c r="X192" s="544"/>
      <c r="Y192" s="295"/>
      <c r="Z192" s="287"/>
      <c r="AA192" s="296"/>
      <c r="AB192" s="296"/>
      <c r="AC192" s="296"/>
      <c r="AD192" s="296"/>
      <c r="AE192" s="296"/>
      <c r="AF192" s="296"/>
      <c r="AG192" s="296"/>
      <c r="AH192" s="296"/>
      <c r="AI192" s="296"/>
      <c r="AJ192" s="288"/>
      <c r="AK192" s="288"/>
      <c r="AL192" s="288"/>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97"/>
      <c r="BX192" s="297"/>
      <c r="BY192" s="297"/>
      <c r="BZ192" s="297"/>
      <c r="CA192" s="297"/>
      <c r="CB192" s="297"/>
      <c r="CC192" s="297"/>
      <c r="CD192" s="297"/>
    </row>
    <row r="193" spans="5:25" ht="18">
      <c r="E193" s="303"/>
      <c r="F193" s="303"/>
      <c r="G193" s="303"/>
      <c r="H193" s="303"/>
      <c r="I193" s="303"/>
      <c r="J193" s="303"/>
      <c r="K193" s="303"/>
      <c r="L193" s="303"/>
      <c r="M193" s="303"/>
      <c r="V193" s="535"/>
      <c r="W193" s="535"/>
      <c r="X193" s="535"/>
      <c r="Y193" s="305"/>
    </row>
    <row r="194" spans="5:25" ht="18" customHeight="1">
      <c r="E194" s="303"/>
      <c r="F194" s="303"/>
      <c r="G194" s="303"/>
      <c r="H194" s="303"/>
      <c r="I194" s="303"/>
      <c r="J194" s="303"/>
      <c r="K194" s="303"/>
      <c r="L194" s="303"/>
      <c r="M194" s="303"/>
      <c r="U194" s="536" t="s">
        <v>112</v>
      </c>
      <c r="V194" s="536"/>
      <c r="W194" s="536"/>
      <c r="X194" s="536"/>
      <c r="Y194" s="306"/>
    </row>
    <row r="195" spans="5:24" ht="18">
      <c r="E195" s="303"/>
      <c r="F195" s="303"/>
      <c r="G195" s="303"/>
      <c r="H195" s="303"/>
      <c r="I195" s="303"/>
      <c r="J195" s="303"/>
      <c r="K195" s="303"/>
      <c r="L195" s="303"/>
      <c r="M195" s="303"/>
      <c r="V195" s="304"/>
      <c r="W195" s="304"/>
      <c r="X195" s="304"/>
    </row>
    <row r="196" spans="5:24" ht="18">
      <c r="E196" s="303"/>
      <c r="F196" s="303"/>
      <c r="G196" s="303"/>
      <c r="H196" s="303"/>
      <c r="I196" s="303"/>
      <c r="J196" s="303"/>
      <c r="K196" s="303"/>
      <c r="L196" s="303"/>
      <c r="M196" s="303"/>
      <c r="V196" s="304"/>
      <c r="W196" s="304"/>
      <c r="X196" s="304"/>
    </row>
    <row r="197" spans="5:24" ht="18">
      <c r="E197" s="303"/>
      <c r="F197" s="303"/>
      <c r="G197" s="303"/>
      <c r="H197" s="303"/>
      <c r="I197" s="303"/>
      <c r="J197" s="303"/>
      <c r="K197" s="303"/>
      <c r="L197" s="303"/>
      <c r="M197" s="303"/>
      <c r="V197" s="304"/>
      <c r="W197" s="304"/>
      <c r="X197" s="304"/>
    </row>
    <row r="198" spans="1:38" s="256" customFormat="1" ht="18">
      <c r="A198" s="259"/>
      <c r="B198" s="259"/>
      <c r="C198" s="259"/>
      <c r="D198" s="259"/>
      <c r="E198" s="303"/>
      <c r="F198" s="303"/>
      <c r="G198" s="303"/>
      <c r="H198" s="303"/>
      <c r="I198" s="303"/>
      <c r="J198" s="303"/>
      <c r="K198" s="303"/>
      <c r="L198" s="303"/>
      <c r="M198" s="303"/>
      <c r="N198" s="259"/>
      <c r="O198" s="259"/>
      <c r="P198" s="259"/>
      <c r="Q198" s="259"/>
      <c r="R198" s="259"/>
      <c r="S198" s="259"/>
      <c r="T198" s="259"/>
      <c r="U198" s="259"/>
      <c r="V198" s="304"/>
      <c r="W198" s="304"/>
      <c r="X198" s="304"/>
      <c r="AA198" s="257"/>
      <c r="AB198" s="257"/>
      <c r="AC198" s="257"/>
      <c r="AD198" s="257"/>
      <c r="AE198" s="257"/>
      <c r="AF198" s="257"/>
      <c r="AG198" s="257"/>
      <c r="AH198" s="257"/>
      <c r="AI198" s="257"/>
      <c r="AJ198" s="258"/>
      <c r="AK198" s="258"/>
      <c r="AL198" s="258"/>
    </row>
  </sheetData>
  <sheetProtection/>
  <mergeCells count="624">
    <mergeCell ref="V179:V182"/>
    <mergeCell ref="W179:W182"/>
    <mergeCell ref="X179:X182"/>
    <mergeCell ref="P179:P182"/>
    <mergeCell ref="Q179:Q182"/>
    <mergeCell ref="R179:R182"/>
    <mergeCell ref="S179:S182"/>
    <mergeCell ref="T179:T182"/>
    <mergeCell ref="U179:U182"/>
    <mergeCell ref="T183:T186"/>
    <mergeCell ref="U183:U186"/>
    <mergeCell ref="V183:V186"/>
    <mergeCell ref="W183:W186"/>
    <mergeCell ref="X183:X186"/>
    <mergeCell ref="A179:A182"/>
    <mergeCell ref="B179:B182"/>
    <mergeCell ref="C179:C182"/>
    <mergeCell ref="N179:N182"/>
    <mergeCell ref="O179:O182"/>
    <mergeCell ref="N183:N186"/>
    <mergeCell ref="O183:O186"/>
    <mergeCell ref="P183:P186"/>
    <mergeCell ref="Q183:Q186"/>
    <mergeCell ref="R183:R186"/>
    <mergeCell ref="S183:S186"/>
    <mergeCell ref="A151:A162"/>
    <mergeCell ref="B163:B178"/>
    <mergeCell ref="A163:A178"/>
    <mergeCell ref="A183:A186"/>
    <mergeCell ref="B183:B186"/>
    <mergeCell ref="C183:C186"/>
    <mergeCell ref="T163:T166"/>
    <mergeCell ref="U163:U166"/>
    <mergeCell ref="V163:V166"/>
    <mergeCell ref="W163:W166"/>
    <mergeCell ref="X163:X166"/>
    <mergeCell ref="B151:B162"/>
    <mergeCell ref="X151:X154"/>
    <mergeCell ref="Q151:Q154"/>
    <mergeCell ref="R151:R154"/>
    <mergeCell ref="S151:S154"/>
    <mergeCell ref="X167:X170"/>
    <mergeCell ref="C163:C166"/>
    <mergeCell ref="N163:N166"/>
    <mergeCell ref="O163:O166"/>
    <mergeCell ref="P163:P166"/>
    <mergeCell ref="Q163:Q166"/>
    <mergeCell ref="R163:R166"/>
    <mergeCell ref="S163:S166"/>
    <mergeCell ref="R167:R170"/>
    <mergeCell ref="S167:S170"/>
    <mergeCell ref="R171:R174"/>
    <mergeCell ref="S171:S174"/>
    <mergeCell ref="T167:T170"/>
    <mergeCell ref="U167:U170"/>
    <mergeCell ref="V167:V170"/>
    <mergeCell ref="W167:W170"/>
    <mergeCell ref="V171:V174"/>
    <mergeCell ref="W171:W174"/>
    <mergeCell ref="T171:T174"/>
    <mergeCell ref="U171:U174"/>
    <mergeCell ref="N167:N170"/>
    <mergeCell ref="O167:O170"/>
    <mergeCell ref="P167:P170"/>
    <mergeCell ref="Q167:Q170"/>
    <mergeCell ref="P171:P174"/>
    <mergeCell ref="Q171:Q174"/>
    <mergeCell ref="V139:V142"/>
    <mergeCell ref="W139:W142"/>
    <mergeCell ref="X139:X142"/>
    <mergeCell ref="C171:C174"/>
    <mergeCell ref="N171:N174"/>
    <mergeCell ref="O171:O174"/>
    <mergeCell ref="X143:X146"/>
    <mergeCell ref="Q139:Q142"/>
    <mergeCell ref="X171:X174"/>
    <mergeCell ref="C167:C170"/>
    <mergeCell ref="A139:A142"/>
    <mergeCell ref="B139:B142"/>
    <mergeCell ref="C139:C142"/>
    <mergeCell ref="N139:N142"/>
    <mergeCell ref="O139:O142"/>
    <mergeCell ref="P139:P142"/>
    <mergeCell ref="R139:R142"/>
    <mergeCell ref="S139:S142"/>
    <mergeCell ref="R143:R146"/>
    <mergeCell ref="S143:S146"/>
    <mergeCell ref="T143:T146"/>
    <mergeCell ref="U143:U146"/>
    <mergeCell ref="T139:T142"/>
    <mergeCell ref="U139:U142"/>
    <mergeCell ref="V143:V146"/>
    <mergeCell ref="W143:W146"/>
    <mergeCell ref="V147:V150"/>
    <mergeCell ref="W147:W150"/>
    <mergeCell ref="X147:X150"/>
    <mergeCell ref="A143:A146"/>
    <mergeCell ref="B143:B146"/>
    <mergeCell ref="C143:C146"/>
    <mergeCell ref="N143:N146"/>
    <mergeCell ref="O143:O146"/>
    <mergeCell ref="P143:P146"/>
    <mergeCell ref="Q143:Q146"/>
    <mergeCell ref="P147:P150"/>
    <mergeCell ref="Q147:Q150"/>
    <mergeCell ref="R147:R150"/>
    <mergeCell ref="S147:S150"/>
    <mergeCell ref="T147:T150"/>
    <mergeCell ref="U147:U150"/>
    <mergeCell ref="T151:T154"/>
    <mergeCell ref="U151:U154"/>
    <mergeCell ref="V151:V154"/>
    <mergeCell ref="W151:W154"/>
    <mergeCell ref="A147:A150"/>
    <mergeCell ref="B147:B150"/>
    <mergeCell ref="C147:C150"/>
    <mergeCell ref="N147:N150"/>
    <mergeCell ref="O147:O150"/>
    <mergeCell ref="X155:X158"/>
    <mergeCell ref="C151:C154"/>
    <mergeCell ref="N151:N154"/>
    <mergeCell ref="O151:O154"/>
    <mergeCell ref="P151:P154"/>
    <mergeCell ref="R155:R158"/>
    <mergeCell ref="S155:S158"/>
    <mergeCell ref="T155:T158"/>
    <mergeCell ref="U155:U158"/>
    <mergeCell ref="V155:V158"/>
    <mergeCell ref="W155:W158"/>
    <mergeCell ref="V159:V162"/>
    <mergeCell ref="W159:W162"/>
    <mergeCell ref="X159:X162"/>
    <mergeCell ref="C155:C158"/>
    <mergeCell ref="N155:N158"/>
    <mergeCell ref="O155:O158"/>
    <mergeCell ref="P155:P158"/>
    <mergeCell ref="Q155:Q158"/>
    <mergeCell ref="P159:P162"/>
    <mergeCell ref="Q159:Q162"/>
    <mergeCell ref="X135:X138"/>
    <mergeCell ref="C159:C162"/>
    <mergeCell ref="N159:N162"/>
    <mergeCell ref="O159:O162"/>
    <mergeCell ref="R159:R162"/>
    <mergeCell ref="S159:S162"/>
    <mergeCell ref="T159:T162"/>
    <mergeCell ref="U159:U162"/>
    <mergeCell ref="T135:T138"/>
    <mergeCell ref="U135:U138"/>
    <mergeCell ref="P135:P138"/>
    <mergeCell ref="Q135:Q138"/>
    <mergeCell ref="R135:R138"/>
    <mergeCell ref="S135:S138"/>
    <mergeCell ref="V135:V138"/>
    <mergeCell ref="W135:W138"/>
    <mergeCell ref="T175:T178"/>
    <mergeCell ref="U175:U178"/>
    <mergeCell ref="V175:V178"/>
    <mergeCell ref="W175:W178"/>
    <mergeCell ref="X175:X178"/>
    <mergeCell ref="A135:A138"/>
    <mergeCell ref="B135:B138"/>
    <mergeCell ref="C135:C138"/>
    <mergeCell ref="N135:N138"/>
    <mergeCell ref="O135:O138"/>
    <mergeCell ref="X107:X110"/>
    <mergeCell ref="C175:C178"/>
    <mergeCell ref="N175:N178"/>
    <mergeCell ref="O175:O178"/>
    <mergeCell ref="P175:P178"/>
    <mergeCell ref="Q175:Q178"/>
    <mergeCell ref="P107:P110"/>
    <mergeCell ref="Q107:Q110"/>
    <mergeCell ref="R175:R178"/>
    <mergeCell ref="S175:S178"/>
    <mergeCell ref="T111:T114"/>
    <mergeCell ref="U111:U114"/>
    <mergeCell ref="V107:V110"/>
    <mergeCell ref="W107:W110"/>
    <mergeCell ref="V111:V114"/>
    <mergeCell ref="W111:W114"/>
    <mergeCell ref="X111:X114"/>
    <mergeCell ref="A107:A110"/>
    <mergeCell ref="B107:B110"/>
    <mergeCell ref="C107:C110"/>
    <mergeCell ref="N107:N110"/>
    <mergeCell ref="O107:O110"/>
    <mergeCell ref="R107:R110"/>
    <mergeCell ref="S107:S110"/>
    <mergeCell ref="T107:T110"/>
    <mergeCell ref="U107:U110"/>
    <mergeCell ref="X115:X118"/>
    <mergeCell ref="A111:A114"/>
    <mergeCell ref="B111:B114"/>
    <mergeCell ref="C111:C114"/>
    <mergeCell ref="N111:N114"/>
    <mergeCell ref="O111:O114"/>
    <mergeCell ref="P111:P114"/>
    <mergeCell ref="Q111:Q114"/>
    <mergeCell ref="R111:R114"/>
    <mergeCell ref="S111:S114"/>
    <mergeCell ref="R115:R118"/>
    <mergeCell ref="S115:S118"/>
    <mergeCell ref="T115:T118"/>
    <mergeCell ref="U115:U118"/>
    <mergeCell ref="V115:V118"/>
    <mergeCell ref="W115:W118"/>
    <mergeCell ref="V119:V122"/>
    <mergeCell ref="W119:W122"/>
    <mergeCell ref="X119:X122"/>
    <mergeCell ref="A115:A118"/>
    <mergeCell ref="B115:B118"/>
    <mergeCell ref="C115:C118"/>
    <mergeCell ref="N115:N118"/>
    <mergeCell ref="O115:O118"/>
    <mergeCell ref="P115:P118"/>
    <mergeCell ref="Q115:Q118"/>
    <mergeCell ref="P119:P122"/>
    <mergeCell ref="Q119:Q122"/>
    <mergeCell ref="R119:R122"/>
    <mergeCell ref="S119:S122"/>
    <mergeCell ref="T119:T122"/>
    <mergeCell ref="U119:U122"/>
    <mergeCell ref="T123:T126"/>
    <mergeCell ref="U123:U126"/>
    <mergeCell ref="V123:V126"/>
    <mergeCell ref="W123:W126"/>
    <mergeCell ref="X123:X126"/>
    <mergeCell ref="A119:A122"/>
    <mergeCell ref="B119:B122"/>
    <mergeCell ref="C119:C122"/>
    <mergeCell ref="N119:N122"/>
    <mergeCell ref="O119:O122"/>
    <mergeCell ref="X127:X130"/>
    <mergeCell ref="A123:A126"/>
    <mergeCell ref="B123:B126"/>
    <mergeCell ref="C123:C126"/>
    <mergeCell ref="N123:N126"/>
    <mergeCell ref="O123:O126"/>
    <mergeCell ref="P123:P126"/>
    <mergeCell ref="Q123:Q126"/>
    <mergeCell ref="R123:R126"/>
    <mergeCell ref="S123:S126"/>
    <mergeCell ref="R127:R130"/>
    <mergeCell ref="S127:S130"/>
    <mergeCell ref="T127:T130"/>
    <mergeCell ref="U127:U130"/>
    <mergeCell ref="V127:V130"/>
    <mergeCell ref="W127:W130"/>
    <mergeCell ref="V131:V134"/>
    <mergeCell ref="W131:W134"/>
    <mergeCell ref="X131:X134"/>
    <mergeCell ref="A127:A130"/>
    <mergeCell ref="B127:B130"/>
    <mergeCell ref="C127:C130"/>
    <mergeCell ref="N127:N130"/>
    <mergeCell ref="O127:O130"/>
    <mergeCell ref="P127:P130"/>
    <mergeCell ref="Q127:Q130"/>
    <mergeCell ref="A1:D4"/>
    <mergeCell ref="E1:X1"/>
    <mergeCell ref="E2:X2"/>
    <mergeCell ref="E3:F3"/>
    <mergeCell ref="G3:X3"/>
    <mergeCell ref="E4:F4"/>
    <mergeCell ref="G4:X4"/>
    <mergeCell ref="A5:A6"/>
    <mergeCell ref="B5:B6"/>
    <mergeCell ref="C5:C6"/>
    <mergeCell ref="D5:D6"/>
    <mergeCell ref="E5:E6"/>
    <mergeCell ref="F5:I5"/>
    <mergeCell ref="J5:M5"/>
    <mergeCell ref="N5:R5"/>
    <mergeCell ref="S5:X5"/>
    <mergeCell ref="A7:A10"/>
    <mergeCell ref="B7:B10"/>
    <mergeCell ref="C7:C10"/>
    <mergeCell ref="N7:N10"/>
    <mergeCell ref="O7:O10"/>
    <mergeCell ref="P7:P10"/>
    <mergeCell ref="Q7:Q10"/>
    <mergeCell ref="R7:R10"/>
    <mergeCell ref="S7:S10"/>
    <mergeCell ref="T7:T10"/>
    <mergeCell ref="U7:U10"/>
    <mergeCell ref="V7:V10"/>
    <mergeCell ref="W7:W10"/>
    <mergeCell ref="X7:X10"/>
    <mergeCell ref="A11:A26"/>
    <mergeCell ref="B11:B26"/>
    <mergeCell ref="C11:C14"/>
    <mergeCell ref="N11:N14"/>
    <mergeCell ref="O11:O14"/>
    <mergeCell ref="P11:P14"/>
    <mergeCell ref="Q11:Q14"/>
    <mergeCell ref="R11:R14"/>
    <mergeCell ref="S11:S14"/>
    <mergeCell ref="T11:T14"/>
    <mergeCell ref="U11:U14"/>
    <mergeCell ref="V11:V14"/>
    <mergeCell ref="W11:W14"/>
    <mergeCell ref="X11:X14"/>
    <mergeCell ref="C15:C18"/>
    <mergeCell ref="N15:N18"/>
    <mergeCell ref="O15:O18"/>
    <mergeCell ref="P15:P18"/>
    <mergeCell ref="Q15:Q18"/>
    <mergeCell ref="R15:R18"/>
    <mergeCell ref="S15:S18"/>
    <mergeCell ref="T15:T18"/>
    <mergeCell ref="U15:U18"/>
    <mergeCell ref="V15:V18"/>
    <mergeCell ref="W15:W18"/>
    <mergeCell ref="X15:X18"/>
    <mergeCell ref="C19:C22"/>
    <mergeCell ref="N19:N22"/>
    <mergeCell ref="O19:O22"/>
    <mergeCell ref="P19:P22"/>
    <mergeCell ref="Q19:Q22"/>
    <mergeCell ref="R19:R22"/>
    <mergeCell ref="S19:S22"/>
    <mergeCell ref="T19:T22"/>
    <mergeCell ref="U19:U22"/>
    <mergeCell ref="V19:V22"/>
    <mergeCell ref="W19:W22"/>
    <mergeCell ref="X19:X22"/>
    <mergeCell ref="C23:C26"/>
    <mergeCell ref="N23:N26"/>
    <mergeCell ref="O23:O26"/>
    <mergeCell ref="P23:P26"/>
    <mergeCell ref="Q23:Q26"/>
    <mergeCell ref="R23:R26"/>
    <mergeCell ref="S23:S26"/>
    <mergeCell ref="T23:T26"/>
    <mergeCell ref="U23:U26"/>
    <mergeCell ref="V23:V26"/>
    <mergeCell ref="W23:W26"/>
    <mergeCell ref="X23:X26"/>
    <mergeCell ref="A27:A38"/>
    <mergeCell ref="B27:B38"/>
    <mergeCell ref="C27:C30"/>
    <mergeCell ref="N27:N30"/>
    <mergeCell ref="O27:O30"/>
    <mergeCell ref="P27:P30"/>
    <mergeCell ref="Q27:Q30"/>
    <mergeCell ref="R27:R30"/>
    <mergeCell ref="S27:S30"/>
    <mergeCell ref="T27:T30"/>
    <mergeCell ref="U27:U30"/>
    <mergeCell ref="V27:V30"/>
    <mergeCell ref="W27:W30"/>
    <mergeCell ref="X27:X30"/>
    <mergeCell ref="C31:C34"/>
    <mergeCell ref="N31:N34"/>
    <mergeCell ref="O31:O34"/>
    <mergeCell ref="P31:P34"/>
    <mergeCell ref="Q31:Q34"/>
    <mergeCell ref="R31:R34"/>
    <mergeCell ref="S31:S34"/>
    <mergeCell ref="T31:T34"/>
    <mergeCell ref="U31:U34"/>
    <mergeCell ref="V31:V34"/>
    <mergeCell ref="W31:W34"/>
    <mergeCell ref="X31:X34"/>
    <mergeCell ref="C35:C38"/>
    <mergeCell ref="N35:N38"/>
    <mergeCell ref="O35:O38"/>
    <mergeCell ref="P35:P38"/>
    <mergeCell ref="Q35:Q38"/>
    <mergeCell ref="R35:R38"/>
    <mergeCell ref="S35:S38"/>
    <mergeCell ref="T35:T38"/>
    <mergeCell ref="U35:U38"/>
    <mergeCell ref="V35:V38"/>
    <mergeCell ref="W35:W38"/>
    <mergeCell ref="X35:X38"/>
    <mergeCell ref="A39:A50"/>
    <mergeCell ref="B39:B50"/>
    <mergeCell ref="C39:C42"/>
    <mergeCell ref="N39:N42"/>
    <mergeCell ref="O39:O42"/>
    <mergeCell ref="P39:P42"/>
    <mergeCell ref="Q39:Q42"/>
    <mergeCell ref="R39:R42"/>
    <mergeCell ref="S39:S42"/>
    <mergeCell ref="T39:T42"/>
    <mergeCell ref="U39:U42"/>
    <mergeCell ref="V39:V42"/>
    <mergeCell ref="W39:W42"/>
    <mergeCell ref="X39:X42"/>
    <mergeCell ref="C43:C46"/>
    <mergeCell ref="N43:N46"/>
    <mergeCell ref="O43:O46"/>
    <mergeCell ref="P43:P46"/>
    <mergeCell ref="Q43:Q46"/>
    <mergeCell ref="R43:R46"/>
    <mergeCell ref="S43:S46"/>
    <mergeCell ref="T43:T46"/>
    <mergeCell ref="U43:U46"/>
    <mergeCell ref="V43:V46"/>
    <mergeCell ref="W43:W46"/>
    <mergeCell ref="X43:X46"/>
    <mergeCell ref="C47:C50"/>
    <mergeCell ref="N47:N50"/>
    <mergeCell ref="O47:O50"/>
    <mergeCell ref="P47:P50"/>
    <mergeCell ref="Q47:Q50"/>
    <mergeCell ref="R47:R50"/>
    <mergeCell ref="S47:S50"/>
    <mergeCell ref="T47:T50"/>
    <mergeCell ref="U47:U50"/>
    <mergeCell ref="V47:V50"/>
    <mergeCell ref="W47:W50"/>
    <mergeCell ref="X47:X50"/>
    <mergeCell ref="A51:A62"/>
    <mergeCell ref="B51:B62"/>
    <mergeCell ref="C51:C54"/>
    <mergeCell ref="N51:N54"/>
    <mergeCell ref="O51:O54"/>
    <mergeCell ref="P51:P54"/>
    <mergeCell ref="Q51:Q54"/>
    <mergeCell ref="R51:R54"/>
    <mergeCell ref="S51:S54"/>
    <mergeCell ref="T51:T54"/>
    <mergeCell ref="U51:U54"/>
    <mergeCell ref="V51:V54"/>
    <mergeCell ref="W51:W54"/>
    <mergeCell ref="X51:X54"/>
    <mergeCell ref="C55:C58"/>
    <mergeCell ref="N55:N58"/>
    <mergeCell ref="O55:O58"/>
    <mergeCell ref="P55:P58"/>
    <mergeCell ref="Q55:Q58"/>
    <mergeCell ref="R55:R58"/>
    <mergeCell ref="S55:S58"/>
    <mergeCell ref="T55:T58"/>
    <mergeCell ref="U55:U58"/>
    <mergeCell ref="V55:V58"/>
    <mergeCell ref="W55:W58"/>
    <mergeCell ref="X55:X58"/>
    <mergeCell ref="C59:C62"/>
    <mergeCell ref="N59:N62"/>
    <mergeCell ref="O59:O62"/>
    <mergeCell ref="P59:P62"/>
    <mergeCell ref="Q59:Q62"/>
    <mergeCell ref="R59:R62"/>
    <mergeCell ref="S59:S62"/>
    <mergeCell ref="T59:T62"/>
    <mergeCell ref="U59:U62"/>
    <mergeCell ref="V59:V62"/>
    <mergeCell ref="W59:W62"/>
    <mergeCell ref="X59:X62"/>
    <mergeCell ref="A63:A74"/>
    <mergeCell ref="B63:B74"/>
    <mergeCell ref="C63:C66"/>
    <mergeCell ref="N63:N66"/>
    <mergeCell ref="O63:O66"/>
    <mergeCell ref="P63:P66"/>
    <mergeCell ref="Q63:Q66"/>
    <mergeCell ref="R63:R66"/>
    <mergeCell ref="S63:S66"/>
    <mergeCell ref="T63:T66"/>
    <mergeCell ref="U63:U66"/>
    <mergeCell ref="V63:V66"/>
    <mergeCell ref="W63:W66"/>
    <mergeCell ref="X63:X66"/>
    <mergeCell ref="C67:C70"/>
    <mergeCell ref="N67:N70"/>
    <mergeCell ref="O67:O70"/>
    <mergeCell ref="P67:P70"/>
    <mergeCell ref="Q67:Q70"/>
    <mergeCell ref="R67:R70"/>
    <mergeCell ref="S67:S70"/>
    <mergeCell ref="T67:T70"/>
    <mergeCell ref="U67:U70"/>
    <mergeCell ref="V67:V70"/>
    <mergeCell ref="W67:W70"/>
    <mergeCell ref="X67:X70"/>
    <mergeCell ref="C71:C74"/>
    <mergeCell ref="N71:N74"/>
    <mergeCell ref="O71:O74"/>
    <mergeCell ref="P71:P74"/>
    <mergeCell ref="Q71:Q74"/>
    <mergeCell ref="R71:R74"/>
    <mergeCell ref="S71:S74"/>
    <mergeCell ref="T71:T74"/>
    <mergeCell ref="U71:U74"/>
    <mergeCell ref="V71:V74"/>
    <mergeCell ref="W71:W74"/>
    <mergeCell ref="X71:X74"/>
    <mergeCell ref="A75:A86"/>
    <mergeCell ref="B75:B86"/>
    <mergeCell ref="C75:C78"/>
    <mergeCell ref="N75:N78"/>
    <mergeCell ref="O75:O78"/>
    <mergeCell ref="P75:P78"/>
    <mergeCell ref="Q75:Q78"/>
    <mergeCell ref="R75:R78"/>
    <mergeCell ref="S75:S78"/>
    <mergeCell ref="T75:T78"/>
    <mergeCell ref="U75:U78"/>
    <mergeCell ref="V75:V78"/>
    <mergeCell ref="W75:W78"/>
    <mergeCell ref="X75:X78"/>
    <mergeCell ref="C79:C82"/>
    <mergeCell ref="N79:N82"/>
    <mergeCell ref="O79:O82"/>
    <mergeCell ref="P79:P82"/>
    <mergeCell ref="Q79:Q82"/>
    <mergeCell ref="R79:R82"/>
    <mergeCell ref="S79:S82"/>
    <mergeCell ref="T79:T82"/>
    <mergeCell ref="U79:U82"/>
    <mergeCell ref="V79:V82"/>
    <mergeCell ref="W79:W82"/>
    <mergeCell ref="X79:X82"/>
    <mergeCell ref="C83:C86"/>
    <mergeCell ref="N83:N86"/>
    <mergeCell ref="O83:O86"/>
    <mergeCell ref="P83:P86"/>
    <mergeCell ref="Q83:Q86"/>
    <mergeCell ref="R83:R86"/>
    <mergeCell ref="S83:S86"/>
    <mergeCell ref="T83:T86"/>
    <mergeCell ref="U83:U86"/>
    <mergeCell ref="V83:V86"/>
    <mergeCell ref="W83:W86"/>
    <mergeCell ref="X83:X86"/>
    <mergeCell ref="A87:A98"/>
    <mergeCell ref="B87:B98"/>
    <mergeCell ref="C87:C90"/>
    <mergeCell ref="N87:N90"/>
    <mergeCell ref="O87:O90"/>
    <mergeCell ref="P87:P90"/>
    <mergeCell ref="Q87:Q90"/>
    <mergeCell ref="R87:R90"/>
    <mergeCell ref="S87:S90"/>
    <mergeCell ref="T87:T90"/>
    <mergeCell ref="U87:U90"/>
    <mergeCell ref="V87:V90"/>
    <mergeCell ref="W87:W90"/>
    <mergeCell ref="X87:X90"/>
    <mergeCell ref="C91:C94"/>
    <mergeCell ref="N91:N94"/>
    <mergeCell ref="O91:O94"/>
    <mergeCell ref="P91:P94"/>
    <mergeCell ref="Q91:Q94"/>
    <mergeCell ref="R91:R94"/>
    <mergeCell ref="S91:S94"/>
    <mergeCell ref="T91:T94"/>
    <mergeCell ref="U91:U94"/>
    <mergeCell ref="V91:V94"/>
    <mergeCell ref="W91:W94"/>
    <mergeCell ref="X91:X94"/>
    <mergeCell ref="C95:C98"/>
    <mergeCell ref="N95:N98"/>
    <mergeCell ref="O95:O98"/>
    <mergeCell ref="P95:P98"/>
    <mergeCell ref="Q95:Q98"/>
    <mergeCell ref="R95:R98"/>
    <mergeCell ref="S95:S98"/>
    <mergeCell ref="T95:T98"/>
    <mergeCell ref="U95:U98"/>
    <mergeCell ref="V95:V98"/>
    <mergeCell ref="W95:W98"/>
    <mergeCell ref="X95:X98"/>
    <mergeCell ref="A99:A102"/>
    <mergeCell ref="B99:B102"/>
    <mergeCell ref="C99:C102"/>
    <mergeCell ref="N99:N102"/>
    <mergeCell ref="O99:O102"/>
    <mergeCell ref="P99:P102"/>
    <mergeCell ref="Q99:Q102"/>
    <mergeCell ref="R99:R102"/>
    <mergeCell ref="S99:S102"/>
    <mergeCell ref="T99:T102"/>
    <mergeCell ref="U99:U102"/>
    <mergeCell ref="V99:V102"/>
    <mergeCell ref="W99:W102"/>
    <mergeCell ref="X99:X102"/>
    <mergeCell ref="A187:A190"/>
    <mergeCell ref="B187:B190"/>
    <mergeCell ref="C187:C190"/>
    <mergeCell ref="N187:N190"/>
    <mergeCell ref="O187:O190"/>
    <mergeCell ref="P187:P190"/>
    <mergeCell ref="Q187:Q190"/>
    <mergeCell ref="R187:R190"/>
    <mergeCell ref="S187:S190"/>
    <mergeCell ref="T187:T190"/>
    <mergeCell ref="U187:U190"/>
    <mergeCell ref="V187:V190"/>
    <mergeCell ref="W187:W190"/>
    <mergeCell ref="X187:X190"/>
    <mergeCell ref="A103:A106"/>
    <mergeCell ref="B103:B106"/>
    <mergeCell ref="C103:C106"/>
    <mergeCell ref="N103:N106"/>
    <mergeCell ref="O103:O106"/>
    <mergeCell ref="P103:P106"/>
    <mergeCell ref="Q103:Q106"/>
    <mergeCell ref="R103:R106"/>
    <mergeCell ref="S103:S106"/>
    <mergeCell ref="T103:T106"/>
    <mergeCell ref="U103:U106"/>
    <mergeCell ref="V103:V106"/>
    <mergeCell ref="W103:W106"/>
    <mergeCell ref="X103:X106"/>
    <mergeCell ref="A131:A134"/>
    <mergeCell ref="B131:B134"/>
    <mergeCell ref="C131:C134"/>
    <mergeCell ref="N131:N134"/>
    <mergeCell ref="O131:O134"/>
    <mergeCell ref="V193:X193"/>
    <mergeCell ref="U194:X194"/>
    <mergeCell ref="A191:C192"/>
    <mergeCell ref="U192:X192"/>
    <mergeCell ref="P131:P134"/>
    <mergeCell ref="Q131:Q134"/>
    <mergeCell ref="R131:R134"/>
    <mergeCell ref="S131:S134"/>
    <mergeCell ref="T131:T134"/>
    <mergeCell ref="U131:U134"/>
  </mergeCells>
  <dataValidations count="2">
    <dataValidation type="list" allowBlank="1" showInputMessage="1" showErrorMessage="1" sqref="C19:C22">
      <formula1>$AH$347:$AH$357</formula1>
    </dataValidation>
    <dataValidation type="list" allowBlank="1" showInputMessage="1" showErrorMessage="1" sqref="AD7 N7 AD23 N23 AD19 AD11 AD15 AD27 AD79 AD99 N27:N95 AD43 AD83 AD39 AD75 AD35 AD95 AD31 AD71 AD59 AD87 AD55 AD67 AD51 AD91 AD47 AD63 AD187 N187 AD103 N103 AD131 N131 AD127 N127 AD123 N119 AD119 N115 AD115 N107 AD111 N111 AD107 N123 AD175 N175 AD135 N135 AD159 N159 AD155 N155 AD151 N151 AD147 N147 AD143 N143 AD139 N139 AD171 N171 AD167 N167 AD163 N163 AD183 N183 AD179">
      <formula1>TERRITORIALIZACIÓN!#REF!</formula1>
    </dataValidation>
  </dataValidations>
  <printOptions/>
  <pageMargins left="0.7086614173228347" right="0.7086614173228347" top="0.7480314960629921" bottom="0.7480314960629921" header="0.31496062992125984" footer="0.31496062992125984"/>
  <pageSetup horizontalDpi="600" verticalDpi="600" orientation="portrait" scale="24" r:id="rId5"/>
  <headerFooter>
    <oddFooter>&amp;C&amp;G</oddFooter>
  </headerFooter>
  <colBreaks count="1" manualBreakCount="1">
    <brk id="24" max="65535"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2016-08-11T13:44:00Z</cp:lastPrinted>
  <dcterms:created xsi:type="dcterms:W3CDTF">2010-03-25T16:40:43Z</dcterms:created>
  <dcterms:modified xsi:type="dcterms:W3CDTF">2016-09-26T21:12:59Z</dcterms:modified>
  <cp:category/>
  <cp:version/>
  <cp:contentType/>
  <cp:contentStatus/>
</cp:coreProperties>
</file>