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0490" windowHeight="7350" tabRatio="373" activeTab="0"/>
  </bookViews>
  <sheets>
    <sheet name="GESTIÓN" sheetId="1" r:id="rId1"/>
    <sheet name="INVERSIÓN" sheetId="2" r:id="rId2"/>
    <sheet name="ACTIVIDADES " sheetId="3" r:id="rId3"/>
    <sheet name="TERRITORIALIZACIÓN" sheetId="4" r:id="rId4"/>
  </sheets>
  <externalReferences>
    <externalReference r:id="rId7"/>
    <externalReference r:id="rId8"/>
    <externalReference r:id="rId9"/>
  </externalReferences>
  <definedNames>
    <definedName name="_xlnm.Print_Area" localSheetId="2">'ACTIVIDADES '!$A$1:$V$132</definedName>
    <definedName name="_xlnm.Print_Area" localSheetId="0">'GESTIÓN'!$A$1:$AQ$32</definedName>
    <definedName name="_xlnm.Print_Area" localSheetId="1">'INVERSIÓN'!$A$1:$AP$126</definedName>
    <definedName name="_xlnm.Print_Area" localSheetId="3">'TERRITORIALIZACIÓN'!$A$1:$X$186</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fullCalcOnLoad="1"/>
</workbook>
</file>

<file path=xl/comments2.xml><?xml version="1.0" encoding="utf-8"?>
<comments xmlns="http://schemas.openxmlformats.org/spreadsheetml/2006/main">
  <authors>
    <author>CESAR.BERDUGO</author>
  </authors>
  <commentList>
    <comment ref="AL21" authorId="0">
      <text>
        <r>
          <rPr>
            <b/>
            <sz val="9"/>
            <rFont val="Tahoma"/>
            <family val="2"/>
          </rPr>
          <t>CESAR.BERDUGO:</t>
        </r>
        <r>
          <rPr>
            <sz val="9"/>
            <rFont val="Tahoma"/>
            <family val="2"/>
          </rPr>
          <t xml:space="preserve">
# De predios con afectación minera con seguimiento ambiental
# De predios con afectación minera que cuentan con PMA y PMRRA en el área urbana del D. C.  
Para el reporte de la meta se calcularán usando las fórmulas que aparecen a continuación:
% de efectividad del control ambiental a predios con afectación por actividad extractiva en el D. C. =
Área total con recuperación ambiental en el D. C.  
 Áreas con afectación por actividad extractiva y con seguimiento ambiental de su PMA y PMRRA
es necesario cuantificar loas hectareas que han sido intervenidas</t>
        </r>
      </text>
    </comment>
  </commentList>
</comments>
</file>

<file path=xl/comments3.xml><?xml version="1.0" encoding="utf-8"?>
<comments xmlns="http://schemas.openxmlformats.org/spreadsheetml/2006/main">
  <authors>
    <author>FAMILIAR</author>
    <author>YULIED.PENARANDA</author>
  </authors>
  <commentList>
    <comment ref="M103" authorId="0">
      <text>
        <r>
          <rPr>
            <sz val="9"/>
            <rFont val="Tahoma"/>
            <family val="2"/>
          </rPr>
          <t xml:space="preserve">TENGO LA DUDA EN EL % DE CUMPLIMIENTO YA QUE, NO TENEMOS MAGNITUD PROGRAMADA , Y ESTA ACTIVIDAD LA REPORTAMOS A DEMANDA
</t>
        </r>
      </text>
    </comment>
    <comment ref="V78" authorId="1">
      <text>
        <r>
          <rPr>
            <b/>
            <sz val="9"/>
            <rFont val="Tahoma"/>
            <family val="2"/>
          </rPr>
          <t xml:space="preserve">YULIED.PENARANDA
Logros más representativos alcanzados durante el trimestre reportado.
</t>
        </r>
      </text>
    </comment>
    <comment ref="V10" authorId="1">
      <text>
        <r>
          <rPr>
            <b/>
            <sz val="9"/>
            <rFont val="Tahoma"/>
            <family val="2"/>
          </rPr>
          <t xml:space="preserve">YULIED.PENARANDA
Logros más representativos alcanzados durante el trimestre reportado.
</t>
        </r>
      </text>
    </comment>
    <comment ref="V8" authorId="1">
      <text>
        <r>
          <rPr>
            <b/>
            <sz val="9"/>
            <rFont val="Tahoma"/>
            <family val="2"/>
          </rPr>
          <t xml:space="preserve">YULIED.PENARANDA
Logros más representativos alcanzados durante el trimestre reportado.
</t>
        </r>
      </text>
    </comment>
  </commentList>
</comments>
</file>

<file path=xl/comments4.xml><?xml version="1.0" encoding="utf-8"?>
<comments xmlns="http://schemas.openxmlformats.org/spreadsheetml/2006/main">
  <authors>
    <author>paola.rodriguez</author>
    <author>YULIED.PENARANDA</author>
  </authors>
  <commentList>
    <comment ref="U6" authorId="0">
      <text>
        <r>
          <rPr>
            <b/>
            <sz val="9"/>
            <rFont val="Tahoma"/>
            <family val="2"/>
          </rPr>
          <t>paola.rodriguez:</t>
        </r>
        <r>
          <rPr>
            <sz val="9"/>
            <rFont val="Tahoma"/>
            <family val="2"/>
          </rPr>
          <t xml:space="preserve">
0-5 Primera infancia.
6-13 Infancia
14-17 Adolecencia
18-26 Juventud
27-59 Adultez
60 o mas personas.
Grupo etario sin definir.</t>
        </r>
      </text>
    </comment>
    <comment ref="V6" authorId="1">
      <text>
        <r>
          <rPr>
            <b/>
            <sz val="9"/>
            <rFont val="Tahoma"/>
            <family val="2"/>
          </rPr>
          <t>YULIED.PENARANDA:</t>
        </r>
        <r>
          <rPr>
            <sz val="9"/>
            <rFont val="Tahoma"/>
            <family val="2"/>
          </rPr>
          <t xml:space="preserve">
• Ciudadanos-as habitantes de calle.
• Personas en situación de desplazamiento.
• Mujeres gestantes y lactantes.
• Personas cabeza de familia.
• Reincorporados-as.
• Personas vinculadas a la prostitución.
• Personas con discapacidad.
• Personas consumidoras de sustancias psicoactivas.
• Servidores y servidoras públicos.
• Niños y niñas de primera infancia.
• Niños, niñas y adolecentes en riesgo social.
• Niños, niñas y adolecentes escolarizados.
• Niños, niñas y adolecentes desescolarizados.
• Jóvenes escolarizados.
• Jóvenes desescolarizados.
• Adultos-as  trabajador-a formal.
• Adultos-as  trabajador-a informal.
• Familias en situación de vulnerabilidad.
• Familias en emergencia social y catastrófica.
• Familias ubicadas en zonas en zonas de alto deterioro.
• Sector LGBT.
• Comunidad en general.
</t>
        </r>
      </text>
    </comment>
    <comment ref="W6" authorId="1">
      <text>
        <r>
          <rPr>
            <b/>
            <sz val="9"/>
            <rFont val="Tahoma"/>
            <family val="2"/>
          </rPr>
          <t>YULIED.PENARANDA:</t>
        </r>
        <r>
          <rPr>
            <sz val="9"/>
            <rFont val="Tahoma"/>
            <family val="2"/>
          </rPr>
          <t xml:space="preserve">
• Afrocolombianos.
• Indígenas.
• ROM
• Raizales.
• No identifica grupos étnicos.
• Otros grupos étnicos.
</t>
        </r>
      </text>
    </comment>
  </commentList>
</comments>
</file>

<file path=xl/sharedStrings.xml><?xml version="1.0" encoding="utf-8"?>
<sst xmlns="http://schemas.openxmlformats.org/spreadsheetml/2006/main" count="1552" uniqueCount="489">
  <si>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</si>
  <si>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</si>
  <si>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</si>
  <si>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</si>
  <si>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</si>
  <si>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</si>
  <si>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</si>
  <si>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</si>
  <si>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</si>
  <si>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</si>
  <si>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</si>
  <si>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</si>
  <si>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</si>
  <si>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</si>
  <si>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</si>
  <si>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</si>
  <si>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</si>
  <si>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</si>
  <si>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</si>
  <si>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</si>
  <si>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</si>
  <si>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</si>
  <si>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</si>
  <si>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</si>
  <si>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</si>
  <si>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</si>
  <si>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</si>
  <si>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</si>
  <si>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</si>
  <si>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</si>
  <si>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</si>
  <si>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</si>
  <si>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</si>
  <si>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</si>
  <si>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</si>
  <si>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</si>
  <si>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</si>
  <si>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</si>
  <si>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</si>
  <si>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</si>
  <si>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</si>
  <si>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1, COD. META</t>
  </si>
  <si>
    <t>2, Meta Proyecto</t>
  </si>
  <si>
    <t>3, Nombre -Punto de inversión (Localidad, Especial, Distrital)</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</si>
  <si>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</si>
  <si>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</si>
  <si>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</si>
  <si>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</si>
  <si>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</si>
  <si>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</si>
  <si>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</si>
  <si>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</si>
  <si>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</si>
  <si>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</si>
  <si>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</si>
  <si>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</si>
  <si>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</si>
  <si>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</si>
  <si>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</si>
  <si>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</si>
  <si>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</si>
  <si>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</si>
  <si>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</si>
  <si>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</si>
  <si>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</si>
  <si>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</si>
  <si>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</si>
  <si>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</si>
  <si>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</si>
  <si>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</si>
  <si>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</si>
  <si>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</si>
  <si>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</si>
  <si>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</si>
  <si>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</si>
  <si>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</si>
  <si>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</si>
  <si>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</si>
  <si>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</si>
  <si>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</si>
  <si>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</si>
  <si>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</si>
  <si>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</si>
  <si>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</si>
  <si>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</si>
  <si>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</si>
  <si>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</si>
  <si>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 xml:space="preserve">1, PROYECTO PRIORITARIO </t>
  </si>
  <si>
    <t>1,1 COD.</t>
  </si>
  <si>
    <t xml:space="preserve">1,2 PROYECTO PRIORITARIO  </t>
  </si>
  <si>
    <t xml:space="preserve"> 2, META PLAN DE DESARROLLO</t>
  </si>
  <si>
    <t>2,2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</si>
  <si>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</si>
  <si>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</si>
  <si>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</si>
  <si>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</si>
  <si>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</si>
  <si>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</si>
  <si>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</si>
  <si>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</si>
  <si>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</si>
  <si>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</si>
  <si>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</si>
  <si>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</si>
  <si>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</si>
  <si>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</si>
  <si>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</si>
  <si>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 LA TERRITORIALIZACIÓN DE LA INVERSIÓN</t>
  </si>
  <si>
    <t>FORMATO DE ACTUALIZACIÓN Y SEGUIMIENTO AL COMPONENTE DE INVERSIÓN</t>
  </si>
  <si>
    <t xml:space="preserve">FORMATO DE ACTUALIZACIÓN Y SEGUIMIENTO AL COMPONENTE DE GESTIÓN 
</t>
  </si>
  <si>
    <t>126PG01-PR02-F-A5-V9.0</t>
  </si>
  <si>
    <t xml:space="preserve"> </t>
  </si>
  <si>
    <t xml:space="preserve"> Ambiente Sano para la equidad y disfrute del ciudadano</t>
  </si>
  <si>
    <t>Km</t>
  </si>
  <si>
    <t>Suma</t>
  </si>
  <si>
    <t>%</t>
  </si>
  <si>
    <t>Atender 1.846 solicitudes de permiso de vertimientos en el perímetro urbano</t>
  </si>
  <si>
    <t>Ejecutar el 100% del programa de control y seguimiento a usuarios del recurso hídrico y del suelo en el D. C.</t>
  </si>
  <si>
    <t>Realizar el seguimiento ambiental al 100% de los Predios afectados por actividad extractiva de minerales  en el perímetro urbano del D. C. con PMA y PMRRA</t>
  </si>
  <si>
    <t>Constante</t>
  </si>
  <si>
    <t xml:space="preserve">Evaluar el 100% de las solicitudes de instrumentos ambientales  asociados a la protección de la contaminación del recurso hídrico superficial, subterráneo y suelo de usuarios asociados a hidrocarburos </t>
  </si>
  <si>
    <t>Verificar 503 usuarios asociados a hidrocarburos para Identificar y Diagnosticar en sus  predios la posible afectación del recurso hídrico superficial, subterráneo y suelo</t>
  </si>
  <si>
    <t>Atender el 100% de las solicitudes de instrumentos ambientales asociadas al aprovechamiento del recurso Hídrico Subterráneo en el D. C.</t>
  </si>
  <si>
    <t>Realizar seguimiento y control ambiental al 100% de los puntos de captación de agua subterránea inventariados por la SDA</t>
  </si>
  <si>
    <t>Atender el 100% de las solicitudes concepto de diagnóstico ambiental relacionadas con el cambio de uso de suelo o con sospecha de contaminación de los predios del área urbana</t>
  </si>
  <si>
    <t>Sostenibilidad Ambiental Basada en Eficiencia Energética</t>
  </si>
  <si>
    <t xml:space="preserve">Dirección de Control Ambiental </t>
  </si>
  <si>
    <t>979 - Control a los factores de deterioro de los recursos naturales en la zona urbana del Distrito Capital</t>
  </si>
  <si>
    <t>Incremental</t>
  </si>
  <si>
    <t>X</t>
  </si>
  <si>
    <t>Espacialización de los objetos geográficos de la SRHS en el Sistema de Información Geográfico-SIG de la entidad, apoyo técnico SIG a proyectos interinstitucionales a cargo de la SRHS, generando la  cartografía física y digital y la georreferenciación de los objetos geográficos</t>
  </si>
  <si>
    <t>Conceptos técnicos derivados de la evaluación, control y seguimiento  ambiental a los predios con antigua actividad extractiva de minerales o que se esté desarrollando en el área urbana del D. C.</t>
  </si>
  <si>
    <t>Verificación topográfica de las áreas de los PMRRA y PMA presentados y del seguimiento de dichos instrumentos allegado por los usuarios en el área urbana del D. C. y levantamiento topográfico de las áreas afectadas por actividad extractiva que no cuentan con instrumento administrativo de manejo y control ambiental</t>
  </si>
  <si>
    <t>Proyección de actuaciones administrativas en ejercicio de la autoridad ambiental sobre los predios con actividad extractiva de minerales en el área urbana del D. C.</t>
  </si>
  <si>
    <t>Proyección de actuaciones administrativas en ejercicio de la autoridad ambiental sobreusuarios asociados a hidrocarburos para Identificar y Diagnosticar en sus  predios la posible afectación del recurso hídrico superficial, subterráneo y suelo</t>
  </si>
  <si>
    <t>Ejecución de brigada de toma de niveles y verificación del correcto funcionamiento de los medidores</t>
  </si>
  <si>
    <t>NA</t>
  </si>
  <si>
    <t>N.A.</t>
  </si>
  <si>
    <t>TODOS</t>
  </si>
  <si>
    <t xml:space="preserve">COMUNIDAD EN GENERAL </t>
  </si>
  <si>
    <t>7,674,366</t>
  </si>
  <si>
    <t>CUENCA SALITRE</t>
  </si>
  <si>
    <t>N. A.</t>
  </si>
  <si>
    <t>12.081,068 Ha</t>
  </si>
  <si>
    <t>CUENCA FUCHA</t>
  </si>
  <si>
    <t>10.048,60 Ha</t>
  </si>
  <si>
    <t>CUENCA TUNJUELO</t>
  </si>
  <si>
    <t>9.620,38 Ha</t>
  </si>
  <si>
    <t>UPZ</t>
  </si>
  <si>
    <t>Usaquén</t>
  </si>
  <si>
    <t>San Cristóbal Norte</t>
  </si>
  <si>
    <t>Los Cedros</t>
  </si>
  <si>
    <t>La Uribe</t>
  </si>
  <si>
    <t>Santa Fe</t>
  </si>
  <si>
    <t>Lourdes (UPZ 96)</t>
  </si>
  <si>
    <t>San Cristóbal</t>
  </si>
  <si>
    <t>San Blas</t>
  </si>
  <si>
    <t>Los Libertadores</t>
  </si>
  <si>
    <t>Usme</t>
  </si>
  <si>
    <t>Gran Yomasa</t>
  </si>
  <si>
    <t>Parque Entrenubes</t>
  </si>
  <si>
    <t>Danubio</t>
  </si>
  <si>
    <t>Comuneros</t>
  </si>
  <si>
    <t>La Flora</t>
  </si>
  <si>
    <t>Rafael Uribe Uribe</t>
  </si>
  <si>
    <t>Marruecos</t>
  </si>
  <si>
    <t>Ciudad Bolívar</t>
  </si>
  <si>
    <t>El Tesoro</t>
  </si>
  <si>
    <t>Monte Blanco</t>
  </si>
  <si>
    <t>Jerusalén</t>
  </si>
  <si>
    <t>Lucero</t>
  </si>
  <si>
    <t>San Francisco</t>
  </si>
  <si>
    <t>El Mochuelo</t>
  </si>
  <si>
    <t>CRECIENTE</t>
  </si>
  <si>
    <t>Actuaciones de control realizadas/actuaciones de control programadas</t>
  </si>
  <si>
    <t>ACTUACIONES</t>
  </si>
  <si>
    <t>Mantener las concentraciones promedio anuales de PM10 y PM2,5 en todo el territorio distrital por debajo de la norma *50 mg/m3 de PM10 y **25 mg/m3 de PM2,5</t>
  </si>
  <si>
    <t>Concentración promedio anual de material particulado de diámetro menor a 10 micras (PM10) por debajo de 50 µg/m3</t>
  </si>
  <si>
    <t xml:space="preserve"> µg/m3</t>
  </si>
  <si>
    <t>Concentración promedio anual de material particulado de diámetro menor a 2.5 micras (PM2.5) por debajo de 25 µg/m4</t>
  </si>
  <si>
    <t>CONSTANTE</t>
  </si>
  <si>
    <t>Reducir en 5% los niveles de ruido en las zonas críticas de la ciudad</t>
  </si>
  <si>
    <t>Reducción de niveles de ruido en las zonas críticas, dado en decibeles.</t>
  </si>
  <si>
    <t>Decibeles</t>
  </si>
  <si>
    <t>DECRECIENTE</t>
  </si>
  <si>
    <t>Número</t>
  </si>
  <si>
    <t>SUMA</t>
  </si>
  <si>
    <t xml:space="preserve">RECURSO HIDRICO Y SUELO
</t>
  </si>
  <si>
    <t>REALIZAR 45000 ACTUACIÓNES TÉCNICAS O JURÍDICAS DE EVALUACIÓN, CONTROL, SEGUIMIENTO, PREVENCIÓN E INVESTIGACIÓN SOBRE LOS RECURSOS FLORA Y FAUNA SILVESTRE EN EL DISTRITO CAPITAL.</t>
  </si>
  <si>
    <t>RECURSO ARBOLADO URBANO, FLORA Y FAUNA SILVESTRE</t>
  </si>
  <si>
    <t>Intervenir 100% de las fuentes fijas generadoras de material particulado priorizadas.</t>
  </si>
  <si>
    <t>RECURSO AIRE, RUIDO Y PUBLICIDAD EXTERIOR VISUAL – PEV</t>
  </si>
  <si>
    <t xml:space="preserve"> Revisar 136,000 vehículos Priorizando aquellos que utilicen combustible Diesel que circulen por la ciudad</t>
  </si>
  <si>
    <t>Disminuir 2,1 decibeles en 8 zonas críticas</t>
  </si>
  <si>
    <t>Intervenir 18 rutas críticas tradicionalmente cubierta por PEV ilegal</t>
  </si>
  <si>
    <t>Disminuir a 90 días el tiempo de atención a los procesos de notificación de los trámites administrativos.</t>
  </si>
  <si>
    <t>Decreciente</t>
  </si>
  <si>
    <t>Impulsar 12.000 expedientes sancionatorios mediante actos administrativos</t>
  </si>
  <si>
    <t>Decidir de fondo 1600 procesos sancionatorios</t>
  </si>
  <si>
    <t>AUMENTAR EN VALOR REAL, LA COBERTURA VERDE EN EL ESPACIO PÚBLICO URBANO DE BOGOTÁ D.C. (ARBOLADO 7%, ZONAS VERDES EN 0,2% Y JARDINERÍA EN 20%) GARANTIZANDO EL MANTENIMIENTO DE LO GENERADO Y LO EXISTENTE, SIGUIENDO LOS PROCEDIMIENTOS TÉCNICOS Y ADMINISTRATIVOS REQUERIDOS.</t>
  </si>
  <si>
    <t>RECURSO HIDRICO Y SUELO</t>
  </si>
  <si>
    <t>Realizar visitas de valoración, diagnóstico, medición y  la emisión de conceptos técnicos relacionados con tratamientos silviculturales.</t>
  </si>
  <si>
    <t>Verificar el cumplimiento de los tratamientos silviculturales autorizadas y de su compensación pecuniaria o en árboles.</t>
  </si>
  <si>
    <t>Realizar visitas de seguimiento, análisis de la situación encontrada y emisión de conceptos técnicos de las plantaciones y podas</t>
  </si>
  <si>
    <t>Realizar prevencion, seguimiento y control a procesos productivos, de inventarios, de actividad industrial,  de reportes del libro de operaciones y expedición de certificaciones, del recurso flora silvestre.</t>
  </si>
  <si>
    <t>Realizar operaciones de prevencion, seguimiento y control, rondas en terminales de transporte, expedición de salvoconductos, jornadas de capacitación, evaluación y seguimiento a permisos, liberación, remisión, incautación y entregas voluntarias del recurso fauna silvestre.</t>
  </si>
  <si>
    <t xml:space="preserve">Realizar los actos administrativos y notificaciones del recurso flora y fauna silvestre. </t>
  </si>
  <si>
    <t>Realizar el control a establecimientos  que cuenten con fuentes fijas de emisión atmosférica, generado a partir de las quejas,  derechos de petición, entes de control y demás solicitudes allegadas a la Entidad.</t>
  </si>
  <si>
    <t>Desarrollo de auditorias técnicas a los equipos  y procedimientos de acuerdo a los requisitos establecidos en las Normas Técnicas (Colombianas NTC's 4231, 4983, 5365) en los CDA´s.</t>
  </si>
  <si>
    <t>Evaluación y  control  a Vehículos reportados mediante el Programa de Requerimientos</t>
  </si>
  <si>
    <t>Evaluación, control y seguimiento de vehiculos en Operativos en via</t>
  </si>
  <si>
    <t>Desarrollar actividades tecnicas de evaluacion, control y seguimiento  establecidas para atender zonas criticas, encaminadas a determinar mediante mediciones de linea base y mediciones al final de cada una de las intervenciones en las zonas criticas, el resultado de las mismas.</t>
  </si>
  <si>
    <t xml:space="preserve">Resolver a través de respuestas con visitas y/u oficios, las solicitudes de la ciudadanía, cuando el uso de suelo se encuentra permitido para la actividad y cuando no lo está, apoyar a la Alcaldía local en la solución de la problemática de ruido. </t>
  </si>
  <si>
    <t>Adelantar los tramites juridicos pertinentes a los presuntos generadores de ruido que no se encuentran dentro de los parametros establecidos por la normativa ambiental vigente en materia de ruido.</t>
  </si>
  <si>
    <t xml:space="preserve">Realizar jornadas de sensibilización, a los establecimientos de comerio y ciudadanía en general, frente al tema de Publicidad Exterior Visual. </t>
  </si>
  <si>
    <t xml:space="preserve">Continuar con el seguimiento y control de los elementos de PEV mediante la atención a PQR's, Personerias, así como actuaciones de oficio por parte del área técnica. </t>
  </si>
  <si>
    <t>Actualizar el inventario de fuentes fijas de emisión ubicadas en el distrito capital,  partiendo del inventario establecido por el Plan decenal de descontaminacion a corte del año 2014, priorizando en las fuentes generadoreas de material particulado por procesos u operación con combustibles sólidos, incluyendo las fuentes fijas que requieren tramitar permiso de emisiones según lo establecido en la resolución 619 de 2007.</t>
  </si>
  <si>
    <t>Identificar e intervenir el 12,5% de las fuentes generadoras de material particulado ubicadas en el Distrito Capital, priorizando en las que operan con combustibles sólidos y líquidos y las fuentes que requieren tramitar permiso de emisión según lo establecido en la resolución 619 de 2007.</t>
  </si>
  <si>
    <t xml:space="preserve">Iniciar a los procesos sancionatorios ambientales que reunan los elementos necesrios paradar inicio al sancionatorio. </t>
  </si>
  <si>
    <t xml:space="preserve">Formular cargos a los procesos sancionatorios ambientales que se encuentren en la etapa procesal respectiva y se reunan los elementos necesrios paracontiuar con el proceso sancionatorio. </t>
  </si>
  <si>
    <t xml:space="preserve">Finalizar período probatorio a los procesos sancionatorios ambientales que se encuentren en la etapa procesal respectiva y se reunan los elementos necesrios paracontiuar con el proceso sancionatorio. </t>
  </si>
  <si>
    <t>SANCIONATORIO</t>
  </si>
  <si>
    <t>Implementación de un sistema que evidencie el trámite que a surtido cada expediente.</t>
  </si>
  <si>
    <t>Proyección de todas las formas de notificación y su envio y fijación oportuna.</t>
  </si>
  <si>
    <t>Implementación definitiva y rpomoción del sistema de notificación electronica.</t>
  </si>
  <si>
    <t>Prestamo y recepción de los expedientes en custodia.</t>
  </si>
  <si>
    <t>Actualización y Organiación de los expedientes en custodia.</t>
  </si>
  <si>
    <t>Actualización de los expedientes en el sistema de información de la SECRETARÍA (FOREST, o el que para ello defina la entidad)</t>
  </si>
  <si>
    <t xml:space="preserve">Revisar que toda la documentación correspondiente a pruedas se encuentre en el expediente; que se hayan surtido la totalidad de las etapas procesales que establece la norma para el proceso sancionatorio ambiental y que dichas etapas se hayan desarrollado salvguardano el debido proceso respentando los derechos de defensa y contradicción. </t>
  </si>
  <si>
    <t>Generar en caso de que la sación a imponer sea pecunaria (multa) el informe técico de criterios en el cual se aplique la Resolución No. 2086 del 2010</t>
  </si>
  <si>
    <t>Expedir el acto admiistrtivo que resuelva sobre la responsabilidad ambiental que contenga de manera inequivoca las circunstancias de modo, tiempo y lugar de cao, las normas aplicables y vigentes a los hechos, analisis juridico - técnico de los hechos y el informe unico que soporte la sanción a imponer.</t>
  </si>
  <si>
    <t>Formular y actualizar  el programa de control ambiental a predios dianosticados con posible afectación a los recursos suelo y agua subterráneo.</t>
  </si>
  <si>
    <t xml:space="preserve">Emitir los productos técnicos asociados al acompañamiento de las actividades de investigación, evaluación de planes de trabajo, remediación e identificación de  predios con afectación negativa de los recursos suelo y agua subterránea. </t>
  </si>
  <si>
    <t>Proyectar los actos administrativos que acojan juridicamente los productos técnicos asociados a la ejecución del programa de control a predios diagnosticados.</t>
  </si>
  <si>
    <t xml:space="preserve">Emitir los productos técnicos asociados al diagnostico de predios con sospecha de contaminación o con solicitudes de cambio de uso de suelo. </t>
  </si>
  <si>
    <t xml:space="preserve">Proyectar las actuaciones administrativas que acojan los productos técnicos asociados al diagnostico de predios con sospecha de contaminación o con solicitudes de cambio de uso de suelo. </t>
  </si>
  <si>
    <t>Emitir los productos técnicos asociados al seguimiento a las concesiones vigentes de aguas subterráneas, asi como al control y vigilancia de los puntos de captación de aguas inventariados por la SDA.</t>
  </si>
  <si>
    <t>Proyectar los actos administrativos que acojan juridicamente los productos técnicos relacionados con seguimiento, control y vigilancial al aprovechamiento del recurso hidrico subterráneo.</t>
  </si>
  <si>
    <t xml:space="preserve">Realizar la evaluación y los acompañamientos que se requieran en el marco de  las solicitudes de aprovechamiento del recurso hidrico subterráneo, a través de elaboración y numeración de conceptos e informes técnicos. </t>
  </si>
  <si>
    <t xml:space="preserve">Emitir  las actuaciones juridicas requeridas para resolver de fondo las solicitudes de aprovechamiento del recurso hdirico subterráneo. </t>
  </si>
  <si>
    <t>Proyección de actuaciones administrativas de  control y seguimiento a vertimientos de interés sanitario y ambiental en el D. C</t>
  </si>
  <si>
    <t>Realizar visitas tecnicas y proyectar los conceptos técnicos derivados del control y seguimiento  ambiental a usuarios asociados a hidrocarburos para Identificar y Diagnosticar en sus  predios la posible afectación del recurso hídrico superficial, subterráneo y suelo</t>
  </si>
  <si>
    <t xml:space="preserve">Identificar areas (has)/ predios con suelo degradado y/o contaminado.
</t>
  </si>
  <si>
    <t>Ejecutar el Plan de Saneamiento y Manejo de Vertimientos - PSMV, entre otros proyectos prioritarios.</t>
  </si>
  <si>
    <t>Trámite de las solicitudes concepto de diagnóstico ambiental relacionadas con el cambio de uso de suelo o con sospecha de contaminación de los predios del área urbana</t>
  </si>
  <si>
    <t>Ejecutar 45.000 actuaciones técnico jurídicas de evaluación, control, seguimiento, prevención e investigación para conservar, proteger y disminuir el tráfico ilegal de la flora y de la fauna silvestre.</t>
  </si>
  <si>
    <t>Formular, adoptar y ejecutar el Plan Distrital de Silvicultura Urbana, Zonas verdes y Jardinería con prospectiva de ejecución a 12 años, definido en el Decreto 531 de 2010 y adelantar su implementación en un 30%.</t>
  </si>
  <si>
    <t xml:space="preserve">Implementar acciones de control </t>
  </si>
  <si>
    <t xml:space="preserve">Número de acciones de control de  ruido en las zonas críticas de la ciudad </t>
  </si>
  <si>
    <t>Acciones</t>
  </si>
  <si>
    <t xml:space="preserve">Realizar el seguimiento al cumplimiento de las obligaciones establecidas en el PSMV de la EAB </t>
  </si>
  <si>
    <t>6, ACTUALIZACIÓN</t>
  </si>
  <si>
    <t>7, SEGUIMIENTO META</t>
  </si>
  <si>
    <t>6,1 Actualización Marzo</t>
  </si>
  <si>
    <t>6,2 Actualización Junio</t>
  </si>
  <si>
    <t>6,3 Actualización Septiembre</t>
  </si>
  <si>
    <t>6,4 Actualización Diciembre</t>
  </si>
  <si>
    <t>7,1 Seguimiento Marzo</t>
  </si>
  <si>
    <t>7,2 Seguimiento Junio</t>
  </si>
  <si>
    <t>7,3 Seguimiento Septiembre</t>
  </si>
  <si>
    <t>7,4 Seguimiento Diciembre</t>
  </si>
  <si>
    <t>20 LOCALIDADES</t>
  </si>
  <si>
    <t>CUENCA</t>
  </si>
  <si>
    <t>UPZ 11 - San Cristóbal Norte</t>
  </si>
  <si>
    <t>No. De Canteras</t>
  </si>
  <si>
    <t>UPZ 13- Los Cedros</t>
  </si>
  <si>
    <t>UPZ 10 - La Uribe</t>
  </si>
  <si>
    <t>UPZ 96 -Lourdes</t>
  </si>
  <si>
    <t>UPZ 32 -San Blas</t>
  </si>
  <si>
    <t>UPZ 51 - Los Libertadores</t>
  </si>
  <si>
    <t>UPZ 57 - Gran Yomasa</t>
  </si>
  <si>
    <t>UPZ 60 -Parque Entrenubes</t>
  </si>
  <si>
    <t>UPZ 56 - Danubio</t>
  </si>
  <si>
    <t>UPZ 58 - Comuneros</t>
  </si>
  <si>
    <t>UPZ 52 - La Flora</t>
  </si>
  <si>
    <t>UPZ 54 - Marruecos</t>
  </si>
  <si>
    <t>UPZ 68 - El Tesoro</t>
  </si>
  <si>
    <t>UPZ 64 -Monte Blanco</t>
  </si>
  <si>
    <t>UPZ 70 - Jerusalén</t>
  </si>
  <si>
    <t>UPZ 67 - Lucero</t>
  </si>
  <si>
    <t>UPZ 66 - San Francisco</t>
  </si>
  <si>
    <t>UPZ 63 - El Mochuelo</t>
  </si>
  <si>
    <t>6 LOCALIDADES</t>
  </si>
  <si>
    <t>18 UPZ</t>
  </si>
  <si>
    <t>108 Canteras</t>
  </si>
  <si>
    <t>TOTALES - PROYECTO</t>
  </si>
  <si>
    <t>Total Recursos Vigencia - Proyecto</t>
  </si>
  <si>
    <t>Total  Recursos Reservas - Proyecto</t>
  </si>
  <si>
    <t>Realizar control y seguimiento a usuarios del recurso hidrico y del suelo en el D.C, y emitir las actuaciones tecnicas</t>
  </si>
  <si>
    <t>Realizar la evaluación técnica de las solicitudes de permiso a usuarios generadores de vertimientos al alcantarillado público, fuentes superficiales y suelo.</t>
  </si>
  <si>
    <t>Emitir actuaciones administrativas que deciden de fondo el tramite de permiso  de evaluación y seguimiento a vertimientos de interés sanitario y ambiental en el D. C</t>
  </si>
  <si>
    <t xml:space="preserve">Realizar la evaluación de las solucitudes de instrumentos ambientales de los usuarios asociados a hidrocarburos  y emitir las actuaciones tecnicas </t>
  </si>
  <si>
    <t>PUNTOS DE CAPTACIÓN</t>
  </si>
  <si>
    <t>HECTARIAS</t>
  </si>
  <si>
    <t>PREDIOS</t>
  </si>
  <si>
    <t>PUNTOS DE EMISIÓN</t>
  </si>
  <si>
    <t>PUNTOS DE CONTROL</t>
  </si>
  <si>
    <t>POLIGONO - ZONAS CRITICAS</t>
  </si>
  <si>
    <t>PERIMETRO</t>
  </si>
  <si>
    <t>N.A</t>
  </si>
  <si>
    <t>TOTAL MP3</t>
  </si>
  <si>
    <t>TOTAL MP2</t>
  </si>
  <si>
    <t>Creciente</t>
  </si>
  <si>
    <t>Otorgar las concesiones, permisos y autorizaciones (50% sanciones y 50% permisos) solicitados a la autoridad ambiental con fines de
regularización ambiental del Distrito</t>
  </si>
  <si>
    <t>Porcentaje de concesiones otorgadas con fines de regularización ambiental del Distrito</t>
  </si>
  <si>
    <t>Porcentaje de permisos otorgados con fines de regularización ambiental del Distrito</t>
  </si>
  <si>
    <t>Porcentaje de autorizaciones otorgadas con fines de regularización ambiental del Distrito</t>
  </si>
  <si>
    <t>Ambiente Sano</t>
  </si>
  <si>
    <t>442 y 448</t>
  </si>
  <si>
    <t>Realizar el 100% de las actuaciones de inspección, vigilancia, control (IVC), seguimiento y monitoreo</t>
  </si>
  <si>
    <t>Porcentaje de actuaciones de inspección, vigilancia, control (IVC), seguimiento y monitoreo en calidad del aire</t>
  </si>
  <si>
    <t xml:space="preserve"> Ambiente Sano</t>
  </si>
  <si>
    <t>La cuenca hídrica del Rio Bogotá en proceso de descontaminación a través de acciones de corto y mediano plazo</t>
  </si>
  <si>
    <t>Porcentaje de acatamiento Sentencia Río Bogotá - obligaciones DCA</t>
  </si>
  <si>
    <t xml:space="preserve"> Ambiente Sano </t>
  </si>
  <si>
    <t>Realizar operativos de control y limpieza de las rutas tradicionalmente cubierta por publicidad exterior visual ilegal</t>
  </si>
  <si>
    <t>Número de operativos de control y limpieza de rutas cubiertas por publicidad</t>
  </si>
  <si>
    <t>Porcentaje de seguimiento a la ejecución del Plan de Saneamiento y Manejo de Vertimientos (PSMV)</t>
  </si>
  <si>
    <t>Un Plan Distrital de Silvicultura Urbana, Zonas verdes y Jardinería formulado, adoptado y en ejecución</t>
  </si>
  <si>
    <t>Plan</t>
  </si>
  <si>
    <t>Ejecutar 80,000 actuaciones técnicas o jurídicas en evaluación, control, seguimiento, prevención e investigación sobre el
manejo del arbolado urbano en el Distrito Capital</t>
  </si>
  <si>
    <t>Generar 8 instrumentos técnicos, científicos y de prevención para el mantenimiento y prevención en la gestión el arbolado
urbano, que propendan por su protección y prestación de los servicios ambientales inherentes</t>
  </si>
  <si>
    <t>Aumentar la calidad de los 20,12 km de río en el área urbana que cuentan con calidad aceptable o superior (WQI &gt;65) a buena o superior
(WQI &gt;80) y adicionar 10 km de ríos en el área urbana del Distrito con calidad de agua aceptable o superior (WQI</t>
  </si>
  <si>
    <t>Número de km de ríos urbanos con índice de Calidad del Agua buena o superior (WQI &gt;80)</t>
  </si>
  <si>
    <t>Número de km de ríos urbanos adicionales con índice de Calidad del Agua aceptable (WQI &gt;65)</t>
  </si>
  <si>
    <t>Evaluar el 100 % de las solicitudes de instrumentos ambientales asociados a la protección de la contaminación del recurso
hídrico superficial, subterráneo y suelo de usuarios asociados a hidrocarburos</t>
  </si>
  <si>
    <t>443 y 458</t>
  </si>
  <si>
    <t>Intervenir 27 hectáreas de suelo degradado y/o contaminado</t>
  </si>
  <si>
    <t>Número de hectáreas de suelo degradado y/o contaminado intervenidas</t>
  </si>
  <si>
    <t>Ejecutar 100 % el programa de control ambiental a los predios diagnosticados con posible afectación al recurso suelo y
agua subterránea.</t>
  </si>
  <si>
    <r>
      <t xml:space="preserve">Evaluacion, control y seguimiento de vehículos en el Programa de Autorregulación </t>
    </r>
    <r>
      <rPr>
        <sz val="8"/>
        <rFont val="Arial"/>
        <family val="2"/>
      </rPr>
      <t xml:space="preserve"> </t>
    </r>
  </si>
  <si>
    <r>
      <t xml:space="preserve">Realizar operativos </t>
    </r>
    <r>
      <rPr>
        <sz val="12"/>
        <rFont val="Calibri"/>
        <family val="2"/>
      </rPr>
      <t>de</t>
    </r>
    <r>
      <rPr>
        <sz val="12"/>
        <rFont val="Arial"/>
        <family val="2"/>
      </rPr>
      <t xml:space="preserve"> limpieza  de publicidad exterior visual ilegal, principalmente afiches, ubicados en el espacio público de manera ilegal.</t>
    </r>
  </si>
  <si>
    <t>En el periodo 2014-2015 se reporto 20115,2 m de WQI Aceptable o Superior, mientras que para el periodo 2015-2016 se reportaron 2,42 km WQI Aceptable o Superior lo que equivale a un Incremento en Metros (2015 a 2016) de 4,10 km</t>
  </si>
  <si>
    <t>NINGUNO</t>
  </si>
  <si>
    <t>Menor contaminación la recurso hídrico.</t>
  </si>
  <si>
    <t>Informe WQI</t>
  </si>
  <si>
    <t>En el periodo 2014-2015 se reporto 11,55  km de WQI Bueno o Superior de los cuales en el periodo 2015-2016 se reportaron 3,17  km WQI excelente</t>
  </si>
  <si>
    <t>menor contaminación la recurso hídrico.</t>
  </si>
  <si>
    <t>12,5%</t>
  </si>
  <si>
    <t>El seguimiento al PSMV para el cuatrienio 2016 - 2020 consta del seguimiento a las obligaciones establecidas en el PSMV aprobado, lo que se plasma en un informe semestral (12,5% cada uno para meta del cuatrienio) donde se relacionan los recorridos, los puntos de vertimientos y avance de obras.  
La SRHS realizó la revisión y estudio de cada una de las obligaciones establecidas en el PSMV y los 9 Conceptos e Informes Técnicos, contenidos en el Auto de inicio 2770 de 21 de Octubre de 2013, que corresponden a la evaluación y seguimiento que efectuó la SRHS de los 10 informes semestrales presentados por la empresa desde la emisión del PSMV (año 2007) hasta la fecha de promulgación del Auto 2770 de 21 de Octubre de 2013. Es así como se procedió a la continuación del proceso sancionatorio y se proyectó la formulación de Pliego de Cargos, por medio del proceso 3565707, donde se incluye las 21 obligaciones establecidas en el PSMV.
Por medio del proceso forest 3617765 se elaboró el concepto técnico de seguimiento a las 21 obligaciones del PSMV.
Se realizaron 19 recorridos con la actualización de 111 fichas de puntos de PSMV.
   Se han emitido actuaciones administrativas.</t>
  </si>
  <si>
    <t>INFORME FOREST</t>
  </si>
  <si>
    <t xml:space="preserve">De acuerdo a informe técnico No. 00864 del 21/07/2016 – Proceso 3473603 - Áreas reconformadas y recuperadas o restauradas ambientalmente del polígono del Contrato de Concesión Minera No. 14807: 16361.110 metros cuadrados o 1 hectárea y 6361,110 metros cuadrados.
De acuerdo a informe técnico No. 00865 del 21/07/2016 – Proceso 3473844 Áreas de estudio topográfico para la localización del área reforestada o recuperada
ambientalmente del polígono del Contrato de Concesión Minera No. 14808: 18599.493 metros cuadrados o 1 hectárea y 8599,493 metros cuadrados.
Dichos resultados producto de la eficiencia en los indicadores: 
% de efectividad del control ambiental a predios con afectación por actividad extractiva en el D. C. =
Área total con recuperación ambiental en el D. C.    2Ha./ 
65Ha Áreas con afectación por actividad extractiva y con seguimiento ambiental de su PMA y PMRRA 
% de efectividad del programa de control ambiental a predios con afectación ambiental en el D. C. = 3%
0Ha. Área total con remediación ambiental en el D. C./  
 62.70Ha.Áreas con contaminación confirmada derivada de la identificación del programa de control y seguimiento a usuarios
</t>
  </si>
  <si>
    <t>Recuperación del recurso suelo y protección al recurso hídrico subterráneo</t>
  </si>
  <si>
    <t>INFORMES FOREST</t>
  </si>
  <si>
    <t xml:space="preserve">Durante el periodo comprendido entre los meses de Agosto a Diciembre se emitieron en total:
* 12 conceptos técnicos de diagnostico de predios con sospecha de contaminación.
* 5 informes técnicos de diagnostico de predios con sospecha de contaminación.
* 1 oficio de diagnostico de predios con sospecha de contaminación. 
* 6 actuaciones administrativas  que acogen conceptos técnicos que realizaron diagnósticos a predios con sospecha de contaminación. </t>
  </si>
  <si>
    <t>Repuestas por FOREST</t>
  </si>
  <si>
    <t xml:space="preserve">Orden 4.21: La Secretaria Distrital de Ambiente en cumplimiento con las funciones misionales de control ambiental en el Distrito Capital emitió requerimientos a la Empres de Acueducto, Aseo y Alcantarillado de Bogotá (EAB-ESP) para la actualización del instrumento PSMV, se emitió el Informe Técnico No. 01094 del 14 de septiembre del 2016, en el cual se realizó la revisión de la información relacionada con el artículo 4 de la Resolución 1433 de 2004, específicamente lo referente a la metodología para estimación y la proyección de la carga contaminante vertida a los principales ríos del Distrito Capital, y la verificación de los programas, proyectos y actividades propuestas se adjunta el referido informe, el mencionado informe concluyó que el análisis de la metodología propuesta por la EAB-ESP para estimación y proyección de la carga contaminante basada en la variación porcentual de la carga contaminante vertida en los años 2013, 2014 y 2015, no es el instrumento adecuado para determinar la carga contaminante a verter durante el período (2016-2026). Finalmente, la SRHS con el fin de apoyar a la EAB-ESP, propuso mesas técnicas de trabajo para definir la metodología de proyección de cargas contaminantes 2016 – 2026, para lo cual se realizaron reuniones desde el 24 de noviembre al 5 de diciembre del 2016. 
De acuerdo con lo planteado en el Plan de Acción para el cumplimiento dela Sentencia del río Bogotá- Segundo Semestre de 2016, formulada desde ésta Subdirección y con el fin de avanzar en el numeral 4.26 Literal iv, se presentan para su consideración y concepto por parte de la Dirección Legal Ambientales documento elaborado por los ex asesores del despacho Héctor Julio Fierro Morales y Rodrigo Negrete Monte, con el cual se busca conceptualizar, contextualizar y definir los Pasivos Ambientales Minero – PMA, desde una perspectiva técnica y jurídico, en veintitrés (23) folios  y un (1) libro en Excel; el cual se presentó mediante radicado 2016IE144672 del 23/08/2016
Orden 4.64 inciso 1: En la semana del 19 al 23 de septiembre del 2016 se realizó visitas de Control y Vigilancia  donde se verificaron ciento dos (102) predios con el fin de actualizar la información sobre las actividades que allí desarrolladas, esto con información aportada por la Empresa de Acueducto, Alcantarillado y Aseo de Bogotá
En cuanto a los predios del barrio San Benito que están afectados por corredor ecológico del rio Tunjuelo, se remitió a la alcaldía de Tunjuelito para que desde su competencia se evaluara la suspensión de actividades que no son generadoras de vertimientos y residuos peligrosos, los cuales fueron informados a través del oficio de la SDA N° 2016EE103082 del 22/06/2016. 
Se resalta que de las visitas desarrolladas por profesionales a las empresas relacionadas con la Industria del Cuero que incumplían en materia ambiental fueron evaluadas técnicamente y jurídica, lo que llevo a esta entidad a la imposición de quince (15) medidas preventivas por los incumplimientos evidenciados durante las visitas a la normativa ambiental vigente. Por lo que el pasado 28 de septiembre y el 7, 14 y 27 de octubre del presente año se realizaron sellamientos . </t>
  </si>
  <si>
    <t xml:space="preserve">la SDA durante el segundo semestre de la vigencia 2016 realizo 3,046 actuaciones tecnicas, de las cuales 1, 792 actuaciones son de evaluacion de arbolado urbano y  1,254 de seguimiento a autorizaciones de actividades silviculturales; de igual forma se realizaron 533 actuaciones juridicas de permisos otorgados para actividades silviculturales.
</t>
  </si>
  <si>
    <t xml:space="preserve">Dadas las Se presento un retraso por la corta ejecución en la vigencia lo que llevo a que la mayor parte se fuera a reservas </t>
  </si>
  <si>
    <t>Se realizo la adición y prorroga de los contratos vigentes, con el fin de cubrir el rezago generado.</t>
  </si>
  <si>
    <t>Con la realización del seguimiento y la evaluación técnica del arbolado urbano en el Distrito Capital, se construirá  conocimiento acerca del estado actual del arbolado urbano, así mismo, y en pro de disminuir el riesgo generado,  se identificarán herramientas y métodos adicionales para la evaluación preventiva del arbolado urbano y la oportunidad de implementar las actividades silviculturales necesarias para contribuir con la meta de Ejecutar 80,000 actuaciones técnicas o jurídicas en evaluación, control, seguimiento, prevención e investigación sobre el manejo del arbolado urbano en el Distrito Capital. Adicionalmente la población distrital se beneficia cuando realizamos la evaluación preventiva para la mitigación del riesgo por caída de árboles y más cuando ya se tiene identificadas las zonas geográficas con mayor riesgo, como lo son los cerros orientales, las quebradas o canales y los espacios abiertos en donde se agremian un buen número de individuos arbóreos.</t>
  </si>
  <si>
    <t>Conceptos Técnicos, FOREST, SIA  y oficios</t>
  </si>
  <si>
    <t>N/A</t>
  </si>
  <si>
    <t xml:space="preserve">Con el objeto de cumplir la meta proyecto de inversión “REALIZAR 45000 ACTUACIÓNES TÉCNICAS O JURÍDICAS DE EVALUACIÓN, CONTROL, SEGUIMIENTO, PREVENCIÓN E INVESTIGACIÓN SOBRE LOS RECURSOS FLORA Y FAUNA SILVESTRE EN EL DISTRITO CAPITAL”, la SDA realizo 4,352 acciones técnicas y jurídicas en el segundo semestre de la vigencia 2016.
Las 1,759 acciones técnicas en el Recurso Fauna corresponden a 2 operativos de control, 66 visitas de verificación de permisos cites y no cites, expedición de 123 salvoconductos, atención de 385 quejas, 97 rondas de control efectivo en las terminales de transporte, 23 jornadas de capacitación, 36 actividades de evaluación a solicitudes de permisos, 359 liberaciones de animales silvestres, 79 incautaciones, 344 entregas voluntarias, 213 Incautaciones y entregas voluntarias Apoyadas en Oficinas de Enlace, 16 Verificaciones en las Oficinas de Enlace, 16 Apoyo a las Verificaciones en las Oficinas de Enlace, estas actuaciones van encaminadas a proteger y conservar el recurso fauna silvestre desde varios frentes como la prevención, el seguimiento y el control represivo en coordinación con la policía nacional, toda vez, que existe una amplia normatividad de tipo ambiental que protege este recurso.
En cuanto al recurso Flora estas 1.673 acciones técnicas corresponden a 13 operativos de control, 90 decomisos en las oficinas de enlace, 322 visitas de evaluación y control, 159 visitas de control a requerimientos, 46 inventarios de control, 34 permisos CITES y 73 NO CITES, 716 empresas con control en el sistema de información de la SDA, 62 salvoconductos, 36 establecimientos con registro del libro de operaciones, 99 empresas certificadas, 23 capacitaciones y se realizó control a la movilización de productos maderables. Finalmente 920 actuaciones juridicas
</t>
  </si>
  <si>
    <t>Dadas las condiciones del proceso de armonización, entre el Plan de Desarrollo “Bogotá Humana” y el Plan de Desarrollo “Bogotá Mejor para Todos”, los contratos de prestación de servicios profesionales y de apoyo a la gestión para la realización de las actividades de evaluación, control y seguimiento de los recursos flora y fauna silvestre, presentaron tiempos más amplios en su proceso contractual.</t>
  </si>
  <si>
    <t>En cuanto al tráfico de recursos naturales, la ejecución de las estrategias de conservación y protección permitirán por una parte la generación de un mayor conocimiento de la importancia y la función de cada una de las especies de fauna silvestre y flora en su medio natural lográndose así la entrega voluntaria de los individuos que se tenga como mascotas y el cambio de cultura en la no utilización de los mismos bien sea como compañía o como parte de las celebraciones religiosas.  
Con relación a la flora, disminución del impacto y presión sobre los ecosistemas nacionales, gracias al control que ejerce la SDA sobre el aprovechamiento ilegal de recursos maderables y no maderables.</t>
  </si>
  <si>
    <t>Actas de Visitas, informes técnicos, salvoconductos, libro de operaciones, certificaciones</t>
  </si>
  <si>
    <t>El promedio anual con corte a diciembre 31 de 2016 para PM10  es de 45 µg/m³. El valor aquí reportado es calculado con base en los datos diarios de concentración desde enero hasta el mes de corte; es decir, el promedio de la ciudad reportado a diciembre de 2016 corresponde al promedio de datos de 366 días (doce meses) de las  estaciones con captura de datos superior al 75%. se observa que al mes de diciembre, la concentración promedio está por debajo de la norma nacional anual (50µg/m3)  y se presentó una reducción importante desde enero de 2016. Los altos valores registrados en el primer trimestre del año 2016 se deben principalmente a fenómenos asociados con la meteorología (fenómeno del niño) e incendios en el mes de febrero.</t>
  </si>
  <si>
    <t>Mejora en la calidad del aire de la ciudad
Numerosos estudios han mostrado que existe una relación entre la contaminación atmosférica y el incremento de la morbilidad y mortalidad, entre ellos se puede mencionar un estudio de la Agencia Internacional para la Investigación del Cáncer (IARC) desarrollado en el año 2013</t>
  </si>
  <si>
    <t>http://oab.ambientebogota.gov.co/</t>
  </si>
  <si>
    <t>El promedio anual con corte a diciembre de 2016 para PM2.5 es de 19 µg/m³.  El valor aquí reportado es calculado con base en los datos diarios de concentración desde enero hasta el mes de corte; es decir, el promedio de la ciudad reportado en diciembre de 2016 corresponde al promedio de datos de 366 días (doce meses) de las  estaciones con captura de datos superior al 75%. se observa que al mes de diciembre, la concentración promedio está por debajo de la norma nacional anual (25µg/m3) . Los altos valores registrados en el primer trimestre del año 2016 se deben principalmente a fenómenos asociados con la meteorología (fenómeno del niño) e incendios en el mes de febrero.</t>
  </si>
  <si>
    <t xml:space="preserve">Se atendió la ruta de contaminación ambiental por ruido en el sector denominado “ZONA ROSA” (CARRERAS 16 Y 17 CON CALLES 17, 18, 18 A Y 19 SUR) del barrio EL RESTREPO LOCALIDAD ANTONIO NARIÑO, CIUDAD DE BOGOTÁ D.C. 
Teniendo en cuenta la problemática ambiental de ruido (casos de enmascaramiento sonoro) en el sector bajo análisis, nace la necesidad de realizar un Mapa Estratégico de Ruido (MER) el cual describa la situación actual de niveles de ruido emitidos por los establecimientos ubicados en la zona Rosa del barrio Restrepo de la localidad de Antonio Nariño y de esta forma: evaluar, diseñar y proponer planes de gestión ambiental de ruido, basados en predicciones globales del área de influencia.
El 45% de los establecimientos de comercio de venta y consumo de licor ubicados en la zona rosa del barrio Restrepo, aún no han sido visitados por esta Secretaría, esto por la amplia proliferación de los mismos en la zona (censo dinámico). Sin embargo, se encuentran programadas dentro del cronograma a ejecutar por parte del grupo de ruido.  El 27% corresponde a los establecimientos que se encuentran actualmente dentro de alguna de las etapas procesales descritas en la Ley 1333 de 2009. El 17% son establecimientos los cuales están en evaluación jurídica para dar inicio al proceso sancionatorio de carácter ambiental, debido a que superan los límites máximos permisibles para una zona comercial en el horario nocturno, según la Resolución 0627 de 2006 y por último, el 11% son establecimientos que han sido visitados por esta autoridad ambiental y que han presentado enmascaramiento sonoro, causado principalmente por el tráfico vehicular y las actividades de los establecimientos del sector(bares, discotecas, fondas). El resumen de las 113 mediciones realizadas es: 28% han dado como resultado enmascaramiento y el 72% de los establecimientos medidos han superado los estándares máximos permisibles de niveles de emisión de ruido expresados en decibeles.
</t>
  </si>
  <si>
    <t>Controlar la contaminación auditiva generada por los establecimiento de comercio, bares y demás lugares que afectan el bienestar de la población</t>
  </si>
  <si>
    <t>Servidor de la SDA carpeta soportes metas SCAAV correspondientes al mes de Diciembre</t>
  </si>
  <si>
    <t>Se realizan actividades de evaluacion, control y seguimiento, atendiendo las solicitudes que llegan a la Entidad tanto de ciudadanos, como de entidades publicas o privadas relacionadas con la afectacion que por ruido se presenta en el desarrollo de diversas actividades economicas (comerciales, industriales, servicios); prestando especial atencion a las zonas criticas que se han podido identificar en diferentes localidades como suba, Engativa (sector Ferias), Antonio nariño (Barrio Restrepo), santa fe (carrera septima). fueron realizadas desde el mes de Julio y hasta diciembre del año 2016 un total de 252 visitas tecnicas, 70 fueron visitas no efectivas es decir en las que no fue posible realizar la medicion debido a factores como direccion no existe, el predio no desarrolla la activdiad economica, no se encontraron fuentes de emision y un total de 182 visitas tecnicas fueron efectivas en las cuales fue posible realizar medicion o en su defecto alcanzar el objetivo de la visita.</t>
  </si>
  <si>
    <t>Se presentaron retrasos por dos factores:
1. falta de profesionales contratados para adelantar las actividades propias del grupo de ruido.
2. factores meteorológicos adversos, ya que de acuerdo a lo planteado en la Resolución 0627/2006 del entonces MAVDT, pues como se indica en el Artículo 20 de la resolución precitada “Las mediciones de los niveles equivalentes de presión sonora ponderados A, -LAeq,T- deben efectuarse en tiempo seco, no debe haber lluvias, lloviznas, truenos o caída de granizo, los pavimentos deben estar secos, la velocidad del viento no debe ser superior a tres metros por segundo (3 m/s)”.</t>
  </si>
  <si>
    <t>Planificación de operativos coordinados con la Alcaldía Local y con la Policía de la zona ha generado mejores resultados a la hora de realizar las mediciones de ruido pertinentes y acciones coordinadas entre Entidades</t>
  </si>
  <si>
    <t>Reducir los niveles de presión sonora en establecimientos abiertos al publico y lugares de alta contaminación por ruido, con el fin de contribuir al bienestar de la población.</t>
  </si>
  <si>
    <t>Servidor de la SDA carpeta soportes metas SCAAV correspondientes al mes de Diciembre y se anexa CD al presente Reporte</t>
  </si>
  <si>
    <t>Durante el periodo de reporte la SDA realizó 72 operativos de limpieza en la ciudad así:
 Operativos conjuntos con la UAESP :
-         en la localidad de Suba (2)
-         en la localidad de Usaquén (1)
-         en la localidad de Barrios Unidos:( (1)
-         en la localidad de Puente Aranda (1)
Así mismo en conjunto con el DADEP, se llevaron a cabo los siguientes operativos de limpieza a elementos menores en la localidad de Chapinero (67)
Así mismo, con el objetivo de realizar una sensibilización frente a la norma aplicable en materia de Publicidad Exterior Visual, la SDA realizó 424 visitas a establecimiento abiertos al público, de las cuales 244 corresponden a elementos menores, las 180 restantes a elementos mayores.</t>
  </si>
  <si>
    <t>La carga visual adecuada para el goce de un paisaje urbano tranquilo para la ciudadanía</t>
  </si>
  <si>
    <t xml:space="preserve">Para el segundo semestre de 2016 se llegaron a la SDA 18 solicitudes de Concesión de guas subterráneas, de los cuales se emitiendo 14 conceptos técnicos de evaluación y 4 requerimientos de solitud de información. Y se emitieron 17 resoluciones de iego o otorga </t>
  </si>
  <si>
    <t>protección al recurso hídrico subterráneo</t>
  </si>
  <si>
    <t xml:space="preserve">  % atención a solicitudes de permiso de vertimiento=  (119-21)/567 = 27,3% Y PERMISO DE VERTIMIENTOS HIDROCARBUROS: 110/110=100%
Permisos de Publicidad Exterior visual en lo corrido del II semestre de 2016 se otorgaron 12/24=50,5% de los permisos tramitados.
Durante el periodo de reporte se otorgó un permisos de emisiones atmosféricas a la UNIDAD ADMINISTRATIVA ESPECIAL DE SERVICIOS PÚBLICOS – UAESP, para operar las fuentes fijas:
Horno Crematorio 2.
Horno Crematorio 3.</t>
  </si>
  <si>
    <t>Cambio de la Normatividad</t>
  </si>
  <si>
    <t>Requerimientos a usuarios</t>
  </si>
  <si>
    <t>Control sobre los factores contaminantes en la ciudad de Bogotá</t>
  </si>
  <si>
    <t>REPORTE A ALCALDIA</t>
  </si>
  <si>
    <t>Durante el periodo de reporte se realizaron 22  autorizaciones o renovaciones a empresas de transporte que se encuentran el programa de autorregulación ambiental.
 Atención de Registros de Acopiadores Primarios: 42/42=100%
Atención de Registros de RESPEL: 96/96=100%
Atención de Registros de vertimientos: 196/196=100%
 Desmantelamiento: 2/2=100%
- Evaluación de Licencia Ambiental: 2/2=100%
-  Inscripción como acopiador primario de aceite usado:12/12=100%
- Inscripción PCBS: 2/2=100%
- Movilizador de aceite usado: 5/5=100%
-  PLAN DE CONTINGENCIA:166/1166=100%
- Planes de transporte: 10/10=100%
- Registro de Movilización de Aceite Usado: 16/16=100%
- Registro de vertimientos HIDROCARBUROS:47/47=100%
- REMEDIACIÓN: 1/1=100%
- vertimientos: 59/59=100%</t>
  </si>
  <si>
    <t>Se adelantaron 3.327 visitas de Inspección Vigilancia y Control, de los cuales 825 fueron de ruido, 687 de fuentes fijas, 668 de fuentes móviles, 353 de publicida exterior visual, de hídrico se hicieron 246 en la cuenca salitre, 202 en la cuenca Fucha, 54 en la cuenca Tunjuelo, 92 de hidrocarburos y 200 a establecimientos de comercio. Cumpliendo con los compromisos establecidos con la Alcaldía.</t>
  </si>
  <si>
    <t>Las actuaciones administrativas que deciden de fondo las solicitudes de permiso de vertimientos contamos con un total de 98 actuaciones que deciden de fondo (resoluciones y desistimientos) adicionalmente hay 21 actuaciones en proceso de decisión relacionadas con hidrocarburos. A la fecha de cierre del informe  se tiene un total de 567 solicitudes de permisos de vertimientos recibidas en vigencias anteriores y que no han sido resueltas, las cuales corresponden al rezago que debe programarse para las próximas vigencias.
% atención a solicitudes de permiso de vertimiento=  (119-21)/567 = 27,3%</t>
  </si>
  <si>
    <t xml:space="preserve">La entrada en vigencia de la Resolución 631 de 2015, no se realizaron evaluaciones mediante concepto técnico de las solicitudes de permisos de vertimientos.  </t>
  </si>
  <si>
    <t>se requierío a los usuarios seguimiento del arbolado urbano, presentaron tiempos más amplios en su proceso contractual.</t>
  </si>
  <si>
    <t>Vertimientos al recurso hídrico superficial y al alcantarillado con menor carga contaminante. Por lo que constituye menor contaminación la recurso hídrico.</t>
  </si>
  <si>
    <t>Indicador:
% de cumplimiento del programa de control y seguimiento a usuarios del recurso hídrico y del suelo en el D. C. =
       # 2344/2344=100%               
Entre los cuales se puede señalar entre otros:
Programa de Control y seguimiento:
- Visitas de Seguimiento a Permisos de Vertimientos: 8/8 = 100%
- Requerimiento de Seguimiento a permisos: 3/3= 100%
- Conceptos o informes de Seguimiento a permisos: 13/13=100%
- Visitas Puntos PSMV: 111/111=100%
- Visitas de Seguimiento a Licencias Ambientales: 12/12=100%
- Conceptos de Seguimiento a Licencias Ambientales: 2/2=100%
- Atención a quejas y entes de Control : 841/841=100%
- Atención a solicitud de Comunidad y asuntos particulares: 99/99=100%
- Atención a acciones Populares: 87/87=10%
- Otras visitas de Control ambiental : 330/330=100%
- Requerimiento de Control Ambiental: 271/271=100%
-Conceptos y/o informes de control: 92/92=100%
- Atención de Registros de vertimientos: 196/196=100%
-Operativos de Control Ambiental vertimientos: 7/7=100%
- Atención de Registros de Acopiadores Primarios: 42/42=100%
- Atención de Registros de RESPEL: 96/96=100%
- Visitas de seguimiento y control a generadores de RESPEL sector Público 134/134=100%</t>
  </si>
  <si>
    <t>Control a los contaminantes del recurso hídrico superficial, medidas que dan una mejora de la calidad del recurso hídrico de la ciudad.</t>
  </si>
  <si>
    <t>Se encuentra suspendido el predio de Cantarrana por lo cual no se hace seguimiento.
Existe un predio con PMRRA Furatena que no ha iniciado actividades debido a que es un proceso voluntario
Se presentaron retrasos en la emisión de los actos administrativos producto del alto volumen de procesos y de los tiempos establecidos para el establecimiento de los actos</t>
  </si>
  <si>
    <t xml:space="preserve">Se atiende el recursos de reposición del predio Cantarrana
Se realizó visita en el mes de diciembre a Furatena y se espera en 2017 impulsar el accionar
Se realizaron mesas jurídicas que han permitido avanzar con el desarrollo jurídico </t>
  </si>
  <si>
    <t>Mejora en las condiciones geomorfolicas afectadas por actividad minera en Bogotá.
Ejecución de actividades y operativos de control ambiental a los actos administrativos de suspensión o cierre de las actividades de extracción, beneficio y transformación de materiales de construcción y arcilla, ordenados por la Secretaría Distrital de Ambiente a los propietarios de los predios afectados por dichas labores en el perímetro urbano de Bogotá D.C, en jurisdicción de la Secretaría Distrital de Ambiente</t>
  </si>
  <si>
    <t>Para el reporte de la meta se aplicara la siguiente formula
# 432 Solicitudes de Instrumento/432 Solicitudes Atendidas=100%
-  Desmantelamiento: 2/2=100%
- Evaluación de Licencia Ambiental: 2/2=100%
-  Inscripción como acopiador primario de aceite usado:12/12=100%
- Inscripción PCBS: 2/2=100%
- Movilizador de aceite usado: 5/5=100%
- PERMISO DE VERTIMIENTOS: 110/110=100% 
- PLAN DE CONTINGENCIA:166/1166=100%
- Planes de transporte: 10/10=100%
- Registro de Movilización de Aceite Usado: 16/16=100%
- Registro de vertimientos:47/47=100%
- REMEDIACIÓN: 1/1=100%
- vertimientos: 59/59=100%</t>
  </si>
  <si>
    <t xml:space="preserve">El agua subterránea se ha considerado parte de los recursos naturales renovables, esta calificación en algunas cuencas, como es el caso de la Sabana de Bogotá, no es tan contundente. Pues tal como lo han demostrado las acciones de seguimiento de la Corporación Autónoma Regional de Cundinamarca - CAR,  la Secretaría Distrital de Ambiente - SDA, se han verificado niveles estables e incluso algunos en ascenso. Por lo tanto es claro que este recurso presenta un alto grado de incertidumbre en su conocimiento por su naturaleza “oculta” y de difícil acceso y estudio, es por esta razón que se ha planteado la generación del modelo hidrogeológico del Distrito Capital, para la correcta planeación y gestión de tan importante recurso hídrico. </t>
  </si>
  <si>
    <t xml:space="preserve">
Se verificaron 15 Establecimientos de los cuales se generaron 9 Conceptos Técnicos y 6 Actos Administrativos  donde verificado es aquel establecimiento que ha tenido vista técnica durante una vigencia, donde se establezca la afectación o no  al recurso hídrico superficial, subterráneo y suelo; y en caso necesario  cuente con el diagnóstico y los actos administrativos asociados.</t>
  </si>
  <si>
    <t xml:space="preserve">Se presentaron retrasos debido a la complejidad de los actos administrativos </t>
  </si>
  <si>
    <t>Se realizo mesas jurídicas que den claridad y permitan continuar con los actos administrativos</t>
  </si>
  <si>
    <t>Se generaron:
* 14 Conceptos Técnicos que evalúan las solicitudes de aprovechamiento del recurso hídrico subterráneo, de los cuales 5 son nuevas solicitudes y el resto son prórrogas.
* 16 Resoluciones que resuelven de fondo solicitudes de aprovechamiento del recurso hídrico subterráneo. 
% efectividad en la atención a solicitudes de aprovechamiento del recurso hídrico subterráneo=
# 16 Solicitudes atendidas de manera definitiva/  
# 16 Solicitudes de aprovechamiento del RHSUB presentadas oficialmente que podrían ser atendidas de manera definitiva</t>
  </si>
  <si>
    <t>El inventario construido desde 1998 por la Secretaría Distrital de Ambiente - SDA (antes Departamento Técnico Administrativo del Medio Ambiente –DAMA-), a partir de fuentes como la Corporación Autónoma Regional de Cundinamarca - CAR, el Servicio Geológico Colombiano – SGC (antes INGEOMINAS), Ministerio de Ambiente y Desarrollo Sostenible – MADS, compañías perforadoras y denuncias de la ciudadanía se actualiza de forma continua; es por tanto que se genera un aumento constante sobre el universo identificado de los puntos de captación de aguas subterráneas en jurisdicción de la SDA; sobre el cual se realiza un control y seguimiento continuo por profesionales de ésta dependencia al recurso hídrico subterráneo.
Dicho inventario está constituido aproximadamente por 510 puntos de captación entre los que se encuentran pozos profundos, aljibes y pozos eyectores, el estado legal de estas perforaciones es diverso entre ellos: concesión vigente, sellados temporalmente, sellados definitivamente y aquellos clasificados como en trámite ambiental. 
% de  seguimiento y control a puntos de captación de agua subterránea en el D. C. =
# 60  Puntos de agua con seguimiento y control /
# 510 Puntos de agua inventariados por la SDA             = 11%
Durante el periodo comprendido entre los meses de agosto  a diciembre en cumplimiento de la meta se generaron:
* 50 Conceptos Técnicos de control a pozos profundos sellados temporalmente, definitivamente o en trámite ambiental. 
* 10 de seguimiento a concesiones vigentes de aguas subterráneas.
* 40 Actos administrativos relacionados con procesos sancionatorios y reclamaciones de TUA. 
* 71 Conceptos Técnicos de cobro por seguimiento a las concesiones de aguas subterráneas. 
* La brigada de toma de niveles se llevo a cabo los días 18, 19 y 20 de noviembre en un total 26 pozos profundos  ubicados en las localidades de Bosa, Ciudad Bolívar, Engativá, Fontibón, Kennedy, los mártires, Puente Aranda y Teusaquillo.</t>
  </si>
  <si>
    <t>% de atención a solicitudes de diagnóstico de predios con cambio de uso de suelo de vocación industrial=
#10 Solicitudes de diagnóstico atendidas de manera definitiva/
#10 Solicitudes de diagnósticos solicitadas a la SRHS
=100%
Se emitieron en total:
* 4 oficio de diagnostico de predios con sospecha de contaminación. 
* 6 actuaciones administrativas  que acogen conceptos técnicos que realizaron diagnósticos a predios con sospecha de contaminación.  
* 12 conceptos técnicos de diagnostico de predios con sospecha de contaminación.
* 5 informes técnicos de diagnostico de predios con sospecha de contaminación.</t>
  </si>
  <si>
    <t>Es preciso indicar que las actuaciones técnicas elaborados por el Grupo de Suelos Contaminados en cuanto al Seguimiento, revisión de planes de trabajo y demás actividades de acompañamiento requieren de largos periodos de tiempo, por lo tanto en el programa se programaron generar 13 productos técnicos para el segundo semestre del año 2016, de acuerdos con los que se han venido verificando, los documentos como: 
 - Concepto Técnicos (de evaluación de planes de trabajo, informes técnicos de actividades de investigación, planes de remediación etc.)
- Informes Técnicos (de acompañamiento) 
- Oficios
% efectividad en el control ambiental a los predios diagnosticados=
#13  Actividades y acciones ejecutadas del programa /
# 13 Actividades y acciones establecidas en el programa de control a predios diagnosticados
= 100%
* 9 conceptos técnicos de seguimiento asociados al acompañamiento de las actividades de investigación, evaluación de planes de trabajo, remediación e identificación de  predios con afectación negativa de los recursos suelo y agua subterránea. 
*4 informes técnicos de seguimiento asociados al acompañamiento de las actividades de investigación, evaluación de planes de trabajo, remediación e identificación de  predios con afectación negativa de los recursos suelo y agua subterránea. 
* 6 actuaciones administrativas que acogen los conceptos técnicos de seguimiento. 
Con el fin de establecer las hectáreas diagnósticas y con áreas de interés en el periodo comprendido entre agosto y diciembre de 2016 se presenta
- SAFERBO (1 Predio) áreas de Interés 0,98Ha. I.T 989 100816 No.2016IE137705 CT 13440 del 26/12/2016 2015IE261404
- TALLER RESORTES Y ESPIRALES (1 predio) áreas de interés 0,05552 Ha. CT 13440 del 26/12/2016 2015IE261404
- EAAB - GIBRALTAR (1 predio) áreas e interés 61,39Ha.  C.T. 7671 181016   No. 2016IE182031 
- GODDARD CATERING GROUP BOGOTÁ LTDA (1 predio) áreas de interés 0,02Ha.
- DISTRIBUCIONES Y EMPAQUES LIMITA CONSORCIO PAPELERO CONPAL S.A. CONTINENTAL PAPER S.A (1 Predio) áreas de interés 0,2Ha C.T. 07669, 181016 No. 2016IE182029  3509921
- FABRICA DE TEXTILES TEXTRAMA S A (11 Predios) áreas de interés 0,03Ha. C.T. 9051 211216    No. 2016IE228045 
- METAZA S.A (1 predio) áreas de interés 0,02Ha. C.T. 9185 261216 No.2016IE231668  
Total áreas e interés 62.70Ha.</t>
  </si>
  <si>
    <t xml:space="preserve">Se presento un retraso por la corta ejecución en la vigencia lo que llevo a que la mayor parte se fuera a reservas </t>
  </si>
  <si>
    <t>Con el objeto de cumplir la meta proyecto de inversión “REALIZAR 45000 ACTUACIÓNES Con el objeto de cumplir la meta proyecto de inversión ¿REALIZAR 45000 ACTUACIÓNES TÉCNICAS O JURÍDICAS DE EVALUACIÓN, CONTROL, SEGUIMIENTO, PREVENCIÓN E INVESTIGACIÓN SOBRE LOS RECURSOS FLORA Y FAUNA SILVESTRE EN EL DISTRITO CAPITAL¿, la SDA realizo 3,432 acciones técnicas y jurídicas en el segundo semestre de la vigencia 2016.
Las 1,759 acciones técnicas en el Recurso Fauna corresponden a 2 operativos de control, 66 visitas de verificación de permisos cites y no cites, expedición de 123 salvoconductos, atención de 385 quejas, 97 rondas de control efectivo en las terminales de transporte, 23 jornadas de capacitación, 36 actividades de evaluación a solicitudes de permisos, 359 liberaciones de animales silvestres, 79 incautaciones, 344 entregas voluntarias, 213 Incautaciones y entregas voluntarias Apoyadas en Oficinas de Enlace, 16 Verificaciones en las Oficinas de Enlace, 16 Apoyo a las Verificaciones en las Oficinas de Enlace, estas actuaciones van encaminadas a proteger y conservar el recurso fauna silvestre desde varios frentes como la prevención, el seguimiento y el control represivo en coordinación con la policía nacional, toda vez, que existe una amplia normatividad de tipo ambiental que protege este recurso.
En cuanto al recurso Flora estas 1.673 acciones técnicas corresponden a 13 operativos de control, 90 decomisos en las oficinas de enlace, 322 visitas de evaluación y control, 159 visitas de control a requerimientos, 46 inventarios de control, 34 permisos CITES y 73 NO CITES, 716 empresas con control en el sistema de información de la SDA, 62 salvoconductos, 36 establecimientos con registro del libro de operaciones, 99 empresas certificadas, 23 capacitaciones y se realizó control a la movilización de productos maderables. 
FInalmente 920 actualciones juridicas.</t>
  </si>
  <si>
    <t>Con el fin de dar cumplimiento a la meta establecidadurante el último trimestre del año 2016 se intervinieron cincuenta y tres (53) empresas (12,5%), reportadas en el mencionado Inventario de Fuentes Fijas como industrias que poseen en su proceso productivo fuentes fijas con combustibles sólidos y líquidos.
Durante el último semestre del año 2016 se realizaron cincuenta y tres (53) visitas de seguimiento a empresas que según las bases de datos cuentan con equipos que utilizan combustibles líquidos, solidos o requieren permiso de emisiones, ubicadas en las localidades de Antonio Nariño, Bosa, Ciudad Bolívar, Fontibón, Teusaquillo, Usaquén, Puente Aranda, Los Mártires, Rafael Uribe Uribe, San Cristóbal, Tunjuelito y Kennedy,  las visitas técnicas generan un Concepto Técnico, que sirven como soporte al área jurídica para la respectiva actuación administrativa, que busca el continuo cumplimiento de la normatividad ambiental vigente en materia de emisiones atmosféricas en las diferentes industrias y/o establecimientos de comercio y/o servicio requeridos.</t>
  </si>
  <si>
    <t>Controlar las fuentes fijas industriales que generan mayor contaminación atmosférica de la ciudad</t>
  </si>
  <si>
    <t xml:space="preserve">Durante el II semestre de 2016, la SDA realizó la revisión a 19642 vehículos, de los cuales 4186 Corresponden a vehículos propulsados con ciclo OTTO, 5378 motocicletas y 10078 diésel. </t>
  </si>
  <si>
    <t>Controlar los vehículos que generan mayor contaminación atmosférica de la ciudad</t>
  </si>
  <si>
    <t>CONTAMINACIÓN AMBIENTAL POR RUIDO EN EL SECTOR DENOMINADO “ZONA ROSA” (CARRERAS 16 Y 17 CON CALLES 17, 18, 18 A Y 19 SUR) DEL BARRIO EL RESTREPO LOCALIDAD ANTONIO NARIÑO, CIUDAD DE BOGOTÁ D.C. 
El 45% de los establecimientos de comercio de venta y consumo de licor ubicados en la zona rosa del barrio Restrepo, aún no han sido visitados por esta Secretaría, esto por la amplia proliferación de los mismos en la zona (censo dinámico). Sin embargo, se encuentran programadas dentro del cronograma a ejecutar por parte del grupo de ruido.  El 27% corresponde a los establecimientos que se encuentran actualmente dentro de alguna de las etapas procesales descritas en la Ley 1333 de 2009. El 17% son establecimientos los cuales están en evaluación jurídica para dar inicio al proceso sancionatorio de carácter ambiental, debido a que superan los límites máximos permisibles para una zona comercial en el horario nocturno, según la Resolución 0627 de 2006 y por último, el 11% son establecimientos que han sido visitados por esta autoridad ambiental y que han presentado enmascaramiento sonoro, causado principalmente por el tráfico vehicular y las actividades de los establecimientos del sector(bares, discotecas, fondas). El resumen de las 113 mediciones realizadas es: 28% han dado como resultado enmascaramiento y el 72% de los establecimientos medidos han superado los estándares máximos permisibles de niveles de emisión de ruido expresados en decibeles.</t>
  </si>
  <si>
    <t>Se solictaron recursos para adelantar la actualización de los mapas de ruido necesarios para cuantificar la reducción auditiva en la ciudad</t>
  </si>
  <si>
    <t>Teniendo en cuenta la problemática ambiental de ruido (casos de enmascaramiento sonoro) en el sector bajo análisis, nace la necesidad de realizar un Mapa Estratégico de Ruido (MER) el cual describa la situación actual de niveles de ruido emitidos por los establecimientos ubicados en la zona Rosa del barrio Restrepo de la localidad de Antonio Nariño y de esta forma: evaluar, diseñar y proponer planes de gestión ambiental de ruido, basados en predicciones globales del área de influencia.</t>
  </si>
  <si>
    <t>Estableciéndose como ruta critica en Chapinero CRA 13 DE CALLE 34 A CALLE 95 (CHAPINERO  a la cual se le realizaron mayor cantidad e operativos)
Adicionalmente se realizaron 424 visitas, de las cuales 244 corresponden a elementos menores, las 180 restantes a elementos mayores. 
Las 244  visitas a elementos menores se realizaron en las localidades de: Chapinero (68), Puente Aranda (37), Barrios Unidos (27), Usaquén (17), Candelaria (16), Teusaquillo (16), Kennedy (12), Fontibón (11), Antonio Nariño (9), Santa Fe (7), Suba (7), Mártires (3), Engativá (2), Tunjuelito (2), Usme (2), Bosa (1), San Cristóbal (1) y 6 sin definir toda vez que la misionalidad de la SDA lo requiere</t>
  </si>
  <si>
    <t>Una carga visual adecuada para el goce de un paisaje urbano tranquilo para la ciudadanía</t>
  </si>
  <si>
    <t>Con un promedio de tiempo de notificación de 137 días teniendo en cuenta el 75% de los datos (excluyendo el 25% de los datos que se encuentran fuerA de rango). Se anexa soporte de notificación del segundo semestre de 2016.
En el proceso sancionatorio se notificaron 283 procesos y para el proceso permisivo se notificaron 271 actos administrativos en el segundo semestre de 2016, 
Para el cálculo de la meta se tendrá en cuenta los procesos que ya hayan finalizado el proceso de notificación, y contara a partir de la firma del acto administrativo.</t>
  </si>
  <si>
    <t>Control efectivo sobre los factores contaminantes en la ciudad de Bogotá</t>
  </si>
  <si>
    <t>Comprobantes de notificación cargados en FOREST</t>
  </si>
  <si>
    <t>Se impulsaron 1343 expedientes sancionatorios mediante actos administrativos para el segundo semestre del 2016 del siguiente modo:
Autos de Inicio:696
Formulación de Cargos: 283
Practica de Prueba:252
Aclaratoria:10
Indagación Preliminar: 10
Impone o levanta medida: 92</t>
  </si>
  <si>
    <t>REPORTE FOREST ACTOS ADMINISTRATIVOS</t>
  </si>
  <si>
    <t>Para el Segundo Semestre de 2016 se tomaron 229 decisiones de fondo a procesos sancionatorios del siguiente modo:
Sanción:6
Archivo:16
Caducidad: 174
Cesación: 7
Resuelve recurso: 22
Perdida de fuerza ejecutoria: 4</t>
  </si>
  <si>
    <t>Se subsanan procesos pendientes de vigencias anteriores a traves de la caducidad de los mismo, generando mayor nivel de confianza en el proceso de autoridad ambiental y priorizar los esfuerzos de la Entidad</t>
  </si>
  <si>
    <t># De predios con afectación minera con seguimiento ambiental = 107
# De predios con afectación minera que cuentan con PMA y PMRRA en el área urbana del D. C. =  9  
En total cinco (5) evaluacion y seguimiento  Levantamientos topográficos del área reconformada morfológica y recuperada o restaurada ambientalmente de los polígonos de los siguientes títulos mineros: 1) Concesión Minera No. 14807 de la Sociedad Ladrillera Prisma S.A.S., 2) Concesión Minera 14808 de Sociedad Ladrilleras Yomasa S.A., 3) Seguimiento del estudio topográfico al Contrato de Concesión Minera 14807 del informe de cumplimiento y avance del primer semestre del año 2016 del PMA establecidos por la SDA a las Sociedades Ladrilleras Prisma, 4) Cantera Cerro Colorado – Torre de Energía de Alta Tensión: 7.616,3 metros cuadrados, 5) Cantera Cerro de Oriente: 10.142, 999 metros cuadrados, 
Se realizaron dos (2) seguimiento a Planes de Manejo, Recuperación o Restauración ambiental – PMRRA: Cantera El Cedro San Carlos y Canteras El Milagro y la Laja.
Se realizó una (1) evaluación del recurso de reposición presentado por el propietario del Predio Cantarrana, por la suspensión de las actividades del Plan de Manejo, Recuperación o Restauración ambiental – PMRRA y una (1) evaluación de la solicitud de levantamiento de la medida preventiva de suspensión de las actividades del PMRRA, ordenada mediante Resolución No. 02467del 29/07/2014.
No ha iniciado actividades un (1) predio Ladrillera Furatena con PMRRA aprobado
% de efectividad del control ambiental a predios con afectación por actividad extractiva en el D. C. =
Área total con recuperación ambiental en el D. C.    2,5Ha./ 
Áreas con afectación por actividad extractiva y con seguimiento ambiental de su PMA y PMRRA en 9 Predios con 65 Hectareas
De acuerdo a informe técnico No. 00864 del 21/07/2016 – Proceso 3473603 - Áreas reconformadas y recuperadas o restauradas ambientalmente del polígono del Contrato de Concesión Minera No. 14807: 16361.110 metros cuadrados o 1 hectárea y 6361,110 metros cuadrados. y con el informe técnico No. 00865 del 21/07/2016 – Proceso 3473844 Áreas de estudio topográfico para la localización del área reforestada o recuperada ambientalmente del polígono del Contrato de Concesión Minera No. 14808: 18599.493 metros cuadrados o 1 hectárea y 8599,493 metros cuadrados</t>
  </si>
  <si>
    <t>TOTAL PONDERACIÓN SEGUIMIENTO</t>
  </si>
  <si>
    <t>Se expiden: 
Sanción:6
Archivo:16
Caducidad: 174
Cesación: 7
Resuelve recurso: 22
Perdida de fuerza ejecutoria: 4</t>
  </si>
  <si>
    <t>Para las 6 Sancioes se generaron sus respectivos informes de criterios desde el área técnica</t>
  </si>
  <si>
    <t>Se revisaron que todos los procesos hubieran cursado todas las etapas del proceso sancionatorio, generandose: 
Sanción:6
Archivo:16
Caducidad: 174
Cesación: 7
Resuelve recurso: 22
Perdida de fuerza ejecutoria: 4</t>
  </si>
  <si>
    <t>Se realiazaron para el segundo semestre de 2016: 252  Practica de Prueba y 10 Aclaratoria</t>
  </si>
  <si>
    <t>Se realiazaron para el segundo semestre de 2016:  283 Formulación de Cargos</t>
  </si>
  <si>
    <t>Se realiazaron para el segundo semestre de 2016: 696 Autos de Inicio, 10 de Indagación Preliminar y 92
Impone o levanta medida</t>
  </si>
  <si>
    <t xml:space="preserve">Actualmente contamos con 42826 expedientes (reporte Forest) pendientes por actualizar físicamente, de los cuales 548 SSFFS han sido inventariados.  </t>
  </si>
  <si>
    <t xml:space="preserve">En noviembre y diciembre se insertaron 6201 folios, entre  documentos represados de años pasados y el diario que reciben del área de correspondencia.
</t>
  </si>
  <si>
    <t xml:space="preserve">Para el ultimo trimestre de 2016  se realizaron 1877 prestamos de expedientes y un total de 592 devoluciones.
</t>
  </si>
  <si>
    <t xml:space="preserve">En diciembre se realizaro pruebas al sistema </t>
  </si>
  <si>
    <t>En los meses de octubre, noviembre y diciembre de 2016, se adelantó la  gestión de  para la notificación de  3833 Actos  Administrativos  los cuales se discriminan a continuación:
SSFFS  = 2304
SCAAV = 981    
SRHS  = 462 
SCASP  = 86</t>
  </si>
  <si>
    <t>se genero una base de datos la cual se encuentra entregada al área de notificaciones y expedientes y se esta actualizando la información dic. 2016</t>
  </si>
  <si>
    <t>Para el II Semestre del año 2016, se realizaron 424 visitas, de las cuales 244 corresponden a elementos menores, las 180 restantes a elementos mayores. Las 244 visitas a elementos menores se realizaron en las localidades de: Chapinero (68), Puente Aranda (37), Barrios Unidos (27), Usaquén (17), Candelaria (16), Teusaquillo (16), Kennedy (12), Fontibón (11), Antonio Nariño (9), Santa Fe (7), Suba (7), Mártires (3), Engativá (2), Tunjuelito (2), Usme (2), Bosa (1), San Cristóbal (1) y 6 sin definir.</t>
  </si>
  <si>
    <t>Para el II Semestre del año 2016, se realizaron diecisiete (17) jornadas de sensibilización en las localiddes de: Tunjuelito (1), Chapinero (8), Antonio Nariño (3), Kennedy (1), Puente Aranda (2), Usaquén (1), Santa Fe (1) visitando alrededor de trescientos sesenta y nueve (369) establecimientos de comercio, con el fin de que los responsables de la publicidad la adecuen en caso de ser necesario y asi mismo, inicien el trámite de registro de PEV, si aún no lo tienen.</t>
  </si>
  <si>
    <t xml:space="preserve">
Para el II Semestre del año 2016, se realizaron operativos para la Imposición de Medida Preventiva a ocho (8) elementos publicitarios tipo: seis (6) vallas tubulares, un (1) aviso separado de fachada y un (1) aviso en fachada, en las localides de: Chapinero (2), Usaquen (3), Suba (2) y Teusaquillo (1).
Asi mismo, se asistió a catorce (14) operativos de control sobre elementos de publicidad en las localidades de: Tunjuelito (1), Chapinero (3), Kennedy (1), Antonio Nariño ( 2), Candelaria (1), Usáquen - Chapinero (1) Puente Aranda (1), los cuatro (4) operativos restantes se realizaron en coordinación con la UAESP, en las localidades de Suba y Usáquen (3), Barrios Unidos (1).
</t>
  </si>
  <si>
    <t>Durante el año 2016 se generaron las siguientes actuaciones juridicas consolidades a la fecha:
1. Autos de inicio: 75
2. Pliegos de cargos: 63
3. Auto de pruebas: 43
4. Medidas preventivas: 11</t>
  </si>
  <si>
    <t>Mediante la realización de visitas técnicas a algunos sitios puntuales de contaminación por ruido, se lograron atender las solicitudes de la ciudadania en
general o en su defecto seguimientos realizados como actividad misional o acompañamientos a operativos, a las siguientes empresas:
1. acompañamiento operativo Tunjuelito
2. visita Guadalupe Bar 
3. inventario de general de fuentes generadoras en la localidad de Usaquen (calle 116 con 17 A)
4. visita RED ANGUS STEAK&amp;BEER HOUSE
5. visita, CAFÉ BAR GRAN LUXE AV CALLE 24#43A-28 y LA CERVECERÍA DEL BARRIO AV CALLE 24#43A-66 LOCAL2
6. visita GIMNASIO LIVE PRIMITIVE
7. visita GIMNASIO FUN 2 FIT
8. acompañamiento SALIDA PEDAGOGICA A SANTA FÉ CORREDOR DE LA SÉPTIMA PEATONALIZACIÓN DE LAS 2 A LAS  6 PM
Dirección de Arte, Cultura y Patrimonio
9. Inventario de fuentes caso Fanny Vargas Ayala establecimientos sector las Feria</t>
  </si>
  <si>
    <t>Se realizó el documento final producto de la intervencion en la zona del Restrepo, comprendida en las carreras 16 y 17 y las calles 17, 18, 18 A y 19, en donde se realiza el estudio detallado en cuanto a ruido del sector y se espera que para la primera semana del mes de enero del año 2017, dicho documento sea aprobado y asi sean informados los resultados finales en la zona, con los reportes de las mediciones realizadas.</t>
  </si>
  <si>
    <r>
      <rPr>
        <b/>
        <sz val="8"/>
        <color indexed="8"/>
        <rFont val="Arial"/>
        <family val="2"/>
      </rPr>
      <t xml:space="preserve">Julio </t>
    </r>
    <r>
      <rPr>
        <sz val="8"/>
        <color indexed="8"/>
        <rFont val="Arial"/>
        <family val="2"/>
      </rPr>
      <t>Se han realizado 3357 revisiones a vehiculos de los cuales 1827 son ciclo OTTO y 1530 son ciclo  Diesel</t>
    </r>
    <r>
      <rPr>
        <sz val="8"/>
        <color indexed="8"/>
        <rFont val="Arial"/>
        <family val="2"/>
      </rPr>
      <t xml:space="preserve">
</t>
    </r>
    <r>
      <rPr>
        <b/>
        <sz val="8"/>
        <color indexed="8"/>
        <rFont val="Arial"/>
        <family val="2"/>
      </rPr>
      <t>Agosto</t>
    </r>
    <r>
      <rPr>
        <sz val="8"/>
        <color indexed="8"/>
        <rFont val="Arial"/>
        <family val="2"/>
      </rPr>
      <t xml:space="preserve"> </t>
    </r>
    <r>
      <rPr>
        <sz val="8"/>
        <rFont val="Arial"/>
        <family val="2"/>
      </rPr>
      <t>Se han realizado 2616 revisiones a vehiculos de los cuales 2175 son ciclo OTTO y 441 son ciclo  Diesel</t>
    </r>
    <r>
      <rPr>
        <sz val="8"/>
        <color indexed="8"/>
        <rFont val="Arial"/>
        <family val="2"/>
      </rPr>
      <t xml:space="preserve">
</t>
    </r>
    <r>
      <rPr>
        <b/>
        <sz val="8"/>
        <color indexed="8"/>
        <rFont val="Arial"/>
        <family val="2"/>
      </rPr>
      <t xml:space="preserve">Septiembre </t>
    </r>
    <r>
      <rPr>
        <sz val="8"/>
        <color indexed="8"/>
        <rFont val="Arial"/>
        <family val="2"/>
      </rPr>
      <t xml:space="preserve">Se han realizado 3428 revisiones a vehiculos de los cuales 2011 son ciclo OTTO y 1417 son ciclo  Diesel
</t>
    </r>
    <r>
      <rPr>
        <b/>
        <sz val="8"/>
        <color indexed="8"/>
        <rFont val="Arial"/>
        <family val="2"/>
      </rPr>
      <t>Octubre</t>
    </r>
    <r>
      <rPr>
        <sz val="8"/>
        <color indexed="8"/>
        <rFont val="Arial"/>
        <family val="2"/>
      </rPr>
      <t xml:space="preserve"> Se han realizado 4066 revisiones a vehiculos de los cuales 1257 son ciclo OTTO y 2809 son ciclo  Diesel
</t>
    </r>
    <r>
      <rPr>
        <b/>
        <sz val="8"/>
        <color indexed="8"/>
        <rFont val="Arial"/>
        <family val="2"/>
      </rPr>
      <t>Noviembre:</t>
    </r>
    <r>
      <rPr>
        <sz val="8"/>
        <color indexed="8"/>
        <rFont val="Arial"/>
        <family val="2"/>
      </rPr>
      <t xml:space="preserve"> Se han realizado 3215 revisiones a vehiculos de los cuales 419 son ciclo OTTO y 2796 son ciclo  Diesel
</t>
    </r>
    <r>
      <rPr>
        <b/>
        <sz val="8"/>
        <color indexed="8"/>
        <rFont val="Arial"/>
        <family val="2"/>
      </rPr>
      <t>Diciembre:</t>
    </r>
    <r>
      <rPr>
        <sz val="8"/>
        <color indexed="8"/>
        <rFont val="Arial"/>
        <family val="2"/>
      </rPr>
      <t xml:space="preserve"> Se han realizado 2530 revisiones a vehiculos de los cuales 267 son ciclo OTTO y 2263 son ciclo  Diesel</t>
    </r>
  </si>
  <si>
    <r>
      <rPr>
        <b/>
        <sz val="8"/>
        <color indexed="8"/>
        <rFont val="Arial"/>
        <family val="2"/>
      </rPr>
      <t xml:space="preserve">Julio: </t>
    </r>
    <r>
      <rPr>
        <sz val="8"/>
        <color indexed="8"/>
        <rFont val="Arial"/>
        <family val="2"/>
      </rPr>
      <t>Se realizaron dos (02) visitas de seguimiento a las empresas Edinsa y Ferretería Multialambres, siete(07) conceptos técnicos entre prorroga y modificación ( Prolongación del permiso y adición o exclusión de vehículos del programa) del permiso para las empresas Gmovil, Cootransbosa, Express del Futuro, Cotraures, Panamericanos, Cooptransagrecar y Renting Colombia.</t>
    </r>
    <r>
      <rPr>
        <b/>
        <sz val="8"/>
        <color indexed="8"/>
        <rFont val="Arial"/>
        <family val="2"/>
      </rPr>
      <t xml:space="preserve">
Agosto: </t>
    </r>
    <r>
      <rPr>
        <sz val="8"/>
        <color indexed="8"/>
        <rFont val="Arial"/>
        <family val="2"/>
      </rPr>
      <t xml:space="preserve">Se realizaron tres (03) visitas, dos(02) visitas de evaluación de programa integral de mantenimiento vehicular a las empresas Panamericanos y Metropolitana, y una (01) visita de seguimiento a la empresa Consorcioexpress segun el radicado 2016ER141407 del consejo de Bogotá y   dos (02) conceptos técnicos para las empresas Holcim  y Gaseosas Colombianas  planta sur. </t>
    </r>
    <r>
      <rPr>
        <b/>
        <sz val="8"/>
        <color indexed="8"/>
        <rFont val="Arial"/>
        <family val="2"/>
      </rPr>
      <t xml:space="preserve">
Septiembre: </t>
    </r>
    <r>
      <rPr>
        <sz val="8"/>
        <color indexed="8"/>
        <rFont val="Arial"/>
        <family val="2"/>
      </rPr>
      <t xml:space="preserve">Se realizó el seguimiento a trece (13) empresas(citimovil. alnorte, holcim , connexxión mvil, cootransniza, cootrapan femsaalcapital ,cotransbosa ,multitrans, Gaseosas Lux, cocacola, union transportadora y cootransocorro
</t>
    </r>
    <r>
      <rPr>
        <b/>
        <sz val="8"/>
        <color indexed="8"/>
        <rFont val="Arial"/>
        <family val="2"/>
      </rPr>
      <t>Octubre:</t>
    </r>
    <r>
      <rPr>
        <sz val="8"/>
        <color indexed="8"/>
        <rFont val="Arial"/>
        <family val="2"/>
      </rPr>
      <t xml:space="preserve"> Octubre: Se realizaron tres(03) visitas de seguimiento a las empresas Metrobús, Multitrans y Cootrasmolinos.Dos (02) conceptos técnicos para las empresas de carga Tramicón y edinsa prórroga(prolongación del permisos) y modificación(adición de flota) respectivamente. Se proyectarón cuatro (04) oficios de seguimiento ambiental para  las siguientes empresas:Transportes Sta Lucía, Expreso Bogotano, Nueva Transportadora y Ucolbus.
</t>
    </r>
    <r>
      <rPr>
        <b/>
        <sz val="8"/>
        <color indexed="8"/>
        <rFont val="Arial"/>
        <family val="2"/>
      </rPr>
      <t>Noviembre:</t>
    </r>
    <r>
      <rPr>
        <sz val="8"/>
        <color indexed="8"/>
        <rFont val="Arial"/>
        <family val="2"/>
      </rPr>
      <t xml:space="preserve"> Se realizaron siete(07) visitas de seguimiento a las siguientes empresas: Cootransnorte, Panamericanos,Cootrapan, Cootransmundial,Cootraures, Universal de Transportes y SI99. Cinco  (05) conceptos técnicos para las siguientes empresas: Connexión Móvil, Metrobús, Consorcio, Cootransorte y Cootrapán prórroga(prolongación de permisos) y modificación(adición de flota) respectivamente. Tres oficios de seguiiento a las empresas: Express del Futuro,  Este es Mi Bus y Unión Trasnportadora Norte y Sur.
</t>
    </r>
    <r>
      <rPr>
        <b/>
        <sz val="8"/>
        <color indexed="8"/>
        <rFont val="Arial"/>
        <family val="2"/>
      </rPr>
      <t>DICIEMBRE:</t>
    </r>
    <r>
      <rPr>
        <sz val="8"/>
        <color indexed="8"/>
        <rFont val="Arial"/>
        <family val="2"/>
      </rPr>
      <t>Se proyectarón cuatro (04) oficios de seguimiento ambiental a las siguientes empresas:Somos K, Universal de Transportes, Argos y Cootransbogotá. Se revisaron cuatro (04) solicitudes de autos de inicio para las siguientes empresas: Cootransniza, Transportes Bermudez, Copenal y Transmasivo. Tres (03) visitas de verificación del programa integral  de  mantenimiento vehicular a las empresas Cemex Colombia , Cemex Administracuiones y Universal de Transporte.</t>
    </r>
  </si>
  <si>
    <r>
      <rPr>
        <b/>
        <sz val="8"/>
        <color indexed="8"/>
        <rFont val="Arial"/>
        <family val="2"/>
      </rPr>
      <t>Julio</t>
    </r>
    <r>
      <rPr>
        <sz val="8"/>
        <color indexed="8"/>
        <rFont val="Arial"/>
        <family val="2"/>
      </rPr>
      <t xml:space="preserve"> No se reportan requerimientos 
</t>
    </r>
    <r>
      <rPr>
        <b/>
        <sz val="8"/>
        <color indexed="8"/>
        <rFont val="Arial"/>
        <family val="2"/>
      </rPr>
      <t>Agosto</t>
    </r>
    <r>
      <rPr>
        <sz val="8"/>
        <color indexed="8"/>
        <rFont val="Arial"/>
        <family val="2"/>
      </rPr>
      <t xml:space="preserve"> No se reportan requerimientos </t>
    </r>
    <r>
      <rPr>
        <sz val="8"/>
        <color indexed="8"/>
        <rFont val="Arial"/>
        <family val="2"/>
      </rPr>
      <t xml:space="preserve">
</t>
    </r>
    <r>
      <rPr>
        <b/>
        <sz val="8"/>
        <color indexed="8"/>
        <rFont val="Arial"/>
        <family val="2"/>
      </rPr>
      <t>Septiembre</t>
    </r>
    <r>
      <rPr>
        <sz val="8"/>
        <color indexed="8"/>
        <rFont val="Arial"/>
        <family val="2"/>
      </rPr>
      <t xml:space="preserve"> No se reportan requerimientos 
</t>
    </r>
    <r>
      <rPr>
        <b/>
        <sz val="8"/>
        <color indexed="8"/>
        <rFont val="Arial"/>
        <family val="2"/>
      </rPr>
      <t xml:space="preserve">Octubre: </t>
    </r>
    <r>
      <rPr>
        <sz val="8"/>
        <color indexed="8"/>
        <rFont val="Arial"/>
        <family val="2"/>
      </rPr>
      <t xml:space="preserve"> Se realizaron 55 requerimientos </t>
    </r>
    <r>
      <rPr>
        <sz val="8"/>
        <color indexed="10"/>
        <rFont val="Arial"/>
        <family val="2"/>
      </rPr>
      <t xml:space="preserve">
</t>
    </r>
    <r>
      <rPr>
        <b/>
        <sz val="8"/>
        <color indexed="8"/>
        <rFont val="Arial"/>
        <family val="2"/>
      </rPr>
      <t xml:space="preserve">Noviembre: </t>
    </r>
    <r>
      <rPr>
        <sz val="8"/>
        <color indexed="8"/>
        <rFont val="Arial"/>
        <family val="2"/>
      </rPr>
      <t xml:space="preserve"> Se realizaron 232 requerimientos 
</t>
    </r>
    <r>
      <rPr>
        <b/>
        <sz val="8"/>
        <color indexed="8"/>
        <rFont val="Arial"/>
        <family val="2"/>
      </rPr>
      <t xml:space="preserve">Diciembre: </t>
    </r>
    <r>
      <rPr>
        <sz val="8"/>
        <color indexed="8"/>
        <rFont val="Arial"/>
        <family val="2"/>
      </rPr>
      <t xml:space="preserve"> Se realizaron 315 requerimientos</t>
    </r>
  </si>
  <si>
    <r>
      <rPr>
        <b/>
        <sz val="8"/>
        <color indexed="8"/>
        <rFont val="Arial"/>
        <family val="2"/>
      </rPr>
      <t xml:space="preserve">Julio </t>
    </r>
    <r>
      <rPr>
        <sz val="8"/>
        <color indexed="8"/>
        <rFont val="Arial"/>
        <family val="2"/>
      </rPr>
      <t xml:space="preserve">Durante el mes de Julio, se llevo a cabo la auditoria a  seis (6) equipos de medicion de gases contaminantes en los CDA Revifull revisando (4 equipos) y en el CDA Tecnilalo (02 equipos)
</t>
    </r>
    <r>
      <rPr>
        <b/>
        <sz val="8"/>
        <color indexed="8"/>
        <rFont val="Arial"/>
        <family val="2"/>
      </rPr>
      <t>Agosto</t>
    </r>
    <r>
      <rPr>
        <sz val="8"/>
        <color indexed="8"/>
        <rFont val="Arial"/>
        <family val="2"/>
      </rPr>
      <t>: No se han reportado visitas de seguimiento hasta el momento</t>
    </r>
    <r>
      <rPr>
        <b/>
        <sz val="8"/>
        <color indexed="8"/>
        <rFont val="Arial"/>
        <family val="2"/>
      </rPr>
      <t xml:space="preserve">
Septiembre: </t>
    </r>
    <r>
      <rPr>
        <sz val="8"/>
        <color indexed="8"/>
        <rFont val="Arial"/>
        <family val="2"/>
      </rPr>
      <t xml:space="preserve">Durante el mes de Septiembre se llevo a cabo la auditoria a  cuatro (4) equipos de medicion de gases contaminantes en los CDA 37 SA revisando (01 equipo) y en el CDA Carmotos (03 equipos)  
</t>
    </r>
    <r>
      <rPr>
        <b/>
        <sz val="8"/>
        <color indexed="8"/>
        <rFont val="Arial"/>
        <family val="2"/>
      </rPr>
      <t>Octubre</t>
    </r>
    <r>
      <rPr>
        <sz val="8"/>
        <color indexed="8"/>
        <rFont val="Arial"/>
        <family val="2"/>
      </rPr>
      <t xml:space="preserve">: Durante el mes de Octubre se llevo a cabo la auditoria a  </t>
    </r>
    <r>
      <rPr>
        <b/>
        <sz val="8"/>
        <color indexed="8"/>
        <rFont val="Arial"/>
        <family val="2"/>
      </rPr>
      <t>diez (10) equipos</t>
    </r>
    <r>
      <rPr>
        <sz val="8"/>
        <color indexed="8"/>
        <rFont val="Arial"/>
        <family val="2"/>
      </rPr>
      <t xml:space="preserve"> de medicion de gases contaminantes en los suiguientes Centros de Diagnostico: CODISPETROL SAS (01) equipo,CDA AUTOMAS PERITAR SAS (05) equipos, CDA MI CARRERA EXPRESS SAS (4) 
</t>
    </r>
    <r>
      <rPr>
        <b/>
        <sz val="8"/>
        <color indexed="8"/>
        <rFont val="Arial"/>
        <family val="2"/>
      </rPr>
      <t>Noviembre</t>
    </r>
    <r>
      <rPr>
        <sz val="8"/>
        <color indexed="8"/>
        <rFont val="Arial"/>
        <family val="2"/>
      </rPr>
      <t xml:space="preserve">: Durante el mes de Noviembre se llevo a cabo la auditoria a  </t>
    </r>
    <r>
      <rPr>
        <b/>
        <sz val="8"/>
        <color indexed="8"/>
        <rFont val="Arial"/>
        <family val="2"/>
      </rPr>
      <t>(08 equipos)</t>
    </r>
    <r>
      <rPr>
        <sz val="8"/>
        <color indexed="8"/>
        <rFont val="Arial"/>
        <family val="2"/>
      </rPr>
      <t xml:space="preserve"> de medicion de gases contaminantes en los suiguientes Centros de Diagnostico: CDA SAN ANDRESITO (04, MEGASERVICE SOFT (03) TECNOSABANA (01)
</t>
    </r>
    <r>
      <rPr>
        <b/>
        <sz val="8"/>
        <color indexed="8"/>
        <rFont val="Arial"/>
        <family val="2"/>
      </rPr>
      <t>Diciembre:</t>
    </r>
    <r>
      <rPr>
        <sz val="8"/>
        <color indexed="8"/>
        <rFont val="Arial"/>
        <family val="2"/>
      </rPr>
      <t xml:space="preserve"> Durante el mes de Diciembre se llevo a cabo la auditoria a</t>
    </r>
    <r>
      <rPr>
        <sz val="8"/>
        <color indexed="10"/>
        <rFont val="Arial"/>
        <family val="2"/>
      </rPr>
      <t xml:space="preserve">  </t>
    </r>
    <r>
      <rPr>
        <b/>
        <sz val="8"/>
        <color indexed="8"/>
        <rFont val="Arial"/>
        <family val="2"/>
      </rPr>
      <t xml:space="preserve">cuatro (04 equipos) </t>
    </r>
    <r>
      <rPr>
        <sz val="8"/>
        <color indexed="8"/>
        <rFont val="Arial"/>
        <family val="2"/>
      </rPr>
      <t>de medicion de gases contaminantes en los suiguientes Centros de Diagnostico: AUTOMAS (01) , MOTOMAS  (01) REVIMOTOS (02)</t>
    </r>
  </si>
  <si>
    <t>Durante el segundo semestre del 2016 se realizó el control a establecimientos  que cuentan con fuentes fijas de emisión atmosférica, emitiendo las correspondientes respuestas y actuaciones técnicas donde se realiza un análisis ambiental y normativo y las actividades que deben realizar los establecimientos para dar cumplimento con la normatividad ambiental. En este mismo periodo de tiempo, se tramitaron 66 Entes de Control, 414 Derechos de Petición, 736 radicados y 334 quejas interpuestas por la ciudadanía, para un total de  1550 solicitudes.</t>
  </si>
  <si>
    <t xml:space="preserve"> Durante el último semestre del año 2016 se realizaron cincuenta y tres (53) visitas de seguimiento a empresas que segun las bases de datos cuentan con equipos que utilizan combustibles liquidos, solidos o requieren permiso de emisiones, ubicadas en las localidades de Antonio Nariño, Bosa, Ciudad Bolivar, Fontibón, Teusaquillo, Usaquen, Puente Aranda, Los Martires, Rafael Uribe Uribe, San Cristobal, Tunjuelito y Kennedy,  las visitas tecnicas generan un Concepto Técnico, que sirven como soporte al área jurídica para la respectiva actuación administrativa, que busca el continuo cumplimiento de la normatividad ambiental vigente en materia de emisiones atmosféricas en las diferentes industrias y/o establecimientos de comercio y/o servicio requeridos.</t>
  </si>
  <si>
    <t>Se verificaron y actualizaron 397 fuentes fijas adicionales con ayuda de las basea de datos que soportan el inventario,  se incluyeron datos de las características propias de la fuente tales como, tipo de sección, diametro y altura de la chimenea, consumos  de combustible y categoria IPCC (2006).  Asimismo se registro el avance y un análisis general del inventario.</t>
  </si>
  <si>
    <t xml:space="preserve">Con el objeto de cumplir la meta proyecto de inversión “REALIZAR 45000 ACTUACIÓNES TÉCNICAS O JURÍDICAS DE EVALUACIÓN, CONTROL, SEGUIMIENTO, PREVENCIÓN E INVESTIGACIÓN SOBRE LOS RECURSOS FLORA Y FAUNA SILVESTRE EN EL DISTRITO CAPITAL”, la SDA realizo 4,352 acciones técnicas y jurídicas en el segundo semestre de la vigencia 2016.
Las 1,759 acciones tecnicas en el Recurso Fauna corresponden a 2 operativos de control, 66 visitas de verificación de permisos cites y no cites, expedición de 123 salvoconductos, atención de 385 quejas, 97 rondas de control efectivo en las terminales de transporte, 23 jornadas de capacitación, 36 actividades de evaluación a solicitudes de permisos, 359 liberaciones de animales silvestres, 79 incautaciones, 344 entregas voluntarias, 213 Incautaciones y entregas voluntarias Apoyadas en Oficinas de Enlace, 16 Verificaciones en las Oficinas de Enlace, 16 Apoyo a las Verificaciones en las Oficinas de Enlace, estas actuaciones van encaminadas a proteger y conservar el recurso fauna silvestre desde varios frentes como la prevención, el seguimiento y el control represivo en coordinación con la policía nacional, toda vez, que existe una amplia normatividad de tipo ambiental que protege este recurso.
En cuanto al recurso Flora estas 1.673 acciones tecnicas corresponden a 13 operativos de control, 90 decomisos en las oficinas de enlace, 322 visitas de evaluación y control, 159 visitas de control a requerimientos, 46 inventarios de control, 34 permisos CITES y 73 NO CITES, 716 empresas con control en el sistema de información de la SDA, 62 salvoconductos, 36 establecimientos con registro del libro de operaciones, 99 empresas certificadas, 23 capacitaciones y se realizó control a la movilización de productos maderables. 
</t>
  </si>
  <si>
    <t xml:space="preserve">En relación con silvicultura y con el objetivo de Ejecutar 80,000 actuaciones técnicas o jurídicas en evaluación, control, seguimiento, prevención e investigación sobre el
manejo del arbolado urbano en el Distrito Capital, se debe asegurar por parte de la SDA que los tratamientos autorizados sean  ejecutados, verificar el cumplimiento de las obligaciones consignadas en los actos administrativos y conceptos técnicos al igual que hacer seguimiento a las quejas presentadas por deterioro del arbolado urbano o ejecución de los tratamientos silviculturales sin la debida autorización, es por ello que la SDA durante el segundo semestre de la vigencia 2016 realizo 3,200 actuaciones tecnicas y 379 actuaciones juridicas.
</t>
  </si>
  <si>
    <t>Durante el mes de Diciembre se generó 1 actuación administrativa que acoge los conceptos técnicos emitidos, se aclara que algunos conceptos técnicos y la totalidad de  los informes técnicos no requieren actuación administrativa.</t>
  </si>
  <si>
    <t xml:space="preserve">Durante el mes de Diciembre se generaron 5 conceptos técnicos  y 4 informes técnicos asociados al acompañamiento de las actividades de investigación, evaluación de planes de trabajo, remediación e identificación de  predios con afectación negativa de los recursos suelo y agua subterránea. </t>
  </si>
  <si>
    <t>Durante el mes de Diciembre se emitieron 2 requerimientos de predios diagnosticados. Se aclara que algunos conceptos técnicos y la totalidad de  los informes técnicos no requieren actuación administrativa.</t>
  </si>
  <si>
    <t>Durante el mes de Diciembre se emitieron un total de 4 conceptos técnicos, 4 informes técnicos y 1 un oficio de diagnostico de predios con sospecha de afectación negativa de los recursos suelo y agua subterráneas.</t>
  </si>
  <si>
    <t xml:space="preserve">Durante el mes de Diciembre de 2016 se emitieron un total de 12 actos administrativos relacionados con temas de reclamaciones de TUA, inicios de procesos sancionatorios, sellamiento definitivo de pozo, formulación pliego de cargos. </t>
  </si>
  <si>
    <t xml:space="preserve">Durante el mes de Diciembre de 2016 se emitieron un total de 36 conceptos técnicos, discriminados de la siguiente manera:
* 35 conceptos técnicos de control a pozos .
* 1 concepto técnico de un proceso sancionatorio. </t>
  </si>
  <si>
    <t>Durante el mes de Diciembre de 2016 se emitieron 5 actos administrativos que resulven de fondo solicitudes de aprovechamiento del recurso hidrico subterráneo.</t>
  </si>
  <si>
    <t xml:space="preserve">Durante el mes de Diciembre de 2016 se elaboraron un total de 7 conceptos técnicos que evaluan solicitudes de aprovechamiento del recurso hidrico subterráneo. </t>
  </si>
  <si>
    <t>La meta se enfoca en la evaluación de 503 usuarios asociados a hidrocarburos que requieren actuaciones de control ambiental para diagnosticar posible afectación al recurso hídrico o suelo que para los 4 meses de ejecución (Septiembre - Diciembre) daría una meta de 42 usuarios. De esta manera se daría atención a 17 usuarios. Para el periodo reportado se proyectaron 6 actuaciones administrativas.</t>
  </si>
  <si>
    <t xml:space="preserve">La meta se enfoca en la evaluación de 503 usuarios asociados a hidrocarburos que requieren actuaciones de control ambiental para diagnosticar posible afectación al recurso hídrico o suelo que para los 4 meses de ejecución (Septiembre - Diciembre) daría una meta de 42 usuarios. De esta manera se daría atención a 25 usuarios con visitas. Para el periodo reportado se realizaron 9 visitas técnicas y conceptos.
</t>
  </si>
  <si>
    <t xml:space="preserve">Emisión de actuaciones administrativas que decida de fondo el tramite permisivo  en ejercicio de la autoridad ambiental sobreasociados a la protección de la contaminación del recurso hídrico superficial, subterráneo y suelo de usuarios asociados a hidrocarburos </t>
  </si>
  <si>
    <r>
      <t xml:space="preserve">La meta se enfoca en las actuaciones técnicas a administrativas sobre los radicados de solicitudes en el rezago de atenciones del reparto del grupo hidrocarburos, estimado según la ficha de manejo ambiental del cuatrienio en 1386 para el segundo semestre de 2016. Teniendo en cuenta que la ejecución del presupuesto de la administración actual inicio en septiembre de 2016 para el grupo de hidrocarburos, se recalcula esta base a 924 radicados para dar atención en los cuatro meses (SEP-DIC). 
De esta manera se daría atención a 432 radicados para evaluación y concepto sobre las solicitudes asociados a la protección de la contaminación del recurso hídrico superficial, subterráneo y suelo de usuarios asociados a hidrocarburos. </t>
    </r>
    <r>
      <rPr>
        <b/>
        <u val="single"/>
        <sz val="12"/>
        <color indexed="8"/>
        <rFont val="Arial"/>
        <family val="2"/>
      </rPr>
      <t>En el periodo reportado se atendieron 432 radicados.</t>
    </r>
  </si>
  <si>
    <t>Se proyectaron 24 actos administrativos que incluyen autos de inicio, requerimientos, levantamiento de medidas preventiva y otras actuaciones de tipo administrativo para adelantar los procesos permisivos y sancionatorios de la entidad</t>
  </si>
  <si>
    <t xml:space="preserve">Levantamientos topográficos del área reconformada morfológica y recuperada o restaurada ambientalmente de los polígonos de los siguientes títulos mineros: Concesión Minera No. 14807 de la Sociedad Ladrillera Prisma S.A.S., Concesión Minera 14808 de Sociedad Ladrilleras Yomasa S.A., Seguimiento del estudio topográfico al Contrato de Concesión Minera 14807 del informe de cumplimiento y avance del primer semestre del año 2016 del PMA establecidos por la SDA a las Sociedades Ladrilleras Prisma, • Cantera Cerro Colorado – Torre de Energía de Alta Tensión: 7.616,3 metros cuadrados, • Cantera Cerro de Oriente: 10.142, 999 metros cuadrados, 
Por parte de la Subdirección en el segundo semestre se realizó el seguimiento y verificación de la información reportada remitida por el usuario.
</t>
  </si>
  <si>
    <t>Se realizó una (1) evaluación del recurso de reposición presentado por el propietario del Predio Cantarrana, por la suspensión de las actividades del Plan de Manejo, Recuperación o Restauración ambiental – PMRRA y una (1) evaluación de la solicitud de levantamiento de la medida preventiva de suspensión de las actividades del PMRRA, ordenada mediante Resolución No. 02467del 29/07/2014
Se han realizado seguimiento a tres (3) predios con PMA establecidos por la Secretaría Distrital de Ambiente, correspondientes a las Sociedades: Ladrillera Prisma S.A.S., Ladrilleras Yomasa S. A., y Ladrillera Helios S. A.
evaluación del PMRRA del predio afectado por la actividad extractiva de arcilla de la Ladrillera El Rogal, el cual se aprobó técnicamente y se proyectó el acto administrativo .
Se realizaron dos (2) seguimiento a Planes de Manejo, Recuperación o Restauración ambiental – PMRRA: Cantera El Cedro San Carlos y Canteras El Milagro y la Laja.
Ejecución de actividades y operativos de control ambiental a los actos administrativos de suspensión o cierre de las actividades de extracción, beneficio y transformación de materiales de construcción y arcilla, ordenados por la Secretaría Distrital de Ambiente a los propietarios de los predios afectados por dichas labores en el perímetro urbano de Bogotá D.C, en jurisdicción de la Secretaría Distrital de Ambiente. Se ejecutaron 16 actuaciones de control
En total 7 evaluacion y seguimiento los 2 restantes, 1 no ha iniciado y otro se encuntra suspendido.</t>
  </si>
  <si>
    <t>Durante el  periódo comprendido entre Octubre y diciembre de 2016  se realizó el análisis de información inicial, Complementaria y de seguimiento.</t>
  </si>
  <si>
    <t>Dar trámite a los registros de vertimientos para generadores de RESPEL derivados de acciones o proyectos de las entidades públicas en la Ciudad de Bogotá.</t>
  </si>
  <si>
    <t>Durante el  periódo comprendido entre Octubre y diciembre de 2016  como resultado de las visitas de reconocimiento técnico y control se proyectaron 134  Informes técnicos y 1 oficio de requerimiento, por medio de los cuales se evidenció el grado de cumplimiento de los establecimientos visitados y de esta manera requerir las medidas correctivas necesarias según el caso, de acuerdo con la normativa vigente en cuanto al manejo de los residuos peligrosos en la ciudad de Bogotá.
Durante los meses  de Julio a septiembre se avanzó en la fases de planeación y contratación de personal que realizaron estas actividades.</t>
  </si>
  <si>
    <t>Proyectar Informes técnicos y/o Conceptos Técnicos y/o oficios de requerimiento a los establecimientos que se controlan mediante visitas a generadores de RESPEL derivados de acciones o proyectos de las entidades públicas  en la Ciudad de Bogotá.</t>
  </si>
  <si>
    <t>Durante el  periódo comprendido entre Octubre y diciembre de 2016 se realizaron  134 visitas  de reconocimiento técnico y control a  las sedes de las entidades públicas del orden nacional y Distrital con sede en la Ciudad de Bogotá  generadores de RESPEL, derivados de acciones o proyectos de las entidades públicas que incidan sobre los recursos naturales en la Ciudad de Bogotá, en este sentido acorde con lo programación realizada de 120 visitas para este trimestre (40 visitas mensuales)  se logró un 111,6% de cumplimiento con respecto a los establecido. Los soportes se adjuntan en el anexo 1. Matriz de seguimiento SCASP - RESPEL.
De los procesos de visitas de reconocimiento técnico, se establecerán las prioridades de control que la SDA en cabeza de la SCASP tendrá presentes en el momento de iniciar proceso de control y seguimiento,En este punto la base del diagnóstico de priorización será el cumplimiento normativo establecido para la gestión de RESPEL.
Durante los meses  de Julio a septiembre se avanzó en la fases de planeación y contratación de personal que realizaron estas actividades.</t>
  </si>
  <si>
    <t>Realizar visitas de seguimiento y control a generadores de residuos peligrosos derivados de acciones o proyectos de las entidades públicas que incidan sobre los recursos naturales en la Ciudad de Bogotá.</t>
  </si>
  <si>
    <t>Se proyectaron actuaciones administrativas 
173 actuaciones administrativas entre (Medidas Preventivas de Control Impuestas, autos de inicio Sancionatorio, pliego de cargos, indagaciones, caducidades)
RESPEL 12 Acciones Sancionatorias (Actos Administrativos), 4 Medidas Preventivas de Control Impuestas
1 Acciones Sancionatorias (Actos Administrativos). Licencia Ambiental</t>
  </si>
  <si>
    <t>La SRHS realizó la revisión y estudio de cada una de las obligaciones establecidas en el PSMV y los 9 Conceptos e Informes Técnicos, contenidos en el Auto de inicio 2770 de 21 de Octubre de 2013, que corresponden a la evaluación y seguimiento que efectuó la SRHS de los 10 informes semestrales presentados por la empresa desde la emisión del PSMV (año 2007) hasta la fecha de promulgación del Auto 2770 de 21 de Octubre de 2013. Es así como se procedió a la continuación del proceso sancionatorio (impulso técnico) y se proyectó la formulación de Pliego de Cargos, por medio del proceso 3565707, donde se incluye las 21 obligaciones establecidas en el PSMV.
Por medioo del proceso forest 3617765 se elaboró el concepto tecnico de seguimiento a las 21 obligaciones del PSMV.
Se realizaron 19 recorridos con la actualización de 111 fichas de puntos de PSMV.</t>
  </si>
  <si>
    <t>346 documentos enfocados en la Atención a quejas y entes de Control, 79 en Atención a solicitudes de la Comunidad y asuntos partículares, 73 documentos en Atención a acciones Populares.
En cuanto a actividades de control en materia de vertimientos se desarrollaron 232 visitas técnicas de control ambiental, 195 Requerimientos de Control Ambiental, 63 Conceptos o informes de Control, 196 actividades de Atención de Registros de vertimientos, 7 Operativos de Control Ambiental vertimientos. 
En cuanto a actividades de control en materia de residuos peligrosos se desarrollaron 135 visitas técnicas de control ambiental, 76 Requerimientos de Control Ambiental, 29 Conceptos o informes de Control, 96 actividades de  Atención de Registros de RESPEL, 42 actividades de  Atención de Registros de Acopiadores Primarios. 
Con relación a actividades de seguimiento ambiental en materia de vertimientos se desarrollaron 16 Visitas de Seguimiento a permisos, 3 Requerimientos de Seguimiento a permisos, 13 Conceptos o informes de Seguimiento a permisos, mientras que con respecto a actividades de seguimiento ambiental a licencias se desarrollaron 13 visitas y 2 Conceptos de Seguimiento a Licencias Ambientales.</t>
  </si>
  <si>
    <t xml:space="preserve">Se atendieron 123 solictudes de cartografía  durante el este periodo por parte de los usuarios internos y externos de la SRHS.                                                                                                                                                                              </t>
  </si>
  <si>
    <t xml:space="preserve">Para las actividades de actuaciones administrativas que deciden de fondo las solicitudes de permiso de vertimeintos contamos con un total de 119 atuaciones que deciden de fondo (resoluciones y desistimientos)
Referente a los seguimientos de permiso de vertimeintos se emitieton  veintitrés (23) cobro por seguimiento y se realizaron las respectivas resoluciones. </t>
  </si>
  <si>
    <t xml:space="preserve">Por parte de la cuencas salitre, torca, tunjuelo y fucha y el grupo de hidrocarburos se realizaron 29 actuaciones tecnicas de solicitud de permiso de vertimeintos 24 ct y 5 informes de alcance.
Con la entrada en vigencia de la Resolcuión 631 de 2015, no se realizaron evaluaciones mediante concepto técnico de las solicitudes de permisos de vertimeintos en cambio se requierío a los usuarios la caracterización con los parametros establecidos en la misma un total de: 250 requerimientos o informacion complementaria, teniendo en cuenta el proceso de permiso de vertimeintos:
Una  solicitud de permiso de vertimientos corresponde a 
1. La revisión, verificación y evaluación documental, 
2. La ejecución de una  visita técnica;
3. La elaboración, revisión, aprobación de los productos técnicos y 
4. La emisión de los actos administrativos que haya lugar para resolver de manera definitiva la solicitud de permiso en conformidad con lo dispuesto por el Decreto 1076 de 2015
</t>
  </si>
  <si>
    <t>7, OBSERVACIONES AVANCE TRIMESTRE_4_  DE _2016</t>
  </si>
  <si>
    <t>5, PONDERACIÓN HORIZONTAL AÑO: _2016__</t>
  </si>
  <si>
    <t>CUENCA SALITRE - TORCA</t>
  </si>
  <si>
    <t>TOTAL MP1</t>
  </si>
  <si>
    <t>Cantera El Cedro San Carlos</t>
  </si>
  <si>
    <t>2  Canteras (Cantera El Milagro y Cantera El Milagro)</t>
  </si>
  <si>
    <t>3 Canteras (Ladrillera Prisma S.A.S, Ladrilleras Yomasa S. A y Ladrillera Helios S. A.)</t>
  </si>
  <si>
    <t>Ladrillera El Rogal</t>
  </si>
  <si>
    <t>Predio Cantarrana</t>
  </si>
  <si>
    <t>Chircal Hermanos Ortiz Pardo Ltda. – Predio El Consuelo</t>
  </si>
  <si>
    <t>predio ubicado en la Carrera 36 B No. 72 B – 11 Sur,  a nombre de FURA HÁBITAT</t>
  </si>
  <si>
    <t>Cantera Industrial y Minera La Quebrada Ltda. en liquidación.</t>
  </si>
  <si>
    <t>UPZ 69 - Ismael Perdomo</t>
  </si>
  <si>
    <t>Ismael Perdomo</t>
  </si>
  <si>
    <t>predio ubicado en la Carrera 71 G No. 69 -12 Sur, Barrio Sierra Morena, de la Localidad de Ciudad Bolívar de esta ciudad, a nombre de la empresa de servicios públicos AGUAS DE BOGOTÁ S.A. E.S.P., identificada con NIT. 830128286-1</t>
  </si>
  <si>
    <t>DISTRITO</t>
  </si>
  <si>
    <t>163553 ha</t>
  </si>
</sst>
</file>

<file path=xl/styles.xml><?xml version="1.0" encoding="utf-8"?>
<styleSheet xmlns="http://schemas.openxmlformats.org/spreadsheetml/2006/main">
  <numFmts count="4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 &quot;€&quot;_-;\-* #,##0.00\ &quot;€&quot;_-;_-* &quot;-&quot;??\ &quot;€&quot;_-;_-@_-"/>
    <numFmt numFmtId="173" formatCode="_-* #,##0.00\ _€_-;\-* #,##0.00\ _€_-;_-* &quot;-&quot;??\ _€_-;_-@_-"/>
    <numFmt numFmtId="174" formatCode="_ &quot;$&quot;\ * #,##0.00_ ;_ &quot;$&quot;\ * \-#,##0.00_ ;_ &quot;$&quot;\ * &quot;-&quot;??_ ;_ @_ "/>
    <numFmt numFmtId="175" formatCode="_ * #,##0.00_ ;_ * \-#,##0.00_ ;_ * &quot;-&quot;??_ ;_ @_ "/>
    <numFmt numFmtId="176" formatCode="[$$-240A]\ #,##0"/>
    <numFmt numFmtId="177" formatCode="_([$$-240A]\ * #,##0_);_([$$-240A]\ * \(#,##0\);_([$$-240A]\ * &quot;-&quot;??_);_(@_)"/>
    <numFmt numFmtId="178" formatCode="0.0%"/>
    <numFmt numFmtId="179" formatCode="_ * #,##0_ ;_ * \-#,##0_ ;_ * &quot;-&quot;??_ ;_ @_ "/>
    <numFmt numFmtId="180" formatCode="_(&quot;$&quot;* #,##0.00_);_(&quot;$&quot;* \(#,##0.00\);_(&quot;$&quot;* &quot;-&quot;??_);_(@_)"/>
    <numFmt numFmtId="181" formatCode="_-* #,##0\ _€_-;\-* #,##0\ _€_-;_-* &quot;-&quot;??\ _€_-;_-@_-"/>
    <numFmt numFmtId="182" formatCode="#,##0.0_);\(#,##0.0\)"/>
    <numFmt numFmtId="183" formatCode="_-* #,##0.0\ _€_-;\-* #,##0.0\ _€_-;_-* &quot;-&quot;??\ _€_-;_-@_-"/>
    <numFmt numFmtId="184" formatCode="_(* #,##0_);_(* \(#,##0\);_(* &quot;-&quot;??_);_(@_)"/>
    <numFmt numFmtId="185" formatCode="_(&quot;$&quot;* #,##0_);_(&quot;$&quot;* \(#,##0\);_(&quot;$&quot;* &quot;-&quot;??_);_(@_)"/>
    <numFmt numFmtId="186" formatCode="0.000"/>
    <numFmt numFmtId="187" formatCode="0.0000%"/>
    <numFmt numFmtId="188" formatCode="_-* #,##0.0\ &quot;€&quot;_-;\-* #,##0.0\ &quot;€&quot;_-;_-* &quot;-&quot;??\ &quot;€&quot;_-;_-@_-"/>
    <numFmt numFmtId="189" formatCode="_-* #,##0\ &quot;€&quot;_-;\-* #,##0\ &quot;€&quot;_-;_-* &quot;-&quot;??\ &quot;€&quot;_-;_-@_-"/>
    <numFmt numFmtId="190" formatCode="_-* #,##0.000\ &quot;€&quot;_-;\-* #,##0.000\ &quot;€&quot;_-;_-* &quot;-&quot;??\ &quot;€&quot;_-;_-@_-"/>
    <numFmt numFmtId="191" formatCode="[$-240A]dddd\,\ dd&quot; de &quot;mmmm&quot; de &quot;yyyy"/>
    <numFmt numFmtId="192" formatCode="[$-240A]hh:mm:ss\ AM/PM"/>
    <numFmt numFmtId="193" formatCode="&quot;$&quot;\ #,##0.00"/>
    <numFmt numFmtId="194" formatCode="&quot;$&quot;\ #,##0.0"/>
    <numFmt numFmtId="195" formatCode="&quot;$&quot;\ #,##0"/>
    <numFmt numFmtId="196" formatCode="#,##0.00000"/>
    <numFmt numFmtId="197" formatCode="0.0"/>
    <numFmt numFmtId="198" formatCode="_-* #,##0.000\ _€_-;\-* #,##0.000\ _€_-;_-* &quot;-&quot;??\ _€_-;_-@_-"/>
  </numFmts>
  <fonts count="86">
    <font>
      <sz val="11"/>
      <color theme="1"/>
      <name val="Calibri"/>
      <family val="2"/>
    </font>
    <font>
      <sz val="11"/>
      <color indexed="8"/>
      <name val="Calibri"/>
      <family val="2"/>
    </font>
    <font>
      <b/>
      <sz val="10"/>
      <name val="Arial"/>
      <family val="2"/>
    </font>
    <font>
      <sz val="11"/>
      <name val="Arial"/>
      <family val="2"/>
    </font>
    <font>
      <sz val="10"/>
      <name val="Arial"/>
      <family val="2"/>
    </font>
    <font>
      <sz val="12"/>
      <name val="Arial"/>
      <family val="2"/>
    </font>
    <font>
      <sz val="10"/>
      <name val="Tahoma"/>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sz val="9"/>
      <name val="Tahoma"/>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12"/>
      <name val="Tahoma"/>
      <family val="2"/>
    </font>
    <font>
      <sz val="8"/>
      <color indexed="8"/>
      <name val="Arial"/>
      <family val="2"/>
    </font>
    <font>
      <b/>
      <sz val="18"/>
      <name val="Arial"/>
      <family val="2"/>
    </font>
    <font>
      <sz val="14"/>
      <name val="Calibri"/>
      <family val="2"/>
    </font>
    <font>
      <b/>
      <sz val="8"/>
      <color indexed="8"/>
      <name val="Arial"/>
      <family val="2"/>
    </font>
    <font>
      <sz val="10"/>
      <name val="Arial Narrow"/>
      <family val="2"/>
    </font>
    <font>
      <b/>
      <sz val="11"/>
      <color indexed="8"/>
      <name val="Arial"/>
      <family val="2"/>
    </font>
    <font>
      <b/>
      <sz val="10"/>
      <color indexed="8"/>
      <name val="Arial"/>
      <family val="2"/>
    </font>
    <font>
      <sz val="12"/>
      <name val="Calibri"/>
      <family val="2"/>
    </font>
    <font>
      <b/>
      <sz val="11"/>
      <color indexed="8"/>
      <name val="Calibri"/>
      <family val="2"/>
    </font>
    <font>
      <sz val="10"/>
      <color indexed="8"/>
      <name val="Calibri"/>
      <family val="2"/>
    </font>
    <font>
      <sz val="7"/>
      <name val="Calibri"/>
      <family val="2"/>
    </font>
    <font>
      <sz val="10"/>
      <name val="Calibri"/>
      <family val="2"/>
    </font>
    <font>
      <b/>
      <sz val="11"/>
      <name val="Calibri"/>
      <family val="2"/>
    </font>
    <font>
      <sz val="9"/>
      <name val="Calibri"/>
      <family val="2"/>
    </font>
    <font>
      <sz val="11"/>
      <name val="Calibri"/>
      <family val="2"/>
    </font>
    <font>
      <sz val="12.1"/>
      <color indexed="8"/>
      <name val="Calibri"/>
      <family val="2"/>
    </font>
    <font>
      <sz val="8"/>
      <color indexed="10"/>
      <name val="Arial"/>
      <family val="2"/>
    </font>
    <font>
      <sz val="10"/>
      <color indexed="8"/>
      <name val="Arial"/>
      <family val="2"/>
    </font>
    <font>
      <b/>
      <u val="single"/>
      <sz val="12"/>
      <color indexed="8"/>
      <name val="Arial"/>
      <family val="2"/>
    </font>
    <font>
      <sz val="12.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9"/>
      <color indexed="8"/>
      <name val="Calibri"/>
      <family val="2"/>
    </font>
    <font>
      <sz val="11"/>
      <color indexed="8"/>
      <name val="Arial Narrow"/>
      <family val="2"/>
    </font>
    <font>
      <b/>
      <sz val="9"/>
      <color indexed="8"/>
      <name val="Calibri"/>
      <family val="2"/>
    </font>
    <font>
      <b/>
      <sz val="9"/>
      <name val="Calibri"/>
      <family val="2"/>
    </font>
    <font>
      <b/>
      <sz val="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9"/>
      <color theme="1"/>
      <name val="Calibri"/>
      <family val="2"/>
    </font>
    <font>
      <sz val="11"/>
      <color theme="1"/>
      <name val="Arial Narrow"/>
      <family val="2"/>
    </font>
    <font>
      <sz val="12"/>
      <color theme="1"/>
      <name val="Arial"/>
      <family val="2"/>
    </font>
    <font>
      <b/>
      <sz val="9"/>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indexed="65"/>
        <bgColor indexed="64"/>
      </patternFill>
    </fill>
    <fill>
      <patternFill patternType="solid">
        <fgColor indexed="50"/>
        <bgColor indexed="64"/>
      </patternFill>
    </fill>
    <fill>
      <patternFill patternType="solid">
        <fgColor indexed="17"/>
        <bgColor indexed="64"/>
      </patternFill>
    </fill>
    <fill>
      <patternFill patternType="solid">
        <fgColor indexed="31"/>
        <bgColor indexed="64"/>
      </patternFill>
    </fill>
    <fill>
      <patternFill patternType="solid">
        <fgColor rgb="FF99CC00"/>
        <bgColor indexed="64"/>
      </patternFill>
    </fill>
    <fill>
      <patternFill patternType="solid">
        <fgColor indexed="11"/>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bottom style="thin"/>
    </border>
    <border>
      <left style="medium"/>
      <right/>
      <top/>
      <bottom style="medium"/>
    </border>
    <border>
      <left/>
      <right/>
      <top/>
      <bottom style="medium"/>
    </border>
    <border>
      <left style="medium"/>
      <right/>
      <top/>
      <bottom/>
    </border>
    <border>
      <left/>
      <right style="medium"/>
      <top/>
      <bottom/>
    </border>
    <border>
      <left style="thin"/>
      <right style="thin"/>
      <top style="thin"/>
      <bottom style="medium"/>
    </border>
    <border>
      <left style="thin"/>
      <right style="medium"/>
      <top/>
      <bottom/>
    </border>
    <border>
      <left style="thin"/>
      <right style="thin"/>
      <top style="thin"/>
      <bottom/>
    </border>
    <border>
      <left/>
      <right style="thin"/>
      <top/>
      <bottom style="medium"/>
    </border>
    <border>
      <left style="thin"/>
      <right/>
      <top/>
      <bottom style="medium"/>
    </border>
    <border>
      <left style="medium"/>
      <right style="thin"/>
      <top/>
      <bottom style="medium"/>
    </border>
    <border>
      <left style="thin"/>
      <right style="medium"/>
      <top/>
      <bottom style="medium"/>
    </border>
    <border>
      <left style="thin"/>
      <right style="medium"/>
      <top style="medium">
        <color indexed="8"/>
      </top>
      <bottom style="medium"/>
    </border>
    <border>
      <left style="thin"/>
      <right style="thin"/>
      <top style="medium">
        <color indexed="8"/>
      </top>
      <bottom style="medium"/>
    </border>
    <border>
      <left style="thin"/>
      <right style="medium"/>
      <top style="medium"/>
      <bottom style="thin"/>
    </border>
    <border>
      <left style="thin"/>
      <right/>
      <top style="medium"/>
      <bottom style="thin"/>
    </border>
    <border>
      <left style="thin"/>
      <right style="thin"/>
      <top/>
      <bottom/>
    </border>
    <border>
      <left/>
      <right style="medium"/>
      <top/>
      <bottom style="medium"/>
    </border>
    <border>
      <left style="medium"/>
      <right/>
      <top style="medium"/>
      <bottom/>
    </border>
    <border>
      <left/>
      <right/>
      <top style="medium"/>
      <bottom/>
    </border>
    <border>
      <left/>
      <right style="thin"/>
      <top style="medium"/>
      <bottom/>
    </border>
    <border>
      <left/>
      <right style="thin"/>
      <top/>
      <bottom/>
    </border>
    <border>
      <left style="medium"/>
      <right style="thin"/>
      <top style="medium"/>
      <bottom style="thin"/>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medium"/>
      <top style="thin"/>
      <bottom/>
    </border>
    <border>
      <left style="thin"/>
      <right/>
      <top style="thin"/>
      <bottom style="thin"/>
    </border>
    <border>
      <left/>
      <right/>
      <top style="thin"/>
      <bottom style="thin"/>
    </border>
    <border>
      <left/>
      <right style="thin"/>
      <top style="thin"/>
      <bottom style="thin"/>
    </border>
    <border>
      <left style="medium"/>
      <right style="thin"/>
      <top style="thin"/>
      <bottom/>
    </border>
    <border>
      <left style="thin"/>
      <right style="thin"/>
      <top style="medium"/>
      <bottom/>
    </border>
    <border>
      <left style="thin"/>
      <right style="thin"/>
      <top/>
      <bottom style="medium"/>
    </border>
    <border>
      <left/>
      <right/>
      <top style="medium"/>
      <bottom style="thin"/>
    </border>
    <border>
      <left/>
      <right style="medium"/>
      <top style="medium"/>
      <bottom style="thin"/>
    </border>
    <border>
      <left/>
      <right style="medium"/>
      <top style="thin"/>
      <bottom style="thin"/>
    </border>
    <border>
      <left/>
      <right style="thin"/>
      <top style="medium"/>
      <bottom style="thin"/>
    </border>
    <border>
      <left style="thin"/>
      <right style="medium"/>
      <top style="medium"/>
      <bottom/>
    </border>
    <border>
      <left style="medium"/>
      <right style="thin"/>
      <top style="medium"/>
      <bottom/>
    </border>
    <border>
      <left style="medium"/>
      <right style="thin"/>
      <top/>
      <bottom/>
    </border>
    <border>
      <left style="thin"/>
      <right style="medium"/>
      <top/>
      <bottom style="thin"/>
    </border>
    <border>
      <left style="medium"/>
      <right style="medium"/>
      <top style="medium"/>
      <bottom/>
    </border>
    <border>
      <left style="medium"/>
      <right style="medium"/>
      <top/>
      <bottom/>
    </border>
    <border>
      <left style="medium"/>
      <right style="medium"/>
      <top/>
      <bottom style="medium"/>
    </border>
    <border>
      <left style="medium"/>
      <right style="medium"/>
      <top>
        <color indexed="63"/>
      </top>
      <bottom style="thin"/>
    </border>
    <border>
      <left/>
      <right/>
      <top style="medium"/>
      <bottom style="medium"/>
    </border>
    <border>
      <left/>
      <right style="medium"/>
      <top style="medium"/>
      <bottom style="medium"/>
    </border>
    <border>
      <left style="thin"/>
      <right/>
      <top style="thin"/>
      <bottom style="medium"/>
    </border>
    <border>
      <left/>
      <right style="thin"/>
      <top style="thin"/>
      <bottom style="medium"/>
    </border>
    <border>
      <left style="thin"/>
      <right/>
      <top style="thin"/>
      <bottom/>
    </border>
    <border>
      <left/>
      <right/>
      <top style="thin"/>
      <bottom/>
    </border>
    <border>
      <left/>
      <right style="medium"/>
      <top style="thin"/>
      <bottom/>
    </border>
    <border>
      <left style="medium"/>
      <right style="thin"/>
      <top/>
      <bottom style="thin"/>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175" fontId="4" fillId="0" borderId="0" applyFont="0" applyFill="0" applyBorder="0" applyAlignment="0" applyProtection="0"/>
    <xf numFmtId="175" fontId="4" fillId="0" borderId="0" applyFont="0" applyFill="0" applyBorder="0" applyAlignment="0" applyProtection="0"/>
    <xf numFmtId="0" fontId="68"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9" fillId="29" borderId="1"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0" applyNumberFormat="0" applyBorder="0" applyAlignment="0" applyProtection="0"/>
    <xf numFmtId="173" fontId="1" fillId="0" borderId="0" applyFont="0" applyFill="0" applyBorder="0" applyAlignment="0" applyProtection="0"/>
    <xf numFmtId="41" fontId="0" fillId="0" borderId="0" applyFont="0" applyFill="0" applyBorder="0" applyAlignment="0" applyProtection="0"/>
    <xf numFmtId="169" fontId="1"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0"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72" fontId="4"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42" fontId="0" fillId="0" borderId="0" applyFont="0" applyFill="0" applyBorder="0" applyAlignment="0" applyProtection="0"/>
    <xf numFmtId="172" fontId="1" fillId="0" borderId="0" applyFont="0" applyFill="0" applyBorder="0" applyAlignment="0" applyProtection="0"/>
    <xf numFmtId="174" fontId="4" fillId="0" borderId="0" applyFont="0" applyFill="0" applyBorder="0" applyAlignment="0" applyProtection="0"/>
    <xf numFmtId="179" fontId="4"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172" fontId="1" fillId="0" borderId="0" applyFont="0" applyFill="0" applyBorder="0" applyAlignment="0" applyProtection="0"/>
    <xf numFmtId="180" fontId="4" fillId="0" borderId="0" applyFont="0" applyFill="0" applyBorder="0" applyAlignment="0" applyProtection="0"/>
    <xf numFmtId="170" fontId="4" fillId="0" borderId="0" applyFont="0" applyFill="0" applyBorder="0" applyAlignment="0" applyProtection="0"/>
    <xf numFmtId="44" fontId="4"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73"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74" fillId="21" borderId="5"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68" fillId="0" borderId="8" applyNumberFormat="0" applyFill="0" applyAlignment="0" applyProtection="0"/>
    <xf numFmtId="0" fontId="80" fillId="0" borderId="9" applyNumberFormat="0" applyFill="0" applyAlignment="0" applyProtection="0"/>
  </cellStyleXfs>
  <cellXfs count="770">
    <xf numFmtId="0" fontId="0" fillId="0" borderId="0" xfId="0" applyFont="1" applyAlignment="1">
      <alignment/>
    </xf>
    <xf numFmtId="0" fontId="0" fillId="0" borderId="0" xfId="0" applyFill="1" applyAlignment="1">
      <alignment/>
    </xf>
    <xf numFmtId="0" fontId="5" fillId="0" borderId="0" xfId="97" applyFont="1" applyBorder="1" applyAlignment="1">
      <alignment vertical="center"/>
      <protection/>
    </xf>
    <xf numFmtId="0" fontId="7" fillId="0" borderId="0" xfId="0" applyFont="1" applyAlignment="1">
      <alignment/>
    </xf>
    <xf numFmtId="0" fontId="0" fillId="33" borderId="0" xfId="0" applyFill="1" applyAlignment="1">
      <alignment/>
    </xf>
    <xf numFmtId="0" fontId="0" fillId="0" borderId="0" xfId="0" applyFill="1" applyAlignment="1">
      <alignment horizontal="center" vertical="center"/>
    </xf>
    <xf numFmtId="0" fontId="81" fillId="0" borderId="0" xfId="0" applyFont="1" applyFill="1" applyAlignment="1">
      <alignment/>
    </xf>
    <xf numFmtId="0" fontId="4" fillId="0" borderId="0" xfId="0" applyFont="1" applyFill="1" applyAlignment="1">
      <alignment/>
    </xf>
    <xf numFmtId="0" fontId="5" fillId="0" borderId="0" xfId="0" applyFont="1" applyFill="1" applyAlignment="1">
      <alignment horizontal="center"/>
    </xf>
    <xf numFmtId="0" fontId="4" fillId="0" borderId="0" xfId="97" applyAlignment="1">
      <alignment vertical="center"/>
      <protection/>
    </xf>
    <xf numFmtId="10" fontId="4" fillId="0" borderId="0" xfId="97" applyNumberFormat="1" applyAlignment="1">
      <alignment vertical="center"/>
      <protection/>
    </xf>
    <xf numFmtId="0" fontId="4" fillId="0" borderId="0" xfId="97" applyBorder="1" applyAlignment="1">
      <alignment vertical="center"/>
      <protection/>
    </xf>
    <xf numFmtId="0" fontId="2" fillId="0" borderId="0" xfId="97" applyFont="1" applyAlignment="1">
      <alignment vertical="center"/>
      <protection/>
    </xf>
    <xf numFmtId="0" fontId="4" fillId="34" borderId="0" xfId="97" applyFill="1" applyBorder="1" applyAlignment="1">
      <alignment vertical="center"/>
      <protection/>
    </xf>
    <xf numFmtId="0" fontId="4" fillId="34" borderId="0" xfId="97" applyFill="1" applyAlignment="1">
      <alignment vertical="center"/>
      <protection/>
    </xf>
    <xf numFmtId="0" fontId="11" fillId="34" borderId="0" xfId="97" applyFont="1" applyFill="1" applyAlignment="1">
      <alignment vertical="center"/>
      <protection/>
    </xf>
    <xf numFmtId="0" fontId="11" fillId="0" borderId="0" xfId="97" applyFont="1" applyAlignment="1">
      <alignment vertical="center"/>
      <protection/>
    </xf>
    <xf numFmtId="10" fontId="4" fillId="34" borderId="0" xfId="97" applyNumberFormat="1" applyFill="1" applyAlignment="1">
      <alignment vertical="center"/>
      <protection/>
    </xf>
    <xf numFmtId="0" fontId="0" fillId="33" borderId="0" xfId="0" applyFill="1" applyAlignment="1">
      <alignment horizontal="center"/>
    </xf>
    <xf numFmtId="0" fontId="7" fillId="0" borderId="10" xfId="0" applyFont="1" applyBorder="1" applyAlignment="1">
      <alignment horizontal="center" vertical="center"/>
    </xf>
    <xf numFmtId="0" fontId="0" fillId="0" borderId="0" xfId="0" applyFill="1" applyAlignment="1">
      <alignment horizontal="center"/>
    </xf>
    <xf numFmtId="0" fontId="7" fillId="0" borderId="0" xfId="0" applyFont="1" applyAlignment="1">
      <alignment vertical="center"/>
    </xf>
    <xf numFmtId="0" fontId="11" fillId="0" borderId="0" xfId="0" applyFont="1" applyFill="1" applyAlignment="1">
      <alignment/>
    </xf>
    <xf numFmtId="181" fontId="0" fillId="0" borderId="0" xfId="0" applyNumberFormat="1" applyFill="1" applyAlignment="1">
      <alignment horizontal="center"/>
    </xf>
    <xf numFmtId="0" fontId="16" fillId="33" borderId="10" xfId="0" applyFont="1" applyFill="1" applyBorder="1" applyAlignment="1">
      <alignment horizontal="center" vertical="center" wrapText="1"/>
    </xf>
    <xf numFmtId="0" fontId="16" fillId="33" borderId="10" xfId="0" applyFont="1" applyFill="1" applyBorder="1" applyAlignment="1">
      <alignment horizontal="justify" vertical="center" wrapText="1"/>
    </xf>
    <xf numFmtId="3" fontId="17" fillId="0" borderId="11" xfId="0" applyNumberFormat="1" applyFont="1" applyFill="1" applyBorder="1" applyAlignment="1">
      <alignment horizontal="center" vertical="center" wrapText="1"/>
    </xf>
    <xf numFmtId="181" fontId="82" fillId="33" borderId="12" xfId="0" applyNumberFormat="1" applyFont="1" applyFill="1" applyBorder="1" applyAlignment="1">
      <alignment horizontal="center"/>
    </xf>
    <xf numFmtId="0" fontId="0" fillId="0" borderId="0" xfId="0" applyFill="1" applyAlignment="1">
      <alignment horizontal="center"/>
    </xf>
    <xf numFmtId="0" fontId="0" fillId="0" borderId="0" xfId="0" applyFill="1" applyAlignment="1">
      <alignment horizontal="center"/>
    </xf>
    <xf numFmtId="3" fontId="17" fillId="33" borderId="11" xfId="0" applyNumberFormat="1" applyFont="1" applyFill="1" applyBorder="1" applyAlignment="1">
      <alignment horizontal="center" vertical="center" wrapText="1"/>
    </xf>
    <xf numFmtId="0" fontId="18" fillId="33" borderId="10" xfId="0" applyFont="1" applyFill="1" applyBorder="1" applyAlignment="1">
      <alignment horizontal="right" vertical="center"/>
    </xf>
    <xf numFmtId="3" fontId="17" fillId="33" borderId="10" xfId="83" applyNumberFormat="1" applyFont="1" applyFill="1" applyBorder="1" applyAlignment="1">
      <alignment horizontal="center" vertical="center" wrapText="1"/>
    </xf>
    <xf numFmtId="3" fontId="17" fillId="33" borderId="12" xfId="83" applyNumberFormat="1" applyFont="1" applyFill="1" applyBorder="1" applyAlignment="1">
      <alignment horizontal="center" vertical="center" wrapText="1"/>
    </xf>
    <xf numFmtId="181" fontId="82" fillId="33" borderId="12" xfId="0" applyNumberFormat="1" applyFont="1" applyFill="1" applyBorder="1" applyAlignment="1">
      <alignment vertical="center"/>
    </xf>
    <xf numFmtId="181" fontId="82" fillId="33" borderId="10" xfId="0" applyNumberFormat="1" applyFont="1" applyFill="1" applyBorder="1" applyAlignment="1">
      <alignment vertical="center"/>
    </xf>
    <xf numFmtId="181" fontId="82" fillId="33" borderId="10" xfId="0" applyNumberFormat="1" applyFont="1" applyFill="1" applyBorder="1" applyAlignment="1">
      <alignment horizontal="center"/>
    </xf>
    <xf numFmtId="0" fontId="0" fillId="0" borderId="13" xfId="0" applyFill="1" applyBorder="1" applyAlignment="1">
      <alignment/>
    </xf>
    <xf numFmtId="0" fontId="0" fillId="0" borderId="14" xfId="0" applyFill="1" applyBorder="1" applyAlignment="1">
      <alignment/>
    </xf>
    <xf numFmtId="0" fontId="83" fillId="0" borderId="0" xfId="0" applyFont="1" applyFill="1" applyAlignment="1">
      <alignment horizontal="center" vertical="center"/>
    </xf>
    <xf numFmtId="0" fontId="5" fillId="33" borderId="15" xfId="0" applyFont="1" applyFill="1" applyBorder="1" applyAlignment="1">
      <alignment vertical="top" wrapText="1"/>
    </xf>
    <xf numFmtId="0" fontId="5" fillId="33" borderId="0" xfId="0" applyFont="1" applyFill="1" applyBorder="1" applyAlignment="1">
      <alignment vertical="top" wrapText="1"/>
    </xf>
    <xf numFmtId="0" fontId="5" fillId="33" borderId="0" xfId="0" applyFont="1" applyFill="1" applyBorder="1" applyAlignment="1">
      <alignment horizontal="center" vertical="center" wrapText="1"/>
    </xf>
    <xf numFmtId="0" fontId="84" fillId="33" borderId="15" xfId="0" applyFont="1" applyFill="1" applyBorder="1" applyAlignment="1">
      <alignment/>
    </xf>
    <xf numFmtId="0" fontId="84" fillId="33" borderId="0" xfId="0" applyFont="1" applyFill="1" applyBorder="1" applyAlignment="1">
      <alignment/>
    </xf>
    <xf numFmtId="0" fontId="84" fillId="33" borderId="0" xfId="0" applyFont="1" applyFill="1" applyBorder="1" applyAlignment="1">
      <alignment horizontal="center"/>
    </xf>
    <xf numFmtId="0" fontId="84" fillId="33" borderId="16" xfId="0" applyFont="1" applyFill="1" applyBorder="1" applyAlignment="1">
      <alignment/>
    </xf>
    <xf numFmtId="0" fontId="15" fillId="35" borderId="11" xfId="0" applyFont="1" applyFill="1" applyBorder="1" applyAlignment="1" applyProtection="1">
      <alignment horizontal="left" vertical="center" wrapText="1"/>
      <protection locked="0"/>
    </xf>
    <xf numFmtId="0" fontId="15" fillId="35" borderId="10" xfId="0" applyFont="1" applyFill="1" applyBorder="1" applyAlignment="1" applyProtection="1">
      <alignment horizontal="left" vertical="center" wrapText="1"/>
      <protection locked="0"/>
    </xf>
    <xf numFmtId="0" fontId="15" fillId="35" borderId="17" xfId="0" applyFont="1" applyFill="1" applyBorder="1" applyAlignment="1" applyProtection="1">
      <alignment horizontal="left" vertical="center" wrapText="1"/>
      <protection locked="0"/>
    </xf>
    <xf numFmtId="0" fontId="15" fillId="35" borderId="12" xfId="0" applyFont="1" applyFill="1" applyBorder="1" applyAlignment="1" applyProtection="1">
      <alignment horizontal="left" vertical="center" wrapText="1"/>
      <protection locked="0"/>
    </xf>
    <xf numFmtId="0" fontId="16" fillId="33" borderId="18" xfId="0" applyFont="1" applyFill="1" applyBorder="1" applyAlignment="1">
      <alignment horizontal="justify" vertical="center" wrapText="1"/>
    </xf>
    <xf numFmtId="3" fontId="4" fillId="0" borderId="10" xfId="0" applyNumberFormat="1" applyFont="1" applyFill="1" applyBorder="1" applyAlignment="1">
      <alignment horizontal="center" vertical="center" wrapText="1"/>
    </xf>
    <xf numFmtId="41" fontId="0" fillId="0" borderId="10" xfId="86" applyNumberFormat="1" applyFont="1" applyBorder="1" applyAlignment="1">
      <alignment horizontal="center" vertical="center"/>
    </xf>
    <xf numFmtId="178" fontId="4" fillId="0" borderId="10" xfId="0" applyNumberFormat="1" applyFont="1" applyFill="1" applyBorder="1" applyAlignment="1">
      <alignment horizontal="center" vertical="center"/>
    </xf>
    <xf numFmtId="0" fontId="0" fillId="0" borderId="10" xfId="0" applyBorder="1" applyAlignment="1">
      <alignment horizontal="center" vertical="center"/>
    </xf>
    <xf numFmtId="0" fontId="81" fillId="0" borderId="10" xfId="0" applyFont="1" applyBorder="1" applyAlignment="1">
      <alignment horizontal="center" vertical="center" wrapText="1"/>
    </xf>
    <xf numFmtId="0" fontId="81" fillId="0" borderId="10" xfId="0" applyFont="1" applyBorder="1" applyAlignment="1">
      <alignment horizontal="center" vertical="center"/>
    </xf>
    <xf numFmtId="0" fontId="81" fillId="0" borderId="10" xfId="0" applyFont="1" applyFill="1" applyBorder="1" applyAlignment="1">
      <alignment horizontal="center" vertical="center" wrapText="1"/>
    </xf>
    <xf numFmtId="0" fontId="14" fillId="0" borderId="10" xfId="0" applyFont="1" applyBorder="1" applyAlignment="1" applyProtection="1">
      <alignment horizontal="center" vertical="center" wrapText="1"/>
      <protection locked="0"/>
    </xf>
    <xf numFmtId="0" fontId="7" fillId="0" borderId="10" xfId="0" applyFont="1" applyBorder="1" applyAlignment="1">
      <alignment horizontal="center" vertical="center" wrapText="1"/>
    </xf>
    <xf numFmtId="0" fontId="5" fillId="35" borderId="19" xfId="0" applyFont="1" applyFill="1" applyBorder="1" applyAlignment="1">
      <alignment horizontal="center" vertical="center" wrapText="1"/>
    </xf>
    <xf numFmtId="181" fontId="7" fillId="0" borderId="10" xfId="65" applyNumberFormat="1" applyFont="1" applyBorder="1" applyAlignment="1">
      <alignment vertical="center"/>
    </xf>
    <xf numFmtId="183" fontId="7" fillId="0" borderId="10" xfId="65" applyNumberFormat="1" applyFont="1" applyBorder="1" applyAlignment="1">
      <alignment vertical="center"/>
    </xf>
    <xf numFmtId="0" fontId="0" fillId="33" borderId="0" xfId="0" applyFill="1" applyAlignment="1">
      <alignment horizontal="center" vertical="center"/>
    </xf>
    <xf numFmtId="0" fontId="84" fillId="33" borderId="0" xfId="0" applyFont="1" applyFill="1" applyBorder="1" applyAlignment="1">
      <alignment horizontal="center" vertical="center"/>
    </xf>
    <xf numFmtId="182" fontId="7" fillId="0" borderId="10" xfId="50" applyNumberFormat="1" applyFont="1" applyBorder="1" applyAlignment="1">
      <alignment horizontal="center" vertical="center"/>
    </xf>
    <xf numFmtId="181" fontId="7" fillId="0" borderId="10" xfId="65" applyNumberFormat="1" applyFont="1" applyBorder="1" applyAlignment="1">
      <alignment horizontal="center" vertical="center"/>
    </xf>
    <xf numFmtId="10" fontId="7" fillId="0" borderId="10" xfId="104" applyNumberFormat="1" applyFont="1" applyBorder="1" applyAlignment="1">
      <alignment horizontal="center" vertical="center"/>
    </xf>
    <xf numFmtId="10" fontId="4" fillId="0" borderId="11" xfId="0" applyNumberFormat="1" applyFont="1" applyFill="1" applyBorder="1" applyAlignment="1">
      <alignment horizontal="center" vertical="center" wrapText="1"/>
    </xf>
    <xf numFmtId="41" fontId="0" fillId="0" borderId="17" xfId="86" applyNumberFormat="1" applyFont="1" applyBorder="1" applyAlignment="1">
      <alignment horizontal="center" vertical="center"/>
    </xf>
    <xf numFmtId="3" fontId="4" fillId="0" borderId="11" xfId="83" applyNumberFormat="1" applyFont="1" applyFill="1" applyBorder="1" applyAlignment="1">
      <alignment horizontal="center" vertical="center" wrapText="1"/>
    </xf>
    <xf numFmtId="3" fontId="0" fillId="0" borderId="10" xfId="0" applyNumberFormat="1" applyBorder="1" applyAlignment="1">
      <alignment horizontal="center" vertical="center"/>
    </xf>
    <xf numFmtId="9" fontId="0" fillId="0" borderId="10" xfId="104" applyFont="1" applyBorder="1" applyAlignment="1">
      <alignment horizontal="center" vertical="center"/>
    </xf>
    <xf numFmtId="10" fontId="0" fillId="0" borderId="10" xfId="104" applyNumberFormat="1" applyFont="1" applyBorder="1" applyAlignment="1">
      <alignment horizontal="center" vertical="center"/>
    </xf>
    <xf numFmtId="3" fontId="3" fillId="33" borderId="11" xfId="0" applyNumberFormat="1" applyFont="1" applyFill="1" applyBorder="1" applyAlignment="1">
      <alignment horizontal="center" vertical="center" wrapText="1"/>
    </xf>
    <xf numFmtId="9" fontId="17" fillId="33" borderId="11" xfId="104" applyFont="1" applyFill="1" applyBorder="1" applyAlignment="1">
      <alignment horizontal="center" vertical="center" wrapText="1"/>
    </xf>
    <xf numFmtId="0" fontId="0" fillId="0" borderId="11" xfId="0" applyBorder="1" applyAlignment="1">
      <alignment horizontal="center" vertical="center"/>
    </xf>
    <xf numFmtId="37" fontId="0" fillId="0" borderId="0" xfId="0" applyNumberFormat="1" applyFill="1" applyAlignment="1">
      <alignment horizontal="center" vertical="center"/>
    </xf>
    <xf numFmtId="9" fontId="0" fillId="0" borderId="11" xfId="104" applyFont="1" applyBorder="1" applyAlignment="1">
      <alignment horizontal="center" vertical="center"/>
    </xf>
    <xf numFmtId="10" fontId="0" fillId="0" borderId="11" xfId="104" applyNumberFormat="1" applyFont="1" applyBorder="1" applyAlignment="1">
      <alignment horizontal="center" vertical="center"/>
    </xf>
    <xf numFmtId="39" fontId="18" fillId="33" borderId="11" xfId="83" applyNumberFormat="1" applyFont="1" applyFill="1" applyBorder="1" applyAlignment="1">
      <alignment horizontal="center" vertical="center"/>
    </xf>
    <xf numFmtId="178" fontId="4" fillId="0" borderId="11" xfId="0" applyNumberFormat="1" applyFont="1" applyFill="1" applyBorder="1" applyAlignment="1">
      <alignment horizontal="center" vertical="center"/>
    </xf>
    <xf numFmtId="178" fontId="4" fillId="0" borderId="17" xfId="0" applyNumberFormat="1" applyFont="1" applyFill="1" applyBorder="1" applyAlignment="1">
      <alignment horizontal="center" vertical="center"/>
    </xf>
    <xf numFmtId="10" fontId="0" fillId="0" borderId="10" xfId="0" applyNumberFormat="1" applyBorder="1" applyAlignment="1">
      <alignment horizontal="center" vertical="center"/>
    </xf>
    <xf numFmtId="0" fontId="15" fillId="0" borderId="10" xfId="97" applyFont="1" applyBorder="1" applyAlignment="1">
      <alignment vertical="center"/>
      <protection/>
    </xf>
    <xf numFmtId="0" fontId="14" fillId="0" borderId="17" xfId="0" applyFont="1" applyBorder="1" applyAlignment="1" applyProtection="1">
      <alignment horizontal="center" vertical="center" wrapText="1"/>
      <protection locked="0"/>
    </xf>
    <xf numFmtId="0" fontId="15" fillId="34" borderId="17" xfId="97" applyFont="1" applyFill="1" applyBorder="1" applyAlignment="1">
      <alignment vertical="center"/>
      <protection/>
    </xf>
    <xf numFmtId="0" fontId="5" fillId="0" borderId="10" xfId="0" applyFont="1" applyFill="1" applyBorder="1" applyAlignment="1">
      <alignment horizontal="center"/>
    </xf>
    <xf numFmtId="0" fontId="34" fillId="35" borderId="10" xfId="0" applyFont="1" applyFill="1" applyBorder="1" applyAlignment="1">
      <alignment/>
    </xf>
    <xf numFmtId="0" fontId="32" fillId="35" borderId="10" xfId="0" applyFont="1" applyFill="1" applyBorder="1" applyAlignment="1">
      <alignment/>
    </xf>
    <xf numFmtId="0" fontId="0" fillId="33" borderId="10" xfId="0" applyFill="1" applyBorder="1" applyAlignment="1">
      <alignment horizontal="center"/>
    </xf>
    <xf numFmtId="3" fontId="19" fillId="36" borderId="10" xfId="0" applyNumberFormat="1" applyFont="1" applyFill="1" applyBorder="1" applyAlignment="1">
      <alignment horizontal="center" vertical="center" wrapText="1"/>
    </xf>
    <xf numFmtId="181" fontId="85" fillId="0" borderId="10" xfId="0" applyNumberFormat="1" applyFont="1" applyFill="1" applyBorder="1" applyAlignment="1">
      <alignment vertical="center"/>
    </xf>
    <xf numFmtId="0" fontId="10" fillId="35" borderId="10" xfId="0" applyFont="1" applyFill="1" applyBorder="1" applyAlignment="1">
      <alignment horizontal="right"/>
    </xf>
    <xf numFmtId="0" fontId="0" fillId="0" borderId="11" xfId="0" applyFill="1" applyBorder="1" applyAlignment="1">
      <alignment horizontal="center" vertical="center"/>
    </xf>
    <xf numFmtId="0" fontId="5" fillId="0" borderId="12" xfId="0" applyFont="1" applyFill="1" applyBorder="1" applyAlignment="1">
      <alignment horizontal="center"/>
    </xf>
    <xf numFmtId="10" fontId="34" fillId="35" borderId="12" xfId="104" applyNumberFormat="1" applyFont="1" applyFill="1" applyBorder="1" applyAlignment="1">
      <alignment/>
    </xf>
    <xf numFmtId="0" fontId="34" fillId="35" borderId="12" xfId="0" applyFont="1" applyFill="1" applyBorder="1" applyAlignment="1">
      <alignment/>
    </xf>
    <xf numFmtId="0" fontId="32" fillId="35" borderId="12" xfId="0" applyFont="1" applyFill="1" applyBorder="1" applyAlignment="1">
      <alignment/>
    </xf>
    <xf numFmtId="10" fontId="4" fillId="34" borderId="0" xfId="97" applyNumberFormat="1" applyFill="1" applyBorder="1" applyAlignment="1">
      <alignment vertical="center"/>
      <protection/>
    </xf>
    <xf numFmtId="41" fontId="0" fillId="0" borderId="10" xfId="86" applyNumberFormat="1" applyFont="1" applyFill="1" applyBorder="1" applyAlignment="1">
      <alignment horizontal="center" vertical="center"/>
    </xf>
    <xf numFmtId="9" fontId="81" fillId="0" borderId="10" xfId="0" applyNumberFormat="1" applyFont="1" applyBorder="1" applyAlignment="1">
      <alignment horizontal="center" vertical="center"/>
    </xf>
    <xf numFmtId="10" fontId="7" fillId="0" borderId="10" xfId="0" applyNumberFormat="1" applyFont="1" applyBorder="1" applyAlignment="1">
      <alignment horizontal="center" vertical="center"/>
    </xf>
    <xf numFmtId="2" fontId="81" fillId="0" borderId="10" xfId="0" applyNumberFormat="1" applyFont="1" applyBorder="1" applyAlignment="1">
      <alignment horizontal="center" vertical="center"/>
    </xf>
    <xf numFmtId="2" fontId="7" fillId="0" borderId="10" xfId="0" applyNumberFormat="1" applyFont="1" applyBorder="1" applyAlignment="1">
      <alignment horizontal="center" vertical="center"/>
    </xf>
    <xf numFmtId="39" fontId="7" fillId="0" borderId="10" xfId="50" applyNumberFormat="1" applyFont="1" applyBorder="1" applyAlignment="1">
      <alignment horizontal="center" vertical="center"/>
    </xf>
    <xf numFmtId="0" fontId="81" fillId="0" borderId="10" xfId="0" applyFont="1" applyBorder="1" applyAlignment="1">
      <alignment horizontal="center" vertical="center"/>
    </xf>
    <xf numFmtId="0" fontId="2" fillId="0" borderId="10" xfId="0" applyFont="1" applyBorder="1" applyAlignment="1" applyProtection="1">
      <alignment horizontal="center" vertical="center" wrapText="1"/>
      <protection locked="0"/>
    </xf>
    <xf numFmtId="0" fontId="16" fillId="33" borderId="0" xfId="0" applyFont="1" applyFill="1" applyBorder="1" applyAlignment="1">
      <alignment horizontal="justify" vertical="center" wrapText="1"/>
    </xf>
    <xf numFmtId="0" fontId="4" fillId="0" borderId="0" xfId="100" applyBorder="1">
      <alignment/>
      <protection/>
    </xf>
    <xf numFmtId="0" fontId="4" fillId="0" borderId="0" xfId="100" applyBorder="1" applyAlignment="1">
      <alignment vertical="center" wrapText="1"/>
      <protection/>
    </xf>
    <xf numFmtId="0" fontId="4" fillId="0" borderId="0" xfId="100" applyBorder="1" applyAlignment="1">
      <alignment wrapText="1"/>
      <protection/>
    </xf>
    <xf numFmtId="0" fontId="4" fillId="0" borderId="0" xfId="100">
      <alignment/>
      <protection/>
    </xf>
    <xf numFmtId="0" fontId="5" fillId="0" borderId="0" xfId="100" applyFont="1" applyBorder="1">
      <alignment/>
      <protection/>
    </xf>
    <xf numFmtId="0" fontId="5" fillId="0" borderId="0" xfId="100" applyFont="1" applyBorder="1" applyAlignment="1">
      <alignment vertical="center" wrapText="1"/>
      <protection/>
    </xf>
    <xf numFmtId="0" fontId="5" fillId="0" borderId="0" xfId="100" applyFont="1" applyBorder="1" applyAlignment="1">
      <alignment wrapText="1"/>
      <protection/>
    </xf>
    <xf numFmtId="0" fontId="5" fillId="0" borderId="0" xfId="100" applyFont="1">
      <alignment/>
      <protection/>
    </xf>
    <xf numFmtId="0" fontId="14" fillId="35" borderId="17" xfId="100" applyFont="1" applyFill="1" applyBorder="1" applyAlignment="1">
      <alignment horizontal="center" vertical="center" wrapText="1"/>
      <protection/>
    </xf>
    <xf numFmtId="0" fontId="14" fillId="35" borderId="20" xfId="100" applyFont="1" applyFill="1" applyBorder="1" applyAlignment="1">
      <alignment horizontal="center" vertical="center" wrapText="1"/>
      <protection/>
    </xf>
    <xf numFmtId="0" fontId="14" fillId="35" borderId="21" xfId="100" applyFont="1" applyFill="1" applyBorder="1" applyAlignment="1">
      <alignment horizontal="center" vertical="center" wrapText="1"/>
      <protection/>
    </xf>
    <xf numFmtId="0" fontId="14" fillId="35" borderId="10" xfId="100" applyFont="1" applyFill="1" applyBorder="1" applyAlignment="1">
      <alignment horizontal="center" vertical="center" wrapText="1"/>
      <protection/>
    </xf>
    <xf numFmtId="0" fontId="14" fillId="35" borderId="22" xfId="100" applyFont="1" applyFill="1" applyBorder="1" applyAlignment="1">
      <alignment horizontal="center" vertical="center"/>
      <protection/>
    </xf>
    <xf numFmtId="0" fontId="14" fillId="35" borderId="23" xfId="100" applyFont="1" applyFill="1" applyBorder="1" applyAlignment="1">
      <alignment horizontal="center" vertical="center" wrapText="1"/>
      <protection/>
    </xf>
    <xf numFmtId="0" fontId="11" fillId="0" borderId="0" xfId="102" applyFont="1" applyBorder="1" applyAlignment="1">
      <alignment vertical="center" wrapText="1"/>
      <protection/>
    </xf>
    <xf numFmtId="0" fontId="11" fillId="0" borderId="0" xfId="100" applyFont="1" applyBorder="1" applyAlignment="1">
      <alignment vertical="center" wrapText="1"/>
      <protection/>
    </xf>
    <xf numFmtId="176" fontId="11" fillId="0" borderId="10" xfId="0" applyNumberFormat="1" applyFont="1" applyFill="1" applyBorder="1" applyAlignment="1">
      <alignment horizontal="center" vertical="center" wrapText="1"/>
    </xf>
    <xf numFmtId="3" fontId="21" fillId="0" borderId="10" xfId="0" applyNumberFormat="1" applyFont="1" applyFill="1" applyBorder="1" applyAlignment="1">
      <alignment horizontal="center" vertical="center" wrapText="1"/>
    </xf>
    <xf numFmtId="181" fontId="4" fillId="0" borderId="0" xfId="100" applyNumberFormat="1" applyBorder="1">
      <alignment/>
      <protection/>
    </xf>
    <xf numFmtId="185" fontId="4" fillId="0" borderId="0" xfId="100" applyNumberFormat="1">
      <alignment/>
      <protection/>
    </xf>
    <xf numFmtId="0" fontId="9" fillId="0" borderId="0" xfId="100" applyFont="1" applyBorder="1" applyAlignment="1">
      <alignment horizontal="center" vertical="center"/>
      <protection/>
    </xf>
    <xf numFmtId="0" fontId="4" fillId="0" borderId="0" xfId="100" applyAlignment="1">
      <alignment/>
      <protection/>
    </xf>
    <xf numFmtId="0" fontId="7" fillId="0" borderId="10" xfId="0" applyFont="1" applyFill="1" applyBorder="1" applyAlignment="1">
      <alignment horizontal="center" vertical="center"/>
    </xf>
    <xf numFmtId="0" fontId="81" fillId="0" borderId="10" xfId="0" applyFont="1" applyFill="1" applyBorder="1" applyAlignment="1">
      <alignment horizontal="center" vertical="center"/>
    </xf>
    <xf numFmtId="183" fontId="7" fillId="0" borderId="10" xfId="65" applyNumberFormat="1" applyFont="1" applyFill="1" applyBorder="1" applyAlignment="1">
      <alignment vertical="center"/>
    </xf>
    <xf numFmtId="0" fontId="0" fillId="0" borderId="11" xfId="0" applyBorder="1" applyAlignment="1">
      <alignment horizontal="center" vertical="center"/>
    </xf>
    <xf numFmtId="0" fontId="0" fillId="0" borderId="10" xfId="0" applyBorder="1" applyAlignment="1">
      <alignment horizontal="center" vertical="center"/>
    </xf>
    <xf numFmtId="0" fontId="35" fillId="33" borderId="11" xfId="0" applyFont="1" applyFill="1" applyBorder="1" applyAlignment="1">
      <alignment horizontal="center" vertical="center"/>
    </xf>
    <xf numFmtId="0" fontId="35" fillId="33" borderId="10" xfId="0" applyFont="1" applyFill="1" applyBorder="1" applyAlignment="1">
      <alignment horizontal="center" vertical="center"/>
    </xf>
    <xf numFmtId="0" fontId="35" fillId="33" borderId="17"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5" fillId="33" borderId="10" xfId="0" applyFont="1" applyFill="1" applyBorder="1" applyAlignment="1">
      <alignment horizontal="justify" vertical="center" wrapText="1"/>
    </xf>
    <xf numFmtId="0" fontId="28" fillId="33" borderId="10" xfId="0" applyFont="1" applyFill="1" applyBorder="1" applyAlignment="1">
      <alignment horizontal="center" vertical="center" wrapText="1"/>
    </xf>
    <xf numFmtId="0" fontId="5" fillId="33" borderId="10" xfId="0" applyFont="1" applyFill="1" applyBorder="1" applyAlignment="1">
      <alignment horizontal="center" vertical="center"/>
    </xf>
    <xf numFmtId="0" fontId="28" fillId="33" borderId="10" xfId="0" applyFont="1" applyFill="1" applyBorder="1" applyAlignment="1">
      <alignment horizontal="center" vertical="center"/>
    </xf>
    <xf numFmtId="0" fontId="4" fillId="0" borderId="0" xfId="97" applyFont="1" applyFill="1" applyAlignment="1">
      <alignment horizontal="left" vertical="center"/>
      <protection/>
    </xf>
    <xf numFmtId="0" fontId="4" fillId="34" borderId="0" xfId="97" applyFont="1" applyFill="1" applyAlignment="1">
      <alignment horizontal="left" vertical="center"/>
      <protection/>
    </xf>
    <xf numFmtId="0" fontId="4" fillId="0" borderId="0" xfId="97" applyFont="1" applyAlignment="1">
      <alignment horizontal="left" vertical="center"/>
      <protection/>
    </xf>
    <xf numFmtId="0" fontId="21" fillId="0" borderId="10" xfId="100" applyFont="1" applyFill="1" applyBorder="1" applyAlignment="1">
      <alignment horizontal="center" vertical="center" wrapText="1"/>
      <protection/>
    </xf>
    <xf numFmtId="10" fontId="5" fillId="0" borderId="10" xfId="104"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5" fillId="0" borderId="10" xfId="0" applyFont="1" applyFill="1" applyBorder="1" applyAlignment="1">
      <alignment vertical="center"/>
    </xf>
    <xf numFmtId="0" fontId="5" fillId="0" borderId="10" xfId="0" applyFont="1" applyFill="1" applyBorder="1" applyAlignment="1">
      <alignment horizontal="center" vertical="center"/>
    </xf>
    <xf numFmtId="0" fontId="16" fillId="0" borderId="10" xfId="0" applyFont="1" applyFill="1" applyBorder="1" applyAlignment="1">
      <alignment horizontal="justify" vertical="center" wrapText="1"/>
    </xf>
    <xf numFmtId="10" fontId="5" fillId="0" borderId="10" xfId="0" applyNumberFormat="1" applyFont="1" applyFill="1" applyBorder="1" applyAlignment="1">
      <alignment horizontal="center" vertical="center"/>
    </xf>
    <xf numFmtId="9" fontId="5" fillId="0" borderId="10" xfId="0" applyNumberFormat="1" applyFont="1" applyFill="1" applyBorder="1" applyAlignment="1">
      <alignment horizontal="center" vertical="center"/>
    </xf>
    <xf numFmtId="10" fontId="5" fillId="0" borderId="10" xfId="106" applyNumberFormat="1" applyFont="1" applyFill="1" applyBorder="1" applyAlignment="1">
      <alignment horizontal="left" vertical="center"/>
    </xf>
    <xf numFmtId="0" fontId="3" fillId="0" borderId="10" xfId="0" applyFont="1" applyFill="1" applyBorder="1" applyAlignment="1">
      <alignment horizontal="justify" vertical="center" wrapText="1"/>
    </xf>
    <xf numFmtId="2" fontId="5" fillId="0" borderId="10" xfId="0" applyNumberFormat="1" applyFont="1" applyFill="1" applyBorder="1" applyAlignment="1">
      <alignment horizontal="center" vertical="center"/>
    </xf>
    <xf numFmtId="3" fontId="32" fillId="0" borderId="11" xfId="0" applyNumberFormat="1" applyFont="1" applyFill="1" applyBorder="1" applyAlignment="1">
      <alignment horizontal="center" vertical="center" wrapText="1"/>
    </xf>
    <xf numFmtId="0" fontId="32" fillId="0" borderId="10" xfId="0" applyFont="1" applyFill="1" applyBorder="1" applyAlignment="1">
      <alignment horizontal="center" vertical="center"/>
    </xf>
    <xf numFmtId="10" fontId="5" fillId="0" borderId="10" xfId="106" applyNumberFormat="1" applyFont="1" applyFill="1" applyBorder="1" applyAlignment="1">
      <alignment vertical="center"/>
    </xf>
    <xf numFmtId="0" fontId="70" fillId="0" borderId="10" xfId="47" applyFill="1" applyBorder="1" applyAlignment="1">
      <alignment horizontal="justify" vertical="center" wrapText="1"/>
    </xf>
    <xf numFmtId="183" fontId="5" fillId="0" borderId="10" xfId="0" applyNumberFormat="1" applyFont="1" applyFill="1" applyBorder="1" applyAlignment="1">
      <alignment vertical="center"/>
    </xf>
    <xf numFmtId="183" fontId="5" fillId="0" borderId="10" xfId="66" applyNumberFormat="1" applyFont="1" applyFill="1" applyBorder="1" applyAlignment="1">
      <alignment vertical="center"/>
    </xf>
    <xf numFmtId="181" fontId="5" fillId="0" borderId="10" xfId="66" applyNumberFormat="1" applyFont="1" applyFill="1" applyBorder="1" applyAlignment="1">
      <alignment horizontal="left" vertical="center"/>
    </xf>
    <xf numFmtId="181" fontId="5" fillId="0" borderId="10" xfId="66" applyNumberFormat="1" applyFont="1" applyFill="1" applyBorder="1" applyAlignment="1">
      <alignment vertical="center"/>
    </xf>
    <xf numFmtId="0" fontId="7" fillId="0" borderId="10" xfId="0" applyFont="1" applyFill="1" applyBorder="1" applyAlignment="1">
      <alignment vertical="center" wrapText="1"/>
    </xf>
    <xf numFmtId="9" fontId="5" fillId="0" borderId="10" xfId="106" applyFont="1" applyFill="1" applyBorder="1" applyAlignment="1">
      <alignment vertical="center"/>
    </xf>
    <xf numFmtId="0" fontId="3" fillId="0" borderId="10" xfId="0" applyFont="1" applyFill="1" applyBorder="1" applyAlignment="1">
      <alignment horizontal="left" vertical="top" wrapText="1"/>
    </xf>
    <xf numFmtId="187" fontId="5" fillId="0" borderId="10" xfId="106" applyNumberFormat="1" applyFont="1" applyFill="1" applyBorder="1" applyAlignment="1">
      <alignment horizontal="center" vertical="center"/>
    </xf>
    <xf numFmtId="181" fontId="5" fillId="0" borderId="10" xfId="66" applyNumberFormat="1" applyFont="1" applyFill="1" applyBorder="1" applyAlignment="1">
      <alignment horizontal="center" vertical="center"/>
    </xf>
    <xf numFmtId="0" fontId="5" fillId="0" borderId="10" xfId="0" applyFont="1" applyBorder="1" applyAlignment="1">
      <alignment horizontal="center" vertical="center"/>
    </xf>
    <xf numFmtId="182" fontId="5" fillId="0" borderId="10" xfId="50" applyNumberFormat="1" applyFont="1" applyBorder="1" applyAlignment="1">
      <alignment horizontal="center" vertical="center"/>
    </xf>
    <xf numFmtId="0" fontId="5" fillId="0" borderId="10" xfId="0" applyFont="1" applyBorder="1" applyAlignment="1">
      <alignment/>
    </xf>
    <xf numFmtId="39" fontId="5" fillId="0" borderId="10" xfId="50" applyNumberFormat="1" applyFont="1" applyBorder="1" applyAlignment="1">
      <alignment horizontal="center" vertical="center"/>
    </xf>
    <xf numFmtId="10" fontId="5" fillId="0" borderId="10" xfId="104" applyNumberFormat="1" applyFont="1" applyBorder="1" applyAlignment="1">
      <alignment horizontal="center" vertical="center"/>
    </xf>
    <xf numFmtId="0" fontId="3" fillId="33" borderId="10" xfId="0" applyFont="1" applyFill="1" applyBorder="1" applyAlignment="1">
      <alignment horizontal="center" vertical="center" wrapText="1"/>
    </xf>
    <xf numFmtId="9" fontId="5" fillId="0" borderId="10" xfId="104" applyFont="1" applyBorder="1" applyAlignment="1">
      <alignment horizontal="center" vertical="center"/>
    </xf>
    <xf numFmtId="0" fontId="3" fillId="0" borderId="12" xfId="0" applyFont="1" applyFill="1" applyBorder="1" applyAlignment="1">
      <alignment horizontal="center" vertical="center" wrapText="1"/>
    </xf>
    <xf numFmtId="10" fontId="5" fillId="0" borderId="10" xfId="104" applyNumberFormat="1" applyFont="1" applyBorder="1" applyAlignment="1">
      <alignment horizontal="left" vertical="center"/>
    </xf>
    <xf numFmtId="0" fontId="3" fillId="33" borderId="10" xfId="0" applyFont="1" applyFill="1" applyBorder="1" applyAlignment="1">
      <alignment horizontal="justify" vertical="center" wrapText="1"/>
    </xf>
    <xf numFmtId="0" fontId="35" fillId="0" borderId="11" xfId="0" applyFont="1" applyFill="1" applyBorder="1" applyAlignment="1">
      <alignment horizontal="center" vertical="center"/>
    </xf>
    <xf numFmtId="0" fontId="5" fillId="0" borderId="10" xfId="106" applyNumberFormat="1" applyFont="1" applyFill="1" applyBorder="1" applyAlignment="1">
      <alignment vertical="center"/>
    </xf>
    <xf numFmtId="3" fontId="3" fillId="0" borderId="10" xfId="0" applyNumberFormat="1" applyFont="1" applyFill="1" applyBorder="1" applyAlignment="1">
      <alignment horizontal="center" vertical="center" wrapText="1"/>
    </xf>
    <xf numFmtId="41" fontId="16" fillId="0" borderId="10" xfId="86" applyNumberFormat="1" applyFont="1" applyBorder="1" applyAlignment="1">
      <alignment horizontal="center" vertical="center"/>
    </xf>
    <xf numFmtId="41" fontId="16" fillId="0" borderId="10" xfId="86" applyNumberFormat="1" applyFont="1" applyFill="1" applyBorder="1" applyAlignment="1">
      <alignment horizontal="center" vertical="center"/>
    </xf>
    <xf numFmtId="10" fontId="1" fillId="0" borderId="11" xfId="106" applyNumberFormat="1" applyFont="1" applyBorder="1" applyAlignment="1">
      <alignment horizontal="center" vertical="center"/>
    </xf>
    <xf numFmtId="41" fontId="1" fillId="0" borderId="17" xfId="86" applyNumberFormat="1" applyFont="1" applyBorder="1" applyAlignment="1">
      <alignment horizontal="center" vertical="center"/>
    </xf>
    <xf numFmtId="39" fontId="18" fillId="34" borderId="11" xfId="89" applyNumberFormat="1" applyFont="1" applyFill="1" applyBorder="1" applyAlignment="1">
      <alignment horizontal="center" vertical="center"/>
    </xf>
    <xf numFmtId="37" fontId="16" fillId="34" borderId="10" xfId="89" applyNumberFormat="1" applyFont="1" applyFill="1" applyBorder="1" applyAlignment="1">
      <alignment horizontal="center" vertical="center"/>
    </xf>
    <xf numFmtId="195" fontId="5" fillId="0" borderId="12" xfId="81" applyNumberFormat="1" applyFont="1" applyFill="1" applyBorder="1" applyAlignment="1">
      <alignment horizontal="center"/>
    </xf>
    <xf numFmtId="195" fontId="5" fillId="0" borderId="10" xfId="81" applyNumberFormat="1" applyFont="1" applyFill="1" applyBorder="1" applyAlignment="1">
      <alignment horizontal="center"/>
    </xf>
    <xf numFmtId="0" fontId="34" fillId="33" borderId="11" xfId="0" applyFont="1" applyFill="1" applyBorder="1" applyAlignment="1">
      <alignment horizontal="center" vertical="center"/>
    </xf>
    <xf numFmtId="181" fontId="34" fillId="33" borderId="11" xfId="50" applyNumberFormat="1" applyFont="1" applyFill="1" applyBorder="1" applyAlignment="1">
      <alignment horizontal="center" vertical="center"/>
    </xf>
    <xf numFmtId="10" fontId="3" fillId="33" borderId="11" xfId="106" applyNumberFormat="1" applyFont="1" applyFill="1" applyBorder="1" applyAlignment="1">
      <alignment horizontal="center" vertical="center"/>
    </xf>
    <xf numFmtId="37" fontId="17" fillId="33" borderId="10" xfId="81" applyNumberFormat="1" applyFont="1" applyFill="1" applyBorder="1" applyAlignment="1">
      <alignment horizontal="center" vertical="center"/>
    </xf>
    <xf numFmtId="181" fontId="34" fillId="33" borderId="10" xfId="50" applyNumberFormat="1" applyFont="1" applyFill="1" applyBorder="1" applyAlignment="1">
      <alignment horizontal="center" vertical="center"/>
    </xf>
    <xf numFmtId="10" fontId="3" fillId="33" borderId="10" xfId="106" applyNumberFormat="1" applyFont="1" applyFill="1" applyBorder="1" applyAlignment="1">
      <alignment horizontal="center" vertical="center"/>
    </xf>
    <xf numFmtId="0" fontId="35" fillId="0" borderId="10" xfId="0" applyFont="1" applyBorder="1" applyAlignment="1">
      <alignment horizontal="center" vertical="center"/>
    </xf>
    <xf numFmtId="0" fontId="17" fillId="33" borderId="10" xfId="0" applyFont="1" applyFill="1" applyBorder="1" applyAlignment="1">
      <alignment horizontal="right" vertical="center"/>
    </xf>
    <xf numFmtId="0" fontId="34" fillId="33" borderId="10" xfId="0" applyFont="1" applyFill="1" applyBorder="1" applyAlignment="1">
      <alignment horizontal="center" vertical="center"/>
    </xf>
    <xf numFmtId="10" fontId="34" fillId="33" borderId="10" xfId="104" applyNumberFormat="1" applyFont="1" applyFill="1" applyBorder="1" applyAlignment="1">
      <alignment horizontal="center" vertical="center"/>
    </xf>
    <xf numFmtId="37" fontId="17" fillId="33" borderId="17" xfId="81" applyNumberFormat="1" applyFont="1" applyFill="1" applyBorder="1" applyAlignment="1">
      <alignment horizontal="center" vertical="center"/>
    </xf>
    <xf numFmtId="37" fontId="19" fillId="33" borderId="17" xfId="81" applyNumberFormat="1" applyFont="1" applyFill="1" applyBorder="1" applyAlignment="1">
      <alignment horizontal="center" vertical="center"/>
    </xf>
    <xf numFmtId="181" fontId="61" fillId="33" borderId="17" xfId="50" applyNumberFormat="1" applyFont="1" applyFill="1" applyBorder="1" applyAlignment="1">
      <alignment horizontal="center" vertical="center"/>
    </xf>
    <xf numFmtId="0" fontId="34" fillId="33" borderId="17" xfId="0" applyFont="1" applyFill="1" applyBorder="1" applyAlignment="1">
      <alignment horizontal="center" vertical="center"/>
    </xf>
    <xf numFmtId="9" fontId="17" fillId="33" borderId="10" xfId="104" applyFont="1" applyFill="1" applyBorder="1" applyAlignment="1">
      <alignment horizontal="center" vertical="center"/>
    </xf>
    <xf numFmtId="37" fontId="17" fillId="33" borderId="10" xfId="0" applyNumberFormat="1" applyFont="1" applyFill="1" applyBorder="1" applyAlignment="1">
      <alignment horizontal="right" vertical="center"/>
    </xf>
    <xf numFmtId="10" fontId="34" fillId="33" borderId="10" xfId="106" applyNumberFormat="1" applyFont="1" applyFill="1" applyBorder="1" applyAlignment="1">
      <alignment horizontal="center" vertical="center"/>
    </xf>
    <xf numFmtId="177" fontId="17" fillId="33" borderId="10" xfId="0" applyNumberFormat="1" applyFont="1" applyFill="1" applyBorder="1" applyAlignment="1">
      <alignment horizontal="right" vertical="center"/>
    </xf>
    <xf numFmtId="2" fontId="34" fillId="33" borderId="10" xfId="106" applyNumberFormat="1" applyFont="1" applyFill="1" applyBorder="1" applyAlignment="1">
      <alignment horizontal="center" vertical="center"/>
    </xf>
    <xf numFmtId="0" fontId="34" fillId="33" borderId="17" xfId="0" applyFont="1" applyFill="1" applyBorder="1" applyAlignment="1">
      <alignment horizontal="center" vertical="center"/>
    </xf>
    <xf numFmtId="10" fontId="35" fillId="33" borderId="11" xfId="0" applyNumberFormat="1" applyFont="1" applyFill="1" applyBorder="1" applyAlignment="1">
      <alignment horizontal="center" vertical="center"/>
    </xf>
    <xf numFmtId="178" fontId="17" fillId="33" borderId="10" xfId="104" applyNumberFormat="1" applyFont="1" applyFill="1" applyBorder="1" applyAlignment="1">
      <alignment horizontal="center" vertical="center"/>
    </xf>
    <xf numFmtId="10" fontId="34" fillId="33" borderId="11" xfId="106" applyNumberFormat="1" applyFont="1" applyFill="1" applyBorder="1" applyAlignment="1">
      <alignment horizontal="center" vertical="center"/>
    </xf>
    <xf numFmtId="10" fontId="17" fillId="33" borderId="10" xfId="104" applyNumberFormat="1" applyFont="1" applyFill="1" applyBorder="1" applyAlignment="1">
      <alignment horizontal="center" vertical="center"/>
    </xf>
    <xf numFmtId="41" fontId="17" fillId="33" borderId="10" xfId="0" applyNumberFormat="1" applyFont="1" applyFill="1" applyBorder="1" applyAlignment="1">
      <alignment horizontal="right" vertical="center"/>
    </xf>
    <xf numFmtId="181" fontId="34" fillId="33" borderId="11" xfId="65" applyNumberFormat="1" applyFont="1" applyFill="1" applyBorder="1" applyAlignment="1">
      <alignment horizontal="center" vertical="center"/>
    </xf>
    <xf numFmtId="37" fontId="17" fillId="33" borderId="10" xfId="83" applyNumberFormat="1" applyFont="1" applyFill="1" applyBorder="1" applyAlignment="1">
      <alignment horizontal="center" vertical="center"/>
    </xf>
    <xf numFmtId="181" fontId="34" fillId="33" borderId="10" xfId="65" applyNumberFormat="1" applyFont="1" applyFill="1" applyBorder="1" applyAlignment="1">
      <alignment horizontal="center" vertical="center"/>
    </xf>
    <xf numFmtId="0" fontId="34" fillId="33" borderId="10" xfId="0" applyFont="1" applyFill="1" applyBorder="1" applyAlignment="1">
      <alignment horizontal="center" vertical="center"/>
    </xf>
    <xf numFmtId="37" fontId="17" fillId="33" borderId="17" xfId="83" applyNumberFormat="1" applyFont="1" applyFill="1" applyBorder="1" applyAlignment="1">
      <alignment horizontal="center" vertical="center"/>
    </xf>
    <xf numFmtId="37" fontId="19" fillId="33" borderId="17" xfId="83" applyNumberFormat="1" applyFont="1" applyFill="1" applyBorder="1" applyAlignment="1">
      <alignment horizontal="center" vertical="center"/>
    </xf>
    <xf numFmtId="181" fontId="61" fillId="33" borderId="17" xfId="65" applyNumberFormat="1" applyFont="1" applyFill="1" applyBorder="1" applyAlignment="1">
      <alignment horizontal="center" vertical="center"/>
    </xf>
    <xf numFmtId="39" fontId="17" fillId="33" borderId="11" xfId="83" applyNumberFormat="1" applyFont="1" applyFill="1" applyBorder="1" applyAlignment="1">
      <alignment horizontal="center" vertical="center"/>
    </xf>
    <xf numFmtId="37" fontId="17" fillId="33" borderId="11" xfId="83" applyNumberFormat="1" applyFont="1" applyFill="1" applyBorder="1" applyAlignment="1">
      <alignment horizontal="center" vertical="center"/>
    </xf>
    <xf numFmtId="37" fontId="19" fillId="33" borderId="10" xfId="83" applyNumberFormat="1" applyFont="1" applyFill="1" applyBorder="1" applyAlignment="1">
      <alignment horizontal="center" vertical="center"/>
    </xf>
    <xf numFmtId="181" fontId="61" fillId="33" borderId="10" xfId="65" applyNumberFormat="1" applyFont="1" applyFill="1" applyBorder="1" applyAlignment="1">
      <alignment horizontal="center" vertical="center"/>
    </xf>
    <xf numFmtId="9" fontId="17" fillId="33" borderId="10" xfId="104" applyFont="1" applyFill="1" applyBorder="1" applyAlignment="1">
      <alignment horizontal="right" vertical="center"/>
    </xf>
    <xf numFmtId="3" fontId="3" fillId="33" borderId="10" xfId="0" applyNumberFormat="1"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xf>
    <xf numFmtId="3" fontId="3" fillId="33" borderId="10" xfId="0" applyNumberFormat="1" applyFont="1" applyFill="1" applyBorder="1" applyAlignment="1">
      <alignment horizontal="center" vertical="center"/>
    </xf>
    <xf numFmtId="3" fontId="35" fillId="33" borderId="10" xfId="0" applyNumberFormat="1" applyFont="1" applyFill="1" applyBorder="1" applyAlignment="1">
      <alignment horizontal="center" vertical="center"/>
    </xf>
    <xf numFmtId="41" fontId="3" fillId="33" borderId="17" xfId="86" applyNumberFormat="1" applyFont="1" applyFill="1" applyBorder="1" applyAlignment="1">
      <alignment horizontal="center" vertical="center"/>
    </xf>
    <xf numFmtId="3" fontId="35" fillId="33" borderId="17" xfId="0" applyNumberFormat="1" applyFont="1" applyFill="1" applyBorder="1" applyAlignment="1">
      <alignment horizontal="center" vertical="center"/>
    </xf>
    <xf numFmtId="41" fontId="35" fillId="33" borderId="17" xfId="86" applyNumberFormat="1" applyFont="1" applyFill="1" applyBorder="1" applyAlignment="1">
      <alignment horizontal="center" vertical="center"/>
    </xf>
    <xf numFmtId="10" fontId="3" fillId="33" borderId="11" xfId="0" applyNumberFormat="1" applyFont="1" applyFill="1" applyBorder="1" applyAlignment="1">
      <alignment horizontal="center" vertical="center" wrapText="1"/>
    </xf>
    <xf numFmtId="10" fontId="4" fillId="33" borderId="11" xfId="0" applyNumberFormat="1" applyFont="1" applyFill="1" applyBorder="1" applyAlignment="1">
      <alignment horizontal="center" vertical="center" wrapText="1"/>
    </xf>
    <xf numFmtId="10" fontId="35" fillId="33" borderId="10" xfId="104" applyNumberFormat="1" applyFont="1" applyFill="1" applyBorder="1" applyAlignment="1">
      <alignment horizontal="center" vertical="center"/>
    </xf>
    <xf numFmtId="10" fontId="35" fillId="33" borderId="11" xfId="106" applyNumberFormat="1" applyFont="1" applyFill="1" applyBorder="1" applyAlignment="1">
      <alignment horizontal="center" vertical="center"/>
    </xf>
    <xf numFmtId="3" fontId="4" fillId="33" borderId="11" xfId="83" applyNumberFormat="1" applyFont="1" applyFill="1" applyBorder="1" applyAlignment="1">
      <alignment horizontal="center" vertical="center" wrapText="1"/>
    </xf>
    <xf numFmtId="173" fontId="35" fillId="33" borderId="10" xfId="66" applyFont="1" applyFill="1" applyBorder="1" applyAlignment="1">
      <alignment horizontal="center" vertical="center"/>
    </xf>
    <xf numFmtId="171" fontId="3" fillId="33" borderId="10" xfId="0" applyNumberFormat="1" applyFont="1" applyFill="1" applyBorder="1" applyAlignment="1">
      <alignment horizontal="center" vertical="center"/>
    </xf>
    <xf numFmtId="41" fontId="3" fillId="33" borderId="10" xfId="86" applyNumberFormat="1" applyFont="1" applyFill="1" applyBorder="1" applyAlignment="1">
      <alignment horizontal="center" vertical="center"/>
    </xf>
    <xf numFmtId="41" fontId="3" fillId="33" borderId="10" xfId="0" applyNumberFormat="1" applyFont="1" applyFill="1" applyBorder="1" applyAlignment="1">
      <alignment horizontal="center" vertical="center"/>
    </xf>
    <xf numFmtId="37" fontId="3" fillId="33" borderId="10" xfId="89" applyNumberFormat="1" applyFont="1" applyFill="1" applyBorder="1" applyAlignment="1">
      <alignment horizontal="center" vertical="center"/>
    </xf>
    <xf numFmtId="181" fontId="3" fillId="33" borderId="11" xfId="66" applyNumberFormat="1" applyFont="1" applyFill="1" applyBorder="1" applyAlignment="1">
      <alignment horizontal="center" vertical="center"/>
    </xf>
    <xf numFmtId="0" fontId="3" fillId="33" borderId="11" xfId="0" applyFont="1" applyFill="1" applyBorder="1" applyAlignment="1">
      <alignment horizontal="center" vertical="center"/>
    </xf>
    <xf numFmtId="41" fontId="35" fillId="33" borderId="10" xfId="86" applyNumberFormat="1" applyFont="1" applyFill="1" applyBorder="1" applyAlignment="1">
      <alignment horizontal="center" vertical="center"/>
    </xf>
    <xf numFmtId="178" fontId="35" fillId="33" borderId="11" xfId="106" applyNumberFormat="1" applyFont="1" applyFill="1" applyBorder="1" applyAlignment="1">
      <alignment horizontal="center" vertical="center"/>
    </xf>
    <xf numFmtId="10" fontId="35" fillId="33" borderId="11" xfId="104" applyNumberFormat="1" applyFont="1" applyFill="1" applyBorder="1" applyAlignment="1">
      <alignment horizontal="center" vertical="center"/>
    </xf>
    <xf numFmtId="41" fontId="35" fillId="33" borderId="10" xfId="51" applyFont="1" applyFill="1" applyBorder="1" applyAlignment="1">
      <alignment horizontal="center" vertical="center"/>
    </xf>
    <xf numFmtId="41" fontId="35" fillId="33" borderId="10" xfId="0" applyNumberFormat="1" applyFont="1" applyFill="1" applyBorder="1" applyAlignment="1">
      <alignment horizontal="center" vertical="center"/>
    </xf>
    <xf numFmtId="0" fontId="35" fillId="33" borderId="10" xfId="0" applyFont="1" applyFill="1" applyBorder="1" applyAlignment="1">
      <alignment horizontal="center" vertical="center"/>
    </xf>
    <xf numFmtId="178" fontId="35" fillId="33" borderId="10" xfId="106" applyNumberFormat="1" applyFont="1" applyFill="1" applyBorder="1" applyAlignment="1">
      <alignment horizontal="center" vertical="center"/>
    </xf>
    <xf numFmtId="9" fontId="35" fillId="33" borderId="10" xfId="104" applyFont="1" applyFill="1" applyBorder="1" applyAlignment="1">
      <alignment horizontal="center" vertical="center"/>
    </xf>
    <xf numFmtId="41" fontId="35" fillId="33" borderId="17" xfId="86" applyNumberFormat="1" applyFont="1" applyFill="1" applyBorder="1" applyAlignment="1">
      <alignment horizontal="center" vertical="center"/>
    </xf>
    <xf numFmtId="39" fontId="17" fillId="33" borderId="11" xfId="89" applyNumberFormat="1" applyFont="1" applyFill="1" applyBorder="1" applyAlignment="1">
      <alignment horizontal="center" vertical="center"/>
    </xf>
    <xf numFmtId="0" fontId="35" fillId="33" borderId="11" xfId="0" applyFont="1" applyFill="1" applyBorder="1" applyAlignment="1">
      <alignment horizontal="center" vertical="center"/>
    </xf>
    <xf numFmtId="10" fontId="1" fillId="0" borderId="10" xfId="106" applyNumberFormat="1" applyFont="1" applyBorder="1" applyAlignment="1">
      <alignment horizontal="center" vertical="center"/>
    </xf>
    <xf numFmtId="3" fontId="4" fillId="0" borderId="11" xfId="89" applyNumberFormat="1" applyFont="1" applyFill="1" applyBorder="1" applyAlignment="1">
      <alignment horizontal="center" vertical="center" wrapText="1"/>
    </xf>
    <xf numFmtId="173" fontId="1" fillId="0" borderId="10" xfId="66" applyFont="1" applyBorder="1" applyAlignment="1">
      <alignment horizontal="center" vertical="center"/>
    </xf>
    <xf numFmtId="37" fontId="16" fillId="0" borderId="10" xfId="89" applyNumberFormat="1" applyFont="1" applyFill="1" applyBorder="1" applyAlignment="1">
      <alignment horizontal="center" vertical="center"/>
    </xf>
    <xf numFmtId="181" fontId="0" fillId="0" borderId="10" xfId="0" applyNumberFormat="1" applyBorder="1" applyAlignment="1">
      <alignment horizontal="center" vertical="center"/>
    </xf>
    <xf numFmtId="41" fontId="1" fillId="0" borderId="10" xfId="86" applyNumberFormat="1" applyFont="1" applyFill="1" applyBorder="1" applyAlignment="1">
      <alignment horizontal="center" vertical="center"/>
    </xf>
    <xf numFmtId="41" fontId="1" fillId="0" borderId="10" xfId="51" applyFont="1" applyFill="1" applyBorder="1" applyAlignment="1">
      <alignment horizontal="center" vertical="center"/>
    </xf>
    <xf numFmtId="9" fontId="1" fillId="0" borderId="10" xfId="106" applyFont="1" applyBorder="1" applyAlignment="1">
      <alignment horizontal="center" vertical="center"/>
    </xf>
    <xf numFmtId="37" fontId="18" fillId="34" borderId="10" xfId="89" applyNumberFormat="1" applyFont="1" applyFill="1" applyBorder="1" applyAlignment="1">
      <alignment horizontal="center" vertical="center"/>
    </xf>
    <xf numFmtId="0" fontId="2" fillId="37" borderId="24" xfId="97" applyFont="1" applyFill="1" applyBorder="1" applyAlignment="1">
      <alignment horizontal="center" vertical="center" wrapText="1"/>
      <protection/>
    </xf>
    <xf numFmtId="10" fontId="2" fillId="37" borderId="25" xfId="97" applyNumberFormat="1" applyFont="1" applyFill="1" applyBorder="1" applyAlignment="1">
      <alignment horizontal="center" vertical="center" wrapText="1"/>
      <protection/>
    </xf>
    <xf numFmtId="0" fontId="2" fillId="37" borderId="17" xfId="97" applyFont="1" applyFill="1" applyBorder="1" applyAlignment="1">
      <alignment horizontal="center" vertical="center" wrapText="1"/>
      <protection/>
    </xf>
    <xf numFmtId="0" fontId="2" fillId="37" borderId="23" xfId="97" applyFont="1" applyFill="1" applyBorder="1" applyAlignment="1">
      <alignment horizontal="center" vertical="center" wrapText="1"/>
      <protection/>
    </xf>
    <xf numFmtId="10" fontId="33" fillId="37" borderId="10" xfId="0" applyNumberFormat="1" applyFont="1" applyFill="1" applyBorder="1" applyAlignment="1">
      <alignment horizontal="center" vertical="center"/>
    </xf>
    <xf numFmtId="178" fontId="32" fillId="37" borderId="19" xfId="0" applyNumberFormat="1" applyFont="1" applyFill="1" applyBorder="1" applyAlignment="1">
      <alignment vertical="center"/>
    </xf>
    <xf numFmtId="178" fontId="15" fillId="34" borderId="17" xfId="0" applyNumberFormat="1" applyFont="1" applyFill="1" applyBorder="1" applyAlignment="1">
      <alignment horizontal="center" vertical="center"/>
    </xf>
    <xf numFmtId="178" fontId="31" fillId="37" borderId="17" xfId="0" applyNumberFormat="1" applyFont="1" applyFill="1" applyBorder="1" applyAlignment="1">
      <alignment vertical="center"/>
    </xf>
    <xf numFmtId="10" fontId="33" fillId="38" borderId="10" xfId="0" applyNumberFormat="1" applyFont="1" applyFill="1" applyBorder="1" applyAlignment="1">
      <alignment horizontal="center" vertical="center"/>
    </xf>
    <xf numFmtId="178" fontId="32" fillId="38" borderId="10" xfId="0" applyNumberFormat="1" applyFont="1" applyFill="1" applyBorder="1" applyAlignment="1">
      <alignment vertical="center"/>
    </xf>
    <xf numFmtId="178" fontId="31" fillId="38" borderId="12" xfId="0" applyNumberFormat="1" applyFont="1" applyFill="1" applyBorder="1" applyAlignment="1">
      <alignment vertical="center"/>
    </xf>
    <xf numFmtId="178" fontId="15" fillId="34" borderId="19" xfId="0" applyNumberFormat="1" applyFont="1" applyFill="1" applyBorder="1" applyAlignment="1">
      <alignment horizontal="center" vertical="center"/>
    </xf>
    <xf numFmtId="178" fontId="31" fillId="37" borderId="19" xfId="0" applyNumberFormat="1" applyFont="1" applyFill="1" applyBorder="1" applyAlignment="1">
      <alignment vertical="center"/>
    </xf>
    <xf numFmtId="178" fontId="31" fillId="38" borderId="11" xfId="0" applyNumberFormat="1" applyFont="1" applyFill="1" applyBorder="1" applyAlignment="1">
      <alignment vertical="center"/>
    </xf>
    <xf numFmtId="178" fontId="25" fillId="37" borderId="19" xfId="0" applyNumberFormat="1" applyFont="1" applyFill="1" applyBorder="1" applyAlignment="1">
      <alignment vertical="center"/>
    </xf>
    <xf numFmtId="178" fontId="25" fillId="38" borderId="10" xfId="0" applyNumberFormat="1" applyFont="1" applyFill="1" applyBorder="1" applyAlignment="1">
      <alignment vertical="center"/>
    </xf>
    <xf numFmtId="178" fontId="32" fillId="37" borderId="10" xfId="0" applyNumberFormat="1" applyFont="1" applyFill="1" applyBorder="1" applyAlignment="1">
      <alignment vertical="center"/>
    </xf>
    <xf numFmtId="178" fontId="25" fillId="37" borderId="10" xfId="0" applyNumberFormat="1" applyFont="1" applyFill="1" applyBorder="1" applyAlignment="1">
      <alignment vertical="center"/>
    </xf>
    <xf numFmtId="10" fontId="33" fillId="38" borderId="11" xfId="0" applyNumberFormat="1" applyFont="1" applyFill="1" applyBorder="1" applyAlignment="1">
      <alignment horizontal="center" vertical="center"/>
    </xf>
    <xf numFmtId="178" fontId="32" fillId="38" borderId="11" xfId="0" applyNumberFormat="1" applyFont="1" applyFill="1" applyBorder="1" applyAlignment="1">
      <alignment vertical="center"/>
    </xf>
    <xf numFmtId="178" fontId="25" fillId="38" borderId="11" xfId="0" applyNumberFormat="1" applyFont="1" applyFill="1" applyBorder="1" applyAlignment="1">
      <alignment vertical="center"/>
    </xf>
    <xf numFmtId="178" fontId="32" fillId="37" borderId="17" xfId="0" applyNumberFormat="1" applyFont="1" applyFill="1" applyBorder="1" applyAlignment="1">
      <alignment vertical="center"/>
    </xf>
    <xf numFmtId="178" fontId="25" fillId="37" borderId="17" xfId="0" applyNumberFormat="1" applyFont="1" applyFill="1" applyBorder="1" applyAlignment="1">
      <alignment vertical="center"/>
    </xf>
    <xf numFmtId="10" fontId="33" fillId="38" borderId="26" xfId="0" applyNumberFormat="1" applyFont="1" applyFill="1" applyBorder="1" applyAlignment="1">
      <alignment horizontal="center" vertical="center"/>
    </xf>
    <xf numFmtId="10" fontId="33" fillId="38" borderId="27" xfId="0" applyNumberFormat="1" applyFont="1" applyFill="1" applyBorder="1" applyAlignment="1">
      <alignment horizontal="center" vertical="center"/>
    </xf>
    <xf numFmtId="178" fontId="34" fillId="37" borderId="19" xfId="0" applyNumberFormat="1" applyFont="1" applyFill="1" applyBorder="1" applyAlignment="1">
      <alignment vertical="center"/>
    </xf>
    <xf numFmtId="178" fontId="34" fillId="38" borderId="11" xfId="0" applyNumberFormat="1" applyFont="1" applyFill="1" applyBorder="1" applyAlignment="1">
      <alignment vertical="center"/>
    </xf>
    <xf numFmtId="178" fontId="34" fillId="37" borderId="10" xfId="0" applyNumberFormat="1" applyFont="1" applyFill="1" applyBorder="1" applyAlignment="1">
      <alignment vertical="center"/>
    </xf>
    <xf numFmtId="178" fontId="31" fillId="37" borderId="10" xfId="0" applyNumberFormat="1" applyFont="1" applyFill="1" applyBorder="1" applyAlignment="1">
      <alignment vertical="center"/>
    </xf>
    <xf numFmtId="178" fontId="34" fillId="37" borderId="17" xfId="0" applyNumberFormat="1" applyFont="1" applyFill="1" applyBorder="1" applyAlignment="1">
      <alignment vertical="center"/>
    </xf>
    <xf numFmtId="10" fontId="33" fillId="37" borderId="17" xfId="0" applyNumberFormat="1" applyFont="1" applyFill="1" applyBorder="1" applyAlignment="1">
      <alignment horizontal="center" vertical="center"/>
    </xf>
    <xf numFmtId="178" fontId="4" fillId="0" borderId="28" xfId="0" applyNumberFormat="1" applyFont="1" applyFill="1" applyBorder="1" applyAlignment="1">
      <alignment horizontal="center" vertical="center"/>
    </xf>
    <xf numFmtId="178" fontId="32" fillId="37" borderId="28" xfId="0" applyNumberFormat="1" applyFont="1" applyFill="1" applyBorder="1" applyAlignment="1">
      <alignment vertical="center"/>
    </xf>
    <xf numFmtId="0" fontId="2" fillId="0" borderId="28" xfId="0" applyFont="1" applyBorder="1" applyAlignment="1" applyProtection="1">
      <alignment horizontal="center" vertical="center" wrapText="1"/>
      <protection locked="0"/>
    </xf>
    <xf numFmtId="10" fontId="4" fillId="37" borderId="17" xfId="97" applyNumberFormat="1" applyFont="1" applyFill="1" applyBorder="1" applyAlignment="1">
      <alignment horizontal="center" vertical="center" wrapText="1"/>
      <protection/>
    </xf>
    <xf numFmtId="0" fontId="14" fillId="37" borderId="17" xfId="97" applyFont="1" applyFill="1" applyBorder="1" applyAlignment="1">
      <alignment horizontal="center" vertical="center" textRotation="180" wrapText="1"/>
      <protection/>
    </xf>
    <xf numFmtId="0" fontId="2" fillId="37" borderId="17" xfId="97" applyFont="1" applyFill="1" applyBorder="1" applyAlignment="1">
      <alignment horizontal="left" vertical="center" wrapText="1"/>
      <protection/>
    </xf>
    <xf numFmtId="0" fontId="2" fillId="37" borderId="10" xfId="97" applyFont="1" applyFill="1" applyBorder="1" applyAlignment="1">
      <alignment horizontal="left" vertical="center" wrapText="1"/>
      <protection/>
    </xf>
    <xf numFmtId="0" fontId="4" fillId="0" borderId="0" xfId="97" applyFont="1" applyAlignment="1">
      <alignment vertical="center"/>
      <protection/>
    </xf>
    <xf numFmtId="178" fontId="35" fillId="0" borderId="10" xfId="0" applyNumberFormat="1" applyFont="1" applyBorder="1" applyAlignment="1" applyProtection="1">
      <alignment horizontal="center" vertical="center"/>
      <protection locked="0"/>
    </xf>
    <xf numFmtId="0" fontId="35" fillId="0" borderId="10" xfId="0" applyFont="1" applyBorder="1" applyAlignment="1">
      <alignment/>
    </xf>
    <xf numFmtId="0" fontId="35" fillId="0" borderId="19" xfId="0" applyFont="1" applyBorder="1" applyAlignment="1">
      <alignment/>
    </xf>
    <xf numFmtId="0" fontId="35" fillId="0" borderId="11" xfId="0" applyFont="1" applyBorder="1" applyAlignment="1">
      <alignment/>
    </xf>
    <xf numFmtId="0" fontId="35" fillId="0" borderId="17" xfId="0" applyFont="1" applyBorder="1" applyAlignment="1">
      <alignment/>
    </xf>
    <xf numFmtId="10" fontId="15" fillId="34" borderId="11" xfId="97" applyNumberFormat="1" applyFont="1" applyFill="1" applyBorder="1" applyAlignment="1">
      <alignment horizontal="center" vertical="center" wrapText="1"/>
      <protection/>
    </xf>
    <xf numFmtId="10" fontId="15" fillId="34" borderId="10" xfId="97" applyNumberFormat="1" applyFont="1" applyFill="1" applyBorder="1" applyAlignment="1">
      <alignment horizontal="center" vertical="center" wrapText="1"/>
      <protection/>
    </xf>
    <xf numFmtId="10" fontId="15" fillId="34" borderId="17" xfId="97" applyNumberFormat="1" applyFont="1" applyFill="1" applyBorder="1" applyAlignment="1">
      <alignment horizontal="center" vertical="center" wrapText="1"/>
      <protection/>
    </xf>
    <xf numFmtId="178" fontId="15" fillId="34" borderId="10" xfId="0" applyNumberFormat="1" applyFont="1" applyFill="1" applyBorder="1" applyAlignment="1">
      <alignment horizontal="center" vertical="center"/>
    </xf>
    <xf numFmtId="178" fontId="15" fillId="34" borderId="11" xfId="0" applyNumberFormat="1" applyFont="1" applyFill="1" applyBorder="1" applyAlignment="1">
      <alignment horizontal="center" vertical="center"/>
    </xf>
    <xf numFmtId="178" fontId="15" fillId="34" borderId="12" xfId="0" applyNumberFormat="1" applyFont="1" applyFill="1" applyBorder="1" applyAlignment="1">
      <alignment horizontal="center" vertical="center"/>
    </xf>
    <xf numFmtId="10" fontId="15" fillId="34" borderId="12" xfId="97" applyNumberFormat="1" applyFont="1" applyFill="1" applyBorder="1" applyAlignment="1">
      <alignment horizontal="center" vertical="center" wrapText="1"/>
      <protection/>
    </xf>
    <xf numFmtId="0" fontId="4" fillId="34" borderId="0" xfId="97" applyFont="1" applyFill="1" applyAlignment="1">
      <alignment vertical="center"/>
      <protection/>
    </xf>
    <xf numFmtId="0" fontId="5" fillId="33" borderId="19" xfId="0" applyFont="1" applyFill="1" applyBorder="1" applyAlignment="1">
      <alignment horizontal="center" vertical="center"/>
    </xf>
    <xf numFmtId="0" fontId="5" fillId="33" borderId="28"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9"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xf>
    <xf numFmtId="0" fontId="9" fillId="0" borderId="14"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29" xfId="0" applyFont="1" applyFill="1" applyBorder="1" applyAlignment="1">
      <alignment horizontal="right" vertical="center"/>
    </xf>
    <xf numFmtId="0" fontId="84" fillId="0" borderId="30" xfId="0" applyFont="1" applyFill="1" applyBorder="1" applyAlignment="1">
      <alignment horizontal="center"/>
    </xf>
    <xf numFmtId="0" fontId="84" fillId="0" borderId="31" xfId="0" applyFont="1" applyFill="1" applyBorder="1" applyAlignment="1">
      <alignment horizontal="center"/>
    </xf>
    <xf numFmtId="0" fontId="84" fillId="0" borderId="32" xfId="0" applyFont="1" applyFill="1" applyBorder="1" applyAlignment="1">
      <alignment horizontal="center"/>
    </xf>
    <xf numFmtId="0" fontId="84" fillId="0" borderId="15" xfId="0" applyFont="1" applyFill="1" applyBorder="1" applyAlignment="1">
      <alignment horizontal="center"/>
    </xf>
    <xf numFmtId="0" fontId="84" fillId="0" borderId="0" xfId="0" applyFont="1" applyFill="1" applyBorder="1" applyAlignment="1">
      <alignment horizontal="center"/>
    </xf>
    <xf numFmtId="0" fontId="84" fillId="0" borderId="33" xfId="0" applyFont="1" applyFill="1" applyBorder="1" applyAlignment="1">
      <alignment horizontal="center"/>
    </xf>
    <xf numFmtId="0" fontId="5" fillId="35" borderId="34"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9" fillId="35" borderId="11" xfId="0" applyFont="1" applyFill="1" applyBorder="1" applyAlignment="1">
      <alignment horizontal="center" vertical="center" wrapText="1"/>
    </xf>
    <xf numFmtId="0" fontId="9" fillId="35" borderId="26" xfId="0" applyFont="1" applyFill="1" applyBorder="1" applyAlignment="1">
      <alignment horizontal="center" vertical="center" wrapText="1"/>
    </xf>
    <xf numFmtId="0" fontId="9" fillId="35" borderId="10" xfId="0" applyFont="1" applyFill="1" applyBorder="1" applyAlignment="1">
      <alignment horizontal="center" vertical="center" wrapText="1"/>
    </xf>
    <xf numFmtId="0" fontId="9" fillId="35" borderId="35" xfId="0" applyFont="1" applyFill="1" applyBorder="1" applyAlignment="1">
      <alignment horizontal="center" vertical="center" wrapText="1"/>
    </xf>
    <xf numFmtId="0" fontId="5" fillId="33" borderId="17" xfId="0" applyFont="1" applyFill="1" applyBorder="1" applyAlignment="1">
      <alignment horizontal="left" vertical="center" wrapText="1"/>
    </xf>
    <xf numFmtId="0" fontId="5" fillId="33" borderId="36" xfId="0" applyFont="1" applyFill="1" applyBorder="1" applyAlignment="1">
      <alignment horizontal="left" vertical="center" wrapText="1"/>
    </xf>
    <xf numFmtId="0" fontId="9" fillId="35" borderId="37" xfId="0" applyFont="1" applyFill="1" applyBorder="1" applyAlignment="1">
      <alignment horizontal="center" vertical="center" wrapText="1"/>
    </xf>
    <xf numFmtId="0" fontId="9" fillId="35" borderId="38" xfId="0" applyFont="1" applyFill="1" applyBorder="1" applyAlignment="1">
      <alignment horizontal="center" vertical="center" wrapText="1"/>
    </xf>
    <xf numFmtId="0" fontId="9" fillId="35" borderId="17" xfId="0" applyFont="1" applyFill="1" applyBorder="1" applyAlignment="1">
      <alignment horizontal="center" vertical="center" wrapText="1"/>
    </xf>
    <xf numFmtId="0" fontId="5" fillId="35" borderId="11" xfId="0" applyFont="1" applyFill="1" applyBorder="1" applyAlignment="1" applyProtection="1">
      <alignment horizontal="center" vertical="center" wrapText="1"/>
      <protection locked="0"/>
    </xf>
    <xf numFmtId="0" fontId="5" fillId="35" borderId="10" xfId="0" applyFont="1" applyFill="1" applyBorder="1" applyAlignment="1" applyProtection="1">
      <alignment horizontal="center" vertical="center" wrapText="1"/>
      <protection locked="0"/>
    </xf>
    <xf numFmtId="0" fontId="5" fillId="35" borderId="19" xfId="0" applyFont="1" applyFill="1" applyBorder="1" applyAlignment="1" applyProtection="1">
      <alignment horizontal="center" vertical="center" wrapText="1"/>
      <protection locked="0"/>
    </xf>
    <xf numFmtId="0" fontId="9" fillId="35" borderId="10" xfId="0" applyFont="1" applyFill="1" applyBorder="1" applyAlignment="1">
      <alignment horizontal="left" vertical="center" wrapText="1"/>
    </xf>
    <xf numFmtId="0" fontId="9" fillId="35" borderId="35" xfId="0" applyFont="1" applyFill="1" applyBorder="1" applyAlignment="1">
      <alignment horizontal="left" vertical="center" wrapText="1"/>
    </xf>
    <xf numFmtId="0" fontId="5" fillId="35" borderId="10" xfId="0" applyFont="1" applyFill="1" applyBorder="1" applyAlignment="1">
      <alignment horizontal="center" vertical="center"/>
    </xf>
    <xf numFmtId="0" fontId="5" fillId="35" borderId="10"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5" fillId="35" borderId="26" xfId="0" applyFont="1" applyFill="1" applyBorder="1" applyAlignment="1" applyProtection="1">
      <alignment horizontal="center" vertical="center" wrapText="1"/>
      <protection locked="0"/>
    </xf>
    <xf numFmtId="0" fontId="5" fillId="35" borderId="35" xfId="0" applyFont="1" applyFill="1" applyBorder="1" applyAlignment="1" applyProtection="1">
      <alignment horizontal="center" vertical="center" wrapText="1"/>
      <protection locked="0"/>
    </xf>
    <xf numFmtId="0" fontId="5" fillId="35" borderId="39" xfId="0" applyFont="1" applyFill="1" applyBorder="1" applyAlignment="1" applyProtection="1">
      <alignment horizontal="center" vertical="center" wrapText="1"/>
      <protection locked="0"/>
    </xf>
    <xf numFmtId="0" fontId="5" fillId="33" borderId="10" xfId="0" applyFont="1" applyFill="1" applyBorder="1" applyAlignment="1">
      <alignment horizontal="left" vertical="center" wrapText="1"/>
    </xf>
    <xf numFmtId="0" fontId="5" fillId="33" borderId="35" xfId="0" applyFont="1" applyFill="1" applyBorder="1" applyAlignment="1">
      <alignment horizontal="left" vertical="center" wrapText="1"/>
    </xf>
    <xf numFmtId="0" fontId="5" fillId="35" borderId="40" xfId="0" applyFont="1" applyFill="1" applyBorder="1" applyAlignment="1">
      <alignment horizontal="center" vertical="center"/>
    </xf>
    <xf numFmtId="0" fontId="5" fillId="35" borderId="41" xfId="0" applyFont="1" applyFill="1" applyBorder="1" applyAlignment="1">
      <alignment horizontal="center" vertical="center"/>
    </xf>
    <xf numFmtId="0" fontId="5" fillId="35" borderId="42" xfId="0" applyFont="1" applyFill="1" applyBorder="1" applyAlignment="1">
      <alignment horizontal="center" vertical="center"/>
    </xf>
    <xf numFmtId="0" fontId="5" fillId="35" borderId="37" xfId="0" applyFont="1" applyFill="1" applyBorder="1" applyAlignment="1">
      <alignment horizontal="center" vertical="center" wrapText="1"/>
    </xf>
    <xf numFmtId="0" fontId="5" fillId="35" borderId="43" xfId="0" applyFont="1" applyFill="1" applyBorder="1" applyAlignment="1">
      <alignment horizontal="center" vertical="center" wrapText="1"/>
    </xf>
    <xf numFmtId="0" fontId="32" fillId="33" borderId="11" xfId="0" applyFont="1" applyFill="1" applyBorder="1" applyAlignment="1">
      <alignment horizontal="justify" vertical="center" wrapText="1"/>
    </xf>
    <xf numFmtId="0" fontId="32" fillId="33" borderId="10" xfId="0" applyFont="1" applyFill="1" applyBorder="1" applyAlignment="1">
      <alignment horizontal="justify" vertical="center"/>
    </xf>
    <xf numFmtId="0" fontId="32" fillId="33" borderId="17" xfId="0" applyFont="1" applyFill="1" applyBorder="1" applyAlignment="1">
      <alignment horizontal="justify" vertical="center"/>
    </xf>
    <xf numFmtId="0" fontId="32" fillId="33" borderId="44" xfId="0" applyFont="1" applyFill="1" applyBorder="1" applyAlignment="1">
      <alignment horizontal="center" vertical="center" wrapText="1"/>
    </xf>
    <xf numFmtId="0" fontId="32" fillId="33" borderId="28" xfId="0" applyFont="1" applyFill="1" applyBorder="1" applyAlignment="1">
      <alignment horizontal="center" vertical="center" wrapText="1"/>
    </xf>
    <xf numFmtId="0" fontId="32" fillId="33" borderId="45" xfId="0" applyFont="1" applyFill="1" applyBorder="1" applyAlignment="1">
      <alignment horizontal="center" vertical="center" wrapText="1"/>
    </xf>
    <xf numFmtId="0" fontId="9" fillId="35" borderId="27" xfId="0" applyFont="1" applyFill="1" applyBorder="1" applyAlignment="1">
      <alignment horizontal="center" vertical="center" wrapText="1"/>
    </xf>
    <xf numFmtId="0" fontId="9" fillId="35" borderId="46" xfId="0" applyFont="1" applyFill="1" applyBorder="1" applyAlignment="1">
      <alignment horizontal="center" vertical="center" wrapText="1"/>
    </xf>
    <xf numFmtId="0" fontId="9" fillId="35" borderId="47" xfId="0" applyFont="1" applyFill="1" applyBorder="1" applyAlignment="1">
      <alignment horizontal="center" vertical="center" wrapText="1"/>
    </xf>
    <xf numFmtId="0" fontId="9" fillId="35" borderId="40" xfId="0" applyFont="1" applyFill="1" applyBorder="1" applyAlignment="1">
      <alignment horizontal="center" vertical="center" wrapText="1"/>
    </xf>
    <xf numFmtId="0" fontId="9" fillId="35" borderId="41" xfId="0" applyFont="1" applyFill="1" applyBorder="1" applyAlignment="1">
      <alignment horizontal="center" vertical="center" wrapText="1"/>
    </xf>
    <xf numFmtId="0" fontId="9" fillId="35" borderId="48" xfId="0" applyFont="1" applyFill="1" applyBorder="1" applyAlignment="1">
      <alignment horizontal="center" vertical="center" wrapText="1"/>
    </xf>
    <xf numFmtId="0" fontId="0" fillId="0" borderId="34" xfId="0" applyFill="1" applyBorder="1" applyAlignment="1">
      <alignment horizontal="center"/>
    </xf>
    <xf numFmtId="0" fontId="0" fillId="0" borderId="11" xfId="0" applyFill="1" applyBorder="1" applyAlignment="1">
      <alignment horizontal="center"/>
    </xf>
    <xf numFmtId="0" fontId="0" fillId="0" borderId="37" xfId="0" applyFill="1" applyBorder="1" applyAlignment="1">
      <alignment horizontal="center"/>
    </xf>
    <xf numFmtId="0" fontId="0" fillId="0" borderId="10" xfId="0" applyFill="1" applyBorder="1" applyAlignment="1">
      <alignment horizontal="center"/>
    </xf>
    <xf numFmtId="0" fontId="0" fillId="0" borderId="38" xfId="0" applyFill="1" applyBorder="1" applyAlignment="1">
      <alignment horizontal="center"/>
    </xf>
    <xf numFmtId="0" fontId="0" fillId="0" borderId="17" xfId="0" applyFill="1" applyBorder="1" applyAlignment="1">
      <alignment horizontal="center"/>
    </xf>
    <xf numFmtId="0" fontId="5" fillId="35" borderId="44"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5" fillId="35" borderId="45" xfId="0" applyFont="1" applyFill="1" applyBorder="1" applyAlignment="1">
      <alignment horizontal="center" vertical="center" wrapText="1"/>
    </xf>
    <xf numFmtId="0" fontId="5" fillId="35" borderId="26" xfId="0" applyFont="1" applyFill="1" applyBorder="1" applyAlignment="1">
      <alignment horizontal="center" vertical="center" wrapText="1"/>
    </xf>
    <xf numFmtId="0" fontId="5" fillId="35" borderId="35" xfId="0" applyFont="1" applyFill="1" applyBorder="1" applyAlignment="1">
      <alignment horizontal="center" vertical="center" wrapText="1"/>
    </xf>
    <xf numFmtId="0" fontId="5" fillId="35" borderId="39" xfId="0" applyFont="1" applyFill="1" applyBorder="1" applyAlignment="1">
      <alignment horizontal="center" vertical="center" wrapText="1"/>
    </xf>
    <xf numFmtId="0" fontId="35" fillId="33" borderId="11" xfId="0" applyFont="1" applyFill="1" applyBorder="1" applyAlignment="1">
      <alignment horizontal="center" vertical="center"/>
    </xf>
    <xf numFmtId="0" fontId="35" fillId="33" borderId="10" xfId="0" applyFont="1" applyFill="1" applyBorder="1" applyAlignment="1">
      <alignment horizontal="center" vertical="center"/>
    </xf>
    <xf numFmtId="0" fontId="35" fillId="33" borderId="17" xfId="0" applyFont="1" applyFill="1" applyBorder="1" applyAlignment="1">
      <alignment horizontal="center" vertical="center"/>
    </xf>
    <xf numFmtId="0" fontId="32" fillId="33" borderId="11" xfId="0" applyFont="1" applyFill="1" applyBorder="1" applyAlignment="1">
      <alignment horizontal="center" vertical="center"/>
    </xf>
    <xf numFmtId="0" fontId="32" fillId="33" borderId="10" xfId="0" applyFont="1" applyFill="1" applyBorder="1" applyAlignment="1">
      <alignment horizontal="center" vertical="center"/>
    </xf>
    <xf numFmtId="0" fontId="32" fillId="33" borderId="17" xfId="0" applyFont="1" applyFill="1" applyBorder="1" applyAlignment="1">
      <alignment horizontal="center" vertical="center"/>
    </xf>
    <xf numFmtId="0" fontId="32" fillId="33" borderId="11" xfId="0" applyFont="1" applyFill="1" applyBorder="1" applyAlignment="1">
      <alignment horizontal="center" vertical="center" wrapText="1"/>
    </xf>
    <xf numFmtId="0" fontId="32" fillId="33" borderId="10" xfId="0" applyFont="1" applyFill="1" applyBorder="1" applyAlignment="1">
      <alignment horizontal="center" vertical="center" wrapText="1"/>
    </xf>
    <xf numFmtId="0" fontId="32" fillId="33" borderId="17"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32" fillId="33" borderId="28" xfId="0" applyFont="1" applyFill="1" applyBorder="1" applyAlignment="1">
      <alignment horizontal="center" vertical="center"/>
    </xf>
    <xf numFmtId="0" fontId="32" fillId="33" borderId="45" xfId="0" applyFont="1" applyFill="1" applyBorder="1" applyAlignment="1">
      <alignment horizontal="center" vertical="center"/>
    </xf>
    <xf numFmtId="0" fontId="32" fillId="33" borderId="11" xfId="0" applyFont="1" applyFill="1" applyBorder="1" applyAlignment="1">
      <alignment horizontal="center" vertical="center" wrapText="1"/>
    </xf>
    <xf numFmtId="0" fontId="32" fillId="33" borderId="10" xfId="0" applyFont="1" applyFill="1" applyBorder="1" applyAlignment="1">
      <alignment horizontal="center" vertical="center" wrapText="1"/>
    </xf>
    <xf numFmtId="0" fontId="32" fillId="33" borderId="17" xfId="0" applyFont="1" applyFill="1" applyBorder="1" applyAlignment="1">
      <alignment horizontal="center" vertical="center" wrapText="1"/>
    </xf>
    <xf numFmtId="0" fontId="5" fillId="35" borderId="19" xfId="0" applyFont="1" applyFill="1" applyBorder="1" applyAlignment="1">
      <alignment horizontal="center"/>
    </xf>
    <xf numFmtId="0" fontId="32" fillId="33" borderId="44" xfId="0" applyFont="1" applyFill="1" applyBorder="1" applyAlignment="1">
      <alignment horizontal="justify" vertical="center" wrapText="1"/>
    </xf>
    <xf numFmtId="0" fontId="32" fillId="33" borderId="28" xfId="0" applyFont="1" applyFill="1" applyBorder="1" applyAlignment="1">
      <alignment horizontal="justify" vertical="center" wrapText="1"/>
    </xf>
    <xf numFmtId="0" fontId="32" fillId="33" borderId="45" xfId="0" applyFont="1" applyFill="1" applyBorder="1" applyAlignment="1">
      <alignment horizontal="justify" vertical="center" wrapText="1"/>
    </xf>
    <xf numFmtId="0" fontId="5" fillId="35" borderId="27" xfId="0" applyFont="1" applyFill="1" applyBorder="1" applyAlignment="1">
      <alignment horizontal="center" vertical="center"/>
    </xf>
    <xf numFmtId="0" fontId="5" fillId="35" borderId="46" xfId="0" applyFont="1" applyFill="1" applyBorder="1" applyAlignment="1">
      <alignment horizontal="center" vertical="center"/>
    </xf>
    <xf numFmtId="0" fontId="5" fillId="35" borderId="49" xfId="0" applyFont="1" applyFill="1" applyBorder="1" applyAlignment="1">
      <alignment horizontal="center" vertical="center"/>
    </xf>
    <xf numFmtId="0" fontId="32" fillId="33" borderId="50" xfId="0" applyFont="1" applyFill="1" applyBorder="1" applyAlignment="1">
      <alignment horizontal="justify" vertical="center" wrapText="1"/>
    </xf>
    <xf numFmtId="0" fontId="32" fillId="33" borderId="18" xfId="0" applyFont="1" applyFill="1" applyBorder="1" applyAlignment="1">
      <alignment horizontal="justify" vertical="center" wrapText="1"/>
    </xf>
    <xf numFmtId="0" fontId="32" fillId="33" borderId="23" xfId="0" applyFont="1" applyFill="1" applyBorder="1" applyAlignment="1">
      <alignment horizontal="justify" vertical="center" wrapText="1"/>
    </xf>
    <xf numFmtId="0" fontId="20" fillId="0" borderId="0" xfId="0" applyFont="1" applyFill="1" applyAlignment="1">
      <alignment horizontal="right" vertical="center"/>
    </xf>
    <xf numFmtId="0" fontId="32" fillId="33" borderId="26" xfId="0" applyFont="1" applyFill="1" applyBorder="1" applyAlignment="1">
      <alignment horizontal="justify" vertical="center" wrapText="1"/>
    </xf>
    <xf numFmtId="0" fontId="32" fillId="33" borderId="35" xfId="0" applyFont="1" applyFill="1" applyBorder="1" applyAlignment="1">
      <alignment horizontal="justify" vertical="center" wrapText="1"/>
    </xf>
    <xf numFmtId="0" fontId="32" fillId="33" borderId="36" xfId="0" applyFont="1" applyFill="1" applyBorder="1" applyAlignment="1">
      <alignment horizontal="justify" vertical="center" wrapText="1"/>
    </xf>
    <xf numFmtId="0" fontId="32" fillId="33" borderId="34" xfId="0" applyFont="1" applyFill="1" applyBorder="1" applyAlignment="1">
      <alignment horizontal="center" vertical="center" wrapText="1"/>
    </xf>
    <xf numFmtId="0" fontId="32" fillId="33" borderId="37" xfId="0" applyFont="1" applyFill="1" applyBorder="1" applyAlignment="1">
      <alignment horizontal="center" vertical="center" wrapText="1"/>
    </xf>
    <xf numFmtId="0" fontId="32" fillId="33" borderId="38" xfId="0" applyFont="1" applyFill="1" applyBorder="1" applyAlignment="1">
      <alignment horizontal="center" vertical="center" wrapText="1"/>
    </xf>
    <xf numFmtId="0" fontId="3" fillId="35" borderId="12" xfId="0" applyFont="1" applyFill="1" applyBorder="1" applyAlignment="1" applyProtection="1">
      <alignment horizontal="center" vertical="center" wrapText="1"/>
      <protection locked="0"/>
    </xf>
    <xf numFmtId="0" fontId="3" fillId="35" borderId="10" xfId="0" applyFont="1" applyFill="1" applyBorder="1" applyAlignment="1" applyProtection="1">
      <alignment horizontal="center" vertical="center" wrapText="1"/>
      <protection locked="0"/>
    </xf>
    <xf numFmtId="0" fontId="32" fillId="33" borderId="10" xfId="0" applyFont="1" applyFill="1" applyBorder="1" applyAlignment="1">
      <alignment horizontal="center" vertical="center"/>
    </xf>
    <xf numFmtId="0" fontId="32" fillId="33" borderId="17" xfId="0" applyFont="1" applyFill="1" applyBorder="1" applyAlignment="1">
      <alignment horizontal="center" vertical="center"/>
    </xf>
    <xf numFmtId="0" fontId="4" fillId="33" borderId="11" xfId="0" applyFont="1" applyFill="1" applyBorder="1" applyAlignment="1">
      <alignment horizontal="justify" vertical="center" wrapText="1"/>
    </xf>
    <xf numFmtId="0" fontId="4" fillId="33" borderId="10" xfId="0" applyFont="1" applyFill="1" applyBorder="1" applyAlignment="1">
      <alignment horizontal="justify" vertical="center" wrapText="1"/>
    </xf>
    <xf numFmtId="0" fontId="4" fillId="33" borderId="17" xfId="0" applyFont="1" applyFill="1" applyBorder="1" applyAlignment="1">
      <alignment horizontal="justify" vertical="center" wrapText="1"/>
    </xf>
    <xf numFmtId="0" fontId="32" fillId="33" borderId="44" xfId="0" applyFont="1" applyFill="1" applyBorder="1" applyAlignment="1">
      <alignment horizontal="center" vertical="center"/>
    </xf>
    <xf numFmtId="0" fontId="5" fillId="33" borderId="11"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32" fillId="33" borderId="10" xfId="0" applyFont="1" applyFill="1" applyBorder="1" applyAlignment="1">
      <alignment horizontal="justify" vertical="center" wrapText="1"/>
    </xf>
    <xf numFmtId="0" fontId="32" fillId="33" borderId="17" xfId="0" applyFont="1" applyFill="1" applyBorder="1" applyAlignment="1">
      <alignment horizontal="justify" vertical="center" wrapText="1"/>
    </xf>
    <xf numFmtId="0" fontId="4" fillId="0" borderId="34" xfId="97" applyBorder="1">
      <alignment/>
      <protection/>
    </xf>
    <xf numFmtId="0" fontId="4" fillId="0" borderId="11" xfId="97" applyBorder="1">
      <alignment/>
      <protection/>
    </xf>
    <xf numFmtId="0" fontId="4" fillId="0" borderId="37" xfId="97" applyBorder="1">
      <alignment/>
      <protection/>
    </xf>
    <xf numFmtId="0" fontId="4" fillId="0" borderId="10" xfId="97" applyBorder="1">
      <alignment/>
      <protection/>
    </xf>
    <xf numFmtId="0" fontId="4" fillId="0" borderId="38" xfId="97" applyBorder="1">
      <alignment/>
      <protection/>
    </xf>
    <xf numFmtId="0" fontId="4" fillId="0" borderId="17" xfId="97" applyBorder="1">
      <alignment/>
      <protection/>
    </xf>
    <xf numFmtId="0" fontId="22" fillId="37" borderId="11" xfId="0" applyFont="1" applyFill="1" applyBorder="1" applyAlignment="1">
      <alignment horizontal="center" vertical="center" wrapText="1"/>
    </xf>
    <xf numFmtId="0" fontId="22" fillId="37" borderId="26" xfId="0" applyFont="1" applyFill="1" applyBorder="1" applyAlignment="1">
      <alignment horizontal="center" vertical="center" wrapText="1"/>
    </xf>
    <xf numFmtId="0" fontId="22" fillId="37" borderId="10" xfId="0" applyFont="1" applyFill="1" applyBorder="1" applyAlignment="1">
      <alignment horizontal="center" vertical="center" wrapText="1"/>
    </xf>
    <xf numFmtId="0" fontId="22" fillId="37" borderId="35" xfId="0" applyFont="1" applyFill="1" applyBorder="1" applyAlignment="1">
      <alignment horizontal="center" vertical="center" wrapText="1"/>
    </xf>
    <xf numFmtId="0" fontId="23" fillId="37" borderId="10" xfId="0" applyFont="1" applyFill="1" applyBorder="1" applyAlignment="1">
      <alignment horizontal="center" vertical="center" wrapText="1"/>
    </xf>
    <xf numFmtId="0" fontId="23" fillId="37" borderId="35" xfId="0" applyFont="1" applyFill="1" applyBorder="1" applyAlignment="1">
      <alignment horizontal="center" vertical="center" wrapText="1"/>
    </xf>
    <xf numFmtId="0" fontId="23" fillId="37" borderId="17" xfId="0" applyFont="1" applyFill="1" applyBorder="1" applyAlignment="1">
      <alignment horizontal="center" vertical="center" wrapText="1"/>
    </xf>
    <xf numFmtId="0" fontId="23" fillId="37" borderId="36" xfId="0" applyFont="1" applyFill="1" applyBorder="1" applyAlignment="1">
      <alignment horizontal="center" vertical="center" wrapText="1"/>
    </xf>
    <xf numFmtId="0" fontId="2" fillId="37" borderId="30" xfId="97" applyFont="1" applyFill="1" applyBorder="1" applyAlignment="1">
      <alignment horizontal="center" vertical="center" wrapText="1"/>
      <protection/>
    </xf>
    <xf numFmtId="0" fontId="2" fillId="37" borderId="13" xfId="97" applyFont="1" applyFill="1" applyBorder="1" applyAlignment="1">
      <alignment horizontal="center" vertical="center" wrapText="1"/>
      <protection/>
    </xf>
    <xf numFmtId="0" fontId="2" fillId="37" borderId="11" xfId="97" applyFont="1" applyFill="1" applyBorder="1" applyAlignment="1">
      <alignment horizontal="center" vertical="center" wrapText="1"/>
      <protection/>
    </xf>
    <xf numFmtId="0" fontId="2" fillId="37" borderId="17" xfId="97" applyFont="1" applyFill="1" applyBorder="1" applyAlignment="1">
      <alignment horizontal="center" vertical="center" wrapText="1"/>
      <protection/>
    </xf>
    <xf numFmtId="0" fontId="2" fillId="37" borderId="44" xfId="97" applyFont="1" applyFill="1" applyBorder="1" applyAlignment="1">
      <alignment horizontal="center" vertical="center" wrapText="1"/>
      <protection/>
    </xf>
    <xf numFmtId="0" fontId="2" fillId="37" borderId="45" xfId="97" applyFont="1" applyFill="1" applyBorder="1" applyAlignment="1">
      <alignment horizontal="center" vertical="center" wrapText="1"/>
      <protection/>
    </xf>
    <xf numFmtId="0" fontId="14" fillId="37" borderId="27" xfId="97" applyFont="1" applyFill="1" applyBorder="1" applyAlignment="1">
      <alignment horizontal="center" vertical="center" wrapText="1"/>
      <protection/>
    </xf>
    <xf numFmtId="0" fontId="14" fillId="37" borderId="49" xfId="97" applyFont="1" applyFill="1" applyBorder="1" applyAlignment="1">
      <alignment horizontal="center" vertical="center" wrapText="1"/>
      <protection/>
    </xf>
    <xf numFmtId="0" fontId="2" fillId="37" borderId="26" xfId="97" applyFont="1" applyFill="1" applyBorder="1" applyAlignment="1">
      <alignment horizontal="center" vertical="center" wrapText="1"/>
      <protection/>
    </xf>
    <xf numFmtId="0" fontId="2" fillId="37" borderId="36" xfId="97" applyFont="1" applyFill="1" applyBorder="1" applyAlignment="1">
      <alignment horizontal="center" vertical="center" wrapText="1"/>
      <protection/>
    </xf>
    <xf numFmtId="0" fontId="5" fillId="39" borderId="51" xfId="97" applyFont="1" applyFill="1" applyBorder="1" applyAlignment="1">
      <alignment horizontal="center" vertical="center" wrapText="1"/>
      <protection/>
    </xf>
    <xf numFmtId="0" fontId="5" fillId="39" borderId="52" xfId="97" applyFont="1" applyFill="1" applyBorder="1" applyAlignment="1">
      <alignment horizontal="center" vertical="center" wrapText="1"/>
      <protection/>
    </xf>
    <xf numFmtId="0" fontId="5" fillId="39" borderId="22" xfId="97" applyFont="1" applyFill="1" applyBorder="1" applyAlignment="1">
      <alignment horizontal="center" vertical="center" wrapText="1"/>
      <protection/>
    </xf>
    <xf numFmtId="0" fontId="4" fillId="0" borderId="44" xfId="97" applyFont="1" applyFill="1" applyBorder="1" applyAlignment="1">
      <alignment horizontal="center" vertical="center" wrapText="1"/>
      <protection/>
    </xf>
    <xf numFmtId="0" fontId="4" fillId="0" borderId="28" xfId="97" applyFont="1" applyFill="1" applyBorder="1" applyAlignment="1">
      <alignment horizontal="center" vertical="center" wrapText="1"/>
      <protection/>
    </xf>
    <xf numFmtId="0" fontId="4" fillId="0" borderId="45" xfId="97" applyFont="1" applyFill="1" applyBorder="1" applyAlignment="1">
      <alignment horizontal="center" vertical="center" wrapText="1"/>
      <protection/>
    </xf>
    <xf numFmtId="0" fontId="4" fillId="0" borderId="11" xfId="97" applyFont="1" applyFill="1" applyBorder="1" applyAlignment="1">
      <alignment horizontal="justify" vertical="center" wrapText="1"/>
      <protection/>
    </xf>
    <xf numFmtId="0" fontId="4" fillId="0" borderId="10" xfId="97" applyFont="1" applyFill="1" applyBorder="1" applyAlignment="1">
      <alignment horizontal="justify" vertical="center" wrapText="1"/>
      <protection/>
    </xf>
    <xf numFmtId="0" fontId="2" fillId="0" borderId="11"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10" fontId="2" fillId="0" borderId="44" xfId="0" applyNumberFormat="1" applyFont="1" applyFill="1" applyBorder="1" applyAlignment="1" applyProtection="1">
      <alignment horizontal="center" vertical="center" wrapText="1"/>
      <protection locked="0"/>
    </xf>
    <xf numFmtId="10" fontId="2" fillId="0" borderId="28" xfId="0" applyNumberFormat="1" applyFont="1" applyFill="1" applyBorder="1" applyAlignment="1" applyProtection="1">
      <alignment horizontal="center" vertical="center" wrapText="1"/>
      <protection locked="0"/>
    </xf>
    <xf numFmtId="10" fontId="2" fillId="0" borderId="45" xfId="0" applyNumberFormat="1" applyFont="1" applyFill="1" applyBorder="1" applyAlignment="1" applyProtection="1">
      <alignment horizontal="center" vertical="center" wrapText="1"/>
      <protection locked="0"/>
    </xf>
    <xf numFmtId="0" fontId="11" fillId="34" borderId="50" xfId="97" applyFont="1" applyFill="1" applyBorder="1" applyAlignment="1">
      <alignment horizontal="justify" vertical="top" wrapText="1"/>
      <protection/>
    </xf>
    <xf numFmtId="0" fontId="11" fillId="34" borderId="18" xfId="97" applyFont="1" applyFill="1" applyBorder="1" applyAlignment="1">
      <alignment horizontal="justify" vertical="top" wrapText="1"/>
      <protection/>
    </xf>
    <xf numFmtId="0" fontId="11" fillId="34" borderId="10" xfId="97" applyFont="1" applyFill="1" applyBorder="1" applyAlignment="1">
      <alignment horizontal="justify" vertical="top" wrapText="1"/>
      <protection/>
    </xf>
    <xf numFmtId="0" fontId="4" fillId="0" borderId="17" xfId="97" applyFont="1" applyFill="1" applyBorder="1" applyAlignment="1">
      <alignment horizontal="justify" vertical="center" wrapText="1"/>
      <protection/>
    </xf>
    <xf numFmtId="0" fontId="2" fillId="0" borderId="17" xfId="0" applyFont="1" applyBorder="1" applyAlignment="1" applyProtection="1">
      <alignment horizontal="center" vertical="center" wrapText="1"/>
      <protection locked="0"/>
    </xf>
    <xf numFmtId="0" fontId="21" fillId="34" borderId="39" xfId="97" applyFont="1" applyFill="1" applyBorder="1" applyAlignment="1">
      <alignment horizontal="justify" vertical="top" wrapText="1"/>
      <protection/>
    </xf>
    <xf numFmtId="0" fontId="21" fillId="34" borderId="23" xfId="97" applyFont="1" applyFill="1" applyBorder="1" applyAlignment="1">
      <alignment horizontal="justify" vertical="top"/>
      <protection/>
    </xf>
    <xf numFmtId="0" fontId="4" fillId="0" borderId="19" xfId="97" applyFont="1" applyFill="1" applyBorder="1" applyAlignment="1">
      <alignment horizontal="center" vertical="center" wrapText="1"/>
      <protection/>
    </xf>
    <xf numFmtId="0" fontId="4" fillId="0" borderId="12" xfId="97" applyFont="1" applyFill="1" applyBorder="1" applyAlignment="1">
      <alignment horizontal="center" vertical="center" wrapText="1"/>
      <protection/>
    </xf>
    <xf numFmtId="0" fontId="4" fillId="0" borderId="11" xfId="97" applyFont="1" applyFill="1" applyBorder="1" applyAlignment="1">
      <alignment horizontal="center" vertical="center" wrapText="1"/>
      <protection/>
    </xf>
    <xf numFmtId="0" fontId="4" fillId="0" borderId="10" xfId="97" applyFont="1" applyFill="1" applyBorder="1" applyAlignment="1">
      <alignment horizontal="center" vertical="center" wrapText="1"/>
      <protection/>
    </xf>
    <xf numFmtId="0" fontId="4" fillId="0" borderId="17" xfId="97" applyFont="1" applyFill="1" applyBorder="1" applyAlignment="1">
      <alignment horizontal="center" vertical="center" wrapText="1"/>
      <protection/>
    </xf>
    <xf numFmtId="0" fontId="21" fillId="34" borderId="50" xfId="97" applyFont="1" applyFill="1" applyBorder="1" applyAlignment="1">
      <alignment horizontal="justify" vertical="top" wrapText="1"/>
      <protection/>
    </xf>
    <xf numFmtId="0" fontId="21" fillId="34" borderId="53" xfId="97" applyFont="1" applyFill="1" applyBorder="1" applyAlignment="1">
      <alignment horizontal="justify" vertical="top"/>
      <protection/>
    </xf>
    <xf numFmtId="0" fontId="21" fillId="0" borderId="50" xfId="97" applyFont="1" applyFill="1" applyBorder="1" applyAlignment="1">
      <alignment horizontal="justify" vertical="center" wrapText="1"/>
      <protection/>
    </xf>
    <xf numFmtId="0" fontId="21" fillId="0" borderId="53" xfId="97" applyFont="1" applyFill="1" applyBorder="1" applyAlignment="1">
      <alignment horizontal="justify" vertical="center"/>
      <protection/>
    </xf>
    <xf numFmtId="0" fontId="21" fillId="0" borderId="39" xfId="97" applyFont="1" applyFill="1" applyBorder="1" applyAlignment="1">
      <alignment horizontal="justify" vertical="center" wrapText="1"/>
      <protection/>
    </xf>
    <xf numFmtId="0" fontId="21" fillId="0" borderId="23" xfId="97" applyFont="1" applyFill="1" applyBorder="1" applyAlignment="1">
      <alignment horizontal="justify" vertical="center"/>
      <protection/>
    </xf>
    <xf numFmtId="0" fontId="21" fillId="0" borderId="39" xfId="97" applyFont="1" applyFill="1" applyBorder="1" applyAlignment="1">
      <alignment horizontal="justify" vertical="top" wrapText="1"/>
      <protection/>
    </xf>
    <xf numFmtId="0" fontId="21" fillId="0" borderId="23" xfId="97" applyFont="1" applyFill="1" applyBorder="1" applyAlignment="1">
      <alignment horizontal="justify" vertical="top"/>
      <protection/>
    </xf>
    <xf numFmtId="10" fontId="2" fillId="0" borderId="11" xfId="0" applyNumberFormat="1" applyFont="1" applyFill="1" applyBorder="1" applyAlignment="1" applyProtection="1">
      <alignment horizontal="center" vertical="center" wrapText="1"/>
      <protection locked="0"/>
    </xf>
    <xf numFmtId="10" fontId="2" fillId="0" borderId="10" xfId="0" applyNumberFormat="1" applyFont="1" applyFill="1" applyBorder="1" applyAlignment="1" applyProtection="1">
      <alignment horizontal="center" vertical="center" wrapText="1"/>
      <protection locked="0"/>
    </xf>
    <xf numFmtId="10" fontId="2" fillId="0" borderId="17" xfId="0" applyNumberFormat="1" applyFont="1" applyFill="1" applyBorder="1" applyAlignment="1" applyProtection="1">
      <alignment horizontal="center" vertical="center" wrapText="1"/>
      <protection locked="0"/>
    </xf>
    <xf numFmtId="0" fontId="4" fillId="0" borderId="44" xfId="97" applyFont="1" applyFill="1" applyBorder="1" applyAlignment="1">
      <alignment horizontal="left" vertical="center" wrapText="1"/>
      <protection/>
    </xf>
    <xf numFmtId="0" fontId="4" fillId="0" borderId="12" xfId="97" applyFont="1" applyFill="1" applyBorder="1" applyAlignment="1">
      <alignment horizontal="left" vertical="center" wrapText="1"/>
      <protection/>
    </xf>
    <xf numFmtId="0" fontId="4" fillId="0" borderId="19" xfId="97" applyFont="1" applyFill="1" applyBorder="1" applyAlignment="1">
      <alignment horizontal="left" vertical="center" wrapText="1"/>
      <protection/>
    </xf>
    <xf numFmtId="10" fontId="2" fillId="0" borderId="19" xfId="0" applyNumberFormat="1" applyFont="1" applyFill="1" applyBorder="1" applyAlignment="1" applyProtection="1">
      <alignment horizontal="center" vertical="center" wrapText="1"/>
      <protection locked="0"/>
    </xf>
    <xf numFmtId="0" fontId="5" fillId="39" borderId="32" xfId="97" applyFont="1" applyFill="1" applyBorder="1" applyAlignment="1">
      <alignment horizontal="center" vertical="center" wrapText="1"/>
      <protection/>
    </xf>
    <xf numFmtId="0" fontId="5" fillId="39" borderId="33" xfId="97" applyFont="1" applyFill="1" applyBorder="1" applyAlignment="1">
      <alignment horizontal="center" vertical="center" wrapText="1"/>
      <protection/>
    </xf>
    <xf numFmtId="0" fontId="0" fillId="0" borderId="19" xfId="0" applyFill="1" applyBorder="1" applyAlignment="1">
      <alignment horizontal="center" vertical="center" wrapText="1"/>
    </xf>
    <xf numFmtId="0" fontId="0" fillId="0" borderId="28" xfId="0" applyFill="1" applyBorder="1" applyAlignment="1">
      <alignment horizontal="center" vertical="center" wrapText="1"/>
    </xf>
    <xf numFmtId="0" fontId="35" fillId="0" borderId="19" xfId="0" applyFont="1" applyBorder="1" applyAlignment="1">
      <alignment horizontal="left" vertical="center" wrapText="1"/>
    </xf>
    <xf numFmtId="0" fontId="35" fillId="0" borderId="12" xfId="0" applyFont="1" applyBorder="1" applyAlignment="1">
      <alignment horizontal="left" vertical="center" wrapText="1"/>
    </xf>
    <xf numFmtId="0" fontId="35" fillId="0" borderId="19" xfId="0" applyFont="1" applyBorder="1" applyAlignment="1">
      <alignment horizontal="center" vertical="center"/>
    </xf>
    <xf numFmtId="0" fontId="35" fillId="0" borderId="12" xfId="0" applyFont="1" applyBorder="1" applyAlignment="1">
      <alignment horizontal="center" vertical="center"/>
    </xf>
    <xf numFmtId="0" fontId="30" fillId="34" borderId="11" xfId="0" applyFont="1" applyFill="1" applyBorder="1" applyAlignment="1">
      <alignment horizontal="justify" vertical="center" wrapText="1"/>
    </xf>
    <xf numFmtId="0" fontId="30" fillId="34" borderId="10" xfId="0" applyFont="1" applyFill="1" applyBorder="1" applyAlignment="1">
      <alignment horizontal="justify" vertical="center"/>
    </xf>
    <xf numFmtId="0" fontId="30" fillId="34" borderId="17" xfId="0" applyFont="1" applyFill="1" applyBorder="1" applyAlignment="1">
      <alignment horizontal="justify" vertical="center"/>
    </xf>
    <xf numFmtId="0" fontId="35" fillId="34" borderId="19" xfId="0" applyFont="1" applyFill="1" applyBorder="1" applyAlignment="1">
      <alignment horizontal="left" vertical="center" wrapText="1"/>
    </xf>
    <xf numFmtId="0" fontId="35" fillId="34" borderId="45" xfId="0" applyFont="1" applyFill="1" applyBorder="1" applyAlignment="1">
      <alignment horizontal="left" vertical="center" wrapText="1"/>
    </xf>
    <xf numFmtId="0" fontId="35" fillId="0" borderId="28" xfId="0" applyFont="1" applyBorder="1" applyAlignment="1">
      <alignment horizontal="center" vertical="center"/>
    </xf>
    <xf numFmtId="0" fontId="0" fillId="0" borderId="44" xfId="0" applyBorder="1" applyAlignment="1">
      <alignment horizontal="center" vertical="center" wrapText="1"/>
    </xf>
    <xf numFmtId="0" fontId="0" fillId="0" borderId="28" xfId="0" applyBorder="1" applyAlignment="1">
      <alignment horizontal="center" vertical="center" wrapText="1"/>
    </xf>
    <xf numFmtId="0" fontId="0" fillId="0" borderId="45" xfId="0" applyBorder="1" applyAlignment="1">
      <alignment horizontal="center" vertical="center" wrapText="1"/>
    </xf>
    <xf numFmtId="0" fontId="35" fillId="0" borderId="44" xfId="0" applyFont="1" applyBorder="1" applyAlignment="1">
      <alignment horizontal="left" vertical="center" wrapText="1"/>
    </xf>
    <xf numFmtId="0" fontId="35" fillId="0" borderId="44" xfId="0" applyFont="1" applyBorder="1" applyAlignment="1">
      <alignment horizontal="center" vertical="center"/>
    </xf>
    <xf numFmtId="10" fontId="33" fillId="0" borderId="44" xfId="106" applyNumberFormat="1" applyFont="1" applyBorder="1" applyAlignment="1">
      <alignment horizontal="center" vertical="center"/>
    </xf>
    <xf numFmtId="10" fontId="33" fillId="0" borderId="28" xfId="106" applyNumberFormat="1" applyFont="1" applyBorder="1" applyAlignment="1">
      <alignment horizontal="center" vertical="center"/>
    </xf>
    <xf numFmtId="10" fontId="33" fillId="0" borderId="45" xfId="106" applyNumberFormat="1" applyFont="1" applyBorder="1" applyAlignment="1">
      <alignment horizontal="center" vertical="center"/>
    </xf>
    <xf numFmtId="10" fontId="0" fillId="0" borderId="50" xfId="0" applyNumberFormat="1" applyBorder="1" applyAlignment="1">
      <alignment horizontal="center"/>
    </xf>
    <xf numFmtId="0" fontId="0" fillId="0" borderId="53" xfId="0" applyBorder="1" applyAlignment="1">
      <alignment horizontal="center"/>
    </xf>
    <xf numFmtId="0" fontId="0" fillId="0" borderId="39" xfId="0" applyBorder="1" applyAlignment="1">
      <alignment horizontal="center"/>
    </xf>
    <xf numFmtId="0" fontId="35" fillId="0" borderId="45" xfId="0" applyFont="1" applyBorder="1" applyAlignment="1">
      <alignment horizontal="center" vertical="center"/>
    </xf>
    <xf numFmtId="0" fontId="0" fillId="0" borderId="23" xfId="0" applyBorder="1" applyAlignment="1">
      <alignment horizontal="center"/>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3" fillId="39" borderId="51" xfId="97" applyFont="1" applyFill="1" applyBorder="1" applyAlignment="1">
      <alignment horizontal="center" vertical="center" wrapText="1"/>
      <protection/>
    </xf>
    <xf numFmtId="0" fontId="3" fillId="39" borderId="52" xfId="97" applyFont="1" applyFill="1" applyBorder="1" applyAlignment="1">
      <alignment horizontal="center" vertical="center" wrapText="1"/>
      <protection/>
    </xf>
    <xf numFmtId="0" fontId="3" fillId="39" borderId="22" xfId="97" applyFont="1" applyFill="1" applyBorder="1" applyAlignment="1">
      <alignment horizontal="center" vertical="center" wrapText="1"/>
      <protection/>
    </xf>
    <xf numFmtId="0" fontId="14" fillId="0" borderId="11"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10" fontId="19" fillId="0" borderId="11" xfId="0" applyNumberFormat="1" applyFont="1" applyFill="1" applyBorder="1" applyAlignment="1" applyProtection="1">
      <alignment horizontal="center" vertical="center" wrapText="1"/>
      <protection locked="0"/>
    </xf>
    <xf numFmtId="10" fontId="19" fillId="0" borderId="10" xfId="0" applyNumberFormat="1" applyFont="1" applyFill="1" applyBorder="1" applyAlignment="1" applyProtection="1">
      <alignment horizontal="center" vertical="center" wrapText="1"/>
      <protection locked="0"/>
    </xf>
    <xf numFmtId="10" fontId="19" fillId="0" borderId="17" xfId="0" applyNumberFormat="1" applyFont="1" applyFill="1" applyBorder="1" applyAlignment="1" applyProtection="1">
      <alignment horizontal="center" vertical="center" wrapText="1"/>
      <protection locked="0"/>
    </xf>
    <xf numFmtId="0" fontId="11" fillId="34" borderId="50" xfId="97" applyFont="1" applyFill="1" applyBorder="1" applyAlignment="1">
      <alignment vertical="top" wrapText="1"/>
      <protection/>
    </xf>
    <xf numFmtId="0" fontId="11" fillId="34" borderId="53" xfId="97" applyFont="1" applyFill="1" applyBorder="1" applyAlignment="1">
      <alignment vertical="top" wrapText="1"/>
      <protection/>
    </xf>
    <xf numFmtId="0" fontId="21" fillId="34" borderId="39" xfId="97" applyFont="1" applyFill="1" applyBorder="1" applyAlignment="1">
      <alignment vertical="top" wrapText="1"/>
      <protection/>
    </xf>
    <xf numFmtId="0" fontId="21" fillId="34" borderId="53" xfId="97" applyFont="1" applyFill="1" applyBorder="1" applyAlignment="1">
      <alignment vertical="top" wrapText="1"/>
      <protection/>
    </xf>
    <xf numFmtId="0" fontId="35" fillId="34" borderId="44" xfId="0" applyFont="1" applyFill="1" applyBorder="1" applyAlignment="1">
      <alignment horizontal="left" vertical="center" wrapText="1"/>
    </xf>
    <xf numFmtId="0" fontId="14" fillId="0" borderId="17" xfId="0" applyFont="1" applyBorder="1" applyAlignment="1" applyProtection="1">
      <alignment horizontal="center" vertical="center" wrapText="1"/>
      <protection locked="0"/>
    </xf>
    <xf numFmtId="0" fontId="21" fillId="34" borderId="39" xfId="97" applyFont="1" applyFill="1" applyBorder="1" applyAlignment="1">
      <alignment horizontal="left" vertical="top" wrapText="1"/>
      <protection/>
    </xf>
    <xf numFmtId="0" fontId="21" fillId="34" borderId="18" xfId="97" applyFont="1" applyFill="1" applyBorder="1" applyAlignment="1">
      <alignment horizontal="left" vertical="top" wrapText="1"/>
      <protection/>
    </xf>
    <xf numFmtId="0" fontId="3" fillId="39" borderId="54" xfId="97" applyFont="1" applyFill="1" applyBorder="1" applyAlignment="1">
      <alignment horizontal="center" vertical="center" wrapText="1"/>
      <protection/>
    </xf>
    <xf numFmtId="0" fontId="3" fillId="39" borderId="55" xfId="97" applyFont="1" applyFill="1" applyBorder="1" applyAlignment="1">
      <alignment horizontal="center" vertical="center" wrapText="1"/>
      <protection/>
    </xf>
    <xf numFmtId="0" fontId="3" fillId="39" borderId="56" xfId="97" applyFont="1" applyFill="1" applyBorder="1" applyAlignment="1">
      <alignment horizontal="center" vertical="center" wrapText="1"/>
      <protection/>
    </xf>
    <xf numFmtId="0" fontId="3" fillId="0" borderId="51" xfId="97" applyFont="1" applyFill="1" applyBorder="1" applyAlignment="1">
      <alignment horizontal="center" vertical="center" wrapText="1"/>
      <protection/>
    </xf>
    <xf numFmtId="0" fontId="3" fillId="0" borderId="52" xfId="97" applyFont="1" applyFill="1" applyBorder="1" applyAlignment="1">
      <alignment horizontal="center" vertical="center" wrapText="1"/>
      <protection/>
    </xf>
    <xf numFmtId="0" fontId="3" fillId="0" borderId="22" xfId="97" applyFont="1" applyFill="1" applyBorder="1" applyAlignment="1">
      <alignment horizontal="center" vertical="center" wrapText="1"/>
      <protection/>
    </xf>
    <xf numFmtId="0" fontId="35" fillId="34" borderId="12" xfId="0" applyFont="1" applyFill="1" applyBorder="1" applyAlignment="1">
      <alignment horizontal="left" vertical="center" wrapText="1"/>
    </xf>
    <xf numFmtId="0" fontId="14" fillId="34" borderId="10" xfId="0" applyFont="1" applyFill="1" applyBorder="1" applyAlignment="1" applyProtection="1">
      <alignment horizontal="center" vertical="center" wrapText="1"/>
      <protection locked="0"/>
    </xf>
    <xf numFmtId="0" fontId="14" fillId="34" borderId="17" xfId="0" applyFont="1" applyFill="1" applyBorder="1" applyAlignment="1" applyProtection="1">
      <alignment horizontal="center" vertical="center" wrapText="1"/>
      <protection locked="0"/>
    </xf>
    <xf numFmtId="0" fontId="21" fillId="34" borderId="53" xfId="97" applyFont="1" applyFill="1" applyBorder="1" applyAlignment="1">
      <alignment horizontal="justify" vertical="top" wrapText="1"/>
      <protection/>
    </xf>
    <xf numFmtId="0" fontId="21" fillId="34" borderId="35" xfId="97" applyFont="1" applyFill="1" applyBorder="1" applyAlignment="1">
      <alignment horizontal="justify" vertical="top" wrapText="1"/>
      <protection/>
    </xf>
    <xf numFmtId="0" fontId="21" fillId="34" borderId="35" xfId="97" applyFont="1" applyFill="1" applyBorder="1" applyAlignment="1">
      <alignment horizontal="justify" vertical="top"/>
      <protection/>
    </xf>
    <xf numFmtId="0" fontId="21" fillId="34" borderId="39" xfId="97" applyFont="1" applyFill="1" applyBorder="1" applyAlignment="1">
      <alignment horizontal="justify" vertical="top"/>
      <protection/>
    </xf>
    <xf numFmtId="0" fontId="21" fillId="34" borderId="26" xfId="97" applyFont="1" applyFill="1" applyBorder="1" applyAlignment="1">
      <alignment horizontal="justify" vertical="top" wrapText="1"/>
      <protection/>
    </xf>
    <xf numFmtId="0" fontId="21" fillId="34" borderId="18" xfId="97" applyFont="1" applyFill="1" applyBorder="1" applyAlignment="1">
      <alignment horizontal="left" vertical="top"/>
      <protection/>
    </xf>
    <xf numFmtId="10" fontId="19" fillId="0" borderId="19" xfId="0" applyNumberFormat="1" applyFont="1" applyFill="1" applyBorder="1" applyAlignment="1" applyProtection="1">
      <alignment horizontal="center" vertical="center" wrapText="1"/>
      <protection locked="0"/>
    </xf>
    <xf numFmtId="0" fontId="16" fillId="34" borderId="26" xfId="0" applyFont="1" applyFill="1" applyBorder="1" applyAlignment="1">
      <alignment vertical="center" wrapText="1"/>
    </xf>
    <xf numFmtId="0" fontId="16" fillId="34" borderId="35" xfId="0" applyFont="1" applyFill="1" applyBorder="1" applyAlignment="1">
      <alignment vertical="center" wrapText="1"/>
    </xf>
    <xf numFmtId="0" fontId="14" fillId="0" borderId="19" xfId="0" applyFont="1" applyBorder="1" applyAlignment="1" applyProtection="1">
      <alignment horizontal="center" vertical="center" wrapText="1"/>
      <protection locked="0"/>
    </xf>
    <xf numFmtId="0" fontId="16" fillId="34" borderId="36" xfId="0" applyFont="1" applyFill="1" applyBorder="1" applyAlignment="1">
      <alignment vertical="center" wrapText="1"/>
    </xf>
    <xf numFmtId="0" fontId="3" fillId="39" borderId="34" xfId="97" applyFont="1" applyFill="1" applyBorder="1" applyAlignment="1">
      <alignment horizontal="center" vertical="center" wrapText="1"/>
      <protection/>
    </xf>
    <xf numFmtId="0" fontId="3" fillId="39" borderId="37" xfId="97" applyFont="1" applyFill="1" applyBorder="1" applyAlignment="1">
      <alignment horizontal="center" vertical="center" wrapText="1"/>
      <protection/>
    </xf>
    <xf numFmtId="0" fontId="3" fillId="39" borderId="38" xfId="97" applyFont="1" applyFill="1" applyBorder="1" applyAlignment="1">
      <alignment horizontal="center" vertical="center" wrapText="1"/>
      <protection/>
    </xf>
    <xf numFmtId="0" fontId="35" fillId="0" borderId="11" xfId="0" applyFont="1" applyBorder="1" applyAlignment="1">
      <alignment horizontal="center" vertical="center"/>
    </xf>
    <xf numFmtId="0" fontId="35" fillId="0" borderId="10" xfId="0" applyFont="1" applyBorder="1" applyAlignment="1">
      <alignment horizontal="center" vertical="center"/>
    </xf>
    <xf numFmtId="10" fontId="29" fillId="0" borderId="44" xfId="0" applyNumberFormat="1" applyFont="1" applyBorder="1" applyAlignment="1">
      <alignment horizontal="center" vertical="center"/>
    </xf>
    <xf numFmtId="10" fontId="29" fillId="0" borderId="28" xfId="0" applyNumberFormat="1" applyFont="1" applyBorder="1" applyAlignment="1">
      <alignment horizontal="center" vertical="center"/>
    </xf>
    <xf numFmtId="10" fontId="29" fillId="0" borderId="45" xfId="0" applyNumberFormat="1" applyFont="1" applyBorder="1" applyAlignment="1">
      <alignment horizontal="center" vertical="center"/>
    </xf>
    <xf numFmtId="0" fontId="4" fillId="34" borderId="54" xfId="97" applyFill="1" applyBorder="1" applyAlignment="1">
      <alignment horizontal="center" vertical="center" wrapText="1"/>
      <protection/>
    </xf>
    <xf numFmtId="0" fontId="4" fillId="34" borderId="55" xfId="97" applyFill="1" applyBorder="1" applyAlignment="1">
      <alignment horizontal="center" vertical="center" wrapText="1"/>
      <protection/>
    </xf>
    <xf numFmtId="0" fontId="4" fillId="34" borderId="10" xfId="97" applyFill="1" applyBorder="1" applyAlignment="1">
      <alignment horizontal="center" vertical="center" wrapText="1"/>
      <protection/>
    </xf>
    <xf numFmtId="0" fontId="4" fillId="34" borderId="10" xfId="97" applyFill="1" applyBorder="1" applyAlignment="1">
      <alignment horizontal="center" vertical="center"/>
      <protection/>
    </xf>
    <xf numFmtId="0" fontId="4" fillId="34" borderId="55" xfId="97" applyFill="1" applyBorder="1" applyAlignment="1">
      <alignment horizontal="center" vertical="center"/>
      <protection/>
    </xf>
    <xf numFmtId="0" fontId="35" fillId="0" borderId="17" xfId="0" applyFont="1" applyBorder="1" applyAlignment="1">
      <alignment horizontal="center" vertical="center"/>
    </xf>
    <xf numFmtId="0" fontId="4" fillId="34" borderId="57" xfId="97" applyFill="1" applyBorder="1" applyAlignment="1">
      <alignment horizontal="center" vertical="center" wrapText="1"/>
      <protection/>
    </xf>
    <xf numFmtId="0" fontId="5" fillId="39" borderId="34" xfId="97" applyFont="1" applyFill="1" applyBorder="1" applyAlignment="1">
      <alignment horizontal="center" vertical="center" wrapText="1"/>
      <protection/>
    </xf>
    <xf numFmtId="0" fontId="5" fillId="39" borderId="37" xfId="97" applyFont="1" applyFill="1" applyBorder="1" applyAlignment="1">
      <alignment horizontal="center" vertical="center" wrapText="1"/>
      <protection/>
    </xf>
    <xf numFmtId="0" fontId="5" fillId="39" borderId="43" xfId="97" applyFont="1" applyFill="1" applyBorder="1" applyAlignment="1">
      <alignment horizontal="center" vertical="center" wrapText="1"/>
      <protection/>
    </xf>
    <xf numFmtId="10" fontId="29" fillId="0" borderId="11" xfId="0" applyNumberFormat="1" applyFont="1" applyBorder="1" applyAlignment="1">
      <alignment horizontal="center" vertical="center"/>
    </xf>
    <xf numFmtId="0" fontId="29" fillId="0" borderId="10" xfId="0" applyFont="1" applyBorder="1" applyAlignment="1">
      <alignment horizontal="center" vertical="center"/>
    </xf>
    <xf numFmtId="0" fontId="29" fillId="0" borderId="19" xfId="0" applyFont="1" applyBorder="1" applyAlignment="1">
      <alignment horizontal="center" vertical="center"/>
    </xf>
    <xf numFmtId="0" fontId="4" fillId="34" borderId="10" xfId="97" applyFill="1" applyBorder="1" applyAlignment="1">
      <alignment horizontal="left" vertical="center" wrapText="1"/>
      <protection/>
    </xf>
    <xf numFmtId="0" fontId="4" fillId="34" borderId="10" xfId="97" applyFill="1" applyBorder="1" applyAlignment="1">
      <alignment horizontal="left" vertical="center"/>
      <protection/>
    </xf>
    <xf numFmtId="0" fontId="14" fillId="0" borderId="12" xfId="0" applyFont="1" applyBorder="1" applyAlignment="1" applyProtection="1">
      <alignment horizontal="center" vertical="center" wrapText="1"/>
      <protection locked="0"/>
    </xf>
    <xf numFmtId="0" fontId="11" fillId="34" borderId="44" xfId="97" applyFont="1" applyFill="1" applyBorder="1" applyAlignment="1">
      <alignment horizontal="justify" vertical="center" wrapText="1"/>
      <protection/>
    </xf>
    <xf numFmtId="0" fontId="11" fillId="34" borderId="12" xfId="97" applyFont="1" applyFill="1" applyBorder="1" applyAlignment="1">
      <alignment horizontal="justify" vertical="center" wrapText="1"/>
      <protection/>
    </xf>
    <xf numFmtId="10" fontId="29" fillId="0" borderId="19" xfId="0" applyNumberFormat="1" applyFont="1" applyBorder="1" applyAlignment="1">
      <alignment horizontal="center" vertical="center"/>
    </xf>
    <xf numFmtId="0" fontId="11" fillId="34" borderId="19" xfId="97" applyFont="1" applyFill="1" applyBorder="1" applyAlignment="1">
      <alignment horizontal="center" vertical="center" wrapText="1"/>
      <protection/>
    </xf>
    <xf numFmtId="0" fontId="11" fillId="34" borderId="28" xfId="97" applyFont="1" applyFill="1" applyBorder="1" applyAlignment="1">
      <alignment horizontal="center" vertical="center" wrapText="1"/>
      <protection/>
    </xf>
    <xf numFmtId="0" fontId="11" fillId="34" borderId="12" xfId="97" applyFont="1" applyFill="1" applyBorder="1" applyAlignment="1">
      <alignment horizontal="center" vertical="center" wrapText="1"/>
      <protection/>
    </xf>
    <xf numFmtId="0" fontId="2" fillId="37" borderId="38" xfId="97" applyFont="1" applyFill="1" applyBorder="1" applyAlignment="1">
      <alignment horizontal="center" vertical="center" wrapText="1"/>
      <protection/>
    </xf>
    <xf numFmtId="0" fontId="11" fillId="34" borderId="19" xfId="97" applyFont="1" applyFill="1" applyBorder="1" applyAlignment="1">
      <alignment horizontal="justify" vertical="center" wrapText="1"/>
      <protection/>
    </xf>
    <xf numFmtId="0" fontId="11" fillId="34" borderId="45" xfId="97" applyFont="1" applyFill="1" applyBorder="1" applyAlignment="1">
      <alignment horizontal="justify" vertical="center" wrapText="1"/>
      <protection/>
    </xf>
    <xf numFmtId="0" fontId="9" fillId="0" borderId="0" xfId="100" applyFont="1" applyBorder="1" applyAlignment="1">
      <alignment horizontal="center" vertical="center"/>
      <protection/>
    </xf>
    <xf numFmtId="0" fontId="10" fillId="0" borderId="0" xfId="100" applyFont="1" applyAlignment="1">
      <alignment horizontal="right"/>
      <protection/>
    </xf>
    <xf numFmtId="0" fontId="14" fillId="35" borderId="30" xfId="100" applyFont="1" applyFill="1" applyBorder="1" applyAlignment="1">
      <alignment horizontal="center" vertical="center" wrapText="1"/>
      <protection/>
    </xf>
    <xf numFmtId="0" fontId="14" fillId="35" borderId="31" xfId="100" applyFont="1" applyFill="1" applyBorder="1" applyAlignment="1">
      <alignment horizontal="center" vertical="center" wrapText="1"/>
      <protection/>
    </xf>
    <xf numFmtId="0" fontId="14" fillId="35" borderId="13" xfId="100" applyFont="1" applyFill="1" applyBorder="1" applyAlignment="1">
      <alignment horizontal="center" vertical="center" wrapText="1"/>
      <protection/>
    </xf>
    <xf numFmtId="0" fontId="11" fillId="0" borderId="10" xfId="100" applyFont="1" applyFill="1" applyBorder="1" applyAlignment="1">
      <alignment horizontal="center" vertical="center" wrapText="1"/>
      <protection/>
    </xf>
    <xf numFmtId="3" fontId="4" fillId="0" borderId="35" xfId="0" applyNumberFormat="1" applyFont="1" applyBorder="1" applyAlignment="1">
      <alignment horizontal="center" vertical="center"/>
    </xf>
    <xf numFmtId="0" fontId="11" fillId="0" borderId="19" xfId="100" applyFont="1" applyFill="1" applyBorder="1" applyAlignment="1">
      <alignment horizontal="center" vertical="center" wrapText="1"/>
      <protection/>
    </xf>
    <xf numFmtId="0" fontId="11" fillId="0" borderId="28" xfId="100" applyFont="1" applyFill="1" applyBorder="1" applyAlignment="1">
      <alignment horizontal="center" vertical="center" wrapText="1"/>
      <protection/>
    </xf>
    <xf numFmtId="0" fontId="11" fillId="0" borderId="12" xfId="100" applyFont="1" applyFill="1" applyBorder="1" applyAlignment="1">
      <alignment horizontal="center" vertical="center" wrapText="1"/>
      <protection/>
    </xf>
    <xf numFmtId="0" fontId="21" fillId="0" borderId="10" xfId="0" applyFont="1" applyFill="1" applyBorder="1" applyAlignment="1">
      <alignment horizontal="center" vertical="center" wrapText="1"/>
    </xf>
    <xf numFmtId="0" fontId="14" fillId="35" borderId="11" xfId="100" applyFont="1" applyFill="1" applyBorder="1" applyAlignment="1">
      <alignment horizontal="center" vertical="center" wrapText="1"/>
      <protection/>
    </xf>
    <xf numFmtId="0" fontId="14" fillId="35" borderId="58" xfId="100" applyFont="1" applyFill="1" applyBorder="1" applyAlignment="1">
      <alignment horizontal="center" vertical="center" wrapText="1"/>
      <protection/>
    </xf>
    <xf numFmtId="0" fontId="14" fillId="35" borderId="59" xfId="100" applyFont="1" applyFill="1" applyBorder="1" applyAlignment="1">
      <alignment horizontal="center" vertical="center" wrapText="1"/>
      <protection/>
    </xf>
    <xf numFmtId="0" fontId="14" fillId="35" borderId="54" xfId="100" applyFont="1" applyFill="1" applyBorder="1" applyAlignment="1">
      <alignment horizontal="center" vertical="center" wrapText="1"/>
      <protection/>
    </xf>
    <xf numFmtId="0" fontId="14" fillId="35" borderId="56" xfId="100" applyFont="1" applyFill="1" applyBorder="1" applyAlignment="1">
      <alignment horizontal="center" vertical="center" wrapText="1"/>
      <protection/>
    </xf>
    <xf numFmtId="0" fontId="14" fillId="35" borderId="17" xfId="100" applyFont="1" applyFill="1" applyBorder="1" applyAlignment="1">
      <alignment horizontal="center" vertical="center" wrapText="1"/>
      <protection/>
    </xf>
    <xf numFmtId="0" fontId="4" fillId="0" borderId="30" xfId="100" applyBorder="1" applyAlignment="1">
      <alignment horizontal="center"/>
      <protection/>
    </xf>
    <xf numFmtId="0" fontId="4" fillId="0" borderId="31" xfId="100" applyBorder="1" applyAlignment="1">
      <alignment horizontal="center"/>
      <protection/>
    </xf>
    <xf numFmtId="0" fontId="4" fillId="0" borderId="32" xfId="100" applyBorder="1" applyAlignment="1">
      <alignment horizontal="center"/>
      <protection/>
    </xf>
    <xf numFmtId="0" fontId="4" fillId="0" borderId="15" xfId="100" applyBorder="1" applyAlignment="1">
      <alignment horizontal="center"/>
      <protection/>
    </xf>
    <xf numFmtId="0" fontId="4" fillId="0" borderId="0" xfId="100" applyBorder="1" applyAlignment="1">
      <alignment horizontal="center"/>
      <protection/>
    </xf>
    <xf numFmtId="0" fontId="4" fillId="0" borderId="33" xfId="100" applyBorder="1" applyAlignment="1">
      <alignment horizontal="center"/>
      <protection/>
    </xf>
    <xf numFmtId="0" fontId="26" fillId="35" borderId="27" xfId="100" applyFont="1" applyFill="1" applyBorder="1" applyAlignment="1">
      <alignment horizontal="center" vertical="center" wrapText="1"/>
      <protection/>
    </xf>
    <xf numFmtId="0" fontId="26" fillId="35" borderId="46" xfId="100" applyFont="1" applyFill="1" applyBorder="1" applyAlignment="1">
      <alignment horizontal="center" vertical="center" wrapText="1"/>
      <protection/>
    </xf>
    <xf numFmtId="0" fontId="26" fillId="35" borderId="47" xfId="100" applyFont="1" applyFill="1" applyBorder="1" applyAlignment="1">
      <alignment horizontal="center" vertical="center" wrapText="1"/>
      <protection/>
    </xf>
    <xf numFmtId="0" fontId="26" fillId="35" borderId="40" xfId="100" applyFont="1" applyFill="1" applyBorder="1" applyAlignment="1">
      <alignment horizontal="center" vertical="center" wrapText="1"/>
      <protection/>
    </xf>
    <xf numFmtId="0" fontId="26" fillId="35" borderId="41" xfId="100" applyFont="1" applyFill="1" applyBorder="1" applyAlignment="1">
      <alignment horizontal="center" vertical="center" wrapText="1"/>
      <protection/>
    </xf>
    <xf numFmtId="0" fontId="26" fillId="35" borderId="48" xfId="100" applyFont="1" applyFill="1" applyBorder="1" applyAlignment="1">
      <alignment horizontal="center" vertical="center" wrapText="1"/>
      <protection/>
    </xf>
    <xf numFmtId="0" fontId="27" fillId="35" borderId="40" xfId="100" applyFont="1" applyFill="1" applyBorder="1" applyAlignment="1">
      <alignment horizontal="center" vertical="center" wrapText="1"/>
      <protection/>
    </xf>
    <xf numFmtId="0" fontId="27" fillId="35" borderId="42" xfId="100" applyFont="1" applyFill="1" applyBorder="1" applyAlignment="1">
      <alignment horizontal="center" vertical="center" wrapText="1"/>
      <protection/>
    </xf>
    <xf numFmtId="0" fontId="27" fillId="35" borderId="41" xfId="100" applyFont="1" applyFill="1" applyBorder="1" applyAlignment="1">
      <alignment horizontal="center" vertical="center" wrapText="1"/>
      <protection/>
    </xf>
    <xf numFmtId="0" fontId="27" fillId="35" borderId="48" xfId="100" applyFont="1" applyFill="1" applyBorder="1" applyAlignment="1">
      <alignment horizontal="center" vertical="center" wrapText="1"/>
      <protection/>
    </xf>
    <xf numFmtId="0" fontId="27" fillId="35" borderId="60" xfId="100" applyFont="1" applyFill="1" applyBorder="1" applyAlignment="1">
      <alignment horizontal="center" vertical="center" wrapText="1"/>
      <protection/>
    </xf>
    <xf numFmtId="0" fontId="27" fillId="35" borderId="61" xfId="100" applyFont="1" applyFill="1" applyBorder="1" applyAlignment="1">
      <alignment horizontal="center" vertical="center" wrapText="1"/>
      <protection/>
    </xf>
    <xf numFmtId="0" fontId="27" fillId="35" borderId="62" xfId="100" applyFont="1" applyFill="1" applyBorder="1" applyAlignment="1">
      <alignment horizontal="center" vertical="center" wrapText="1"/>
      <protection/>
    </xf>
    <xf numFmtId="0" fontId="27" fillId="35" borderId="63" xfId="100" applyFont="1" applyFill="1" applyBorder="1" applyAlignment="1">
      <alignment horizontal="center" vertical="center" wrapText="1"/>
      <protection/>
    </xf>
    <xf numFmtId="0" fontId="27" fillId="35" borderId="64" xfId="100" applyFont="1" applyFill="1" applyBorder="1" applyAlignment="1">
      <alignment horizontal="center" vertical="center" wrapText="1"/>
      <protection/>
    </xf>
    <xf numFmtId="0" fontId="11" fillId="0" borderId="34" xfId="100" applyFont="1" applyFill="1" applyBorder="1" applyAlignment="1">
      <alignment horizontal="center" vertical="center" wrapText="1"/>
      <protection/>
    </xf>
    <xf numFmtId="0" fontId="11" fillId="0" borderId="11" xfId="100" applyFont="1" applyFill="1" applyBorder="1" applyAlignment="1">
      <alignment horizontal="center" vertical="center" wrapText="1"/>
      <protection/>
    </xf>
    <xf numFmtId="0" fontId="21" fillId="37" borderId="11" xfId="100" applyFont="1" applyFill="1" applyBorder="1" applyAlignment="1">
      <alignment horizontal="left" vertical="center" wrapText="1"/>
      <protection/>
    </xf>
    <xf numFmtId="4" fontId="11" fillId="0" borderId="11" xfId="100" applyNumberFormat="1" applyFont="1" applyFill="1" applyBorder="1" applyAlignment="1">
      <alignment horizontal="center" vertical="center" wrapText="1"/>
      <protection/>
    </xf>
    <xf numFmtId="3" fontId="11" fillId="0" borderId="11" xfId="100" applyNumberFormat="1" applyFont="1" applyFill="1" applyBorder="1" applyAlignment="1">
      <alignment horizontal="center" vertical="center" wrapText="1"/>
      <protection/>
    </xf>
    <xf numFmtId="181" fontId="8" fillId="0" borderId="11" xfId="64" applyNumberFormat="1" applyFont="1" applyFill="1" applyBorder="1" applyAlignment="1">
      <alignment horizontal="center" vertical="center" wrapText="1"/>
    </xf>
    <xf numFmtId="181" fontId="8" fillId="0" borderId="26" xfId="64" applyNumberFormat="1" applyFont="1" applyFill="1" applyBorder="1" applyAlignment="1">
      <alignment horizontal="center" vertical="center" wrapText="1"/>
    </xf>
    <xf numFmtId="0" fontId="11" fillId="0" borderId="37" xfId="100" applyFont="1" applyFill="1" applyBorder="1" applyAlignment="1">
      <alignment horizontal="center" vertical="center" wrapText="1"/>
      <protection/>
    </xf>
    <xf numFmtId="0" fontId="21" fillId="37" borderId="10" xfId="100" applyFont="1" applyFill="1" applyBorder="1" applyAlignment="1">
      <alignment horizontal="left" vertical="center" wrapText="1"/>
      <protection/>
    </xf>
    <xf numFmtId="4" fontId="11" fillId="0" borderId="10" xfId="100" applyNumberFormat="1" applyFont="1" applyFill="1" applyBorder="1" applyAlignment="1">
      <alignment horizontal="center" vertical="center" wrapText="1"/>
      <protection/>
    </xf>
    <xf numFmtId="3" fontId="11" fillId="0" borderId="10" xfId="100" applyNumberFormat="1" applyFont="1" applyFill="1" applyBorder="1" applyAlignment="1">
      <alignment horizontal="center" vertical="center" wrapText="1"/>
      <protection/>
    </xf>
    <xf numFmtId="181" fontId="8" fillId="0" borderId="10" xfId="64" applyNumberFormat="1" applyFont="1" applyFill="1" applyBorder="1" applyAlignment="1">
      <alignment horizontal="center" vertical="center" wrapText="1"/>
    </xf>
    <xf numFmtId="181" fontId="8" fillId="0" borderId="35" xfId="64" applyNumberFormat="1" applyFont="1" applyFill="1" applyBorder="1" applyAlignment="1">
      <alignment horizontal="center" vertical="center" wrapText="1"/>
    </xf>
    <xf numFmtId="0" fontId="14" fillId="40" borderId="10" xfId="100" applyFont="1" applyFill="1" applyBorder="1" applyAlignment="1">
      <alignment horizontal="center" vertical="center" wrapText="1"/>
      <protection/>
    </xf>
    <xf numFmtId="0" fontId="21" fillId="40" borderId="10" xfId="100" applyFont="1" applyFill="1" applyBorder="1" applyAlignment="1">
      <alignment horizontal="left" vertical="center" wrapText="1"/>
      <protection/>
    </xf>
    <xf numFmtId="2" fontId="14" fillId="40" borderId="10" xfId="100" applyNumberFormat="1" applyFont="1" applyFill="1" applyBorder="1" applyAlignment="1">
      <alignment horizontal="center" vertical="center" wrapText="1"/>
      <protection/>
    </xf>
    <xf numFmtId="4" fontId="14" fillId="40" borderId="10" xfId="100" applyNumberFormat="1" applyFont="1" applyFill="1" applyBorder="1" applyAlignment="1">
      <alignment horizontal="center" vertical="center" wrapText="1"/>
      <protection/>
    </xf>
    <xf numFmtId="3" fontId="11" fillId="40" borderId="10" xfId="100" applyNumberFormat="1" applyFont="1" applyFill="1" applyBorder="1" applyAlignment="1">
      <alignment horizontal="center" vertical="center" wrapText="1"/>
      <protection/>
    </xf>
    <xf numFmtId="181" fontId="8" fillId="40" borderId="10" xfId="64" applyNumberFormat="1" applyFont="1" applyFill="1" applyBorder="1" applyAlignment="1">
      <alignment horizontal="center" vertical="center" wrapText="1"/>
    </xf>
    <xf numFmtId="181" fontId="8" fillId="40" borderId="35" xfId="64" applyNumberFormat="1" applyFont="1" applyFill="1" applyBorder="1" applyAlignment="1">
      <alignment horizontal="center" vertical="center" wrapText="1"/>
    </xf>
    <xf numFmtId="10" fontId="11" fillId="0" borderId="10" xfId="0" applyNumberFormat="1" applyFont="1" applyFill="1" applyBorder="1" applyAlignment="1">
      <alignment horizontal="center" vertical="center" wrapText="1"/>
    </xf>
    <xf numFmtId="1" fontId="11" fillId="0" borderId="10" xfId="0" applyNumberFormat="1" applyFont="1" applyFill="1" applyBorder="1" applyAlignment="1">
      <alignment horizontal="center" vertical="center" wrapText="1"/>
    </xf>
    <xf numFmtId="10" fontId="11" fillId="0" borderId="10" xfId="106" applyNumberFormat="1" applyFont="1" applyFill="1" applyBorder="1" applyAlignment="1">
      <alignment horizontal="center" vertical="center" wrapText="1"/>
    </xf>
    <xf numFmtId="176" fontId="21" fillId="37" borderId="10" xfId="100" applyNumberFormat="1" applyFont="1" applyFill="1" applyBorder="1" applyAlignment="1">
      <alignment horizontal="left" vertical="center" wrapText="1"/>
      <protection/>
    </xf>
    <xf numFmtId="176" fontId="21" fillId="37" borderId="10" xfId="100" applyNumberFormat="1" applyFont="1" applyFill="1" applyBorder="1" applyAlignment="1">
      <alignment vertical="center" wrapText="1"/>
      <protection/>
    </xf>
    <xf numFmtId="196" fontId="11" fillId="0" borderId="10" xfId="100" applyNumberFormat="1" applyFont="1" applyFill="1" applyBorder="1" applyAlignment="1">
      <alignment horizontal="center" vertical="center" wrapText="1"/>
      <protection/>
    </xf>
    <xf numFmtId="10" fontId="14" fillId="40" borderId="10" xfId="106" applyNumberFormat="1" applyFont="1" applyFill="1" applyBorder="1" applyAlignment="1">
      <alignment horizontal="center" vertical="center" wrapText="1"/>
    </xf>
    <xf numFmtId="9" fontId="14" fillId="40" borderId="10" xfId="106" applyFont="1" applyFill="1" applyBorder="1" applyAlignment="1">
      <alignment horizontal="center" vertical="center" wrapText="1"/>
    </xf>
    <xf numFmtId="3" fontId="24" fillId="40" borderId="10" xfId="0" applyNumberFormat="1" applyFont="1" applyFill="1" applyBorder="1" applyAlignment="1">
      <alignment horizontal="center" vertical="center" wrapText="1"/>
    </xf>
    <xf numFmtId="173" fontId="14" fillId="40" borderId="10" xfId="55" applyFont="1" applyFill="1" applyBorder="1" applyAlignment="1">
      <alignment horizontal="center" vertical="center" wrapText="1"/>
    </xf>
    <xf numFmtId="0" fontId="11" fillId="0" borderId="43" xfId="100" applyFont="1" applyFill="1" applyBorder="1" applyAlignment="1">
      <alignment horizontal="center" vertical="center" wrapText="1"/>
      <protection/>
    </xf>
    <xf numFmtId="0" fontId="0" fillId="0" borderId="10" xfId="0" applyBorder="1" applyAlignment="1">
      <alignment horizontal="center" vertical="center" wrapText="1"/>
    </xf>
    <xf numFmtId="0" fontId="11" fillId="0" borderId="52" xfId="100" applyFont="1" applyFill="1" applyBorder="1" applyAlignment="1">
      <alignment horizontal="center" vertical="center" wrapText="1"/>
      <protection/>
    </xf>
    <xf numFmtId="3" fontId="21" fillId="0" borderId="10" xfId="100" applyNumberFormat="1" applyFont="1" applyFill="1" applyBorder="1" applyAlignment="1">
      <alignment vertical="center" wrapText="1"/>
      <protection/>
    </xf>
    <xf numFmtId="10" fontId="21" fillId="0" borderId="10" xfId="106" applyNumberFormat="1" applyFont="1" applyFill="1" applyBorder="1" applyAlignment="1">
      <alignment horizontal="center" vertical="center" wrapText="1"/>
    </xf>
    <xf numFmtId="3" fontId="21" fillId="0" borderId="10" xfId="100" applyNumberFormat="1" applyFont="1" applyFill="1" applyBorder="1" applyAlignment="1">
      <alignment horizontal="center" vertical="center" wrapText="1"/>
      <protection/>
    </xf>
    <xf numFmtId="9" fontId="11" fillId="0" borderId="10" xfId="106" applyNumberFormat="1" applyFont="1" applyFill="1" applyBorder="1" applyAlignment="1">
      <alignment horizontal="center" vertical="center" wrapText="1"/>
    </xf>
    <xf numFmtId="4" fontId="21" fillId="0" borderId="10" xfId="100" applyNumberFormat="1" applyFont="1" applyFill="1" applyBorder="1" applyAlignment="1">
      <alignment horizontal="center" vertical="center" wrapText="1"/>
      <protection/>
    </xf>
    <xf numFmtId="3" fontId="21" fillId="40" borderId="10" xfId="100" applyNumberFormat="1" applyFont="1" applyFill="1" applyBorder="1" applyAlignment="1">
      <alignment horizontal="center" vertical="center" wrapText="1"/>
      <protection/>
    </xf>
    <xf numFmtId="3" fontId="4" fillId="40" borderId="35" xfId="0" applyNumberFormat="1" applyFont="1" applyFill="1" applyBorder="1" applyAlignment="1">
      <alignment horizontal="center" vertical="center"/>
    </xf>
    <xf numFmtId="3" fontId="14" fillId="40" borderId="10" xfId="100" applyNumberFormat="1" applyFont="1" applyFill="1" applyBorder="1" applyAlignment="1">
      <alignment horizontal="center" vertical="center" wrapText="1"/>
      <protection/>
    </xf>
    <xf numFmtId="0" fontId="11" fillId="0" borderId="65" xfId="100" applyFont="1" applyFill="1" applyBorder="1" applyAlignment="1">
      <alignment horizontal="center" vertical="center" wrapText="1"/>
      <protection/>
    </xf>
    <xf numFmtId="10" fontId="21" fillId="0" borderId="10" xfId="100" applyNumberFormat="1" applyFont="1" applyFill="1" applyBorder="1" applyAlignment="1">
      <alignment horizontal="center" vertical="center" wrapText="1"/>
      <protection/>
    </xf>
    <xf numFmtId="0" fontId="11" fillId="0" borderId="10" xfId="100" applyNumberFormat="1" applyFont="1" applyFill="1" applyBorder="1" applyAlignment="1">
      <alignment horizontal="center" vertical="center" wrapText="1"/>
      <protection/>
    </xf>
    <xf numFmtId="10" fontId="11" fillId="0" borderId="10" xfId="100" applyNumberFormat="1" applyFont="1" applyFill="1" applyBorder="1" applyAlignment="1">
      <alignment horizontal="center" vertical="center" wrapText="1"/>
      <protection/>
    </xf>
    <xf numFmtId="10" fontId="11" fillId="0" borderId="10" xfId="100" applyNumberFormat="1" applyFont="1" applyFill="1" applyBorder="1" applyAlignment="1">
      <alignment horizontal="center" vertical="center" wrapText="1"/>
      <protection/>
    </xf>
    <xf numFmtId="10" fontId="11" fillId="0" borderId="35" xfId="100" applyNumberFormat="1" applyFont="1" applyFill="1" applyBorder="1" applyAlignment="1">
      <alignment horizontal="center" vertical="center" wrapText="1"/>
      <protection/>
    </xf>
    <xf numFmtId="197" fontId="21" fillId="0" borderId="10" xfId="100" applyNumberFormat="1" applyFont="1" applyFill="1" applyBorder="1" applyAlignment="1">
      <alignment horizontal="center" vertical="center" wrapText="1"/>
      <protection/>
    </xf>
    <xf numFmtId="197" fontId="11" fillId="0" borderId="10" xfId="100" applyNumberFormat="1" applyFont="1" applyFill="1" applyBorder="1" applyAlignment="1">
      <alignment horizontal="center" vertical="center" wrapText="1"/>
      <protection/>
    </xf>
    <xf numFmtId="181" fontId="8" fillId="0" borderId="10" xfId="64" applyNumberFormat="1" applyFont="1" applyFill="1" applyBorder="1" applyAlignment="1">
      <alignment horizontal="center" vertical="center" wrapText="1"/>
    </xf>
    <xf numFmtId="181" fontId="8" fillId="0" borderId="35" xfId="64" applyNumberFormat="1" applyFont="1" applyFill="1" applyBorder="1" applyAlignment="1">
      <alignment horizontal="center" vertical="center" wrapText="1"/>
    </xf>
    <xf numFmtId="173" fontId="21" fillId="0" borderId="10" xfId="55" applyFont="1" applyFill="1" applyBorder="1" applyAlignment="1">
      <alignment horizontal="left" vertical="center" wrapText="1"/>
    </xf>
    <xf numFmtId="173" fontId="11" fillId="0" borderId="10" xfId="55" applyFont="1" applyFill="1" applyBorder="1" applyAlignment="1">
      <alignment horizontal="left" vertical="center" wrapText="1"/>
    </xf>
    <xf numFmtId="173" fontId="11" fillId="0" borderId="10" xfId="55" applyFont="1" applyFill="1" applyBorder="1" applyAlignment="1">
      <alignment horizontal="center" vertical="center" wrapText="1"/>
    </xf>
    <xf numFmtId="178" fontId="11" fillId="0" borderId="10" xfId="106" applyNumberFormat="1" applyFont="1" applyFill="1" applyBorder="1" applyAlignment="1">
      <alignment horizontal="center" vertical="center" wrapText="1"/>
    </xf>
    <xf numFmtId="9" fontId="11" fillId="0" borderId="10" xfId="106" applyFont="1" applyFill="1" applyBorder="1" applyAlignment="1">
      <alignment horizontal="center" vertical="center" wrapText="1"/>
    </xf>
    <xf numFmtId="198" fontId="8" fillId="0" borderId="10" xfId="64" applyNumberFormat="1" applyFont="1" applyFill="1" applyBorder="1" applyAlignment="1">
      <alignment horizontal="center" vertical="center" wrapText="1"/>
    </xf>
    <xf numFmtId="0" fontId="4" fillId="41" borderId="0" xfId="100" applyFill="1" applyBorder="1">
      <alignment/>
      <protection/>
    </xf>
    <xf numFmtId="0" fontId="11" fillId="41" borderId="0" xfId="102" applyFont="1" applyFill="1" applyBorder="1" applyAlignment="1">
      <alignment vertical="center" wrapText="1"/>
      <protection/>
    </xf>
    <xf numFmtId="0" fontId="11" fillId="41" borderId="0" xfId="100" applyFont="1" applyFill="1" applyBorder="1" applyAlignment="1">
      <alignment vertical="center" wrapText="1"/>
      <protection/>
    </xf>
    <xf numFmtId="0" fontId="4" fillId="41" borderId="0" xfId="100" applyFill="1" applyBorder="1" applyAlignment="1">
      <alignment wrapText="1"/>
      <protection/>
    </xf>
    <xf numFmtId="0" fontId="4" fillId="41" borderId="0" xfId="100" applyFill="1">
      <alignment/>
      <protection/>
    </xf>
    <xf numFmtId="0" fontId="14" fillId="40" borderId="10" xfId="100" applyFont="1" applyFill="1" applyBorder="1" applyAlignment="1">
      <alignment horizontal="left" vertical="center" wrapText="1"/>
      <protection/>
    </xf>
    <xf numFmtId="181" fontId="62" fillId="0" borderId="19" xfId="64" applyNumberFormat="1" applyFont="1" applyFill="1" applyBorder="1" applyAlignment="1">
      <alignment horizontal="center" vertical="center" wrapText="1"/>
    </xf>
    <xf numFmtId="181" fontId="62" fillId="0" borderId="39" xfId="64" applyNumberFormat="1" applyFont="1" applyFill="1" applyBorder="1" applyAlignment="1">
      <alignment horizontal="center" vertical="center" wrapText="1"/>
    </xf>
    <xf numFmtId="181" fontId="62" fillId="0" borderId="28" xfId="64" applyNumberFormat="1" applyFont="1" applyFill="1" applyBorder="1" applyAlignment="1">
      <alignment horizontal="center" vertical="center" wrapText="1"/>
    </xf>
    <xf numFmtId="181" fontId="62" fillId="0" borderId="18" xfId="64" applyNumberFormat="1" applyFont="1" applyFill="1" applyBorder="1" applyAlignment="1">
      <alignment horizontal="center" vertical="center" wrapText="1"/>
    </xf>
    <xf numFmtId="181" fontId="62" fillId="0" borderId="12" xfId="64" applyNumberFormat="1" applyFont="1" applyFill="1" applyBorder="1" applyAlignment="1">
      <alignment horizontal="center" vertical="center" wrapText="1"/>
    </xf>
    <xf numFmtId="181" fontId="62" fillId="0" borderId="53" xfId="64" applyNumberFormat="1" applyFont="1" applyFill="1" applyBorder="1" applyAlignment="1">
      <alignment horizontal="center" vertical="center" wrapText="1"/>
    </xf>
    <xf numFmtId="0" fontId="14" fillId="40" borderId="37" xfId="100" applyFont="1" applyFill="1" applyBorder="1" applyAlignment="1">
      <alignment horizontal="center" vertical="center" wrapText="1"/>
      <protection/>
    </xf>
    <xf numFmtId="0" fontId="24" fillId="40" borderId="10" xfId="100" applyFont="1" applyFill="1" applyBorder="1" applyAlignment="1">
      <alignment horizontal="left" vertical="center" wrapText="1"/>
      <protection/>
    </xf>
    <xf numFmtId="184" fontId="14" fillId="40" borderId="10" xfId="100" applyNumberFormat="1" applyFont="1" applyFill="1" applyBorder="1" applyAlignment="1">
      <alignment horizontal="center" vertical="center"/>
      <protection/>
    </xf>
    <xf numFmtId="2" fontId="14" fillId="40" borderId="10" xfId="55" applyNumberFormat="1" applyFont="1" applyFill="1" applyBorder="1" applyAlignment="1">
      <alignment horizontal="center" vertical="center"/>
    </xf>
    <xf numFmtId="2" fontId="14" fillId="40" borderId="10" xfId="100" applyNumberFormat="1" applyFont="1" applyFill="1" applyBorder="1" applyAlignment="1">
      <alignment horizontal="center" vertical="center"/>
      <protection/>
    </xf>
    <xf numFmtId="2" fontId="2" fillId="40" borderId="10" xfId="100" applyNumberFormat="1" applyFont="1" applyFill="1" applyBorder="1" applyAlignment="1">
      <alignment horizontal="center" vertical="center"/>
      <protection/>
    </xf>
    <xf numFmtId="43" fontId="2" fillId="40" borderId="10" xfId="100" applyNumberFormat="1" applyFont="1" applyFill="1" applyBorder="1" applyAlignment="1">
      <alignment horizontal="center" vertical="center"/>
      <protection/>
    </xf>
    <xf numFmtId="43" fontId="2" fillId="40" borderId="10" xfId="100" applyNumberFormat="1" applyFont="1" applyFill="1" applyBorder="1">
      <alignment/>
      <protection/>
    </xf>
    <xf numFmtId="0" fontId="2" fillId="40" borderId="10" xfId="100" applyFont="1" applyFill="1" applyBorder="1">
      <alignment/>
      <protection/>
    </xf>
    <xf numFmtId="0" fontId="2" fillId="40" borderId="10" xfId="100" applyFont="1" applyFill="1" applyBorder="1" applyAlignment="1">
      <alignment/>
      <protection/>
    </xf>
    <xf numFmtId="0" fontId="2" fillId="40" borderId="35" xfId="100" applyFont="1" applyFill="1" applyBorder="1">
      <alignment/>
      <protection/>
    </xf>
    <xf numFmtId="0" fontId="14" fillId="40" borderId="38" xfId="100" applyFont="1" applyFill="1" applyBorder="1" applyAlignment="1">
      <alignment horizontal="center" vertical="center" wrapText="1"/>
      <protection/>
    </xf>
    <xf numFmtId="0" fontId="14" fillId="40" borderId="17" xfId="100" applyFont="1" applyFill="1" applyBorder="1" applyAlignment="1">
      <alignment horizontal="center" vertical="center" wrapText="1"/>
      <protection/>
    </xf>
    <xf numFmtId="0" fontId="24" fillId="40" borderId="17" xfId="100" applyFont="1" applyFill="1" applyBorder="1" applyAlignment="1">
      <alignment horizontal="left" vertical="center" wrapText="1"/>
      <protection/>
    </xf>
    <xf numFmtId="184" fontId="14" fillId="40" borderId="17" xfId="100" applyNumberFormat="1" applyFont="1" applyFill="1" applyBorder="1" applyAlignment="1">
      <alignment horizontal="center" vertical="center"/>
      <protection/>
    </xf>
    <xf numFmtId="3" fontId="14" fillId="40" borderId="17" xfId="100" applyNumberFormat="1" applyFont="1" applyFill="1" applyBorder="1" applyAlignment="1">
      <alignment horizontal="center" vertical="center"/>
      <protection/>
    </xf>
    <xf numFmtId="3" fontId="14" fillId="40" borderId="17" xfId="100" applyNumberFormat="1" applyFont="1" applyFill="1" applyBorder="1" applyAlignment="1">
      <alignment vertical="center"/>
      <protection/>
    </xf>
    <xf numFmtId="2" fontId="2" fillId="40" borderId="17" xfId="100" applyNumberFormat="1" applyFont="1" applyFill="1" applyBorder="1" applyAlignment="1">
      <alignment horizontal="center" vertical="center"/>
      <protection/>
    </xf>
    <xf numFmtId="3" fontId="2" fillId="40" borderId="17" xfId="100" applyNumberFormat="1" applyFont="1" applyFill="1" applyBorder="1" applyAlignment="1">
      <alignment horizontal="center" vertical="center"/>
      <protection/>
    </xf>
    <xf numFmtId="0" fontId="2" fillId="40" borderId="17" xfId="100" applyFont="1" applyFill="1" applyBorder="1">
      <alignment/>
      <protection/>
    </xf>
    <xf numFmtId="0" fontId="2" fillId="40" borderId="17" xfId="100" applyFont="1" applyFill="1" applyBorder="1" applyAlignment="1">
      <alignment horizontal="right"/>
      <protection/>
    </xf>
    <xf numFmtId="0" fontId="2" fillId="40" borderId="36" xfId="100" applyFont="1" applyFill="1" applyBorder="1" applyAlignment="1">
      <alignment horizontal="right"/>
      <protection/>
    </xf>
    <xf numFmtId="185" fontId="4" fillId="0" borderId="0" xfId="100" applyNumberFormat="1" applyAlignment="1">
      <alignment horizontal="center"/>
      <protection/>
    </xf>
    <xf numFmtId="185" fontId="4" fillId="0" borderId="0" xfId="100" applyNumberFormat="1" applyFont="1" applyFill="1">
      <alignment/>
      <protection/>
    </xf>
    <xf numFmtId="185" fontId="4" fillId="40" borderId="0" xfId="100" applyNumberFormat="1" applyFont="1" applyFill="1">
      <alignment/>
      <protection/>
    </xf>
    <xf numFmtId="178" fontId="4" fillId="33" borderId="10" xfId="0" applyNumberFormat="1" applyFont="1" applyFill="1" applyBorder="1" applyAlignment="1">
      <alignment horizontal="center" vertical="center"/>
    </xf>
    <xf numFmtId="178" fontId="4" fillId="33" borderId="11" xfId="0" applyNumberFormat="1" applyFont="1" applyFill="1" applyBorder="1" applyAlignment="1">
      <alignment horizontal="center" vertical="center"/>
    </xf>
    <xf numFmtId="178" fontId="35" fillId="33" borderId="10" xfId="0" applyNumberFormat="1" applyFont="1" applyFill="1" applyBorder="1" applyAlignment="1" applyProtection="1">
      <alignment horizontal="center" vertical="center"/>
      <protection locked="0"/>
    </xf>
    <xf numFmtId="178" fontId="0" fillId="33" borderId="10" xfId="0" applyNumberFormat="1" applyFill="1" applyBorder="1" applyAlignment="1" applyProtection="1">
      <alignment horizontal="center" vertical="center"/>
      <protection locked="0"/>
    </xf>
    <xf numFmtId="10" fontId="35" fillId="33" borderId="10" xfId="0" applyNumberFormat="1" applyFont="1" applyFill="1" applyBorder="1" applyAlignment="1">
      <alignment/>
    </xf>
    <xf numFmtId="10" fontId="0" fillId="33" borderId="10" xfId="0" applyNumberFormat="1" applyFill="1" applyBorder="1" applyAlignment="1">
      <alignment/>
    </xf>
    <xf numFmtId="10" fontId="35" fillId="33" borderId="19" xfId="0" applyNumberFormat="1" applyFont="1" applyFill="1" applyBorder="1" applyAlignment="1">
      <alignment/>
    </xf>
    <xf numFmtId="10" fontId="0" fillId="33" borderId="19" xfId="0" applyNumberFormat="1" applyFill="1" applyBorder="1" applyAlignment="1">
      <alignment/>
    </xf>
    <xf numFmtId="10" fontId="0" fillId="33" borderId="11" xfId="0" applyNumberFormat="1" applyFill="1" applyBorder="1" applyAlignment="1">
      <alignment horizontal="center" vertical="center"/>
    </xf>
    <xf numFmtId="10" fontId="35" fillId="33" borderId="10" xfId="0" applyNumberFormat="1" applyFont="1" applyFill="1" applyBorder="1" applyAlignment="1">
      <alignment horizontal="center" vertical="center"/>
    </xf>
    <xf numFmtId="10" fontId="0" fillId="33" borderId="10" xfId="0" applyNumberFormat="1" applyFill="1" applyBorder="1" applyAlignment="1">
      <alignment horizontal="center" vertical="center"/>
    </xf>
    <xf numFmtId="10" fontId="35" fillId="33" borderId="17" xfId="0" applyNumberFormat="1" applyFont="1" applyFill="1" applyBorder="1" applyAlignment="1">
      <alignment/>
    </xf>
    <xf numFmtId="10" fontId="0" fillId="33" borderId="17" xfId="0" applyNumberFormat="1" applyFill="1" applyBorder="1" applyAlignment="1">
      <alignment/>
    </xf>
    <xf numFmtId="10" fontId="4" fillId="33" borderId="10" xfId="0" applyNumberFormat="1" applyFont="1" applyFill="1" applyBorder="1" applyAlignment="1">
      <alignment horizontal="center" vertical="center"/>
    </xf>
    <xf numFmtId="10" fontId="38" fillId="33" borderId="10" xfId="0" applyNumberFormat="1" applyFont="1" applyFill="1" applyBorder="1" applyAlignment="1">
      <alignment horizontal="center" vertical="center"/>
    </xf>
    <xf numFmtId="10" fontId="40" fillId="33" borderId="19" xfId="0" applyNumberFormat="1" applyFont="1" applyFill="1" applyBorder="1" applyAlignment="1">
      <alignment horizontal="center" vertical="center"/>
    </xf>
    <xf numFmtId="10" fontId="36" fillId="33" borderId="19" xfId="0" applyNumberFormat="1" applyFont="1" applyFill="1" applyBorder="1" applyAlignment="1">
      <alignment horizontal="center" vertical="center"/>
    </xf>
    <xf numFmtId="178" fontId="40" fillId="33" borderId="10" xfId="0" applyNumberFormat="1" applyFont="1" applyFill="1" applyBorder="1" applyAlignment="1">
      <alignment horizontal="center" vertical="center"/>
    </xf>
    <xf numFmtId="178" fontId="36" fillId="33" borderId="10" xfId="0" applyNumberFormat="1" applyFont="1" applyFill="1" applyBorder="1" applyAlignment="1">
      <alignment horizontal="center" vertical="center"/>
    </xf>
    <xf numFmtId="178" fontId="28" fillId="33" borderId="10" xfId="0" applyNumberFormat="1" applyFont="1" applyFill="1" applyBorder="1" applyAlignment="1">
      <alignment horizontal="center" vertical="center"/>
    </xf>
    <xf numFmtId="178" fontId="40" fillId="33" borderId="19" xfId="0" applyNumberFormat="1" applyFont="1" applyFill="1" applyBorder="1" applyAlignment="1">
      <alignment horizontal="center" vertical="center"/>
    </xf>
    <xf numFmtId="178" fontId="36" fillId="33" borderId="19" xfId="0" applyNumberFormat="1" applyFont="1" applyFill="1" applyBorder="1" applyAlignment="1">
      <alignment horizontal="center" vertical="center"/>
    </xf>
    <xf numFmtId="178" fontId="28" fillId="33" borderId="19" xfId="0" applyNumberFormat="1" applyFont="1" applyFill="1" applyBorder="1" applyAlignment="1">
      <alignment horizontal="center" vertical="center"/>
    </xf>
    <xf numFmtId="178" fontId="36" fillId="33" borderId="10" xfId="106" applyNumberFormat="1" applyFont="1" applyFill="1" applyBorder="1" applyAlignment="1">
      <alignment horizontal="center" vertical="center"/>
    </xf>
    <xf numFmtId="178" fontId="3" fillId="33" borderId="10" xfId="0" applyNumberFormat="1" applyFont="1" applyFill="1" applyBorder="1" applyAlignment="1">
      <alignment horizontal="center" vertical="center"/>
    </xf>
    <xf numFmtId="10" fontId="16" fillId="33" borderId="10" xfId="0" applyNumberFormat="1" applyFont="1" applyFill="1" applyBorder="1" applyAlignment="1">
      <alignment horizontal="center" vertical="center"/>
    </xf>
    <xf numFmtId="10" fontId="36" fillId="33" borderId="10" xfId="0" applyNumberFormat="1" applyFont="1" applyFill="1" applyBorder="1" applyAlignment="1">
      <alignment horizontal="center" vertical="center"/>
    </xf>
    <xf numFmtId="10" fontId="3" fillId="33" borderId="10" xfId="0" applyNumberFormat="1" applyFont="1" applyFill="1" applyBorder="1" applyAlignment="1">
      <alignment horizontal="center" vertical="center"/>
    </xf>
    <xf numFmtId="10" fontId="16" fillId="33" borderId="17" xfId="0" applyNumberFormat="1" applyFont="1" applyFill="1" applyBorder="1" applyAlignment="1">
      <alignment horizontal="center" vertical="center"/>
    </xf>
    <xf numFmtId="10" fontId="0" fillId="33" borderId="17" xfId="0" applyNumberFormat="1" applyFill="1" applyBorder="1" applyAlignment="1">
      <alignment horizontal="center" vertical="center"/>
    </xf>
    <xf numFmtId="10" fontId="35" fillId="33" borderId="17" xfId="0" applyNumberFormat="1" applyFont="1" applyFill="1" applyBorder="1" applyAlignment="1">
      <alignment horizontal="center" vertical="center"/>
    </xf>
    <xf numFmtId="10" fontId="35" fillId="33" borderId="19" xfId="0" applyNumberFormat="1" applyFont="1" applyFill="1" applyBorder="1" applyAlignment="1">
      <alignment horizontal="center" vertical="center"/>
    </xf>
    <xf numFmtId="178" fontId="15" fillId="33" borderId="19" xfId="0" applyNumberFormat="1" applyFont="1" applyFill="1" applyBorder="1" applyAlignment="1">
      <alignment horizontal="center" vertical="center"/>
    </xf>
    <xf numFmtId="178" fontId="15" fillId="33" borderId="17" xfId="0" applyNumberFormat="1" applyFont="1" applyFill="1" applyBorder="1" applyAlignment="1">
      <alignment horizontal="center" vertical="center"/>
    </xf>
    <xf numFmtId="178" fontId="32" fillId="33" borderId="11" xfId="0" applyNumberFormat="1" applyFont="1" applyFill="1" applyBorder="1" applyAlignment="1">
      <alignment vertical="center"/>
    </xf>
    <xf numFmtId="178" fontId="32" fillId="33" borderId="10" xfId="0" applyNumberFormat="1" applyFont="1" applyFill="1" applyBorder="1" applyAlignment="1">
      <alignment vertical="center"/>
    </xf>
  </cellXfs>
  <cellStyles count="10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a 2" xfId="37"/>
    <cellStyle name="Coma 2 2"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0] 2" xfId="52"/>
    <cellStyle name="Millares [0] 2 2" xfId="53"/>
    <cellStyle name="Millares [0] 3" xfId="54"/>
    <cellStyle name="Millares 10" xfId="55"/>
    <cellStyle name="Millares 11" xfId="56"/>
    <cellStyle name="Millares 12" xfId="57"/>
    <cellStyle name="Millares 13" xfId="58"/>
    <cellStyle name="Millares 14" xfId="59"/>
    <cellStyle name="Millares 15" xfId="60"/>
    <cellStyle name="Millares 16" xfId="61"/>
    <cellStyle name="Millares 17" xfId="62"/>
    <cellStyle name="Millares 18" xfId="63"/>
    <cellStyle name="Millares 2" xfId="64"/>
    <cellStyle name="Millares 2 2" xfId="65"/>
    <cellStyle name="Millares 2 2 2" xfId="66"/>
    <cellStyle name="Millares 2 3" xfId="67"/>
    <cellStyle name="Millares 2 3 2" xfId="68"/>
    <cellStyle name="Millares 2 4" xfId="69"/>
    <cellStyle name="Millares 3" xfId="70"/>
    <cellStyle name="Millares 3 2" xfId="71"/>
    <cellStyle name="Millares 3 3" xfId="72"/>
    <cellStyle name="Millares 3 4" xfId="73"/>
    <cellStyle name="Millares 4" xfId="74"/>
    <cellStyle name="Millares 4 2" xfId="75"/>
    <cellStyle name="Millares 5" xfId="76"/>
    <cellStyle name="Millares 6" xfId="77"/>
    <cellStyle name="Millares 7" xfId="78"/>
    <cellStyle name="Millares 8" xfId="79"/>
    <cellStyle name="Millares 9" xfId="80"/>
    <cellStyle name="Currency" xfId="81"/>
    <cellStyle name="Currency [0]" xfId="82"/>
    <cellStyle name="Moneda 2" xfId="83"/>
    <cellStyle name="Moneda 2 2" xfId="84"/>
    <cellStyle name="Moneda 2 2 2" xfId="85"/>
    <cellStyle name="Moneda 2 3" xfId="86"/>
    <cellStyle name="Moneda 2 3 2" xfId="87"/>
    <cellStyle name="Moneda 2 3 3" xfId="88"/>
    <cellStyle name="Moneda 2 4" xfId="89"/>
    <cellStyle name="Moneda 3" xfId="90"/>
    <cellStyle name="Moneda 3 2" xfId="91"/>
    <cellStyle name="Moneda 3 3" xfId="92"/>
    <cellStyle name="Moneda 4" xfId="93"/>
    <cellStyle name="Moneda 4 2" xfId="94"/>
    <cellStyle name="Moneda 5" xfId="95"/>
    <cellStyle name="Neutral" xfId="96"/>
    <cellStyle name="Normal 2" xfId="97"/>
    <cellStyle name="Normal 2 10" xfId="98"/>
    <cellStyle name="Normal 3" xfId="99"/>
    <cellStyle name="Normal 3 2" xfId="100"/>
    <cellStyle name="Normal 4 2" xfId="101"/>
    <cellStyle name="Normal_573_2009_ Actualizado 22_12_2009" xfId="102"/>
    <cellStyle name="Notas" xfId="103"/>
    <cellStyle name="Percent" xfId="104"/>
    <cellStyle name="Porcentaje 2" xfId="105"/>
    <cellStyle name="Porcentaje 2 2" xfId="106"/>
    <cellStyle name="Porcentaje 3" xfId="107"/>
    <cellStyle name="Porcentual 2" xfId="108"/>
    <cellStyle name="Porcentual 2 2" xfId="109"/>
    <cellStyle name="Porcentual 2 2 2" xfId="110"/>
    <cellStyle name="Porcentual 2 3" xfId="111"/>
    <cellStyle name="Salida" xfId="112"/>
    <cellStyle name="Texto de advertencia" xfId="113"/>
    <cellStyle name="Texto explicativo" xfId="114"/>
    <cellStyle name="Título" xfId="115"/>
    <cellStyle name="Título 1" xfId="116"/>
    <cellStyle name="Título 2" xfId="117"/>
    <cellStyle name="Título 3" xfId="118"/>
    <cellStyle name="Total"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1390650</xdr:colOff>
      <xdr:row>1</xdr:row>
      <xdr:rowOff>400050</xdr:rowOff>
    </xdr:from>
    <xdr:to>
      <xdr:col>3</xdr:col>
      <xdr:colOff>2324100</xdr:colOff>
      <xdr:row>4</xdr:row>
      <xdr:rowOff>133350</xdr:rowOff>
    </xdr:to>
    <xdr:pic>
      <xdr:nvPicPr>
        <xdr:cNvPr id="1" name="Picture 110"/>
        <xdr:cNvPicPr preferRelativeResize="1">
          <a:picLocks noChangeAspect="1"/>
        </xdr:cNvPicPr>
      </xdr:nvPicPr>
      <xdr:blipFill>
        <a:blip r:embed="rId1"/>
        <a:stretch>
          <a:fillRect/>
        </a:stretch>
      </xdr:blipFill>
      <xdr:spPr>
        <a:xfrm>
          <a:off x="1981200" y="666750"/>
          <a:ext cx="3343275" cy="93345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180975</xdr:rowOff>
    </xdr:from>
    <xdr:to>
      <xdr:col>2</xdr:col>
      <xdr:colOff>523875</xdr:colOff>
      <xdr:row>2</xdr:row>
      <xdr:rowOff>285750</xdr:rowOff>
    </xdr:to>
    <xdr:pic>
      <xdr:nvPicPr>
        <xdr:cNvPr id="1" name="Imagen 2"/>
        <xdr:cNvPicPr preferRelativeResize="1">
          <a:picLocks noChangeAspect="1"/>
        </xdr:cNvPicPr>
      </xdr:nvPicPr>
      <xdr:blipFill>
        <a:blip r:embed="rId1"/>
        <a:stretch>
          <a:fillRect/>
        </a:stretch>
      </xdr:blipFill>
      <xdr:spPr>
        <a:xfrm>
          <a:off x="1181100" y="180975"/>
          <a:ext cx="1352550" cy="981075"/>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1</xdr:row>
      <xdr:rowOff>76200</xdr:rowOff>
    </xdr:from>
    <xdr:to>
      <xdr:col>1</xdr:col>
      <xdr:colOff>657225</xdr:colOff>
      <xdr:row>2</xdr:row>
      <xdr:rowOff>228600</xdr:rowOff>
    </xdr:to>
    <xdr:pic>
      <xdr:nvPicPr>
        <xdr:cNvPr id="1" name="Imagen 2"/>
        <xdr:cNvPicPr preferRelativeResize="1">
          <a:picLocks noChangeAspect="1"/>
        </xdr:cNvPicPr>
      </xdr:nvPicPr>
      <xdr:blipFill>
        <a:blip r:embed="rId1"/>
        <a:stretch>
          <a:fillRect/>
        </a:stretch>
      </xdr:blipFill>
      <xdr:spPr>
        <a:xfrm>
          <a:off x="657225" y="495300"/>
          <a:ext cx="981075" cy="53340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1</xdr:row>
      <xdr:rowOff>66675</xdr:rowOff>
    </xdr:from>
    <xdr:to>
      <xdr:col>2</xdr:col>
      <xdr:colOff>742950</xdr:colOff>
      <xdr:row>2</xdr:row>
      <xdr:rowOff>381000</xdr:rowOff>
    </xdr:to>
    <xdr:pic>
      <xdr:nvPicPr>
        <xdr:cNvPr id="1" name="1 Imagen" descr="http://190.27.245.106/IsolucionSDA/GrafVinetas/logo%202016-20.png"/>
        <xdr:cNvPicPr preferRelativeResize="1">
          <a:picLocks noChangeAspect="1"/>
        </xdr:cNvPicPr>
      </xdr:nvPicPr>
      <xdr:blipFill>
        <a:blip r:embed="rId1"/>
        <a:stretch>
          <a:fillRect/>
        </a:stretch>
      </xdr:blipFill>
      <xdr:spPr>
        <a:xfrm>
          <a:off x="952500" y="419100"/>
          <a:ext cx="1819275" cy="771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ica.ortiz.SDA\Documents\SEGPLAN\2017\SEGUIMIENTO\979_DEFINITIVO_POA%20-%20PROYECTO%20979%20v7%20revision_2601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NGELI~1.SDA\AppData\Local\Temp\979_POA%20-%20PROYECTO%20979%20v7%20revi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s>
    <sheetDataSet>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ÓN"/>
      <sheetName val="INVERSIÓN"/>
      <sheetName val="ACTIVIDADES 2016"/>
      <sheetName val="ACTIVIDADES 2017"/>
      <sheetName val="TERRITORIALIZACIÓN 2016"/>
      <sheetName val="TERRITORIALIZACIÓN 2017"/>
    </sheetNames>
    <sheetDataSet>
      <sheetData sheetId="1">
        <row r="9">
          <cell r="A9" t="str">
            <v>RECURSO HIDRICO Y SUELO
</v>
          </cell>
        </row>
        <row r="21">
          <cell r="C21" t="str">
            <v>Realizar el seguimiento ambiental al 100% de los Predios afectados por actividad extractiva de minerales  en el perímetro urbano del D. C. con PMA y PMRRA</v>
          </cell>
        </row>
        <row r="39">
          <cell r="C39" t="str">
            <v>Atender el 100% de las solicitudes de instrumentos ambientales asociadas al aprovechamiento del recurso Hídrico Subterráneo en el D. C.</v>
          </cell>
        </row>
        <row r="45">
          <cell r="C45" t="str">
            <v>Realizar seguimiento y control ambiental al 100% de los puntos de captación de agua subterránea inventariados por la SDA</v>
          </cell>
        </row>
        <row r="51">
          <cell r="C51" t="str">
            <v>Atender el 100% de las solicitudes concepto de diagnóstico ambiental relacionadas con el cambio de uso de suelo o con sospecha de contaminación de los predios del área urbana</v>
          </cell>
        </row>
        <row r="57">
          <cell r="C57" t="str">
            <v>Ejecutar el 100% del programa de control ambiental a los predios diagnosticados con posible afectación al recurso suelo y agua subterránea</v>
          </cell>
        </row>
        <row r="63">
          <cell r="A63" t="str">
            <v>RECURSO ARBOLADO URBANO, FLORA Y FAUNA SILVESTRE</v>
          </cell>
          <cell r="C63" t="str">
            <v>Ejecutar 80,000 actuaciones técnicas o jurídicas en evaluación, control, seguimiento, prevención e investigación sobre el
manejo del arbolado urbano en el Distrito Capital</v>
          </cell>
        </row>
        <row r="69">
          <cell r="A69" t="str">
            <v>RECURSO ARBOLADO URBANO, FLORA Y FAUNA SILVESTRE</v>
          </cell>
          <cell r="C69" t="str">
            <v>Generar 8 instrumentos técnicos, científicos y de prevención para el mantenimiento y prevención en la gestión el arbolado
urbano, que propendan por su protección y prestación de los servicios ambientales inherentes</v>
          </cell>
        </row>
        <row r="75">
          <cell r="A75" t="str">
            <v>RECURSO ARBOLADO URBANO, FLORA Y FAUNA SILVESTRE</v>
          </cell>
          <cell r="C75" t="str">
            <v>REALIZAR 45000 ACTUACIÓNES TÉCNICAS O JURÍDICAS DE EVALUACIÓN, CONTROL, SEGUIMIENTO, PREVENCIÓN E INVESTIGACIÓN SOBRE LOS RECURSOS FLORA Y FAUNA SILVESTRE EN EL DISTRITO CAPITAL.</v>
          </cell>
        </row>
        <row r="81">
          <cell r="A81" t="str">
            <v>RECURSO AIRE, RUIDO Y PUBLICIDAD EXTERIOR VISUAL – PEV</v>
          </cell>
          <cell r="C81" t="str">
            <v>Intervenir 100% de las fuentes fijas generadoras de material particulado priorizadas.</v>
          </cell>
        </row>
        <row r="87">
          <cell r="C87" t="str">
            <v> Revisar 136,000 vehículos Priorizando aquellos que utilicen combustible Diésel que circulen por la ciudad</v>
          </cell>
        </row>
        <row r="93">
          <cell r="C93" t="str">
            <v>Disminuir 2,1 decibeles en 8 zonas críticas</v>
          </cell>
        </row>
        <row r="99">
          <cell r="C99" t="str">
            <v>Intervenir 18 rutas críticas tradicionalmente cubierta por PEV ilegal</v>
          </cell>
        </row>
        <row r="105">
          <cell r="A105" t="str">
            <v>SANCIONATORIO</v>
          </cell>
          <cell r="C105" t="str">
            <v>Disminuir a 90 días el tiempo de atención a los procesos de notificación de los trámites administrativos.</v>
          </cell>
        </row>
        <row r="111">
          <cell r="C111" t="str">
            <v>Impulsar 12.000 expedientes sancionatorios mediante actos administrativos</v>
          </cell>
        </row>
        <row r="117">
          <cell r="C117" t="str">
            <v>Decidir de fondo 1600 procesos sancionatorios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STIÓN"/>
      <sheetName val="INVERSIÓN"/>
      <sheetName val="ACTIVIDADES 2016"/>
      <sheetName val="ACTIVIDADES 2017"/>
      <sheetName val="TERRITORIALIZACIÓN 2016"/>
      <sheetName val="TERRITORIALIZACIÓN 2017"/>
    </sheetNames>
    <sheetDataSet>
      <sheetData sheetId="1">
        <row r="24">
          <cell r="AH24">
            <v>0</v>
          </cell>
        </row>
        <row r="25">
          <cell r="AH25">
            <v>0.1583</v>
          </cell>
        </row>
        <row r="33">
          <cell r="B33">
            <v>5</v>
          </cell>
          <cell r="C33" t="str">
            <v>Verificar 503 usuarios asociados a hidrocarburos para Identificar y Diagnosticar en sus  predios la posible afectación del recurso hídrico superficial, subterráneo y suelo</v>
          </cell>
        </row>
        <row r="39">
          <cell r="B39">
            <v>6</v>
          </cell>
          <cell r="C39" t="str">
            <v>Atender el 100% de las solicitudes de instrumentos ambientales asociadas al aprovechamiento del recurso Hídrico Subterráneo en el D. C.</v>
          </cell>
        </row>
        <row r="45">
          <cell r="B45">
            <v>7</v>
          </cell>
          <cell r="C45" t="str">
            <v>Realizar seguimiento y control ambiental al 100% de los puntos de captación de agua subterránea inventariados por la SDA</v>
          </cell>
        </row>
        <row r="51">
          <cell r="B51">
            <v>8</v>
          </cell>
          <cell r="C51" t="str">
            <v>Atender el 100% de las solicitudes concepto de diagnóstico ambiental relacionadas con el cambio de uso de suelo o con sospecha de contaminación de los predios del área urbana</v>
          </cell>
        </row>
        <row r="57">
          <cell r="B57">
            <v>9</v>
          </cell>
          <cell r="C57" t="str">
            <v>Ejecutar el 100% del programa de control ambiental a los predios diagnosticados con posible afectación al recurso suelo y agua subterránea</v>
          </cell>
          <cell r="I57">
            <v>1</v>
          </cell>
        </row>
        <row r="63">
          <cell r="B63">
            <v>10</v>
          </cell>
          <cell r="C63" t="str">
            <v>Ejecutar 80,000 actuaciones técnicas o jurídicas en evaluación, control, seguimiento, prevención e investigación sobre el
manejo del arbolado urbano en el Distrito Capital</v>
          </cell>
        </row>
        <row r="69">
          <cell r="B69">
            <v>11</v>
          </cell>
          <cell r="C69" t="str">
            <v>Generar 8 instrumentos técnicos, científicos y de prevención para el mantenimiento y prevención en la gestión el arbolado
urbano, que propendan por su protección y prestación de los servicios ambientales inherentes</v>
          </cell>
        </row>
        <row r="75">
          <cell r="B75">
            <v>12</v>
          </cell>
          <cell r="C75" t="str">
            <v>REALIZAR 45000 ACTUACIÓNES TÉCNICAS O JURÍDICAS DE EVALUACIÓN, CONTROL, SEGUIMIENTO, PREVENCIÓN E INVESTIGACIÓN SOBRE LOS RECURSOS FLORA Y FAUNA SILVESTRE EN EL DISTRITO CAPITAL.</v>
          </cell>
          <cell r="I75">
            <v>5625</v>
          </cell>
        </row>
        <row r="81">
          <cell r="B81">
            <v>13</v>
          </cell>
          <cell r="C81" t="str">
            <v>Intervenir 100% de las fuentes fijas generadoras de material particulado priorizadas.</v>
          </cell>
        </row>
        <row r="87">
          <cell r="B87">
            <v>14</v>
          </cell>
          <cell r="C87" t="str">
            <v> Revisar 136,000 vehículos Priorizando aquellos que utilicen combustible Diésel que circulen por la ciudad</v>
          </cell>
        </row>
        <row r="91">
          <cell r="K91">
            <v>19642</v>
          </cell>
        </row>
        <row r="92">
          <cell r="AI92">
            <v>1043806005</v>
          </cell>
        </row>
        <row r="93">
          <cell r="C93" t="str">
            <v>Disminuir 2,1 decibeles en 8 zonas críticas</v>
          </cell>
        </row>
        <row r="99">
          <cell r="C99" t="str">
            <v>Intervenir 18 rutas críticas tradicionalmente cubierta por PEV ilegal</v>
          </cell>
        </row>
        <row r="105">
          <cell r="B105">
            <v>17</v>
          </cell>
          <cell r="C105" t="str">
            <v>Disminuir a 90 días el tiempo de atención a los procesos de notificación de los trámites administrativos.</v>
          </cell>
        </row>
        <row r="111">
          <cell r="B111">
            <v>18</v>
          </cell>
          <cell r="C111" t="str">
            <v>Impulsar 12.000 expedientes sancionatorios mediante actos administrativos</v>
          </cell>
          <cell r="I111">
            <v>1500</v>
          </cell>
        </row>
        <row r="117">
          <cell r="B117">
            <v>19</v>
          </cell>
          <cell r="C117" t="str">
            <v>Decidir de fondo 1600 procesos sancionatorios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vmlDrawing" Target="../drawings/vmlDrawing3.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vmlDrawing" Target="../drawings/vmlDrawing5.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vmlDrawing" Target="../drawings/vmlDrawing7.v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Y42"/>
  <sheetViews>
    <sheetView tabSelected="1" view="pageBreakPreview" zoomScale="60" zoomScaleNormal="60" zoomScalePageLayoutView="0" workbookViewId="0" topLeftCell="A1">
      <selection activeCell="E9" sqref="E9"/>
    </sheetView>
  </sheetViews>
  <sheetFormatPr defaultColWidth="11.421875" defaultRowHeight="15"/>
  <cols>
    <col min="1" max="1" width="8.8515625" style="1" customWidth="1"/>
    <col min="2" max="2" width="27.28125" style="1" customWidth="1"/>
    <col min="3" max="3" width="8.8515625" style="1" customWidth="1"/>
    <col min="4" max="4" width="35.7109375" style="1" customWidth="1"/>
    <col min="5" max="5" width="7.57421875" style="1" customWidth="1"/>
    <col min="6" max="6" width="27.8515625" style="1" customWidth="1"/>
    <col min="7" max="7" width="15.7109375" style="1" customWidth="1"/>
    <col min="8" max="8" width="15.421875" style="1" customWidth="1"/>
    <col min="9" max="9" width="15.7109375" style="20" customWidth="1"/>
    <col min="10" max="10" width="14.7109375" style="28" customWidth="1"/>
    <col min="11" max="11" width="12.7109375" style="5" customWidth="1"/>
    <col min="12" max="12" width="19.00390625" style="29" bestFit="1" customWidth="1"/>
    <col min="13" max="13" width="16.28125" style="28" customWidth="1"/>
    <col min="14" max="14" width="14.28125" style="28" customWidth="1"/>
    <col min="15" max="16" width="12.7109375" style="28" customWidth="1"/>
    <col min="17" max="17" width="12.7109375" style="29" customWidth="1"/>
    <col min="18" max="18" width="15.00390625" style="28" customWidth="1"/>
    <col min="19" max="21" width="12.7109375" style="28" customWidth="1"/>
    <col min="22" max="22" width="12.7109375" style="29" customWidth="1"/>
    <col min="23" max="26" width="12.7109375" style="28" customWidth="1"/>
    <col min="27" max="32" width="12.7109375" style="29" customWidth="1"/>
    <col min="33" max="33" width="12.8515625" style="1" customWidth="1"/>
    <col min="34" max="34" width="16.57421875" style="1" customWidth="1"/>
    <col min="35" max="35" width="12.8515625" style="1" customWidth="1"/>
    <col min="36" max="36" width="14.28125" style="1" customWidth="1"/>
    <col min="37" max="37" width="13.140625" style="1" customWidth="1"/>
    <col min="38" max="38" width="12.28125" style="1" customWidth="1"/>
    <col min="39" max="39" width="49.421875" style="1" customWidth="1"/>
    <col min="40" max="40" width="18.57421875" style="1" customWidth="1"/>
    <col min="41" max="41" width="21.421875" style="1" customWidth="1"/>
    <col min="42" max="42" width="19.140625" style="1" customWidth="1"/>
    <col min="43" max="43" width="16.7109375" style="1" customWidth="1"/>
    <col min="44" max="44" width="11.421875" style="1" customWidth="1"/>
    <col min="45" max="45" width="56.57421875" style="1" customWidth="1"/>
    <col min="46" max="16384" width="11.421875" style="1" customWidth="1"/>
  </cols>
  <sheetData>
    <row r="1" spans="1:43" ht="21" customHeight="1" thickBot="1">
      <c r="A1" s="4"/>
      <c r="B1" s="4"/>
      <c r="C1" s="4"/>
      <c r="D1" s="4"/>
      <c r="E1" s="4"/>
      <c r="F1" s="4"/>
      <c r="G1" s="4"/>
      <c r="H1" s="4"/>
      <c r="I1" s="18"/>
      <c r="J1" s="18"/>
      <c r="K1" s="64"/>
      <c r="L1" s="18"/>
      <c r="M1" s="18"/>
      <c r="N1" s="18"/>
      <c r="O1" s="18"/>
      <c r="P1" s="18"/>
      <c r="Q1" s="18"/>
      <c r="R1" s="18"/>
      <c r="S1" s="18"/>
      <c r="T1" s="18"/>
      <c r="U1" s="18"/>
      <c r="V1" s="18"/>
      <c r="W1" s="18"/>
      <c r="X1" s="18"/>
      <c r="Y1" s="18"/>
      <c r="Z1" s="18"/>
      <c r="AA1" s="18"/>
      <c r="AB1" s="18"/>
      <c r="AC1" s="18"/>
      <c r="AD1" s="18"/>
      <c r="AE1" s="18"/>
      <c r="AF1" s="18"/>
      <c r="AG1" s="4"/>
      <c r="AH1" s="4"/>
      <c r="AI1" s="4"/>
      <c r="AJ1" s="4"/>
      <c r="AK1" s="4"/>
      <c r="AL1" s="4"/>
      <c r="AM1" s="4"/>
      <c r="AN1" s="4"/>
      <c r="AO1" s="4"/>
      <c r="AP1" s="4"/>
      <c r="AQ1" s="4"/>
    </row>
    <row r="2" spans="1:43" ht="38.25" customHeight="1">
      <c r="A2" s="335"/>
      <c r="B2" s="336"/>
      <c r="C2" s="336"/>
      <c r="D2" s="336"/>
      <c r="E2" s="336"/>
      <c r="F2" s="337"/>
      <c r="G2" s="343" t="s">
        <v>0</v>
      </c>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4"/>
    </row>
    <row r="3" spans="1:43" ht="28.5" customHeight="1">
      <c r="A3" s="338"/>
      <c r="B3" s="339"/>
      <c r="C3" s="339"/>
      <c r="D3" s="339"/>
      <c r="E3" s="339"/>
      <c r="F3" s="340"/>
      <c r="G3" s="345" t="s">
        <v>109</v>
      </c>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5"/>
      <c r="AQ3" s="346"/>
    </row>
    <row r="4" spans="1:43" ht="27.75" customHeight="1">
      <c r="A4" s="338"/>
      <c r="B4" s="339"/>
      <c r="C4" s="339"/>
      <c r="D4" s="339"/>
      <c r="E4" s="339"/>
      <c r="F4" s="340"/>
      <c r="G4" s="345" t="s">
        <v>1</v>
      </c>
      <c r="H4" s="345"/>
      <c r="I4" s="345"/>
      <c r="J4" s="345"/>
      <c r="K4" s="345"/>
      <c r="L4" s="345"/>
      <c r="M4" s="345"/>
      <c r="N4" s="345"/>
      <c r="O4" s="345"/>
      <c r="P4" s="355" t="s">
        <v>126</v>
      </c>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6"/>
    </row>
    <row r="5" spans="1:43" ht="26.25" customHeight="1">
      <c r="A5" s="338"/>
      <c r="B5" s="339"/>
      <c r="C5" s="339"/>
      <c r="D5" s="339"/>
      <c r="E5" s="339"/>
      <c r="F5" s="340"/>
      <c r="G5" s="345" t="s">
        <v>3</v>
      </c>
      <c r="H5" s="345"/>
      <c r="I5" s="345"/>
      <c r="J5" s="345"/>
      <c r="K5" s="345"/>
      <c r="L5" s="345"/>
      <c r="M5" s="345"/>
      <c r="N5" s="345"/>
      <c r="O5" s="345"/>
      <c r="P5" s="355" t="s">
        <v>127</v>
      </c>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6"/>
    </row>
    <row r="6" spans="1:43" ht="15.75">
      <c r="A6" s="43"/>
      <c r="B6" s="44"/>
      <c r="C6" s="44"/>
      <c r="D6" s="44"/>
      <c r="E6" s="44"/>
      <c r="F6" s="44"/>
      <c r="G6" s="44"/>
      <c r="H6" s="44"/>
      <c r="I6" s="45"/>
      <c r="J6" s="45"/>
      <c r="K6" s="65"/>
      <c r="L6" s="45"/>
      <c r="M6" s="45"/>
      <c r="N6" s="45"/>
      <c r="O6" s="45"/>
      <c r="P6" s="45"/>
      <c r="Q6" s="45"/>
      <c r="R6" s="45"/>
      <c r="S6" s="45"/>
      <c r="T6" s="45"/>
      <c r="U6" s="45"/>
      <c r="V6" s="45"/>
      <c r="W6" s="45"/>
      <c r="X6" s="45"/>
      <c r="Y6" s="45"/>
      <c r="Z6" s="45"/>
      <c r="AA6" s="45"/>
      <c r="AB6" s="45"/>
      <c r="AC6" s="45"/>
      <c r="AD6" s="45"/>
      <c r="AE6" s="45"/>
      <c r="AF6" s="45"/>
      <c r="AG6" s="44"/>
      <c r="AH6" s="44"/>
      <c r="AI6" s="44"/>
      <c r="AJ6" s="44"/>
      <c r="AK6" s="44"/>
      <c r="AL6" s="44"/>
      <c r="AM6" s="44"/>
      <c r="AN6" s="44"/>
      <c r="AO6" s="44"/>
      <c r="AP6" s="44"/>
      <c r="AQ6" s="46"/>
    </row>
    <row r="7" spans="1:43" ht="30" customHeight="1">
      <c r="A7" s="349" t="s">
        <v>4</v>
      </c>
      <c r="B7" s="345"/>
      <c r="C7" s="345"/>
      <c r="D7" s="345"/>
      <c r="E7" s="345"/>
      <c r="F7" s="345"/>
      <c r="G7" s="345"/>
      <c r="H7" s="345"/>
      <c r="I7" s="345"/>
      <c r="J7" s="345"/>
      <c r="K7" s="345"/>
      <c r="L7" s="345"/>
      <c r="M7" s="345"/>
      <c r="N7" s="345"/>
      <c r="O7" s="345"/>
      <c r="P7" s="363" t="s">
        <v>125</v>
      </c>
      <c r="Q7" s="363"/>
      <c r="R7" s="363"/>
      <c r="S7" s="363"/>
      <c r="T7" s="363"/>
      <c r="U7" s="363"/>
      <c r="V7" s="363"/>
      <c r="W7" s="363"/>
      <c r="X7" s="363"/>
      <c r="Y7" s="363"/>
      <c r="Z7" s="363"/>
      <c r="AA7" s="363"/>
      <c r="AB7" s="363"/>
      <c r="AC7" s="363"/>
      <c r="AD7" s="363"/>
      <c r="AE7" s="363"/>
      <c r="AF7" s="363"/>
      <c r="AG7" s="363"/>
      <c r="AH7" s="363"/>
      <c r="AI7" s="363"/>
      <c r="AJ7" s="363"/>
      <c r="AK7" s="363"/>
      <c r="AL7" s="363"/>
      <c r="AM7" s="363"/>
      <c r="AN7" s="363"/>
      <c r="AO7" s="363"/>
      <c r="AP7" s="363"/>
      <c r="AQ7" s="364"/>
    </row>
    <row r="8" spans="1:43" ht="30" customHeight="1" thickBot="1">
      <c r="A8" s="350" t="s">
        <v>2</v>
      </c>
      <c r="B8" s="351"/>
      <c r="C8" s="351" t="s">
        <v>2</v>
      </c>
      <c r="D8" s="351"/>
      <c r="E8" s="351"/>
      <c r="F8" s="351"/>
      <c r="G8" s="351"/>
      <c r="H8" s="351"/>
      <c r="I8" s="351"/>
      <c r="J8" s="351"/>
      <c r="K8" s="351"/>
      <c r="L8" s="351"/>
      <c r="M8" s="351"/>
      <c r="N8" s="351"/>
      <c r="O8" s="351"/>
      <c r="P8" s="347" t="s">
        <v>112</v>
      </c>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8"/>
    </row>
    <row r="9" spans="1:43" ht="36" customHeight="1" thickBot="1">
      <c r="A9" s="40"/>
      <c r="B9" s="41"/>
      <c r="C9" s="41"/>
      <c r="D9" s="41"/>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4"/>
      <c r="AH9" s="44"/>
      <c r="AI9" s="44"/>
      <c r="AJ9" s="44"/>
      <c r="AK9" s="44"/>
      <c r="AL9" s="44"/>
      <c r="AM9" s="44"/>
      <c r="AN9" s="44"/>
      <c r="AO9" s="44"/>
      <c r="AP9" s="44"/>
      <c r="AQ9" s="46"/>
    </row>
    <row r="10" spans="1:43" s="2" customFormat="1" ht="70.5" customHeight="1">
      <c r="A10" s="341" t="s">
        <v>87</v>
      </c>
      <c r="B10" s="342"/>
      <c r="C10" s="342" t="s">
        <v>90</v>
      </c>
      <c r="D10" s="342"/>
      <c r="E10" s="342" t="s">
        <v>111</v>
      </c>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t="s">
        <v>99</v>
      </c>
      <c r="AL10" s="342" t="s">
        <v>100</v>
      </c>
      <c r="AM10" s="352" t="s">
        <v>101</v>
      </c>
      <c r="AN10" s="352" t="s">
        <v>102</v>
      </c>
      <c r="AO10" s="352" t="s">
        <v>103</v>
      </c>
      <c r="AP10" s="352" t="s">
        <v>104</v>
      </c>
      <c r="AQ10" s="360" t="s">
        <v>105</v>
      </c>
    </row>
    <row r="11" spans="1:43" s="3" customFormat="1" ht="45.75" customHeight="1">
      <c r="A11" s="368" t="s">
        <v>88</v>
      </c>
      <c r="B11" s="358" t="s">
        <v>89</v>
      </c>
      <c r="C11" s="358" t="s">
        <v>70</v>
      </c>
      <c r="D11" s="358" t="s">
        <v>91</v>
      </c>
      <c r="E11" s="358" t="s">
        <v>92</v>
      </c>
      <c r="F11" s="358" t="s">
        <v>93</v>
      </c>
      <c r="G11" s="358" t="s">
        <v>94</v>
      </c>
      <c r="H11" s="358" t="s">
        <v>95</v>
      </c>
      <c r="I11" s="358" t="s">
        <v>96</v>
      </c>
      <c r="J11" s="365" t="s">
        <v>97</v>
      </c>
      <c r="K11" s="366"/>
      <c r="L11" s="366"/>
      <c r="M11" s="366"/>
      <c r="N11" s="366"/>
      <c r="O11" s="366"/>
      <c r="P11" s="366"/>
      <c r="Q11" s="366"/>
      <c r="R11" s="366"/>
      <c r="S11" s="366"/>
      <c r="T11" s="366"/>
      <c r="U11" s="366"/>
      <c r="V11" s="366"/>
      <c r="W11" s="366"/>
      <c r="X11" s="366"/>
      <c r="Y11" s="366"/>
      <c r="Z11" s="366"/>
      <c r="AA11" s="366"/>
      <c r="AB11" s="366"/>
      <c r="AC11" s="366"/>
      <c r="AD11" s="366"/>
      <c r="AE11" s="366"/>
      <c r="AF11" s="367"/>
      <c r="AG11" s="357" t="s">
        <v>98</v>
      </c>
      <c r="AH11" s="357"/>
      <c r="AI11" s="357"/>
      <c r="AJ11" s="357"/>
      <c r="AK11" s="358"/>
      <c r="AL11" s="358"/>
      <c r="AM11" s="353"/>
      <c r="AN11" s="353"/>
      <c r="AO11" s="353"/>
      <c r="AP11" s="353"/>
      <c r="AQ11" s="361"/>
    </row>
    <row r="12" spans="1:43" s="3" customFormat="1" ht="51" customHeight="1">
      <c r="A12" s="368"/>
      <c r="B12" s="358"/>
      <c r="C12" s="358"/>
      <c r="D12" s="358"/>
      <c r="E12" s="358"/>
      <c r="F12" s="358"/>
      <c r="G12" s="358"/>
      <c r="H12" s="358"/>
      <c r="I12" s="358"/>
      <c r="J12" s="357">
        <v>2016</v>
      </c>
      <c r="K12" s="357"/>
      <c r="L12" s="357"/>
      <c r="M12" s="357">
        <v>2017</v>
      </c>
      <c r="N12" s="357"/>
      <c r="O12" s="357"/>
      <c r="P12" s="357"/>
      <c r="Q12" s="357"/>
      <c r="R12" s="357">
        <v>2018</v>
      </c>
      <c r="S12" s="357"/>
      <c r="T12" s="357"/>
      <c r="U12" s="357"/>
      <c r="V12" s="357"/>
      <c r="W12" s="357">
        <v>2019</v>
      </c>
      <c r="X12" s="357"/>
      <c r="Y12" s="357"/>
      <c r="Z12" s="357"/>
      <c r="AA12" s="357"/>
      <c r="AB12" s="357">
        <v>2020</v>
      </c>
      <c r="AC12" s="357"/>
      <c r="AD12" s="357"/>
      <c r="AE12" s="357"/>
      <c r="AF12" s="357"/>
      <c r="AG12" s="358" t="s">
        <v>5</v>
      </c>
      <c r="AH12" s="358" t="s">
        <v>6</v>
      </c>
      <c r="AI12" s="358" t="s">
        <v>7</v>
      </c>
      <c r="AJ12" s="358" t="s">
        <v>8</v>
      </c>
      <c r="AK12" s="358"/>
      <c r="AL12" s="358"/>
      <c r="AM12" s="353"/>
      <c r="AN12" s="353"/>
      <c r="AO12" s="353"/>
      <c r="AP12" s="353"/>
      <c r="AQ12" s="361"/>
    </row>
    <row r="13" spans="1:43" s="3" customFormat="1" ht="54" customHeight="1">
      <c r="A13" s="369"/>
      <c r="B13" s="359"/>
      <c r="C13" s="359"/>
      <c r="D13" s="359"/>
      <c r="E13" s="359"/>
      <c r="F13" s="359"/>
      <c r="G13" s="359"/>
      <c r="H13" s="359"/>
      <c r="I13" s="359"/>
      <c r="J13" s="61" t="s">
        <v>7</v>
      </c>
      <c r="K13" s="61" t="s">
        <v>8</v>
      </c>
      <c r="L13" s="61" t="s">
        <v>33</v>
      </c>
      <c r="M13" s="61" t="s">
        <v>5</v>
      </c>
      <c r="N13" s="61" t="s">
        <v>6</v>
      </c>
      <c r="O13" s="61" t="s">
        <v>7</v>
      </c>
      <c r="P13" s="61" t="s">
        <v>8</v>
      </c>
      <c r="Q13" s="61" t="s">
        <v>33</v>
      </c>
      <c r="R13" s="61" t="s">
        <v>5</v>
      </c>
      <c r="S13" s="61" t="s">
        <v>6</v>
      </c>
      <c r="T13" s="61" t="s">
        <v>7</v>
      </c>
      <c r="U13" s="61" t="s">
        <v>8</v>
      </c>
      <c r="V13" s="61" t="s">
        <v>33</v>
      </c>
      <c r="W13" s="61" t="s">
        <v>5</v>
      </c>
      <c r="X13" s="61" t="s">
        <v>6</v>
      </c>
      <c r="Y13" s="61" t="s">
        <v>7</v>
      </c>
      <c r="Z13" s="61" t="s">
        <v>8</v>
      </c>
      <c r="AA13" s="61" t="s">
        <v>33</v>
      </c>
      <c r="AB13" s="61" t="s">
        <v>5</v>
      </c>
      <c r="AC13" s="61" t="s">
        <v>6</v>
      </c>
      <c r="AD13" s="61" t="s">
        <v>7</v>
      </c>
      <c r="AE13" s="61" t="s">
        <v>8</v>
      </c>
      <c r="AF13" s="61" t="s">
        <v>33</v>
      </c>
      <c r="AG13" s="359"/>
      <c r="AH13" s="359"/>
      <c r="AI13" s="359"/>
      <c r="AJ13" s="359"/>
      <c r="AK13" s="359"/>
      <c r="AL13" s="359"/>
      <c r="AM13" s="354"/>
      <c r="AN13" s="354"/>
      <c r="AO13" s="354"/>
      <c r="AP13" s="354"/>
      <c r="AQ13" s="362"/>
    </row>
    <row r="14" spans="1:43" s="3" customFormat="1" ht="197.25" customHeight="1">
      <c r="A14" s="324">
        <v>179</v>
      </c>
      <c r="B14" s="327" t="s">
        <v>311</v>
      </c>
      <c r="C14" s="324">
        <v>458</v>
      </c>
      <c r="D14" s="327" t="s">
        <v>322</v>
      </c>
      <c r="E14" s="140">
        <v>359</v>
      </c>
      <c r="F14" s="141" t="s">
        <v>323</v>
      </c>
      <c r="G14" s="19" t="s">
        <v>113</v>
      </c>
      <c r="H14" s="19" t="s">
        <v>186</v>
      </c>
      <c r="I14" s="57">
        <v>20.12</v>
      </c>
      <c r="J14" s="106">
        <f>2.5+0.06</f>
        <v>2.56</v>
      </c>
      <c r="K14" s="174">
        <v>4.1</v>
      </c>
      <c r="L14" s="175">
        <v>4.1</v>
      </c>
      <c r="M14" s="175">
        <v>5</v>
      </c>
      <c r="N14" s="175"/>
      <c r="O14" s="176"/>
      <c r="P14" s="175"/>
      <c r="Q14" s="175"/>
      <c r="R14" s="175">
        <v>5</v>
      </c>
      <c r="S14" s="175"/>
      <c r="T14" s="175"/>
      <c r="U14" s="175"/>
      <c r="V14" s="175"/>
      <c r="W14" s="175">
        <v>5</v>
      </c>
      <c r="X14" s="175"/>
      <c r="Y14" s="176"/>
      <c r="Z14" s="175"/>
      <c r="AA14" s="175"/>
      <c r="AB14" s="177">
        <v>2.56</v>
      </c>
      <c r="AC14" s="175"/>
      <c r="AD14" s="176"/>
      <c r="AE14" s="175"/>
      <c r="AF14" s="175"/>
      <c r="AG14" s="175"/>
      <c r="AH14" s="175"/>
      <c r="AI14" s="175"/>
      <c r="AJ14" s="175">
        <v>4.1</v>
      </c>
      <c r="AK14" s="178">
        <v>1</v>
      </c>
      <c r="AL14" s="178">
        <v>0.2037773359840954</v>
      </c>
      <c r="AM14" s="179" t="s">
        <v>332</v>
      </c>
      <c r="AN14" s="179" t="s">
        <v>333</v>
      </c>
      <c r="AO14" s="179" t="s">
        <v>136</v>
      </c>
      <c r="AP14" s="179" t="s">
        <v>334</v>
      </c>
      <c r="AQ14" s="24" t="s">
        <v>335</v>
      </c>
    </row>
    <row r="15" spans="1:43" s="3" customFormat="1" ht="197.25" customHeight="1">
      <c r="A15" s="326"/>
      <c r="B15" s="329"/>
      <c r="C15" s="326"/>
      <c r="D15" s="329"/>
      <c r="E15" s="140">
        <v>360</v>
      </c>
      <c r="F15" s="141" t="s">
        <v>324</v>
      </c>
      <c r="G15" s="19" t="s">
        <v>113</v>
      </c>
      <c r="H15" s="19" t="s">
        <v>186</v>
      </c>
      <c r="I15" s="57">
        <v>10</v>
      </c>
      <c r="J15" s="66">
        <v>0</v>
      </c>
      <c r="K15" s="174">
        <v>3.2</v>
      </c>
      <c r="L15" s="175">
        <v>3.2</v>
      </c>
      <c r="M15" s="175">
        <v>2.5</v>
      </c>
      <c r="N15" s="175"/>
      <c r="O15" s="176"/>
      <c r="P15" s="175"/>
      <c r="Q15" s="175"/>
      <c r="R15" s="175">
        <v>2.5</v>
      </c>
      <c r="S15" s="175"/>
      <c r="T15" s="175"/>
      <c r="U15" s="175"/>
      <c r="V15" s="175"/>
      <c r="W15" s="175">
        <v>2.5</v>
      </c>
      <c r="X15" s="175"/>
      <c r="Y15" s="176"/>
      <c r="Z15" s="175"/>
      <c r="AA15" s="175"/>
      <c r="AB15" s="175">
        <v>2.5</v>
      </c>
      <c r="AC15" s="175"/>
      <c r="AD15" s="176"/>
      <c r="AE15" s="175"/>
      <c r="AF15" s="175"/>
      <c r="AG15" s="175"/>
      <c r="AH15" s="175"/>
      <c r="AI15" s="175"/>
      <c r="AJ15" s="175">
        <v>3.2</v>
      </c>
      <c r="AK15" s="178">
        <v>1</v>
      </c>
      <c r="AL15" s="178">
        <v>0.32</v>
      </c>
      <c r="AM15" s="179" t="s">
        <v>336</v>
      </c>
      <c r="AN15" s="179" t="s">
        <v>333</v>
      </c>
      <c r="AO15" s="179" t="s">
        <v>136</v>
      </c>
      <c r="AP15" s="179" t="s">
        <v>337</v>
      </c>
      <c r="AQ15" s="24" t="s">
        <v>335</v>
      </c>
    </row>
    <row r="16" spans="1:43" s="3" customFormat="1" ht="197.25" customHeight="1">
      <c r="A16" s="140">
        <v>179</v>
      </c>
      <c r="B16" s="142" t="s">
        <v>311</v>
      </c>
      <c r="C16" s="140">
        <v>447</v>
      </c>
      <c r="D16" s="142" t="s">
        <v>243</v>
      </c>
      <c r="E16" s="140">
        <v>350</v>
      </c>
      <c r="F16" s="141" t="s">
        <v>317</v>
      </c>
      <c r="G16" s="19" t="s">
        <v>115</v>
      </c>
      <c r="H16" s="19" t="s">
        <v>186</v>
      </c>
      <c r="I16" s="107">
        <v>100</v>
      </c>
      <c r="J16" s="68">
        <v>0.125</v>
      </c>
      <c r="K16" s="150">
        <v>0.125</v>
      </c>
      <c r="L16" s="150">
        <v>0.125</v>
      </c>
      <c r="M16" s="180">
        <v>0.25</v>
      </c>
      <c r="N16" s="175"/>
      <c r="O16" s="176"/>
      <c r="P16" s="175"/>
      <c r="Q16" s="175"/>
      <c r="R16" s="180">
        <v>0.25</v>
      </c>
      <c r="S16" s="175"/>
      <c r="T16" s="175"/>
      <c r="U16" s="175"/>
      <c r="V16" s="175"/>
      <c r="W16" s="180">
        <v>0.25</v>
      </c>
      <c r="X16" s="175"/>
      <c r="Y16" s="176"/>
      <c r="Z16" s="175"/>
      <c r="AA16" s="175"/>
      <c r="AB16" s="178">
        <v>0.125</v>
      </c>
      <c r="AC16" s="175"/>
      <c r="AD16" s="176"/>
      <c r="AE16" s="175"/>
      <c r="AF16" s="175"/>
      <c r="AG16" s="175"/>
      <c r="AH16" s="175"/>
      <c r="AI16" s="175"/>
      <c r="AJ16" s="150" t="s">
        <v>338</v>
      </c>
      <c r="AK16" s="150">
        <f>L16/K16</f>
        <v>1</v>
      </c>
      <c r="AL16" s="150">
        <f>L16/I16</f>
        <v>0.00125</v>
      </c>
      <c r="AM16" s="151" t="s">
        <v>339</v>
      </c>
      <c r="AN16" s="151" t="s">
        <v>333</v>
      </c>
      <c r="AO16" s="151" t="s">
        <v>136</v>
      </c>
      <c r="AP16" s="181" t="s">
        <v>334</v>
      </c>
      <c r="AQ16" s="152" t="s">
        <v>340</v>
      </c>
    </row>
    <row r="17" spans="1:44" s="21" customFormat="1" ht="139.5" customHeight="1">
      <c r="A17" s="140">
        <v>179</v>
      </c>
      <c r="B17" s="142" t="s">
        <v>311</v>
      </c>
      <c r="C17" s="140">
        <v>459</v>
      </c>
      <c r="D17" s="142" t="s">
        <v>327</v>
      </c>
      <c r="E17" s="143">
        <v>361</v>
      </c>
      <c r="F17" s="142" t="s">
        <v>328</v>
      </c>
      <c r="G17" s="57" t="s">
        <v>115</v>
      </c>
      <c r="H17" s="19" t="s">
        <v>186</v>
      </c>
      <c r="I17" s="57">
        <v>27</v>
      </c>
      <c r="J17" s="19">
        <v>1</v>
      </c>
      <c r="K17" s="153">
        <v>2</v>
      </c>
      <c r="L17" s="154">
        <v>2</v>
      </c>
      <c r="M17" s="174">
        <v>8</v>
      </c>
      <c r="N17" s="174"/>
      <c r="O17" s="174"/>
      <c r="P17" s="174"/>
      <c r="Q17" s="174"/>
      <c r="R17" s="174">
        <v>8</v>
      </c>
      <c r="S17" s="174"/>
      <c r="T17" s="174"/>
      <c r="U17" s="174"/>
      <c r="V17" s="174"/>
      <c r="W17" s="174">
        <v>8</v>
      </c>
      <c r="X17" s="174"/>
      <c r="Y17" s="174"/>
      <c r="Z17" s="174"/>
      <c r="AA17" s="174"/>
      <c r="AB17" s="174">
        <v>2</v>
      </c>
      <c r="AC17" s="174"/>
      <c r="AD17" s="174"/>
      <c r="AE17" s="174"/>
      <c r="AF17" s="174" t="s">
        <v>111</v>
      </c>
      <c r="AG17" s="144"/>
      <c r="AH17" s="174"/>
      <c r="AI17" s="174"/>
      <c r="AJ17" s="154">
        <v>2</v>
      </c>
      <c r="AK17" s="150">
        <v>1</v>
      </c>
      <c r="AL17" s="150">
        <v>0.07407407407407407</v>
      </c>
      <c r="AM17" s="159" t="s">
        <v>341</v>
      </c>
      <c r="AN17" s="151" t="s">
        <v>333</v>
      </c>
      <c r="AO17" s="159" t="s">
        <v>136</v>
      </c>
      <c r="AP17" s="159" t="s">
        <v>342</v>
      </c>
      <c r="AQ17" s="155" t="s">
        <v>343</v>
      </c>
      <c r="AR17" s="21">
        <f>LEN(AM17)</f>
        <v>1173</v>
      </c>
    </row>
    <row r="18" spans="1:43" s="21" customFormat="1" ht="139.5" customHeight="1">
      <c r="A18" s="140">
        <v>179</v>
      </c>
      <c r="B18" s="142" t="s">
        <v>314</v>
      </c>
      <c r="C18" s="140">
        <v>448</v>
      </c>
      <c r="D18" s="142" t="s">
        <v>242</v>
      </c>
      <c r="E18" s="143">
        <v>351</v>
      </c>
      <c r="F18" s="142" t="s">
        <v>244</v>
      </c>
      <c r="G18" s="107" t="s">
        <v>115</v>
      </c>
      <c r="H18" s="19" t="s">
        <v>186</v>
      </c>
      <c r="I18" s="107">
        <v>100</v>
      </c>
      <c r="J18" s="19">
        <v>12.5</v>
      </c>
      <c r="K18" s="153">
        <v>13.5</v>
      </c>
      <c r="L18" s="154">
        <v>13.5</v>
      </c>
      <c r="M18" s="174">
        <v>25</v>
      </c>
      <c r="N18" s="174"/>
      <c r="O18" s="174"/>
      <c r="P18" s="174"/>
      <c r="Q18" s="174"/>
      <c r="R18" s="174">
        <v>25</v>
      </c>
      <c r="S18" s="174"/>
      <c r="T18" s="174"/>
      <c r="U18" s="174"/>
      <c r="V18" s="174"/>
      <c r="W18" s="174">
        <v>25</v>
      </c>
      <c r="X18" s="174"/>
      <c r="Y18" s="174"/>
      <c r="Z18" s="174"/>
      <c r="AA18" s="174"/>
      <c r="AB18" s="174">
        <v>12.5</v>
      </c>
      <c r="AC18" s="174"/>
      <c r="AD18" s="174"/>
      <c r="AE18" s="174"/>
      <c r="AF18" s="174"/>
      <c r="AG18" s="144"/>
      <c r="AH18" s="174"/>
      <c r="AI18" s="174"/>
      <c r="AJ18" s="174">
        <v>13.5</v>
      </c>
      <c r="AK18" s="182">
        <v>1</v>
      </c>
      <c r="AL18" s="182">
        <v>0.135</v>
      </c>
      <c r="AM18" s="183" t="s">
        <v>344</v>
      </c>
      <c r="AN18" s="179" t="s">
        <v>136</v>
      </c>
      <c r="AO18" s="183" t="s">
        <v>136</v>
      </c>
      <c r="AP18" s="183"/>
      <c r="AQ18" s="25" t="s">
        <v>345</v>
      </c>
    </row>
    <row r="19" spans="1:43" s="21" customFormat="1" ht="136.5" customHeight="1">
      <c r="A19" s="140">
        <v>179</v>
      </c>
      <c r="B19" s="142" t="s">
        <v>311</v>
      </c>
      <c r="C19" s="140">
        <v>444</v>
      </c>
      <c r="D19" s="142" t="s">
        <v>312</v>
      </c>
      <c r="E19" s="143">
        <v>347</v>
      </c>
      <c r="F19" s="142" t="s">
        <v>313</v>
      </c>
      <c r="G19" s="56" t="s">
        <v>115</v>
      </c>
      <c r="H19" s="19" t="s">
        <v>186</v>
      </c>
      <c r="I19" s="57">
        <v>100</v>
      </c>
      <c r="J19" s="19">
        <v>10</v>
      </c>
      <c r="K19" s="174">
        <v>10</v>
      </c>
      <c r="L19" s="174">
        <v>10</v>
      </c>
      <c r="M19" s="174">
        <v>25</v>
      </c>
      <c r="N19" s="174"/>
      <c r="O19" s="174"/>
      <c r="P19" s="174"/>
      <c r="Q19" s="174"/>
      <c r="R19" s="174">
        <v>25</v>
      </c>
      <c r="S19" s="174"/>
      <c r="T19" s="174"/>
      <c r="U19" s="174"/>
      <c r="V19" s="174"/>
      <c r="W19" s="174">
        <v>30</v>
      </c>
      <c r="X19" s="174"/>
      <c r="Y19" s="174"/>
      <c r="Z19" s="174"/>
      <c r="AA19" s="174"/>
      <c r="AB19" s="174">
        <v>10</v>
      </c>
      <c r="AC19" s="174"/>
      <c r="AD19" s="174"/>
      <c r="AE19" s="174"/>
      <c r="AF19" s="174"/>
      <c r="AG19" s="144"/>
      <c r="AH19" s="174"/>
      <c r="AI19" s="174"/>
      <c r="AJ19" s="174">
        <v>10</v>
      </c>
      <c r="AK19" s="182">
        <v>1</v>
      </c>
      <c r="AL19" s="182">
        <v>0.1</v>
      </c>
      <c r="AM19" s="183" t="s">
        <v>346</v>
      </c>
      <c r="AN19" s="179" t="s">
        <v>333</v>
      </c>
      <c r="AO19" s="183" t="s">
        <v>136</v>
      </c>
      <c r="AP19" s="183" t="s">
        <v>334</v>
      </c>
      <c r="AQ19" s="25" t="s">
        <v>343</v>
      </c>
    </row>
    <row r="20" spans="1:43" s="21" customFormat="1" ht="226.5" customHeight="1">
      <c r="A20" s="140">
        <v>1</v>
      </c>
      <c r="B20" s="142" t="s">
        <v>112</v>
      </c>
      <c r="C20" s="140">
        <v>4</v>
      </c>
      <c r="D20" s="142" t="s">
        <v>199</v>
      </c>
      <c r="E20" s="143">
        <v>4.1</v>
      </c>
      <c r="F20" s="142" t="s">
        <v>174</v>
      </c>
      <c r="G20" s="57" t="s">
        <v>175</v>
      </c>
      <c r="H20" s="19" t="s">
        <v>173</v>
      </c>
      <c r="I20" s="102">
        <v>1</v>
      </c>
      <c r="J20" s="103">
        <v>0.075</v>
      </c>
      <c r="K20" s="156">
        <v>0.075</v>
      </c>
      <c r="L20" s="154"/>
      <c r="M20" s="157">
        <v>0.375</v>
      </c>
      <c r="N20" s="154"/>
      <c r="O20" s="154"/>
      <c r="P20" s="154"/>
      <c r="Q20" s="154"/>
      <c r="R20" s="156">
        <f>+M20+25%</f>
        <v>0.625</v>
      </c>
      <c r="S20" s="154"/>
      <c r="T20" s="154"/>
      <c r="U20" s="154"/>
      <c r="V20" s="154"/>
      <c r="W20" s="156">
        <f>+R20+25%</f>
        <v>0.875</v>
      </c>
      <c r="X20" s="154"/>
      <c r="Y20" s="154"/>
      <c r="Z20" s="154"/>
      <c r="AA20" s="154"/>
      <c r="AB20" s="156">
        <f>+W20+12.5%</f>
        <v>1</v>
      </c>
      <c r="AC20" s="154"/>
      <c r="AD20" s="154"/>
      <c r="AE20" s="154"/>
      <c r="AF20" s="154"/>
      <c r="AG20" s="154"/>
      <c r="AH20" s="154"/>
      <c r="AI20" s="172">
        <v>0.0117</v>
      </c>
      <c r="AJ20" s="172">
        <v>0.0447375</v>
      </c>
      <c r="AK20" s="158">
        <v>0.5965</v>
      </c>
      <c r="AL20" s="158">
        <v>0.0447375</v>
      </c>
      <c r="AM20" s="159" t="s">
        <v>347</v>
      </c>
      <c r="AN20" s="159" t="s">
        <v>348</v>
      </c>
      <c r="AO20" s="159" t="s">
        <v>349</v>
      </c>
      <c r="AP20" s="159" t="s">
        <v>350</v>
      </c>
      <c r="AQ20" s="155" t="s">
        <v>351</v>
      </c>
    </row>
    <row r="21" spans="1:43" s="21" customFormat="1" ht="287.25" customHeight="1" thickBot="1">
      <c r="A21" s="140">
        <v>179</v>
      </c>
      <c r="B21" s="142" t="s">
        <v>314</v>
      </c>
      <c r="C21" s="140">
        <v>452</v>
      </c>
      <c r="D21" s="142" t="s">
        <v>246</v>
      </c>
      <c r="E21" s="143">
        <v>355</v>
      </c>
      <c r="F21" s="142" t="s">
        <v>318</v>
      </c>
      <c r="G21" s="58" t="s">
        <v>319</v>
      </c>
      <c r="H21" s="19" t="s">
        <v>173</v>
      </c>
      <c r="I21" s="104">
        <v>1</v>
      </c>
      <c r="J21" s="105">
        <v>0.075</v>
      </c>
      <c r="K21" s="160">
        <v>0</v>
      </c>
      <c r="L21" s="160"/>
      <c r="M21" s="160">
        <v>0.375</v>
      </c>
      <c r="N21" s="160"/>
      <c r="O21" s="160"/>
      <c r="P21" s="160"/>
      <c r="Q21" s="160"/>
      <c r="R21" s="160">
        <f>+M21+25%</f>
        <v>0.625</v>
      </c>
      <c r="S21" s="160"/>
      <c r="T21" s="160"/>
      <c r="U21" s="160"/>
      <c r="V21" s="160"/>
      <c r="W21" s="160">
        <f>+R21+25%</f>
        <v>0.875</v>
      </c>
      <c r="X21" s="160"/>
      <c r="Y21" s="160"/>
      <c r="Z21" s="160"/>
      <c r="AA21" s="160"/>
      <c r="AB21" s="160">
        <f>+W21+12.5%</f>
        <v>1</v>
      </c>
      <c r="AC21" s="154"/>
      <c r="AD21" s="154"/>
      <c r="AE21" s="154"/>
      <c r="AF21" s="154"/>
      <c r="AG21" s="154"/>
      <c r="AH21" s="154"/>
      <c r="AI21" s="154">
        <v>0</v>
      </c>
      <c r="AJ21" s="154"/>
      <c r="AK21" s="158">
        <v>0</v>
      </c>
      <c r="AL21" s="158">
        <v>0</v>
      </c>
      <c r="AM21" s="159" t="s">
        <v>352</v>
      </c>
      <c r="AN21" s="159" t="s">
        <v>352</v>
      </c>
      <c r="AO21" s="159" t="s">
        <v>352</v>
      </c>
      <c r="AP21" s="159" t="s">
        <v>352</v>
      </c>
      <c r="AQ21" s="155" t="s">
        <v>352</v>
      </c>
    </row>
    <row r="22" spans="1:43" s="21" customFormat="1" ht="234" customHeight="1">
      <c r="A22" s="140">
        <v>1</v>
      </c>
      <c r="B22" s="142" t="s">
        <v>112</v>
      </c>
      <c r="C22" s="140">
        <v>460</v>
      </c>
      <c r="D22" s="142" t="s">
        <v>245</v>
      </c>
      <c r="E22" s="143">
        <v>362</v>
      </c>
      <c r="F22" s="142" t="s">
        <v>174</v>
      </c>
      <c r="G22" s="57" t="s">
        <v>175</v>
      </c>
      <c r="H22" s="19" t="s">
        <v>186</v>
      </c>
      <c r="I22" s="102">
        <v>1</v>
      </c>
      <c r="J22" s="30">
        <v>5625</v>
      </c>
      <c r="K22" s="161">
        <v>5625</v>
      </c>
      <c r="L22" s="184">
        <v>4352</v>
      </c>
      <c r="M22" s="161">
        <v>11250</v>
      </c>
      <c r="N22" s="162"/>
      <c r="O22" s="162"/>
      <c r="P22" s="162"/>
      <c r="Q22" s="162"/>
      <c r="R22" s="161">
        <v>11250</v>
      </c>
      <c r="S22" s="162"/>
      <c r="T22" s="162"/>
      <c r="U22" s="162"/>
      <c r="V22" s="162"/>
      <c r="W22" s="161">
        <v>11250</v>
      </c>
      <c r="X22" s="162"/>
      <c r="Y22" s="162"/>
      <c r="Z22" s="162"/>
      <c r="AA22" s="162"/>
      <c r="AB22" s="161">
        <v>5625</v>
      </c>
      <c r="AC22" s="162"/>
      <c r="AD22" s="162"/>
      <c r="AE22" s="162"/>
      <c r="AF22" s="162"/>
      <c r="AG22" s="162"/>
      <c r="AH22" s="162"/>
      <c r="AI22" s="161">
        <v>1868</v>
      </c>
      <c r="AJ22" s="161">
        <v>3432</v>
      </c>
      <c r="AK22" s="158">
        <v>0.9422222222222222</v>
      </c>
      <c r="AL22" s="158">
        <v>0.11777777777777777</v>
      </c>
      <c r="AM22" s="159" t="s">
        <v>353</v>
      </c>
      <c r="AN22" s="159" t="s">
        <v>354</v>
      </c>
      <c r="AO22" s="159" t="s">
        <v>349</v>
      </c>
      <c r="AP22" s="159" t="s">
        <v>355</v>
      </c>
      <c r="AQ22" s="155" t="s">
        <v>356</v>
      </c>
    </row>
    <row r="23" spans="1:51" s="21" customFormat="1" ht="105" customHeight="1">
      <c r="A23" s="331">
        <v>179</v>
      </c>
      <c r="B23" s="330" t="s">
        <v>112</v>
      </c>
      <c r="C23" s="324">
        <v>461</v>
      </c>
      <c r="D23" s="330" t="s">
        <v>176</v>
      </c>
      <c r="E23" s="140">
        <v>363</v>
      </c>
      <c r="F23" s="142" t="s">
        <v>177</v>
      </c>
      <c r="G23" s="19" t="s">
        <v>178</v>
      </c>
      <c r="H23" s="57" t="s">
        <v>180</v>
      </c>
      <c r="I23" s="62">
        <v>49</v>
      </c>
      <c r="J23" s="67">
        <v>49</v>
      </c>
      <c r="K23" s="173">
        <v>49</v>
      </c>
      <c r="L23" s="168">
        <v>44</v>
      </c>
      <c r="M23" s="173">
        <v>49</v>
      </c>
      <c r="N23" s="167"/>
      <c r="O23" s="167"/>
      <c r="P23" s="168"/>
      <c r="Q23" s="168"/>
      <c r="R23" s="173">
        <v>49</v>
      </c>
      <c r="S23" s="167"/>
      <c r="T23" s="167"/>
      <c r="U23" s="168"/>
      <c r="V23" s="168"/>
      <c r="W23" s="173">
        <v>49</v>
      </c>
      <c r="X23" s="167"/>
      <c r="Y23" s="167"/>
      <c r="Z23" s="168"/>
      <c r="AA23" s="168"/>
      <c r="AB23" s="173">
        <v>49</v>
      </c>
      <c r="AC23" s="167"/>
      <c r="AD23" s="167"/>
      <c r="AE23" s="168"/>
      <c r="AF23" s="168"/>
      <c r="AG23" s="168"/>
      <c r="AH23" s="168"/>
      <c r="AI23" s="168"/>
      <c r="AJ23" s="168">
        <v>44</v>
      </c>
      <c r="AK23" s="163">
        <v>1.1136363636363635</v>
      </c>
      <c r="AL23" s="163">
        <v>1.1136363636363635</v>
      </c>
      <c r="AM23" s="159" t="s">
        <v>357</v>
      </c>
      <c r="AN23" s="151" t="s">
        <v>136</v>
      </c>
      <c r="AO23" s="151" t="s">
        <v>136</v>
      </c>
      <c r="AP23" s="159" t="s">
        <v>358</v>
      </c>
      <c r="AQ23" s="164" t="s">
        <v>359</v>
      </c>
      <c r="AR23" s="3"/>
      <c r="AS23" s="3"/>
      <c r="AT23" s="3"/>
      <c r="AU23" s="3"/>
      <c r="AV23" s="3"/>
      <c r="AW23" s="3"/>
      <c r="AX23" s="3"/>
      <c r="AY23" s="3"/>
    </row>
    <row r="24" spans="1:51" s="21" customFormat="1" ht="132.75" customHeight="1">
      <c r="A24" s="331"/>
      <c r="B24" s="330"/>
      <c r="C24" s="326"/>
      <c r="D24" s="330"/>
      <c r="E24" s="140">
        <v>364</v>
      </c>
      <c r="F24" s="142" t="s">
        <v>179</v>
      </c>
      <c r="G24" s="19" t="s">
        <v>178</v>
      </c>
      <c r="H24" s="57" t="s">
        <v>180</v>
      </c>
      <c r="I24" s="62">
        <v>24</v>
      </c>
      <c r="J24" s="62">
        <v>24</v>
      </c>
      <c r="K24" s="168">
        <v>24</v>
      </c>
      <c r="L24" s="168">
        <v>19</v>
      </c>
      <c r="M24" s="168">
        <v>24</v>
      </c>
      <c r="N24" s="167"/>
      <c r="O24" s="167"/>
      <c r="P24" s="168"/>
      <c r="Q24" s="168"/>
      <c r="R24" s="168">
        <v>24</v>
      </c>
      <c r="S24" s="167"/>
      <c r="T24" s="167"/>
      <c r="U24" s="168"/>
      <c r="V24" s="168"/>
      <c r="W24" s="168">
        <v>24</v>
      </c>
      <c r="X24" s="167"/>
      <c r="Y24" s="167"/>
      <c r="Z24" s="168"/>
      <c r="AA24" s="168"/>
      <c r="AB24" s="168">
        <v>24</v>
      </c>
      <c r="AC24" s="167"/>
      <c r="AD24" s="167"/>
      <c r="AE24" s="168"/>
      <c r="AF24" s="168"/>
      <c r="AG24" s="168"/>
      <c r="AH24" s="168"/>
      <c r="AI24" s="168"/>
      <c r="AJ24" s="168">
        <v>19</v>
      </c>
      <c r="AK24" s="163">
        <v>1.263157894736842</v>
      </c>
      <c r="AL24" s="163">
        <v>1.263157894736842</v>
      </c>
      <c r="AM24" s="159" t="s">
        <v>360</v>
      </c>
      <c r="AN24" s="151" t="s">
        <v>136</v>
      </c>
      <c r="AO24" s="151" t="s">
        <v>136</v>
      </c>
      <c r="AP24" s="159" t="s">
        <v>358</v>
      </c>
      <c r="AQ24" s="164" t="s">
        <v>359</v>
      </c>
      <c r="AR24" s="3"/>
      <c r="AS24" s="3"/>
      <c r="AT24" s="3"/>
      <c r="AU24" s="3"/>
      <c r="AV24" s="3"/>
      <c r="AW24" s="3"/>
      <c r="AX24" s="3"/>
      <c r="AY24" s="3"/>
    </row>
    <row r="25" spans="1:51" s="21" customFormat="1" ht="132.75" customHeight="1">
      <c r="A25" s="140">
        <v>1</v>
      </c>
      <c r="B25" s="142" t="s">
        <v>112</v>
      </c>
      <c r="C25" s="140">
        <v>8</v>
      </c>
      <c r="D25" s="142" t="s">
        <v>181</v>
      </c>
      <c r="E25" s="145">
        <v>8.1</v>
      </c>
      <c r="F25" s="141" t="s">
        <v>182</v>
      </c>
      <c r="G25" s="19" t="s">
        <v>183</v>
      </c>
      <c r="H25" s="57" t="s">
        <v>184</v>
      </c>
      <c r="I25" s="63">
        <v>2.1</v>
      </c>
      <c r="J25" s="67">
        <v>73</v>
      </c>
      <c r="K25" s="165">
        <v>73</v>
      </c>
      <c r="L25" s="166">
        <v>73</v>
      </c>
      <c r="M25" s="166">
        <v>72.5</v>
      </c>
      <c r="N25" s="167"/>
      <c r="O25" s="167"/>
      <c r="P25" s="153"/>
      <c r="Q25" s="166"/>
      <c r="R25" s="168">
        <v>72</v>
      </c>
      <c r="S25" s="167"/>
      <c r="T25" s="167"/>
      <c r="U25" s="153"/>
      <c r="V25" s="168"/>
      <c r="W25" s="168">
        <v>71.5</v>
      </c>
      <c r="X25" s="167"/>
      <c r="Y25" s="167"/>
      <c r="Z25" s="153"/>
      <c r="AA25" s="168"/>
      <c r="AB25" s="168">
        <v>71</v>
      </c>
      <c r="AC25" s="167"/>
      <c r="AD25" s="167"/>
      <c r="AE25" s="153"/>
      <c r="AF25" s="168"/>
      <c r="AG25" s="168"/>
      <c r="AH25" s="168"/>
      <c r="AI25" s="168"/>
      <c r="AJ25" s="168">
        <v>73</v>
      </c>
      <c r="AK25" s="163">
        <v>1</v>
      </c>
      <c r="AL25" s="163">
        <v>0.0476</v>
      </c>
      <c r="AM25" s="159" t="s">
        <v>361</v>
      </c>
      <c r="AN25" s="151" t="s">
        <v>136</v>
      </c>
      <c r="AO25" s="151" t="s">
        <v>136</v>
      </c>
      <c r="AP25" s="159" t="s">
        <v>362</v>
      </c>
      <c r="AQ25" s="169" t="s">
        <v>363</v>
      </c>
      <c r="AS25" s="51"/>
      <c r="AT25" s="3"/>
      <c r="AU25" s="3"/>
      <c r="AV25" s="3"/>
      <c r="AW25" s="3"/>
      <c r="AX25" s="3"/>
      <c r="AY25" s="3"/>
    </row>
    <row r="26" spans="1:51" s="21" customFormat="1" ht="132.75" customHeight="1">
      <c r="A26" s="140">
        <v>179</v>
      </c>
      <c r="B26" s="142" t="s">
        <v>314</v>
      </c>
      <c r="C26" s="140">
        <v>446</v>
      </c>
      <c r="D26" s="142" t="s">
        <v>247</v>
      </c>
      <c r="E26" s="145">
        <v>349</v>
      </c>
      <c r="F26" s="141" t="s">
        <v>248</v>
      </c>
      <c r="G26" s="132" t="s">
        <v>249</v>
      </c>
      <c r="H26" s="133" t="s">
        <v>186</v>
      </c>
      <c r="I26" s="134">
        <v>17600</v>
      </c>
      <c r="J26" s="67">
        <v>2400</v>
      </c>
      <c r="K26" s="168">
        <v>2500</v>
      </c>
      <c r="L26" s="185">
        <v>252</v>
      </c>
      <c r="M26" s="166">
        <v>4000</v>
      </c>
      <c r="N26" s="167"/>
      <c r="O26" s="167"/>
      <c r="P26" s="153"/>
      <c r="Q26" s="166"/>
      <c r="R26" s="168">
        <v>4000</v>
      </c>
      <c r="S26" s="167"/>
      <c r="T26" s="167"/>
      <c r="U26" s="153"/>
      <c r="V26" s="168"/>
      <c r="W26" s="168">
        <v>4000</v>
      </c>
      <c r="X26" s="167"/>
      <c r="Y26" s="167"/>
      <c r="Z26" s="153"/>
      <c r="AA26" s="168"/>
      <c r="AB26" s="168">
        <v>3200</v>
      </c>
      <c r="AC26" s="167"/>
      <c r="AD26" s="167"/>
      <c r="AE26" s="153"/>
      <c r="AF26" s="168"/>
      <c r="AG26" s="168"/>
      <c r="AH26" s="168"/>
      <c r="AI26" s="168">
        <v>224</v>
      </c>
      <c r="AJ26" s="168">
        <v>250</v>
      </c>
      <c r="AK26" s="170">
        <v>0.1008</v>
      </c>
      <c r="AL26" s="163">
        <v>0.014318181818181818</v>
      </c>
      <c r="AM26" s="171" t="s">
        <v>364</v>
      </c>
      <c r="AN26" s="151" t="s">
        <v>365</v>
      </c>
      <c r="AO26" s="151" t="s">
        <v>366</v>
      </c>
      <c r="AP26" s="159" t="s">
        <v>367</v>
      </c>
      <c r="AQ26" s="169" t="s">
        <v>368</v>
      </c>
      <c r="AS26" s="109"/>
      <c r="AT26" s="3"/>
      <c r="AU26" s="3"/>
      <c r="AV26" s="3"/>
      <c r="AW26" s="3"/>
      <c r="AX26" s="3"/>
      <c r="AY26" s="3"/>
    </row>
    <row r="27" spans="1:49" s="21" customFormat="1" ht="132.75" customHeight="1">
      <c r="A27" s="140">
        <v>179</v>
      </c>
      <c r="B27" s="142" t="s">
        <v>314</v>
      </c>
      <c r="C27" s="140">
        <v>445</v>
      </c>
      <c r="D27" s="142" t="s">
        <v>315</v>
      </c>
      <c r="E27" s="140">
        <v>348</v>
      </c>
      <c r="F27" s="141" t="s">
        <v>316</v>
      </c>
      <c r="G27" s="60" t="s">
        <v>185</v>
      </c>
      <c r="H27" s="19" t="s">
        <v>186</v>
      </c>
      <c r="I27" s="19">
        <v>600</v>
      </c>
      <c r="J27" s="19">
        <v>72</v>
      </c>
      <c r="K27" s="154">
        <v>72</v>
      </c>
      <c r="L27" s="154">
        <v>72</v>
      </c>
      <c r="M27" s="154">
        <v>144</v>
      </c>
      <c r="N27" s="154"/>
      <c r="O27" s="154"/>
      <c r="P27" s="154"/>
      <c r="Q27" s="154"/>
      <c r="R27" s="154">
        <v>144</v>
      </c>
      <c r="S27" s="154"/>
      <c r="T27" s="154"/>
      <c r="U27" s="154"/>
      <c r="V27" s="154"/>
      <c r="W27" s="154">
        <v>144</v>
      </c>
      <c r="X27" s="154"/>
      <c r="Y27" s="154"/>
      <c r="Z27" s="154"/>
      <c r="AA27" s="154"/>
      <c r="AB27" s="154">
        <v>96</v>
      </c>
      <c r="AC27" s="154"/>
      <c r="AD27" s="154"/>
      <c r="AE27" s="154"/>
      <c r="AF27" s="154"/>
      <c r="AG27" s="154"/>
      <c r="AH27" s="154"/>
      <c r="AI27" s="154"/>
      <c r="AJ27" s="154">
        <v>72</v>
      </c>
      <c r="AK27" s="158">
        <v>1</v>
      </c>
      <c r="AL27" s="158">
        <v>0.12</v>
      </c>
      <c r="AM27" s="159" t="s">
        <v>369</v>
      </c>
      <c r="AN27" s="159" t="s">
        <v>136</v>
      </c>
      <c r="AO27" s="159" t="s">
        <v>136</v>
      </c>
      <c r="AP27" s="159" t="s">
        <v>370</v>
      </c>
      <c r="AQ27" s="169" t="s">
        <v>368</v>
      </c>
      <c r="AR27" s="3"/>
      <c r="AS27" s="3"/>
      <c r="AT27" s="3"/>
      <c r="AU27" s="3"/>
      <c r="AV27" s="3"/>
      <c r="AW27" s="3"/>
    </row>
    <row r="28" spans="1:49" s="21" customFormat="1" ht="132.75" customHeight="1">
      <c r="A28" s="324">
        <v>179</v>
      </c>
      <c r="B28" s="327" t="s">
        <v>307</v>
      </c>
      <c r="C28" s="324">
        <v>442</v>
      </c>
      <c r="D28" s="327" t="s">
        <v>303</v>
      </c>
      <c r="E28" s="140">
        <v>345</v>
      </c>
      <c r="F28" s="141" t="s">
        <v>304</v>
      </c>
      <c r="G28" s="60" t="s">
        <v>115</v>
      </c>
      <c r="H28" s="19" t="s">
        <v>186</v>
      </c>
      <c r="I28" s="19">
        <v>50</v>
      </c>
      <c r="J28" s="19">
        <v>6.5</v>
      </c>
      <c r="K28" s="154">
        <v>6.5</v>
      </c>
      <c r="L28" s="154">
        <v>6.5</v>
      </c>
      <c r="M28" s="154">
        <v>12.5</v>
      </c>
      <c r="N28" s="154"/>
      <c r="O28" s="154"/>
      <c r="P28" s="154"/>
      <c r="Q28" s="154"/>
      <c r="R28" s="154">
        <v>12.5</v>
      </c>
      <c r="S28" s="154"/>
      <c r="T28" s="154"/>
      <c r="U28" s="154"/>
      <c r="V28" s="154"/>
      <c r="W28" s="154">
        <v>12.5</v>
      </c>
      <c r="X28" s="154"/>
      <c r="Y28" s="154"/>
      <c r="Z28" s="154"/>
      <c r="AA28" s="154"/>
      <c r="AB28" s="154">
        <v>6</v>
      </c>
      <c r="AC28" s="154"/>
      <c r="AD28" s="154"/>
      <c r="AE28" s="154"/>
      <c r="AF28" s="154"/>
      <c r="AG28" s="154"/>
      <c r="AH28" s="154"/>
      <c r="AI28" s="154"/>
      <c r="AJ28" s="154">
        <v>6.5</v>
      </c>
      <c r="AK28" s="158">
        <v>1</v>
      </c>
      <c r="AL28" s="158">
        <v>0.13</v>
      </c>
      <c r="AM28" s="159" t="s">
        <v>371</v>
      </c>
      <c r="AN28" s="151" t="s">
        <v>333</v>
      </c>
      <c r="AO28" s="159" t="s">
        <v>136</v>
      </c>
      <c r="AP28" s="159" t="s">
        <v>372</v>
      </c>
      <c r="AQ28" s="155" t="s">
        <v>351</v>
      </c>
      <c r="AR28" s="3"/>
      <c r="AS28" s="3"/>
      <c r="AT28" s="3"/>
      <c r="AU28" s="3"/>
      <c r="AV28" s="3"/>
      <c r="AW28" s="3"/>
    </row>
    <row r="29" spans="1:49" s="21" customFormat="1" ht="132.75" customHeight="1">
      <c r="A29" s="325"/>
      <c r="B29" s="328"/>
      <c r="C29" s="325"/>
      <c r="D29" s="328"/>
      <c r="E29" s="140">
        <v>508</v>
      </c>
      <c r="F29" s="141" t="s">
        <v>305</v>
      </c>
      <c r="G29" s="60" t="s">
        <v>115</v>
      </c>
      <c r="H29" s="19" t="s">
        <v>186</v>
      </c>
      <c r="I29" s="19">
        <v>50</v>
      </c>
      <c r="J29" s="19">
        <v>7</v>
      </c>
      <c r="K29" s="154">
        <v>7</v>
      </c>
      <c r="L29" s="154">
        <v>3</v>
      </c>
      <c r="M29" s="154">
        <v>18</v>
      </c>
      <c r="N29" s="154"/>
      <c r="O29" s="154"/>
      <c r="P29" s="154"/>
      <c r="Q29" s="154"/>
      <c r="R29" s="154">
        <v>9</v>
      </c>
      <c r="S29" s="154"/>
      <c r="T29" s="154"/>
      <c r="U29" s="154"/>
      <c r="V29" s="154"/>
      <c r="W29" s="154">
        <v>10</v>
      </c>
      <c r="X29" s="154"/>
      <c r="Y29" s="154"/>
      <c r="Z29" s="154"/>
      <c r="AA29" s="154"/>
      <c r="AB29" s="154">
        <v>6</v>
      </c>
      <c r="AC29" s="154"/>
      <c r="AD29" s="154"/>
      <c r="AE29" s="154"/>
      <c r="AF29" s="154"/>
      <c r="AG29" s="154"/>
      <c r="AH29" s="154"/>
      <c r="AI29" s="154"/>
      <c r="AJ29" s="154">
        <v>3</v>
      </c>
      <c r="AK29" s="158">
        <v>0.42857142857142855</v>
      </c>
      <c r="AL29" s="158">
        <v>0.06</v>
      </c>
      <c r="AM29" s="159" t="s">
        <v>373</v>
      </c>
      <c r="AN29" s="151" t="s">
        <v>374</v>
      </c>
      <c r="AO29" s="159" t="s">
        <v>375</v>
      </c>
      <c r="AP29" s="159" t="s">
        <v>376</v>
      </c>
      <c r="AQ29" s="155" t="s">
        <v>377</v>
      </c>
      <c r="AR29" s="3"/>
      <c r="AS29" s="3"/>
      <c r="AT29" s="3"/>
      <c r="AU29" s="3"/>
      <c r="AV29" s="3"/>
      <c r="AW29" s="3"/>
    </row>
    <row r="30" spans="1:49" s="21" customFormat="1" ht="132.75" customHeight="1">
      <c r="A30" s="326"/>
      <c r="B30" s="329"/>
      <c r="C30" s="326"/>
      <c r="D30" s="329"/>
      <c r="E30" s="140">
        <v>509</v>
      </c>
      <c r="F30" s="141" t="s">
        <v>306</v>
      </c>
      <c r="G30" s="60" t="s">
        <v>115</v>
      </c>
      <c r="H30" s="19" t="s">
        <v>186</v>
      </c>
      <c r="I30" s="19">
        <v>50</v>
      </c>
      <c r="J30" s="19">
        <v>6</v>
      </c>
      <c r="K30" s="154">
        <v>6</v>
      </c>
      <c r="L30" s="154">
        <v>3</v>
      </c>
      <c r="M30" s="154">
        <v>12.5</v>
      </c>
      <c r="N30" s="154"/>
      <c r="O30" s="154"/>
      <c r="P30" s="154"/>
      <c r="Q30" s="154"/>
      <c r="R30" s="154">
        <v>12.5</v>
      </c>
      <c r="S30" s="154"/>
      <c r="T30" s="154"/>
      <c r="U30" s="154"/>
      <c r="V30" s="154"/>
      <c r="W30" s="154">
        <v>12.5</v>
      </c>
      <c r="X30" s="154"/>
      <c r="Y30" s="154"/>
      <c r="Z30" s="154"/>
      <c r="AA30" s="154"/>
      <c r="AB30" s="154">
        <v>6.5</v>
      </c>
      <c r="AC30" s="154"/>
      <c r="AD30" s="154"/>
      <c r="AE30" s="154"/>
      <c r="AF30" s="154"/>
      <c r="AG30" s="154"/>
      <c r="AH30" s="154"/>
      <c r="AI30" s="154"/>
      <c r="AJ30" s="154">
        <v>3</v>
      </c>
      <c r="AK30" s="158">
        <v>0.5</v>
      </c>
      <c r="AL30" s="158">
        <v>0.06</v>
      </c>
      <c r="AM30" s="159" t="s">
        <v>378</v>
      </c>
      <c r="AN30" s="151" t="s">
        <v>333</v>
      </c>
      <c r="AO30" s="159" t="s">
        <v>136</v>
      </c>
      <c r="AP30" s="159" t="s">
        <v>376</v>
      </c>
      <c r="AQ30" s="155" t="s">
        <v>377</v>
      </c>
      <c r="AR30" s="3"/>
      <c r="AS30" s="3"/>
      <c r="AT30" s="3"/>
      <c r="AU30" s="3"/>
      <c r="AV30" s="3"/>
      <c r="AW30" s="3"/>
    </row>
    <row r="31" spans="1:49" s="21" customFormat="1" ht="132.75" customHeight="1">
      <c r="A31" s="140">
        <v>179</v>
      </c>
      <c r="B31" s="142" t="s">
        <v>307</v>
      </c>
      <c r="C31" s="140">
        <v>443</v>
      </c>
      <c r="D31" s="142" t="s">
        <v>309</v>
      </c>
      <c r="E31" s="140">
        <v>346</v>
      </c>
      <c r="F31" s="141" t="s">
        <v>310</v>
      </c>
      <c r="G31" s="60" t="s">
        <v>115</v>
      </c>
      <c r="H31" s="19" t="s">
        <v>186</v>
      </c>
      <c r="I31" s="19">
        <v>100</v>
      </c>
      <c r="J31" s="19">
        <v>12.5</v>
      </c>
      <c r="K31" s="154">
        <v>12.5</v>
      </c>
      <c r="L31" s="154">
        <v>12.5</v>
      </c>
      <c r="M31" s="154">
        <v>25</v>
      </c>
      <c r="N31" s="154"/>
      <c r="O31" s="154"/>
      <c r="P31" s="154"/>
      <c r="Q31" s="154"/>
      <c r="R31" s="154">
        <v>25</v>
      </c>
      <c r="S31" s="154"/>
      <c r="T31" s="154"/>
      <c r="U31" s="154"/>
      <c r="V31" s="154"/>
      <c r="W31" s="154">
        <v>25</v>
      </c>
      <c r="X31" s="154"/>
      <c r="Y31" s="154"/>
      <c r="Z31" s="154"/>
      <c r="AA31" s="154"/>
      <c r="AB31" s="154">
        <v>12.5</v>
      </c>
      <c r="AC31" s="154"/>
      <c r="AD31" s="154"/>
      <c r="AE31" s="154"/>
      <c r="AF31" s="154"/>
      <c r="AG31" s="154"/>
      <c r="AH31" s="154"/>
      <c r="AI31" s="154"/>
      <c r="AJ31" s="154">
        <v>12.5</v>
      </c>
      <c r="AK31" s="158">
        <v>1</v>
      </c>
      <c r="AL31" s="158">
        <v>0.125</v>
      </c>
      <c r="AM31" s="159" t="s">
        <v>379</v>
      </c>
      <c r="AN31" s="159" t="s">
        <v>136</v>
      </c>
      <c r="AO31" s="159" t="s">
        <v>136</v>
      </c>
      <c r="AP31" s="159" t="s">
        <v>376</v>
      </c>
      <c r="AQ31" s="155" t="s">
        <v>377</v>
      </c>
      <c r="AR31" s="3"/>
      <c r="AS31" s="3"/>
      <c r="AT31" s="3"/>
      <c r="AU31" s="3"/>
      <c r="AV31" s="3"/>
      <c r="AW31" s="3"/>
    </row>
    <row r="32" spans="1:43" ht="90.75" customHeight="1" thickBot="1">
      <c r="A32" s="37"/>
      <c r="B32" s="38"/>
      <c r="C32" s="332" t="s">
        <v>110</v>
      </c>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333"/>
      <c r="AM32" s="333"/>
      <c r="AN32" s="333"/>
      <c r="AO32" s="333"/>
      <c r="AP32" s="333"/>
      <c r="AQ32" s="334"/>
    </row>
    <row r="42" ht="15">
      <c r="F42" s="1" t="s">
        <v>111</v>
      </c>
    </row>
  </sheetData>
  <sheetProtection/>
  <mergeCells count="54">
    <mergeCell ref="B23:B24"/>
    <mergeCell ref="C23:C24"/>
    <mergeCell ref="A11:A13"/>
    <mergeCell ref="B11:B13"/>
    <mergeCell ref="C11:C13"/>
    <mergeCell ref="D11:D13"/>
    <mergeCell ref="AK10:AK13"/>
    <mergeCell ref="AL10:AL13"/>
    <mergeCell ref="AN10:AN13"/>
    <mergeCell ref="R12:V12"/>
    <mergeCell ref="W12:AA12"/>
    <mergeCell ref="AB12:AF12"/>
    <mergeCell ref="J11:AF11"/>
    <mergeCell ref="AG11:AJ11"/>
    <mergeCell ref="P5:AQ5"/>
    <mergeCell ref="I11:I13"/>
    <mergeCell ref="AP10:AP13"/>
    <mergeCell ref="AQ10:AQ13"/>
    <mergeCell ref="F11:F13"/>
    <mergeCell ref="G11:G13"/>
    <mergeCell ref="H11:H13"/>
    <mergeCell ref="AI12:AI13"/>
    <mergeCell ref="P7:AQ7"/>
    <mergeCell ref="AJ12:AJ13"/>
    <mergeCell ref="AO10:AO13"/>
    <mergeCell ref="P4:AQ4"/>
    <mergeCell ref="J12:L12"/>
    <mergeCell ref="M12:Q12"/>
    <mergeCell ref="G5:O5"/>
    <mergeCell ref="AM10:AM13"/>
    <mergeCell ref="AG12:AG13"/>
    <mergeCell ref="AH12:AH13"/>
    <mergeCell ref="E10:AJ10"/>
    <mergeCell ref="E11:E13"/>
    <mergeCell ref="C32:AQ32"/>
    <mergeCell ref="A2:F5"/>
    <mergeCell ref="A10:B10"/>
    <mergeCell ref="G2:AQ2"/>
    <mergeCell ref="G3:AQ3"/>
    <mergeCell ref="P8:AQ8"/>
    <mergeCell ref="G4:O4"/>
    <mergeCell ref="C10:D10"/>
    <mergeCell ref="A7:O7"/>
    <mergeCell ref="A8:O8"/>
    <mergeCell ref="C28:C30"/>
    <mergeCell ref="D28:D30"/>
    <mergeCell ref="B28:B30"/>
    <mergeCell ref="A28:A30"/>
    <mergeCell ref="C14:C15"/>
    <mergeCell ref="D14:D15"/>
    <mergeCell ref="A14:A15"/>
    <mergeCell ref="B14:B15"/>
    <mergeCell ref="D23:D24"/>
    <mergeCell ref="A23:A24"/>
  </mergeCells>
  <dataValidations count="1">
    <dataValidation type="list" allowBlank="1" showInputMessage="1" showErrorMessage="1" sqref="H23:H24">
      <formula1>GESTIÓN!#REF!</formula1>
    </dataValidation>
  </dataValidations>
  <printOptions horizontalCentered="1" verticalCentered="1"/>
  <pageMargins left="0" right="0" top="0.5511811023622047" bottom="0" header="0.31496062992125984" footer="0.31496062992125984"/>
  <pageSetup fitToWidth="0" horizontalDpi="600" verticalDpi="600" orientation="landscape" scale="22"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AT126"/>
  <sheetViews>
    <sheetView view="pageBreakPreview" zoomScale="70" zoomScaleNormal="50" zoomScaleSheetLayoutView="70" zoomScalePageLayoutView="0" workbookViewId="0" topLeftCell="A1">
      <selection activeCell="J19" sqref="J19"/>
    </sheetView>
  </sheetViews>
  <sheetFormatPr defaultColWidth="11.421875" defaultRowHeight="15"/>
  <cols>
    <col min="1" max="1" width="17.7109375" style="1" customWidth="1"/>
    <col min="2" max="2" width="12.421875" style="1" customWidth="1"/>
    <col min="3" max="3" width="25.140625" style="1" customWidth="1"/>
    <col min="4" max="4" width="21.57421875" style="7" customWidth="1"/>
    <col min="5" max="5" width="16.140625" style="7" customWidth="1"/>
    <col min="6" max="6" width="15.8515625" style="7" customWidth="1"/>
    <col min="7" max="7" width="13.8515625" style="22" customWidth="1"/>
    <col min="8" max="8" width="17.57421875" style="8" customWidth="1"/>
    <col min="9" max="9" width="16.28125" style="8" customWidth="1"/>
    <col min="10" max="10" width="17.421875" style="8" customWidth="1"/>
    <col min="11" max="11" width="22.140625" style="8" customWidth="1"/>
    <col min="12" max="12" width="19.421875" style="8" customWidth="1"/>
    <col min="13" max="13" width="13.7109375" style="8" customWidth="1"/>
    <col min="14" max="14" width="13.421875" style="8" customWidth="1"/>
    <col min="15" max="15" width="15.28125" style="8" customWidth="1"/>
    <col min="16" max="16" width="18.28125" style="8" customWidth="1"/>
    <col min="17" max="17" width="16.57421875" style="8" customWidth="1"/>
    <col min="18" max="18" width="13.140625" style="8" customWidth="1"/>
    <col min="19" max="19" width="14.00390625" style="8" customWidth="1"/>
    <col min="20" max="20" width="17.7109375" style="8" customWidth="1"/>
    <col min="21" max="21" width="18.28125" style="8" customWidth="1"/>
    <col min="22" max="22" width="19.421875" style="8" customWidth="1"/>
    <col min="23" max="25" width="16.28125" style="8" customWidth="1"/>
    <col min="26" max="26" width="18.28125" style="8" customWidth="1"/>
    <col min="27" max="27" width="17.421875" style="8" customWidth="1"/>
    <col min="28" max="30" width="16.28125" style="8" customWidth="1"/>
    <col min="31" max="31" width="18.28125" style="8" customWidth="1"/>
    <col min="32" max="33" width="13.140625" style="1" customWidth="1"/>
    <col min="34" max="34" width="12.7109375" style="20" customWidth="1"/>
    <col min="35" max="35" width="19.28125" style="20" customWidth="1"/>
    <col min="36" max="36" width="11.28125" style="1" customWidth="1"/>
    <col min="37" max="37" width="9.7109375" style="1" customWidth="1"/>
    <col min="38" max="38" width="28.7109375" style="1" customWidth="1"/>
    <col min="39" max="39" width="13.7109375" style="1" customWidth="1"/>
    <col min="40" max="40" width="12.8515625" style="1" customWidth="1"/>
    <col min="41" max="41" width="11.28125" style="1" customWidth="1"/>
    <col min="42" max="42" width="12.8515625" style="1" customWidth="1"/>
    <col min="43" max="16384" width="11.421875" style="1" customWidth="1"/>
  </cols>
  <sheetData>
    <row r="1" spans="1:42" ht="38.25" customHeight="1">
      <c r="A1" s="382"/>
      <c r="B1" s="383"/>
      <c r="C1" s="383"/>
      <c r="D1" s="383"/>
      <c r="E1" s="383"/>
      <c r="F1" s="376" t="s">
        <v>0</v>
      </c>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8"/>
    </row>
    <row r="2" spans="1:42" ht="30.75" customHeight="1">
      <c r="A2" s="384"/>
      <c r="B2" s="385"/>
      <c r="C2" s="385"/>
      <c r="D2" s="385"/>
      <c r="E2" s="385"/>
      <c r="F2" s="379" t="s">
        <v>108</v>
      </c>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1"/>
    </row>
    <row r="3" spans="1:42" ht="27.75" customHeight="1">
      <c r="A3" s="384"/>
      <c r="B3" s="385"/>
      <c r="C3" s="385"/>
      <c r="D3" s="385"/>
      <c r="E3" s="385"/>
      <c r="F3" s="345" t="s">
        <v>1</v>
      </c>
      <c r="G3" s="345"/>
      <c r="H3" s="345"/>
      <c r="I3" s="345"/>
      <c r="J3" s="345"/>
      <c r="K3" s="345"/>
      <c r="L3" s="345"/>
      <c r="M3" s="345"/>
      <c r="N3" s="345"/>
      <c r="O3" s="355" t="s">
        <v>126</v>
      </c>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6"/>
    </row>
    <row r="4" spans="1:42" ht="26.25" customHeight="1" thickBot="1">
      <c r="A4" s="386"/>
      <c r="B4" s="387"/>
      <c r="C4" s="387"/>
      <c r="D4" s="387"/>
      <c r="E4" s="387"/>
      <c r="F4" s="351" t="s">
        <v>3</v>
      </c>
      <c r="G4" s="351"/>
      <c r="H4" s="351"/>
      <c r="I4" s="351"/>
      <c r="J4" s="351"/>
      <c r="K4" s="351"/>
      <c r="L4" s="351"/>
      <c r="M4" s="351"/>
      <c r="N4" s="351"/>
      <c r="O4" s="355" t="s">
        <v>127</v>
      </c>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6"/>
    </row>
    <row r="5" ht="14.25" customHeight="1" thickBot="1">
      <c r="AI5" s="23"/>
    </row>
    <row r="6" spans="1:42" s="39" customFormat="1" ht="53.25" customHeight="1">
      <c r="A6" s="341" t="s">
        <v>59</v>
      </c>
      <c r="B6" s="342" t="s">
        <v>69</v>
      </c>
      <c r="C6" s="342"/>
      <c r="D6" s="342"/>
      <c r="E6" s="388" t="s">
        <v>73</v>
      </c>
      <c r="F6" s="388" t="s">
        <v>74</v>
      </c>
      <c r="G6" s="342" t="s">
        <v>75</v>
      </c>
      <c r="H6" s="342" t="s">
        <v>76</v>
      </c>
      <c r="I6" s="415" t="s">
        <v>77</v>
      </c>
      <c r="J6" s="416"/>
      <c r="K6" s="416"/>
      <c r="L6" s="416"/>
      <c r="M6" s="416"/>
      <c r="N6" s="416"/>
      <c r="O6" s="416"/>
      <c r="P6" s="416"/>
      <c r="Q6" s="416"/>
      <c r="R6" s="416"/>
      <c r="S6" s="416"/>
      <c r="T6" s="416"/>
      <c r="U6" s="416"/>
      <c r="V6" s="416"/>
      <c r="W6" s="416"/>
      <c r="X6" s="416"/>
      <c r="Y6" s="416"/>
      <c r="Z6" s="416"/>
      <c r="AA6" s="416"/>
      <c r="AB6" s="416"/>
      <c r="AC6" s="416"/>
      <c r="AD6" s="416"/>
      <c r="AE6" s="417"/>
      <c r="AF6" s="342" t="s">
        <v>78</v>
      </c>
      <c r="AG6" s="342"/>
      <c r="AH6" s="342"/>
      <c r="AI6" s="342"/>
      <c r="AJ6" s="342" t="s">
        <v>80</v>
      </c>
      <c r="AK6" s="342" t="s">
        <v>81</v>
      </c>
      <c r="AL6" s="342" t="s">
        <v>82</v>
      </c>
      <c r="AM6" s="342" t="s">
        <v>83</v>
      </c>
      <c r="AN6" s="342" t="s">
        <v>84</v>
      </c>
      <c r="AO6" s="342" t="s">
        <v>85</v>
      </c>
      <c r="AP6" s="391" t="s">
        <v>86</v>
      </c>
    </row>
    <row r="7" spans="1:42" s="39" customFormat="1" ht="59.25" customHeight="1">
      <c r="A7" s="368"/>
      <c r="B7" s="358"/>
      <c r="C7" s="358"/>
      <c r="D7" s="358"/>
      <c r="E7" s="389"/>
      <c r="F7" s="389"/>
      <c r="G7" s="358"/>
      <c r="H7" s="358"/>
      <c r="I7" s="357">
        <v>2016</v>
      </c>
      <c r="J7" s="357"/>
      <c r="K7" s="357"/>
      <c r="L7" s="357">
        <v>2017</v>
      </c>
      <c r="M7" s="357"/>
      <c r="N7" s="357"/>
      <c r="O7" s="357"/>
      <c r="P7" s="357"/>
      <c r="Q7" s="357">
        <v>2018</v>
      </c>
      <c r="R7" s="357"/>
      <c r="S7" s="357"/>
      <c r="T7" s="357"/>
      <c r="U7" s="357"/>
      <c r="V7" s="365">
        <v>2019</v>
      </c>
      <c r="W7" s="366"/>
      <c r="X7" s="366"/>
      <c r="Y7" s="366"/>
      <c r="Z7" s="367"/>
      <c r="AA7" s="365">
        <v>2020</v>
      </c>
      <c r="AB7" s="366"/>
      <c r="AC7" s="366"/>
      <c r="AD7" s="366"/>
      <c r="AE7" s="367"/>
      <c r="AF7" s="357" t="s">
        <v>79</v>
      </c>
      <c r="AG7" s="357"/>
      <c r="AH7" s="357"/>
      <c r="AI7" s="357"/>
      <c r="AJ7" s="358"/>
      <c r="AK7" s="358"/>
      <c r="AL7" s="358"/>
      <c r="AM7" s="358"/>
      <c r="AN7" s="358"/>
      <c r="AO7" s="358"/>
      <c r="AP7" s="392"/>
    </row>
    <row r="8" spans="1:42" s="39" customFormat="1" ht="55.5" customHeight="1" thickBot="1">
      <c r="A8" s="369"/>
      <c r="B8" s="61" t="s">
        <v>70</v>
      </c>
      <c r="C8" s="61" t="s">
        <v>71</v>
      </c>
      <c r="D8" s="61" t="s">
        <v>72</v>
      </c>
      <c r="E8" s="390"/>
      <c r="F8" s="390"/>
      <c r="G8" s="359"/>
      <c r="H8" s="411"/>
      <c r="I8" s="61" t="s">
        <v>7</v>
      </c>
      <c r="J8" s="61" t="s">
        <v>8</v>
      </c>
      <c r="K8" s="61" t="s">
        <v>33</v>
      </c>
      <c r="L8" s="61" t="s">
        <v>5</v>
      </c>
      <c r="M8" s="61" t="s">
        <v>6</v>
      </c>
      <c r="N8" s="61" t="s">
        <v>7</v>
      </c>
      <c r="O8" s="61" t="s">
        <v>8</v>
      </c>
      <c r="P8" s="61" t="s">
        <v>33</v>
      </c>
      <c r="Q8" s="61" t="s">
        <v>5</v>
      </c>
      <c r="R8" s="61" t="s">
        <v>6</v>
      </c>
      <c r="S8" s="61" t="s">
        <v>7</v>
      </c>
      <c r="T8" s="61" t="s">
        <v>8</v>
      </c>
      <c r="U8" s="61" t="s">
        <v>33</v>
      </c>
      <c r="V8" s="61" t="s">
        <v>5</v>
      </c>
      <c r="W8" s="61" t="s">
        <v>6</v>
      </c>
      <c r="X8" s="61" t="s">
        <v>7</v>
      </c>
      <c r="Y8" s="61" t="s">
        <v>8</v>
      </c>
      <c r="Z8" s="61" t="s">
        <v>33</v>
      </c>
      <c r="AA8" s="61" t="s">
        <v>5</v>
      </c>
      <c r="AB8" s="61" t="s">
        <v>6</v>
      </c>
      <c r="AC8" s="61" t="s">
        <v>7</v>
      </c>
      <c r="AD8" s="61" t="s">
        <v>8</v>
      </c>
      <c r="AE8" s="61" t="s">
        <v>33</v>
      </c>
      <c r="AF8" s="61" t="s">
        <v>5</v>
      </c>
      <c r="AG8" s="61" t="s">
        <v>6</v>
      </c>
      <c r="AH8" s="61" t="s">
        <v>7</v>
      </c>
      <c r="AI8" s="61" t="s">
        <v>8</v>
      </c>
      <c r="AJ8" s="359"/>
      <c r="AK8" s="359"/>
      <c r="AL8" s="359"/>
      <c r="AM8" s="359"/>
      <c r="AN8" s="359"/>
      <c r="AO8" s="359"/>
      <c r="AP8" s="393"/>
    </row>
    <row r="9" spans="1:42" s="5" customFormat="1" ht="31.5" customHeight="1">
      <c r="A9" s="425" t="s">
        <v>187</v>
      </c>
      <c r="B9" s="397">
        <v>1</v>
      </c>
      <c r="C9" s="400" t="s">
        <v>116</v>
      </c>
      <c r="D9" s="394" t="s">
        <v>114</v>
      </c>
      <c r="E9" s="403">
        <v>442</v>
      </c>
      <c r="F9" s="403">
        <v>179</v>
      </c>
      <c r="G9" s="47" t="s">
        <v>9</v>
      </c>
      <c r="H9" s="71">
        <v>1846</v>
      </c>
      <c r="I9" s="75">
        <v>257</v>
      </c>
      <c r="J9" s="75">
        <v>151</v>
      </c>
      <c r="K9" s="137">
        <v>98</v>
      </c>
      <c r="L9" s="75">
        <v>690</v>
      </c>
      <c r="M9" s="75"/>
      <c r="N9" s="75"/>
      <c r="O9" s="75"/>
      <c r="P9" s="137"/>
      <c r="Q9" s="75">
        <f>1286-L9-I9</f>
        <v>339</v>
      </c>
      <c r="R9" s="75"/>
      <c r="S9" s="75"/>
      <c r="T9" s="75"/>
      <c r="U9" s="137"/>
      <c r="V9" s="75">
        <f>1678-Q9-L9-I9</f>
        <v>392</v>
      </c>
      <c r="W9" s="75"/>
      <c r="X9" s="30"/>
      <c r="Y9" s="75"/>
      <c r="Z9" s="137"/>
      <c r="AA9" s="75">
        <f>1846-V9-Q9-L9-I9</f>
        <v>168</v>
      </c>
      <c r="AB9" s="30"/>
      <c r="AC9" s="30"/>
      <c r="AD9" s="75"/>
      <c r="AE9" s="137"/>
      <c r="AF9" s="195"/>
      <c r="AG9" s="195"/>
      <c r="AH9" s="196"/>
      <c r="AI9" s="137">
        <v>98</v>
      </c>
      <c r="AJ9" s="197">
        <v>0.6490066225165563</v>
      </c>
      <c r="AK9" s="197">
        <v>0.38132295719844356</v>
      </c>
      <c r="AL9" s="370" t="s">
        <v>380</v>
      </c>
      <c r="AM9" s="408" t="s">
        <v>381</v>
      </c>
      <c r="AN9" s="408" t="s">
        <v>382</v>
      </c>
      <c r="AO9" s="370" t="s">
        <v>383</v>
      </c>
      <c r="AP9" s="418" t="s">
        <v>351</v>
      </c>
    </row>
    <row r="10" spans="1:42" s="5" customFormat="1" ht="28.5" customHeight="1">
      <c r="A10" s="426"/>
      <c r="B10" s="398"/>
      <c r="C10" s="401"/>
      <c r="D10" s="395"/>
      <c r="E10" s="404"/>
      <c r="F10" s="404"/>
      <c r="G10" s="48" t="s">
        <v>10</v>
      </c>
      <c r="H10" s="52">
        <f>I10+L10+Q10+V10+AA10</f>
        <v>7818533430</v>
      </c>
      <c r="I10" s="52">
        <v>980319830</v>
      </c>
      <c r="J10" s="232">
        <v>698270937</v>
      </c>
      <c r="K10" s="232">
        <v>498502080</v>
      </c>
      <c r="L10" s="186">
        <v>966213600</v>
      </c>
      <c r="M10" s="198"/>
      <c r="N10" s="198"/>
      <c r="O10" s="198"/>
      <c r="P10" s="138"/>
      <c r="Q10" s="233">
        <v>2205000000</v>
      </c>
      <c r="R10" s="198"/>
      <c r="S10" s="198"/>
      <c r="T10" s="198"/>
      <c r="U10" s="138"/>
      <c r="V10" s="233">
        <v>2381000000</v>
      </c>
      <c r="W10" s="198"/>
      <c r="X10" s="198"/>
      <c r="Y10" s="198"/>
      <c r="Z10" s="138"/>
      <c r="AA10" s="233">
        <v>1286000000</v>
      </c>
      <c r="AB10" s="198"/>
      <c r="AC10" s="198"/>
      <c r="AD10" s="198"/>
      <c r="AE10" s="138"/>
      <c r="AF10" s="198"/>
      <c r="AG10" s="198"/>
      <c r="AH10" s="199"/>
      <c r="AI10" s="232">
        <v>498502080</v>
      </c>
      <c r="AJ10" s="200">
        <v>0.7139092486674696</v>
      </c>
      <c r="AK10" s="200">
        <v>0.06614517386091998</v>
      </c>
      <c r="AL10" s="371"/>
      <c r="AM10" s="409"/>
      <c r="AN10" s="409"/>
      <c r="AO10" s="371"/>
      <c r="AP10" s="419"/>
    </row>
    <row r="11" spans="1:42" s="5" customFormat="1" ht="27" customHeight="1">
      <c r="A11" s="426"/>
      <c r="B11" s="398"/>
      <c r="C11" s="401"/>
      <c r="D11" s="395"/>
      <c r="E11" s="404"/>
      <c r="F11" s="404"/>
      <c r="G11" s="48" t="s">
        <v>11</v>
      </c>
      <c r="H11" s="55">
        <v>0</v>
      </c>
      <c r="I11" s="55">
        <v>0</v>
      </c>
      <c r="J11" s="234">
        <v>0</v>
      </c>
      <c r="K11" s="138"/>
      <c r="L11" s="72"/>
      <c r="M11" s="202"/>
      <c r="N11" s="202"/>
      <c r="O11" s="202"/>
      <c r="P11" s="138"/>
      <c r="Q11" s="138">
        <v>0</v>
      </c>
      <c r="R11" s="202"/>
      <c r="S11" s="202"/>
      <c r="T11" s="202"/>
      <c r="U11" s="138"/>
      <c r="V11" s="138">
        <v>0</v>
      </c>
      <c r="W11" s="202"/>
      <c r="X11" s="202"/>
      <c r="Y11" s="202"/>
      <c r="Z11" s="138"/>
      <c r="AA11" s="138">
        <v>0</v>
      </c>
      <c r="AB11" s="202"/>
      <c r="AC11" s="202"/>
      <c r="AD11" s="202"/>
      <c r="AE11" s="138"/>
      <c r="AF11" s="203"/>
      <c r="AG11" s="203"/>
      <c r="AH11" s="199"/>
      <c r="AI11" s="138"/>
      <c r="AJ11" s="203"/>
      <c r="AK11" s="203"/>
      <c r="AL11" s="371"/>
      <c r="AM11" s="409"/>
      <c r="AN11" s="409"/>
      <c r="AO11" s="371"/>
      <c r="AP11" s="419"/>
    </row>
    <row r="12" spans="1:42" s="5" customFormat="1" ht="31.5" customHeight="1">
      <c r="A12" s="426"/>
      <c r="B12" s="398"/>
      <c r="C12" s="401"/>
      <c r="D12" s="395"/>
      <c r="E12" s="404"/>
      <c r="F12" s="404"/>
      <c r="G12" s="48" t="s">
        <v>12</v>
      </c>
      <c r="H12" s="55">
        <v>0</v>
      </c>
      <c r="I12" s="55">
        <v>0</v>
      </c>
      <c r="J12" s="234">
        <v>0</v>
      </c>
      <c r="K12" s="138"/>
      <c r="L12" s="186"/>
      <c r="M12" s="202"/>
      <c r="N12" s="202"/>
      <c r="O12" s="202"/>
      <c r="P12" s="138"/>
      <c r="Q12" s="138">
        <v>0</v>
      </c>
      <c r="R12" s="202"/>
      <c r="S12" s="202"/>
      <c r="T12" s="202"/>
      <c r="U12" s="138"/>
      <c r="V12" s="138">
        <v>0</v>
      </c>
      <c r="W12" s="202"/>
      <c r="X12" s="202"/>
      <c r="Y12" s="202"/>
      <c r="Z12" s="138"/>
      <c r="AA12" s="138">
        <v>0</v>
      </c>
      <c r="AB12" s="202"/>
      <c r="AC12" s="202"/>
      <c r="AD12" s="202"/>
      <c r="AE12" s="138"/>
      <c r="AF12" s="198"/>
      <c r="AG12" s="198"/>
      <c r="AH12" s="199"/>
      <c r="AI12" s="138"/>
      <c r="AJ12" s="204"/>
      <c r="AK12" s="203"/>
      <c r="AL12" s="371"/>
      <c r="AM12" s="409"/>
      <c r="AN12" s="409"/>
      <c r="AO12" s="371"/>
      <c r="AP12" s="419"/>
    </row>
    <row r="13" spans="1:42" s="5" customFormat="1" ht="33" customHeight="1">
      <c r="A13" s="426"/>
      <c r="B13" s="398"/>
      <c r="C13" s="401"/>
      <c r="D13" s="395"/>
      <c r="E13" s="404"/>
      <c r="F13" s="404"/>
      <c r="G13" s="48" t="s">
        <v>13</v>
      </c>
      <c r="H13" s="72">
        <f>+H9+H11</f>
        <v>1846</v>
      </c>
      <c r="I13" s="72">
        <f>+I9+I11</f>
        <v>257</v>
      </c>
      <c r="J13" s="235">
        <v>151</v>
      </c>
      <c r="K13" s="138">
        <v>98</v>
      </c>
      <c r="L13" s="72">
        <f>+L9</f>
        <v>690</v>
      </c>
      <c r="M13" s="32"/>
      <c r="N13" s="32"/>
      <c r="O13" s="32"/>
      <c r="P13" s="138"/>
      <c r="Q13" s="236">
        <f>+Q9+Q11</f>
        <v>339</v>
      </c>
      <c r="R13" s="32"/>
      <c r="S13" s="32"/>
      <c r="T13" s="32"/>
      <c r="U13" s="138"/>
      <c r="V13" s="236">
        <f>+V9+V11</f>
        <v>392</v>
      </c>
      <c r="W13" s="32"/>
      <c r="X13" s="32"/>
      <c r="Y13" s="32"/>
      <c r="Z13" s="138"/>
      <c r="AA13" s="236">
        <f>+AA9+AA11</f>
        <v>168</v>
      </c>
      <c r="AB13" s="32"/>
      <c r="AC13" s="32"/>
      <c r="AD13" s="32"/>
      <c r="AE13" s="138"/>
      <c r="AF13" s="203"/>
      <c r="AG13" s="203"/>
      <c r="AH13" s="199"/>
      <c r="AI13" s="138">
        <v>98</v>
      </c>
      <c r="AJ13" s="204"/>
      <c r="AK13" s="204"/>
      <c r="AL13" s="371"/>
      <c r="AM13" s="409"/>
      <c r="AN13" s="409"/>
      <c r="AO13" s="371"/>
      <c r="AP13" s="419"/>
    </row>
    <row r="14" spans="1:42" s="5" customFormat="1" ht="34.5" customHeight="1" thickBot="1">
      <c r="A14" s="427"/>
      <c r="B14" s="399"/>
      <c r="C14" s="402"/>
      <c r="D14" s="396"/>
      <c r="E14" s="405"/>
      <c r="F14" s="405"/>
      <c r="G14" s="49" t="s">
        <v>14</v>
      </c>
      <c r="H14" s="70">
        <f>+H10+H12</f>
        <v>7818533430</v>
      </c>
      <c r="I14" s="70">
        <f>+I10+I12</f>
        <v>980319830</v>
      </c>
      <c r="J14" s="237">
        <v>698270937</v>
      </c>
      <c r="K14" s="238">
        <v>498502080</v>
      </c>
      <c r="L14" s="190">
        <f>+L10</f>
        <v>966213600</v>
      </c>
      <c r="M14" s="205"/>
      <c r="N14" s="205"/>
      <c r="O14" s="205"/>
      <c r="P14" s="139"/>
      <c r="Q14" s="239">
        <f>+Q10+Q12</f>
        <v>2205000000</v>
      </c>
      <c r="R14" s="205"/>
      <c r="S14" s="205"/>
      <c r="T14" s="205"/>
      <c r="U14" s="139"/>
      <c r="V14" s="239">
        <f>+V10+V12</f>
        <v>2381000000</v>
      </c>
      <c r="W14" s="205"/>
      <c r="X14" s="205"/>
      <c r="Y14" s="205"/>
      <c r="Z14" s="139"/>
      <c r="AA14" s="239">
        <f>+AA10+AA12</f>
        <v>1286000000</v>
      </c>
      <c r="AB14" s="205"/>
      <c r="AC14" s="205"/>
      <c r="AD14" s="205"/>
      <c r="AE14" s="139"/>
      <c r="AF14" s="206"/>
      <c r="AG14" s="206"/>
      <c r="AH14" s="207"/>
      <c r="AI14" s="238">
        <v>498502080</v>
      </c>
      <c r="AJ14" s="208"/>
      <c r="AK14" s="208"/>
      <c r="AL14" s="372"/>
      <c r="AM14" s="410"/>
      <c r="AN14" s="410"/>
      <c r="AO14" s="372"/>
      <c r="AP14" s="420"/>
    </row>
    <row r="15" spans="1:42" s="5" customFormat="1" ht="45" customHeight="1">
      <c r="A15" s="425" t="s">
        <v>187</v>
      </c>
      <c r="B15" s="397">
        <v>2</v>
      </c>
      <c r="C15" s="400" t="s">
        <v>117</v>
      </c>
      <c r="D15" s="394" t="s">
        <v>114</v>
      </c>
      <c r="E15" s="403">
        <v>447</v>
      </c>
      <c r="F15" s="403">
        <v>179</v>
      </c>
      <c r="G15" s="47" t="s">
        <v>9</v>
      </c>
      <c r="H15" s="69">
        <v>1</v>
      </c>
      <c r="I15" s="69">
        <v>0.125</v>
      </c>
      <c r="J15" s="240">
        <v>0.104</v>
      </c>
      <c r="K15" s="240">
        <v>0.104</v>
      </c>
      <c r="L15" s="69">
        <v>0.25</v>
      </c>
      <c r="M15" s="30"/>
      <c r="N15" s="76"/>
      <c r="O15" s="137"/>
      <c r="P15" s="137"/>
      <c r="Q15" s="241">
        <v>0.25</v>
      </c>
      <c r="R15" s="30"/>
      <c r="S15" s="30"/>
      <c r="T15" s="137"/>
      <c r="U15" s="137"/>
      <c r="V15" s="241">
        <v>0.25</v>
      </c>
      <c r="W15" s="30"/>
      <c r="X15" s="30"/>
      <c r="Y15" s="137"/>
      <c r="Z15" s="137"/>
      <c r="AA15" s="241">
        <v>0.125</v>
      </c>
      <c r="AB15" s="30"/>
      <c r="AC15" s="30"/>
      <c r="AD15" s="137"/>
      <c r="AE15" s="137"/>
      <c r="AF15" s="195"/>
      <c r="AG15" s="195"/>
      <c r="AH15" s="196"/>
      <c r="AI15" s="240">
        <v>0.104</v>
      </c>
      <c r="AJ15" s="197">
        <v>1</v>
      </c>
      <c r="AK15" s="197">
        <v>0.832</v>
      </c>
      <c r="AL15" s="412" t="s">
        <v>384</v>
      </c>
      <c r="AM15" s="408" t="s">
        <v>333</v>
      </c>
      <c r="AN15" s="408" t="s">
        <v>136</v>
      </c>
      <c r="AO15" s="370" t="s">
        <v>385</v>
      </c>
      <c r="AP15" s="418" t="s">
        <v>351</v>
      </c>
    </row>
    <row r="16" spans="1:42" s="5" customFormat="1" ht="36" customHeight="1">
      <c r="A16" s="426"/>
      <c r="B16" s="398"/>
      <c r="C16" s="401"/>
      <c r="D16" s="395"/>
      <c r="E16" s="404"/>
      <c r="F16" s="404"/>
      <c r="G16" s="48" t="s">
        <v>10</v>
      </c>
      <c r="H16" s="52">
        <f>I16+L16+Q16+V16+AA16</f>
        <v>17708406274</v>
      </c>
      <c r="I16" s="52">
        <v>2095548874</v>
      </c>
      <c r="J16" s="232">
        <v>1751278137</v>
      </c>
      <c r="K16" s="232">
        <v>1366271624</v>
      </c>
      <c r="L16" s="186">
        <v>3059857400</v>
      </c>
      <c r="M16" s="198"/>
      <c r="N16" s="209"/>
      <c r="O16" s="198"/>
      <c r="P16" s="138"/>
      <c r="Q16" s="233">
        <v>4713000000</v>
      </c>
      <c r="R16" s="198"/>
      <c r="S16" s="198"/>
      <c r="T16" s="198"/>
      <c r="U16" s="138"/>
      <c r="V16" s="233">
        <v>5090000000</v>
      </c>
      <c r="W16" s="198"/>
      <c r="X16" s="198"/>
      <c r="Y16" s="198"/>
      <c r="Z16" s="138"/>
      <c r="AA16" s="233">
        <v>2750000000</v>
      </c>
      <c r="AB16" s="198"/>
      <c r="AC16" s="198"/>
      <c r="AD16" s="198"/>
      <c r="AE16" s="138"/>
      <c r="AF16" s="198"/>
      <c r="AG16" s="198"/>
      <c r="AH16" s="199"/>
      <c r="AI16" s="232">
        <v>1366271624</v>
      </c>
      <c r="AJ16" s="200">
        <v>0.7801568438126399</v>
      </c>
      <c r="AK16" s="200">
        <v>0.07868353832465251</v>
      </c>
      <c r="AL16" s="413"/>
      <c r="AM16" s="409"/>
      <c r="AN16" s="409"/>
      <c r="AO16" s="371"/>
      <c r="AP16" s="419"/>
    </row>
    <row r="17" spans="1:42" s="5" customFormat="1" ht="40.5" customHeight="1">
      <c r="A17" s="426"/>
      <c r="B17" s="398"/>
      <c r="C17" s="401"/>
      <c r="D17" s="395"/>
      <c r="E17" s="404"/>
      <c r="F17" s="404"/>
      <c r="G17" s="48" t="s">
        <v>11</v>
      </c>
      <c r="H17" s="55"/>
      <c r="I17" s="55"/>
      <c r="J17" s="234"/>
      <c r="K17" s="234"/>
      <c r="L17" s="84"/>
      <c r="M17" s="202"/>
      <c r="N17" s="202"/>
      <c r="O17" s="210"/>
      <c r="P17" s="138"/>
      <c r="Q17" s="138">
        <v>0</v>
      </c>
      <c r="R17" s="202"/>
      <c r="S17" s="202"/>
      <c r="T17" s="210"/>
      <c r="U17" s="138"/>
      <c r="V17" s="138">
        <v>0</v>
      </c>
      <c r="W17" s="202"/>
      <c r="X17" s="202"/>
      <c r="Y17" s="202"/>
      <c r="Z17" s="138"/>
      <c r="AA17" s="138">
        <v>0</v>
      </c>
      <c r="AB17" s="202"/>
      <c r="AC17" s="202"/>
      <c r="AD17" s="202"/>
      <c r="AE17" s="138"/>
      <c r="AF17" s="203"/>
      <c r="AG17" s="203"/>
      <c r="AH17" s="199"/>
      <c r="AI17" s="234"/>
      <c r="AJ17" s="211"/>
      <c r="AK17" s="211"/>
      <c r="AL17" s="413"/>
      <c r="AM17" s="409"/>
      <c r="AN17" s="409"/>
      <c r="AO17" s="371"/>
      <c r="AP17" s="419"/>
    </row>
    <row r="18" spans="1:42" s="5" customFormat="1" ht="33" customHeight="1">
      <c r="A18" s="426"/>
      <c r="B18" s="398"/>
      <c r="C18" s="401"/>
      <c r="D18" s="395"/>
      <c r="E18" s="404"/>
      <c r="F18" s="404"/>
      <c r="G18" s="48" t="s">
        <v>12</v>
      </c>
      <c r="H18" s="55"/>
      <c r="I18" s="55"/>
      <c r="J18" s="234"/>
      <c r="K18" s="234"/>
      <c r="L18" s="186"/>
      <c r="M18" s="212"/>
      <c r="N18" s="212"/>
      <c r="O18" s="212"/>
      <c r="P18" s="138"/>
      <c r="Q18" s="138">
        <v>0</v>
      </c>
      <c r="R18" s="212"/>
      <c r="S18" s="212"/>
      <c r="T18" s="212"/>
      <c r="U18" s="138"/>
      <c r="V18" s="138">
        <v>0</v>
      </c>
      <c r="W18" s="212"/>
      <c r="X18" s="212"/>
      <c r="Y18" s="212"/>
      <c r="Z18" s="138"/>
      <c r="AA18" s="138">
        <v>0</v>
      </c>
      <c r="AB18" s="212"/>
      <c r="AC18" s="212"/>
      <c r="AD18" s="212"/>
      <c r="AE18" s="138"/>
      <c r="AF18" s="198"/>
      <c r="AG18" s="198"/>
      <c r="AH18" s="198"/>
      <c r="AI18" s="234"/>
      <c r="AJ18" s="211"/>
      <c r="AK18" s="213"/>
      <c r="AL18" s="413"/>
      <c r="AM18" s="409"/>
      <c r="AN18" s="409"/>
      <c r="AO18" s="371"/>
      <c r="AP18" s="419"/>
    </row>
    <row r="19" spans="1:42" s="5" customFormat="1" ht="36" customHeight="1">
      <c r="A19" s="426"/>
      <c r="B19" s="398"/>
      <c r="C19" s="401"/>
      <c r="D19" s="395"/>
      <c r="E19" s="404"/>
      <c r="F19" s="404"/>
      <c r="G19" s="48" t="s">
        <v>13</v>
      </c>
      <c r="H19" s="55">
        <f>+H15+H17</f>
        <v>1</v>
      </c>
      <c r="I19" s="74">
        <f>+I15+I17</f>
        <v>0.125</v>
      </c>
      <c r="J19" s="200">
        <v>0.104</v>
      </c>
      <c r="K19" s="200">
        <v>0.104</v>
      </c>
      <c r="L19" s="263">
        <v>0.25</v>
      </c>
      <c r="M19" s="32"/>
      <c r="N19" s="32"/>
      <c r="O19" s="32"/>
      <c r="P19" s="138"/>
      <c r="Q19" s="242">
        <f>+Q15+Q17</f>
        <v>0.25</v>
      </c>
      <c r="R19" s="32"/>
      <c r="S19" s="32"/>
      <c r="T19" s="32"/>
      <c r="U19" s="138"/>
      <c r="V19" s="242">
        <f>+V15+V17</f>
        <v>0.25</v>
      </c>
      <c r="W19" s="32"/>
      <c r="X19" s="32"/>
      <c r="Y19" s="32"/>
      <c r="Z19" s="138"/>
      <c r="AA19" s="242">
        <f>+AA15+AA17</f>
        <v>0.125</v>
      </c>
      <c r="AB19" s="32"/>
      <c r="AC19" s="32"/>
      <c r="AD19" s="32"/>
      <c r="AE19" s="138"/>
      <c r="AF19" s="203"/>
      <c r="AG19" s="203"/>
      <c r="AH19" s="199"/>
      <c r="AI19" s="200">
        <v>0.104</v>
      </c>
      <c r="AJ19" s="211"/>
      <c r="AK19" s="211"/>
      <c r="AL19" s="413"/>
      <c r="AM19" s="409"/>
      <c r="AN19" s="409"/>
      <c r="AO19" s="371"/>
      <c r="AP19" s="419"/>
    </row>
    <row r="20" spans="1:42" s="5" customFormat="1" ht="49.5" customHeight="1" thickBot="1">
      <c r="A20" s="427"/>
      <c r="B20" s="399"/>
      <c r="C20" s="402"/>
      <c r="D20" s="396"/>
      <c r="E20" s="405"/>
      <c r="F20" s="405"/>
      <c r="G20" s="49" t="s">
        <v>14</v>
      </c>
      <c r="H20" s="70">
        <f>+H16+H18</f>
        <v>17708406274</v>
      </c>
      <c r="I20" s="70">
        <f>+I16+I18</f>
        <v>2095548874</v>
      </c>
      <c r="J20" s="237">
        <v>1751278137</v>
      </c>
      <c r="K20" s="237">
        <v>1366271624</v>
      </c>
      <c r="L20" s="190">
        <f>+L16</f>
        <v>3059857400</v>
      </c>
      <c r="M20" s="206"/>
      <c r="N20" s="206"/>
      <c r="O20" s="206"/>
      <c r="P20" s="139"/>
      <c r="Q20" s="239">
        <f>+Q16+Q18</f>
        <v>4713000000</v>
      </c>
      <c r="R20" s="206"/>
      <c r="S20" s="206"/>
      <c r="T20" s="206"/>
      <c r="U20" s="139"/>
      <c r="V20" s="239">
        <f>+V16+V18</f>
        <v>5090000000</v>
      </c>
      <c r="W20" s="206"/>
      <c r="X20" s="206"/>
      <c r="Y20" s="206"/>
      <c r="Z20" s="139"/>
      <c r="AA20" s="239">
        <f>+AA16+AA18</f>
        <v>2750000000</v>
      </c>
      <c r="AB20" s="206"/>
      <c r="AC20" s="206"/>
      <c r="AD20" s="206"/>
      <c r="AE20" s="139"/>
      <c r="AF20" s="206"/>
      <c r="AG20" s="206"/>
      <c r="AH20" s="207"/>
      <c r="AI20" s="237">
        <v>1366271624</v>
      </c>
      <c r="AJ20" s="214"/>
      <c r="AK20" s="214"/>
      <c r="AL20" s="414"/>
      <c r="AM20" s="410"/>
      <c r="AN20" s="410"/>
      <c r="AO20" s="372"/>
      <c r="AP20" s="420"/>
    </row>
    <row r="21" spans="1:42" s="5" customFormat="1" ht="45" customHeight="1">
      <c r="A21" s="425" t="s">
        <v>187</v>
      </c>
      <c r="B21" s="397">
        <v>3</v>
      </c>
      <c r="C21" s="400" t="s">
        <v>118</v>
      </c>
      <c r="D21" s="394" t="s">
        <v>119</v>
      </c>
      <c r="E21" s="403">
        <f>GESTIÓN!C17</f>
        <v>459</v>
      </c>
      <c r="F21" s="403">
        <v>1</v>
      </c>
      <c r="G21" s="47" t="s">
        <v>9</v>
      </c>
      <c r="H21" s="69">
        <v>1</v>
      </c>
      <c r="I21" s="69">
        <v>1</v>
      </c>
      <c r="J21" s="240">
        <v>1</v>
      </c>
      <c r="K21" s="215">
        <v>0.7906</v>
      </c>
      <c r="L21" s="69">
        <v>1</v>
      </c>
      <c r="M21" s="30"/>
      <c r="N21" s="30"/>
      <c r="O21" s="137"/>
      <c r="P21" s="137"/>
      <c r="Q21" s="241">
        <v>1</v>
      </c>
      <c r="R21" s="30"/>
      <c r="S21" s="30"/>
      <c r="T21" s="137"/>
      <c r="U21" s="137"/>
      <c r="V21" s="241">
        <v>1</v>
      </c>
      <c r="W21" s="30"/>
      <c r="X21" s="30"/>
      <c r="Y21" s="137"/>
      <c r="Z21" s="137"/>
      <c r="AA21" s="241">
        <v>1</v>
      </c>
      <c r="AB21" s="30"/>
      <c r="AC21" s="30"/>
      <c r="AD21" s="137"/>
      <c r="AE21" s="137"/>
      <c r="AF21" s="195"/>
      <c r="AG21" s="195"/>
      <c r="AH21" s="196"/>
      <c r="AI21" s="215">
        <v>0.7906</v>
      </c>
      <c r="AJ21" s="197">
        <v>0.7906</v>
      </c>
      <c r="AK21" s="197">
        <v>0.7906</v>
      </c>
      <c r="AL21" s="370" t="s">
        <v>416</v>
      </c>
      <c r="AM21" s="408" t="s">
        <v>386</v>
      </c>
      <c r="AN21" s="408" t="s">
        <v>387</v>
      </c>
      <c r="AO21" s="370" t="s">
        <v>388</v>
      </c>
      <c r="AP21" s="418" t="s">
        <v>351</v>
      </c>
    </row>
    <row r="22" spans="1:42" s="5" customFormat="1" ht="36" customHeight="1">
      <c r="A22" s="426"/>
      <c r="B22" s="398"/>
      <c r="C22" s="401"/>
      <c r="D22" s="395"/>
      <c r="E22" s="404"/>
      <c r="F22" s="404"/>
      <c r="G22" s="48" t="s">
        <v>10</v>
      </c>
      <c r="H22" s="52">
        <f>I22+L22+Q22+V22+AA22</f>
        <v>1895152620</v>
      </c>
      <c r="I22" s="52">
        <v>146192020</v>
      </c>
      <c r="J22" s="232">
        <v>220329659</v>
      </c>
      <c r="K22" s="232">
        <v>207439809.8</v>
      </c>
      <c r="L22" s="192">
        <v>430960600</v>
      </c>
      <c r="M22" s="198"/>
      <c r="N22" s="216"/>
      <c r="O22" s="198"/>
      <c r="P22" s="138"/>
      <c r="Q22" s="198">
        <v>495000000</v>
      </c>
      <c r="R22" s="198"/>
      <c r="S22" s="198"/>
      <c r="T22" s="198"/>
      <c r="U22" s="138"/>
      <c r="V22" s="233">
        <v>534000000</v>
      </c>
      <c r="W22" s="198"/>
      <c r="X22" s="198"/>
      <c r="Y22" s="198"/>
      <c r="Z22" s="138"/>
      <c r="AA22" s="233">
        <v>289000000</v>
      </c>
      <c r="AB22" s="198"/>
      <c r="AC22" s="198"/>
      <c r="AD22" s="198"/>
      <c r="AE22" s="138"/>
      <c r="AF22" s="198"/>
      <c r="AG22" s="198"/>
      <c r="AH22" s="199"/>
      <c r="AI22" s="232">
        <v>207439809.8</v>
      </c>
      <c r="AJ22" s="200">
        <v>0.9414974395253796</v>
      </c>
      <c r="AK22" s="200">
        <v>0.10533734620986616</v>
      </c>
      <c r="AL22" s="371"/>
      <c r="AM22" s="409"/>
      <c r="AN22" s="409"/>
      <c r="AO22" s="371"/>
      <c r="AP22" s="419"/>
    </row>
    <row r="23" spans="1:42" s="5" customFormat="1" ht="40.5" customHeight="1">
      <c r="A23" s="426"/>
      <c r="B23" s="398"/>
      <c r="C23" s="401"/>
      <c r="D23" s="395"/>
      <c r="E23" s="404"/>
      <c r="F23" s="404"/>
      <c r="G23" s="48" t="s">
        <v>11</v>
      </c>
      <c r="H23" s="55"/>
      <c r="I23" s="55"/>
      <c r="J23" s="234"/>
      <c r="K23" s="234"/>
      <c r="L23" s="136"/>
      <c r="M23" s="202"/>
      <c r="N23" s="202"/>
      <c r="O23" s="202"/>
      <c r="P23" s="138"/>
      <c r="Q23" s="138">
        <v>0</v>
      </c>
      <c r="R23" s="202"/>
      <c r="S23" s="202"/>
      <c r="T23" s="202"/>
      <c r="U23" s="138"/>
      <c r="V23" s="138">
        <v>0</v>
      </c>
      <c r="W23" s="202"/>
      <c r="X23" s="202"/>
      <c r="Y23" s="202"/>
      <c r="Z23" s="138"/>
      <c r="AA23" s="138">
        <v>0</v>
      </c>
      <c r="AB23" s="202"/>
      <c r="AC23" s="202"/>
      <c r="AD23" s="202"/>
      <c r="AE23" s="138"/>
      <c r="AF23" s="203"/>
      <c r="AG23" s="203"/>
      <c r="AH23" s="199"/>
      <c r="AI23" s="234"/>
      <c r="AJ23" s="211"/>
      <c r="AK23" s="211"/>
      <c r="AL23" s="371"/>
      <c r="AM23" s="409"/>
      <c r="AN23" s="409"/>
      <c r="AO23" s="371"/>
      <c r="AP23" s="419"/>
    </row>
    <row r="24" spans="1:42" s="5" customFormat="1" ht="33" customHeight="1">
      <c r="A24" s="426"/>
      <c r="B24" s="398"/>
      <c r="C24" s="401"/>
      <c r="D24" s="395"/>
      <c r="E24" s="404"/>
      <c r="F24" s="404"/>
      <c r="G24" s="48" t="s">
        <v>12</v>
      </c>
      <c r="H24" s="55"/>
      <c r="I24" s="55"/>
      <c r="J24" s="234"/>
      <c r="K24" s="234"/>
      <c r="L24" s="186"/>
      <c r="M24" s="212"/>
      <c r="N24" s="212"/>
      <c r="O24" s="212"/>
      <c r="P24" s="138"/>
      <c r="Q24" s="138">
        <v>0</v>
      </c>
      <c r="R24" s="212"/>
      <c r="S24" s="212"/>
      <c r="T24" s="212"/>
      <c r="U24" s="138"/>
      <c r="V24" s="138">
        <v>0</v>
      </c>
      <c r="W24" s="212"/>
      <c r="X24" s="212"/>
      <c r="Y24" s="212"/>
      <c r="Z24" s="138"/>
      <c r="AA24" s="138">
        <v>0</v>
      </c>
      <c r="AB24" s="212"/>
      <c r="AC24" s="212"/>
      <c r="AD24" s="212"/>
      <c r="AE24" s="138"/>
      <c r="AF24" s="198"/>
      <c r="AG24" s="198"/>
      <c r="AH24" s="198"/>
      <c r="AI24" s="234"/>
      <c r="AJ24" s="211"/>
      <c r="AK24" s="211"/>
      <c r="AL24" s="371"/>
      <c r="AM24" s="409"/>
      <c r="AN24" s="409"/>
      <c r="AO24" s="371"/>
      <c r="AP24" s="419"/>
    </row>
    <row r="25" spans="1:42" s="5" customFormat="1" ht="36" customHeight="1">
      <c r="A25" s="426"/>
      <c r="B25" s="398"/>
      <c r="C25" s="401"/>
      <c r="D25" s="395"/>
      <c r="E25" s="404"/>
      <c r="F25" s="404"/>
      <c r="G25" s="48" t="s">
        <v>13</v>
      </c>
      <c r="H25" s="74">
        <f>+H21+H23</f>
        <v>1</v>
      </c>
      <c r="I25" s="74">
        <f>+I21+I23</f>
        <v>1</v>
      </c>
      <c r="J25" s="200">
        <v>1</v>
      </c>
      <c r="K25" s="200">
        <v>0.7906</v>
      </c>
      <c r="L25" s="263">
        <v>1</v>
      </c>
      <c r="M25" s="32"/>
      <c r="N25" s="32"/>
      <c r="O25" s="32"/>
      <c r="P25" s="138"/>
      <c r="Q25" s="242">
        <f>+Q21+Q23</f>
        <v>1</v>
      </c>
      <c r="R25" s="32"/>
      <c r="S25" s="32"/>
      <c r="T25" s="32"/>
      <c r="U25" s="138"/>
      <c r="V25" s="242">
        <f>+V21+V23</f>
        <v>1</v>
      </c>
      <c r="W25" s="32"/>
      <c r="X25" s="32"/>
      <c r="Y25" s="32"/>
      <c r="Z25" s="138"/>
      <c r="AA25" s="242">
        <f>+AA21+AA23</f>
        <v>1</v>
      </c>
      <c r="AB25" s="32"/>
      <c r="AC25" s="32"/>
      <c r="AD25" s="32"/>
      <c r="AE25" s="138"/>
      <c r="AF25" s="203"/>
      <c r="AG25" s="203"/>
      <c r="AH25" s="199"/>
      <c r="AI25" s="200">
        <v>0.7906</v>
      </c>
      <c r="AJ25" s="211"/>
      <c r="AK25" s="211"/>
      <c r="AL25" s="371"/>
      <c r="AM25" s="409"/>
      <c r="AN25" s="409"/>
      <c r="AO25" s="371"/>
      <c r="AP25" s="419"/>
    </row>
    <row r="26" spans="1:42" s="5" customFormat="1" ht="49.5" customHeight="1" thickBot="1">
      <c r="A26" s="427"/>
      <c r="B26" s="399"/>
      <c r="C26" s="402"/>
      <c r="D26" s="396"/>
      <c r="E26" s="405"/>
      <c r="F26" s="405"/>
      <c r="G26" s="49" t="s">
        <v>14</v>
      </c>
      <c r="H26" s="70">
        <f>+H22+H24</f>
        <v>1895152620</v>
      </c>
      <c r="I26" s="70">
        <f>+I22+I24</f>
        <v>146192020</v>
      </c>
      <c r="J26" s="237">
        <v>220329659</v>
      </c>
      <c r="K26" s="237">
        <v>207439809.8</v>
      </c>
      <c r="L26" s="190">
        <f>+L22</f>
        <v>430960600</v>
      </c>
      <c r="M26" s="206"/>
      <c r="N26" s="206"/>
      <c r="O26" s="206"/>
      <c r="P26" s="139"/>
      <c r="Q26" s="239">
        <f>+Q22+Q24</f>
        <v>495000000</v>
      </c>
      <c r="R26" s="206"/>
      <c r="S26" s="206"/>
      <c r="T26" s="206"/>
      <c r="U26" s="139"/>
      <c r="V26" s="239">
        <f>+V22+V24</f>
        <v>534000000</v>
      </c>
      <c r="W26" s="206"/>
      <c r="X26" s="206"/>
      <c r="Y26" s="206"/>
      <c r="Z26" s="139"/>
      <c r="AA26" s="239">
        <f>+AA22+AA24</f>
        <v>289000000</v>
      </c>
      <c r="AB26" s="206"/>
      <c r="AC26" s="206"/>
      <c r="AD26" s="206"/>
      <c r="AE26" s="139"/>
      <c r="AF26" s="206"/>
      <c r="AG26" s="206"/>
      <c r="AH26" s="207"/>
      <c r="AI26" s="237">
        <v>207439809.8</v>
      </c>
      <c r="AJ26" s="214"/>
      <c r="AK26" s="214"/>
      <c r="AL26" s="372"/>
      <c r="AM26" s="410"/>
      <c r="AN26" s="410"/>
      <c r="AO26" s="372"/>
      <c r="AP26" s="420"/>
    </row>
    <row r="27" spans="1:42" s="5" customFormat="1" ht="45" customHeight="1">
      <c r="A27" s="425" t="s">
        <v>187</v>
      </c>
      <c r="B27" s="397">
        <v>4</v>
      </c>
      <c r="C27" s="400" t="s">
        <v>325</v>
      </c>
      <c r="D27" s="394" t="s">
        <v>114</v>
      </c>
      <c r="E27" s="403">
        <f>GESTIÓN!C14</f>
        <v>458</v>
      </c>
      <c r="F27" s="403">
        <v>179</v>
      </c>
      <c r="G27" s="47" t="s">
        <v>9</v>
      </c>
      <c r="H27" s="69">
        <v>1</v>
      </c>
      <c r="I27" s="69">
        <v>0.14</v>
      </c>
      <c r="J27" s="197">
        <v>0.137</v>
      </c>
      <c r="K27" s="243">
        <v>0.137</v>
      </c>
      <c r="L27" s="69">
        <v>0.29</v>
      </c>
      <c r="M27" s="241"/>
      <c r="N27" s="241"/>
      <c r="O27" s="137"/>
      <c r="P27" s="137"/>
      <c r="Q27" s="241">
        <v>0.25</v>
      </c>
      <c r="R27" s="30"/>
      <c r="S27" s="30"/>
      <c r="T27" s="30"/>
      <c r="U27" s="137"/>
      <c r="V27" s="241">
        <v>0.21</v>
      </c>
      <c r="W27" s="30"/>
      <c r="X27" s="30"/>
      <c r="Y27" s="137"/>
      <c r="Z27" s="137"/>
      <c r="AA27" s="241">
        <v>0.11</v>
      </c>
      <c r="AB27" s="30"/>
      <c r="AC27" s="30"/>
      <c r="AD27" s="137"/>
      <c r="AE27" s="137"/>
      <c r="AF27" s="195"/>
      <c r="AG27" s="195"/>
      <c r="AH27" s="196"/>
      <c r="AI27" s="243">
        <v>0.137</v>
      </c>
      <c r="AJ27" s="217">
        <v>1</v>
      </c>
      <c r="AK27" s="217">
        <v>0.137</v>
      </c>
      <c r="AL27" s="370" t="s">
        <v>389</v>
      </c>
      <c r="AM27" s="408" t="s">
        <v>136</v>
      </c>
      <c r="AN27" s="408" t="s">
        <v>136</v>
      </c>
      <c r="AO27" s="370" t="s">
        <v>390</v>
      </c>
      <c r="AP27" s="418" t="s">
        <v>351</v>
      </c>
    </row>
    <row r="28" spans="1:42" s="5" customFormat="1" ht="36" customHeight="1">
      <c r="A28" s="426"/>
      <c r="B28" s="398"/>
      <c r="C28" s="401"/>
      <c r="D28" s="395"/>
      <c r="E28" s="404"/>
      <c r="F28" s="404"/>
      <c r="G28" s="48" t="s">
        <v>10</v>
      </c>
      <c r="H28" s="52">
        <f>I28+L28+Q28+V28+AA28</f>
        <v>2707724810</v>
      </c>
      <c r="I28" s="52">
        <v>227987410</v>
      </c>
      <c r="J28" s="232">
        <v>223718347</v>
      </c>
      <c r="K28" s="232">
        <v>169302960</v>
      </c>
      <c r="L28" s="186">
        <v>425737400</v>
      </c>
      <c r="M28" s="198"/>
      <c r="N28" s="216"/>
      <c r="O28" s="198"/>
      <c r="P28" s="138"/>
      <c r="Q28" s="233">
        <v>771000000</v>
      </c>
      <c r="R28" s="198"/>
      <c r="S28" s="198"/>
      <c r="T28" s="198"/>
      <c r="U28" s="138"/>
      <c r="V28" s="233">
        <v>833000000</v>
      </c>
      <c r="W28" s="198"/>
      <c r="X28" s="198"/>
      <c r="Y28" s="198"/>
      <c r="Z28" s="138"/>
      <c r="AA28" s="233">
        <v>450000000</v>
      </c>
      <c r="AB28" s="198"/>
      <c r="AC28" s="198"/>
      <c r="AD28" s="198"/>
      <c r="AE28" s="138"/>
      <c r="AF28" s="198"/>
      <c r="AG28" s="198"/>
      <c r="AH28" s="199"/>
      <c r="AI28" s="232">
        <v>169302960</v>
      </c>
      <c r="AJ28" s="211">
        <v>0.756768330672495</v>
      </c>
      <c r="AK28" s="200">
        <v>0.06262464632087059</v>
      </c>
      <c r="AL28" s="371"/>
      <c r="AM28" s="409"/>
      <c r="AN28" s="409"/>
      <c r="AO28" s="371"/>
      <c r="AP28" s="419"/>
    </row>
    <row r="29" spans="1:42" s="5" customFormat="1" ht="40.5" customHeight="1">
      <c r="A29" s="426"/>
      <c r="B29" s="398"/>
      <c r="C29" s="401"/>
      <c r="D29" s="395"/>
      <c r="E29" s="404"/>
      <c r="F29" s="404"/>
      <c r="G29" s="48" t="s">
        <v>11</v>
      </c>
      <c r="H29" s="55"/>
      <c r="I29" s="55"/>
      <c r="J29" s="234"/>
      <c r="K29" s="234"/>
      <c r="L29" s="136"/>
      <c r="M29" s="202"/>
      <c r="N29" s="202"/>
      <c r="O29" s="202"/>
      <c r="P29" s="138"/>
      <c r="Q29" s="138">
        <v>0</v>
      </c>
      <c r="R29" s="202"/>
      <c r="S29" s="202"/>
      <c r="T29" s="202"/>
      <c r="U29" s="138"/>
      <c r="V29" s="138">
        <v>0</v>
      </c>
      <c r="W29" s="202"/>
      <c r="X29" s="202"/>
      <c r="Y29" s="202"/>
      <c r="Z29" s="138"/>
      <c r="AA29" s="138">
        <v>0</v>
      </c>
      <c r="AB29" s="202"/>
      <c r="AC29" s="202"/>
      <c r="AD29" s="202"/>
      <c r="AE29" s="138"/>
      <c r="AF29" s="203"/>
      <c r="AG29" s="203"/>
      <c r="AH29" s="199"/>
      <c r="AI29" s="234"/>
      <c r="AJ29" s="211"/>
      <c r="AK29" s="211"/>
      <c r="AL29" s="371"/>
      <c r="AM29" s="409"/>
      <c r="AN29" s="409"/>
      <c r="AO29" s="371"/>
      <c r="AP29" s="419"/>
    </row>
    <row r="30" spans="1:42" s="5" customFormat="1" ht="33" customHeight="1">
      <c r="A30" s="426"/>
      <c r="B30" s="398"/>
      <c r="C30" s="401"/>
      <c r="D30" s="395"/>
      <c r="E30" s="404"/>
      <c r="F30" s="404"/>
      <c r="G30" s="48" t="s">
        <v>12</v>
      </c>
      <c r="H30" s="55"/>
      <c r="I30" s="55"/>
      <c r="J30" s="234"/>
      <c r="K30" s="234"/>
      <c r="L30" s="186"/>
      <c r="M30" s="212"/>
      <c r="N30" s="212"/>
      <c r="O30" s="212"/>
      <c r="P30" s="138"/>
      <c r="Q30" s="138">
        <v>0</v>
      </c>
      <c r="R30" s="212"/>
      <c r="S30" s="212"/>
      <c r="T30" s="212"/>
      <c r="U30" s="138"/>
      <c r="V30" s="138">
        <v>0</v>
      </c>
      <c r="W30" s="212"/>
      <c r="X30" s="212"/>
      <c r="Y30" s="212"/>
      <c r="Z30" s="138"/>
      <c r="AA30" s="138">
        <v>0</v>
      </c>
      <c r="AB30" s="212"/>
      <c r="AC30" s="212"/>
      <c r="AD30" s="212"/>
      <c r="AE30" s="138"/>
      <c r="AF30" s="198"/>
      <c r="AG30" s="198"/>
      <c r="AH30" s="198"/>
      <c r="AI30" s="234"/>
      <c r="AJ30" s="211"/>
      <c r="AK30" s="211"/>
      <c r="AL30" s="371"/>
      <c r="AM30" s="409"/>
      <c r="AN30" s="409"/>
      <c r="AO30" s="371"/>
      <c r="AP30" s="419"/>
    </row>
    <row r="31" spans="1:42" s="5" customFormat="1" ht="36" customHeight="1">
      <c r="A31" s="426"/>
      <c r="B31" s="398"/>
      <c r="C31" s="401"/>
      <c r="D31" s="395"/>
      <c r="E31" s="404"/>
      <c r="F31" s="404"/>
      <c r="G31" s="48" t="s">
        <v>13</v>
      </c>
      <c r="H31" s="74">
        <f>+H27+H29</f>
        <v>1</v>
      </c>
      <c r="I31" s="74">
        <f>+I27+I29</f>
        <v>0.14</v>
      </c>
      <c r="J31" s="200">
        <v>0.137</v>
      </c>
      <c r="K31" s="200">
        <v>0.137</v>
      </c>
      <c r="L31" s="263">
        <v>0.29</v>
      </c>
      <c r="M31" s="32"/>
      <c r="N31" s="32"/>
      <c r="O31" s="32"/>
      <c r="P31" s="138"/>
      <c r="Q31" s="242">
        <f>+Q27+Q29</f>
        <v>0.25</v>
      </c>
      <c r="R31" s="32"/>
      <c r="S31" s="32"/>
      <c r="T31" s="32"/>
      <c r="U31" s="138"/>
      <c r="V31" s="242">
        <f>+V27+V29</f>
        <v>0.21</v>
      </c>
      <c r="W31" s="32"/>
      <c r="X31" s="32"/>
      <c r="Y31" s="32"/>
      <c r="Z31" s="138"/>
      <c r="AA31" s="242">
        <f>+AA27+AA29</f>
        <v>0.11</v>
      </c>
      <c r="AB31" s="32"/>
      <c r="AC31" s="32"/>
      <c r="AD31" s="32"/>
      <c r="AE31" s="138"/>
      <c r="AF31" s="203"/>
      <c r="AG31" s="203"/>
      <c r="AH31" s="199"/>
      <c r="AI31" s="200">
        <v>0.137</v>
      </c>
      <c r="AJ31" s="211"/>
      <c r="AK31" s="211"/>
      <c r="AL31" s="371"/>
      <c r="AM31" s="409"/>
      <c r="AN31" s="409"/>
      <c r="AO31" s="371"/>
      <c r="AP31" s="419"/>
    </row>
    <row r="32" spans="1:42" s="5" customFormat="1" ht="49.5" customHeight="1" thickBot="1">
      <c r="A32" s="427"/>
      <c r="B32" s="399"/>
      <c r="C32" s="402"/>
      <c r="D32" s="396"/>
      <c r="E32" s="405"/>
      <c r="F32" s="405"/>
      <c r="G32" s="49" t="s">
        <v>14</v>
      </c>
      <c r="H32" s="70">
        <f>+H28+H30</f>
        <v>2707724810</v>
      </c>
      <c r="I32" s="70">
        <f>+I28+I30</f>
        <v>227987410</v>
      </c>
      <c r="J32" s="237">
        <v>223718347</v>
      </c>
      <c r="K32" s="237">
        <v>169302960</v>
      </c>
      <c r="L32" s="190">
        <f>+L28</f>
        <v>425737400</v>
      </c>
      <c r="M32" s="206"/>
      <c r="N32" s="206"/>
      <c r="O32" s="206"/>
      <c r="P32" s="139"/>
      <c r="Q32" s="239">
        <f>+Q28+Q30</f>
        <v>771000000</v>
      </c>
      <c r="R32" s="206"/>
      <c r="S32" s="206"/>
      <c r="T32" s="206"/>
      <c r="U32" s="139"/>
      <c r="V32" s="239">
        <f>+V28+V30</f>
        <v>833000000</v>
      </c>
      <c r="W32" s="206"/>
      <c r="X32" s="206"/>
      <c r="Y32" s="206"/>
      <c r="Z32" s="139"/>
      <c r="AA32" s="239">
        <f>+AA28+AA30</f>
        <v>450000000</v>
      </c>
      <c r="AB32" s="206"/>
      <c r="AC32" s="206"/>
      <c r="AD32" s="206"/>
      <c r="AE32" s="139"/>
      <c r="AF32" s="206"/>
      <c r="AG32" s="206"/>
      <c r="AH32" s="207"/>
      <c r="AI32" s="237">
        <v>169302960</v>
      </c>
      <c r="AJ32" s="214"/>
      <c r="AK32" s="214"/>
      <c r="AL32" s="372"/>
      <c r="AM32" s="410"/>
      <c r="AN32" s="410"/>
      <c r="AO32" s="372"/>
      <c r="AP32" s="420"/>
    </row>
    <row r="33" spans="1:42" s="5" customFormat="1" ht="45" customHeight="1">
      <c r="A33" s="425" t="s">
        <v>187</v>
      </c>
      <c r="B33" s="397">
        <v>5</v>
      </c>
      <c r="C33" s="400" t="s">
        <v>121</v>
      </c>
      <c r="D33" s="394" t="s">
        <v>114</v>
      </c>
      <c r="E33" s="403">
        <v>448</v>
      </c>
      <c r="F33" s="403">
        <v>1</v>
      </c>
      <c r="G33" s="47" t="s">
        <v>9</v>
      </c>
      <c r="H33" s="71">
        <v>503</v>
      </c>
      <c r="I33" s="71">
        <v>65</v>
      </c>
      <c r="J33" s="137">
        <v>41</v>
      </c>
      <c r="K33" s="137">
        <v>15</v>
      </c>
      <c r="L33" s="264">
        <v>124</v>
      </c>
      <c r="M33" s="30"/>
      <c r="N33" s="30"/>
      <c r="O33" s="137"/>
      <c r="P33" s="137"/>
      <c r="Q33" s="244">
        <v>125</v>
      </c>
      <c r="R33" s="30"/>
      <c r="S33" s="30"/>
      <c r="T33" s="137"/>
      <c r="U33" s="137"/>
      <c r="V33" s="244">
        <v>125</v>
      </c>
      <c r="W33" s="30"/>
      <c r="X33" s="30"/>
      <c r="Y33" s="137"/>
      <c r="Z33" s="137"/>
      <c r="AA33" s="244">
        <v>63</v>
      </c>
      <c r="AB33" s="30"/>
      <c r="AC33" s="30"/>
      <c r="AD33" s="137"/>
      <c r="AE33" s="137"/>
      <c r="AF33" s="195"/>
      <c r="AG33" s="195"/>
      <c r="AH33" s="196"/>
      <c r="AI33" s="137">
        <v>15</v>
      </c>
      <c r="AJ33" s="217">
        <v>0.36585365853658536</v>
      </c>
      <c r="AK33" s="217">
        <v>0.02982107355864811</v>
      </c>
      <c r="AL33" s="370" t="s">
        <v>391</v>
      </c>
      <c r="AM33" s="408" t="s">
        <v>392</v>
      </c>
      <c r="AN33" s="408" t="s">
        <v>393</v>
      </c>
      <c r="AO33" s="370" t="s">
        <v>390</v>
      </c>
      <c r="AP33" s="418" t="s">
        <v>351</v>
      </c>
    </row>
    <row r="34" spans="1:42" s="5" customFormat="1" ht="36" customHeight="1">
      <c r="A34" s="426"/>
      <c r="B34" s="398"/>
      <c r="C34" s="401"/>
      <c r="D34" s="395"/>
      <c r="E34" s="404"/>
      <c r="F34" s="404"/>
      <c r="G34" s="48" t="s">
        <v>10</v>
      </c>
      <c r="H34" s="52">
        <f>I34+L34+Q34+V34+AA34</f>
        <v>2225670405</v>
      </c>
      <c r="I34" s="52">
        <v>180830405</v>
      </c>
      <c r="J34" s="232">
        <v>185099468</v>
      </c>
      <c r="K34" s="245">
        <v>164106732</v>
      </c>
      <c r="L34" s="186">
        <v>415840000</v>
      </c>
      <c r="M34" s="198"/>
      <c r="N34" s="218"/>
      <c r="O34" s="198"/>
      <c r="P34" s="138"/>
      <c r="Q34" s="233">
        <v>611000000</v>
      </c>
      <c r="R34" s="198"/>
      <c r="S34" s="198"/>
      <c r="T34" s="198"/>
      <c r="U34" s="138"/>
      <c r="V34" s="233">
        <v>661000000</v>
      </c>
      <c r="W34" s="198"/>
      <c r="X34" s="198"/>
      <c r="Y34" s="198"/>
      <c r="Z34" s="138"/>
      <c r="AA34" s="233">
        <v>357000000</v>
      </c>
      <c r="AB34" s="198"/>
      <c r="AC34" s="198"/>
      <c r="AD34" s="198"/>
      <c r="AE34" s="138"/>
      <c r="AF34" s="198"/>
      <c r="AG34" s="198"/>
      <c r="AH34" s="199"/>
      <c r="AI34" s="245">
        <v>164106732</v>
      </c>
      <c r="AJ34" s="211">
        <v>0.8865867296820108</v>
      </c>
      <c r="AK34" s="200">
        <v>0.07359246040305521</v>
      </c>
      <c r="AL34" s="371"/>
      <c r="AM34" s="409"/>
      <c r="AN34" s="409"/>
      <c r="AO34" s="371"/>
      <c r="AP34" s="419"/>
    </row>
    <row r="35" spans="1:42" s="5" customFormat="1" ht="40.5" customHeight="1">
      <c r="A35" s="426"/>
      <c r="B35" s="398"/>
      <c r="C35" s="401"/>
      <c r="D35" s="395"/>
      <c r="E35" s="404"/>
      <c r="F35" s="404"/>
      <c r="G35" s="48" t="s">
        <v>11</v>
      </c>
      <c r="H35" s="55"/>
      <c r="I35" s="55"/>
      <c r="J35" s="234"/>
      <c r="K35" s="246"/>
      <c r="L35" s="136"/>
      <c r="M35" s="202"/>
      <c r="N35" s="202"/>
      <c r="O35" s="202"/>
      <c r="P35" s="138"/>
      <c r="Q35" s="138">
        <v>0</v>
      </c>
      <c r="R35" s="202"/>
      <c r="S35" s="202"/>
      <c r="T35" s="202"/>
      <c r="U35" s="138"/>
      <c r="V35" s="138">
        <v>0</v>
      </c>
      <c r="W35" s="202"/>
      <c r="X35" s="202"/>
      <c r="Y35" s="202"/>
      <c r="Z35" s="138"/>
      <c r="AA35" s="138">
        <v>0</v>
      </c>
      <c r="AB35" s="202"/>
      <c r="AC35" s="202"/>
      <c r="AD35" s="202"/>
      <c r="AE35" s="138"/>
      <c r="AF35" s="203"/>
      <c r="AG35" s="203"/>
      <c r="AH35" s="199"/>
      <c r="AI35" s="246"/>
      <c r="AJ35" s="211"/>
      <c r="AK35" s="211"/>
      <c r="AL35" s="371"/>
      <c r="AM35" s="409"/>
      <c r="AN35" s="409"/>
      <c r="AO35" s="371"/>
      <c r="AP35" s="419"/>
    </row>
    <row r="36" spans="1:42" s="5" customFormat="1" ht="33" customHeight="1">
      <c r="A36" s="426"/>
      <c r="B36" s="398"/>
      <c r="C36" s="401"/>
      <c r="D36" s="395"/>
      <c r="E36" s="404"/>
      <c r="F36" s="404"/>
      <c r="G36" s="48" t="s">
        <v>12</v>
      </c>
      <c r="H36" s="55"/>
      <c r="I36" s="55"/>
      <c r="J36" s="234"/>
      <c r="K36" s="234"/>
      <c r="L36" s="265"/>
      <c r="M36" s="212"/>
      <c r="N36" s="212"/>
      <c r="O36" s="212"/>
      <c r="P36" s="138"/>
      <c r="Q36" s="138">
        <v>0</v>
      </c>
      <c r="R36" s="212"/>
      <c r="S36" s="212"/>
      <c r="T36" s="212"/>
      <c r="U36" s="138"/>
      <c r="V36" s="138">
        <v>0</v>
      </c>
      <c r="W36" s="212"/>
      <c r="X36" s="212"/>
      <c r="Y36" s="212"/>
      <c r="Z36" s="138"/>
      <c r="AA36" s="138">
        <v>0</v>
      </c>
      <c r="AB36" s="212"/>
      <c r="AC36" s="212"/>
      <c r="AD36" s="212"/>
      <c r="AE36" s="138"/>
      <c r="AF36" s="198"/>
      <c r="AG36" s="198"/>
      <c r="AH36" s="198"/>
      <c r="AI36" s="234"/>
      <c r="AJ36" s="211"/>
      <c r="AK36" s="211"/>
      <c r="AL36" s="371"/>
      <c r="AM36" s="409"/>
      <c r="AN36" s="409"/>
      <c r="AO36" s="371"/>
      <c r="AP36" s="419"/>
    </row>
    <row r="37" spans="1:42" s="5" customFormat="1" ht="36" customHeight="1">
      <c r="A37" s="426"/>
      <c r="B37" s="398"/>
      <c r="C37" s="401"/>
      <c r="D37" s="395"/>
      <c r="E37" s="404"/>
      <c r="F37" s="404"/>
      <c r="G37" s="48" t="s">
        <v>13</v>
      </c>
      <c r="H37" s="55">
        <f>+H33+H35</f>
        <v>503</v>
      </c>
      <c r="I37" s="55">
        <f>+I33+I35</f>
        <v>65</v>
      </c>
      <c r="J37" s="234">
        <v>41</v>
      </c>
      <c r="K37" s="234">
        <v>15</v>
      </c>
      <c r="L37" s="72">
        <f>+L33</f>
        <v>124</v>
      </c>
      <c r="M37" s="32"/>
      <c r="N37" s="32"/>
      <c r="O37" s="32"/>
      <c r="P37" s="138"/>
      <c r="Q37" s="138">
        <f>+Q33+Q35</f>
        <v>125</v>
      </c>
      <c r="R37" s="32"/>
      <c r="S37" s="32"/>
      <c r="T37" s="32"/>
      <c r="U37" s="138"/>
      <c r="V37" s="138">
        <f>+V33+V35</f>
        <v>125</v>
      </c>
      <c r="W37" s="32"/>
      <c r="X37" s="32"/>
      <c r="Y37" s="32"/>
      <c r="Z37" s="138"/>
      <c r="AA37" s="138">
        <f>+AA33+AA35</f>
        <v>63</v>
      </c>
      <c r="AB37" s="32"/>
      <c r="AC37" s="32"/>
      <c r="AD37" s="32"/>
      <c r="AE37" s="138"/>
      <c r="AF37" s="203"/>
      <c r="AG37" s="203"/>
      <c r="AH37" s="199"/>
      <c r="AI37" s="234">
        <v>15</v>
      </c>
      <c r="AJ37" s="211"/>
      <c r="AK37" s="211"/>
      <c r="AL37" s="371"/>
      <c r="AM37" s="409"/>
      <c r="AN37" s="409"/>
      <c r="AO37" s="371"/>
      <c r="AP37" s="419"/>
    </row>
    <row r="38" spans="1:42" s="5" customFormat="1" ht="49.5" customHeight="1" thickBot="1">
      <c r="A38" s="427"/>
      <c r="B38" s="399"/>
      <c r="C38" s="402"/>
      <c r="D38" s="396"/>
      <c r="E38" s="405"/>
      <c r="F38" s="405"/>
      <c r="G38" s="49" t="s">
        <v>14</v>
      </c>
      <c r="H38" s="70">
        <f>+H34+H36</f>
        <v>2225670405</v>
      </c>
      <c r="I38" s="70">
        <f>+I34+I36</f>
        <v>180830405</v>
      </c>
      <c r="J38" s="237">
        <v>185099468</v>
      </c>
      <c r="K38" s="237">
        <v>164106732</v>
      </c>
      <c r="L38" s="190">
        <f>+L34</f>
        <v>415840000</v>
      </c>
      <c r="M38" s="206"/>
      <c r="N38" s="206"/>
      <c r="O38" s="206"/>
      <c r="P38" s="139"/>
      <c r="Q38" s="239">
        <f>+Q34+Q36</f>
        <v>611000000</v>
      </c>
      <c r="R38" s="206"/>
      <c r="S38" s="206"/>
      <c r="T38" s="206"/>
      <c r="U38" s="139"/>
      <c r="V38" s="239">
        <f>+V34+V36</f>
        <v>661000000</v>
      </c>
      <c r="W38" s="206"/>
      <c r="X38" s="206"/>
      <c r="Y38" s="206"/>
      <c r="Z38" s="139"/>
      <c r="AA38" s="239">
        <f>+AA34+AA36</f>
        <v>357000000</v>
      </c>
      <c r="AB38" s="206"/>
      <c r="AC38" s="206"/>
      <c r="AD38" s="206"/>
      <c r="AE38" s="139"/>
      <c r="AF38" s="206"/>
      <c r="AG38" s="206"/>
      <c r="AH38" s="207"/>
      <c r="AI38" s="237">
        <v>164106732</v>
      </c>
      <c r="AJ38" s="214"/>
      <c r="AK38" s="214"/>
      <c r="AL38" s="372"/>
      <c r="AM38" s="410"/>
      <c r="AN38" s="410"/>
      <c r="AO38" s="372"/>
      <c r="AP38" s="420"/>
    </row>
    <row r="39" spans="1:42" s="5" customFormat="1" ht="45" customHeight="1">
      <c r="A39" s="425" t="s">
        <v>187</v>
      </c>
      <c r="B39" s="397">
        <v>6</v>
      </c>
      <c r="C39" s="400" t="s">
        <v>122</v>
      </c>
      <c r="D39" s="394" t="s">
        <v>114</v>
      </c>
      <c r="E39" s="403">
        <v>442</v>
      </c>
      <c r="F39" s="403">
        <v>179</v>
      </c>
      <c r="G39" s="47" t="s">
        <v>9</v>
      </c>
      <c r="H39" s="69">
        <v>1</v>
      </c>
      <c r="I39" s="69">
        <v>0.125</v>
      </c>
      <c r="J39" s="240">
        <v>0.13</v>
      </c>
      <c r="K39" s="240">
        <v>0.13</v>
      </c>
      <c r="L39" s="69">
        <v>0.24</v>
      </c>
      <c r="M39" s="241"/>
      <c r="N39" s="241"/>
      <c r="O39" s="137"/>
      <c r="P39" s="137"/>
      <c r="Q39" s="241">
        <v>0.25</v>
      </c>
      <c r="R39" s="241"/>
      <c r="S39" s="241"/>
      <c r="T39" s="241"/>
      <c r="U39" s="137"/>
      <c r="V39" s="241">
        <v>0.25</v>
      </c>
      <c r="W39" s="241"/>
      <c r="X39" s="241"/>
      <c r="Y39" s="137"/>
      <c r="Z39" s="137"/>
      <c r="AA39" s="241">
        <v>0.125</v>
      </c>
      <c r="AB39" s="241"/>
      <c r="AC39" s="241"/>
      <c r="AD39" s="137"/>
      <c r="AE39" s="137"/>
      <c r="AF39" s="195"/>
      <c r="AG39" s="195"/>
      <c r="AH39" s="196"/>
      <c r="AI39" s="240">
        <v>0.13</v>
      </c>
      <c r="AJ39" s="217">
        <v>1</v>
      </c>
      <c r="AK39" s="217">
        <v>0.13</v>
      </c>
      <c r="AL39" s="370" t="s">
        <v>394</v>
      </c>
      <c r="AM39" s="408" t="s">
        <v>136</v>
      </c>
      <c r="AN39" s="408" t="s">
        <v>349</v>
      </c>
      <c r="AO39" s="370" t="s">
        <v>390</v>
      </c>
      <c r="AP39" s="418" t="s">
        <v>351</v>
      </c>
    </row>
    <row r="40" spans="1:42" s="5" customFormat="1" ht="36" customHeight="1">
      <c r="A40" s="426"/>
      <c r="B40" s="398"/>
      <c r="C40" s="401"/>
      <c r="D40" s="395"/>
      <c r="E40" s="404"/>
      <c r="F40" s="404"/>
      <c r="G40" s="48" t="s">
        <v>10</v>
      </c>
      <c r="H40" s="52">
        <f>I40+L40+Q40+V40+AA40</f>
        <v>779749640</v>
      </c>
      <c r="I40" s="52">
        <v>63229640</v>
      </c>
      <c r="J40" s="232">
        <v>66717879</v>
      </c>
      <c r="K40" s="245">
        <v>45393789</v>
      </c>
      <c r="L40" s="186">
        <v>146520000</v>
      </c>
      <c r="M40" s="198"/>
      <c r="N40" s="218"/>
      <c r="O40" s="198"/>
      <c r="P40" s="138"/>
      <c r="Q40" s="233">
        <v>214000000</v>
      </c>
      <c r="R40" s="198"/>
      <c r="S40" s="198"/>
      <c r="T40" s="198"/>
      <c r="U40" s="138"/>
      <c r="V40" s="233">
        <v>231000000</v>
      </c>
      <c r="W40" s="198"/>
      <c r="X40" s="198"/>
      <c r="Y40" s="198"/>
      <c r="Z40" s="138"/>
      <c r="AA40" s="233">
        <v>125000000</v>
      </c>
      <c r="AB40" s="198"/>
      <c r="AC40" s="198"/>
      <c r="AD40" s="198"/>
      <c r="AE40" s="138"/>
      <c r="AF40" s="198"/>
      <c r="AG40" s="198"/>
      <c r="AH40" s="199"/>
      <c r="AI40" s="245">
        <v>45393789</v>
      </c>
      <c r="AJ40" s="211">
        <v>0.6803841740832318</v>
      </c>
      <c r="AK40" s="200">
        <v>0.05795658026391239</v>
      </c>
      <c r="AL40" s="371"/>
      <c r="AM40" s="409"/>
      <c r="AN40" s="409"/>
      <c r="AO40" s="371"/>
      <c r="AP40" s="419"/>
    </row>
    <row r="41" spans="1:42" s="5" customFormat="1" ht="40.5" customHeight="1">
      <c r="A41" s="426"/>
      <c r="B41" s="398"/>
      <c r="C41" s="401"/>
      <c r="D41" s="395"/>
      <c r="E41" s="404"/>
      <c r="F41" s="404"/>
      <c r="G41" s="48" t="s">
        <v>11</v>
      </c>
      <c r="H41" s="55"/>
      <c r="I41" s="55"/>
      <c r="J41" s="234"/>
      <c r="K41" s="234"/>
      <c r="L41" s="84"/>
      <c r="M41" s="202"/>
      <c r="N41" s="202"/>
      <c r="O41" s="202"/>
      <c r="P41" s="138"/>
      <c r="Q41" s="138">
        <v>0</v>
      </c>
      <c r="R41" s="202"/>
      <c r="S41" s="202"/>
      <c r="T41" s="202"/>
      <c r="U41" s="138"/>
      <c r="V41" s="138">
        <v>0</v>
      </c>
      <c r="W41" s="202"/>
      <c r="X41" s="202"/>
      <c r="Y41" s="202"/>
      <c r="Z41" s="138"/>
      <c r="AA41" s="138">
        <v>0</v>
      </c>
      <c r="AB41" s="202"/>
      <c r="AC41" s="202"/>
      <c r="AD41" s="202"/>
      <c r="AE41" s="138"/>
      <c r="AF41" s="203"/>
      <c r="AG41" s="203"/>
      <c r="AH41" s="199"/>
      <c r="AI41" s="234"/>
      <c r="AJ41" s="211"/>
      <c r="AK41" s="211"/>
      <c r="AL41" s="371"/>
      <c r="AM41" s="409"/>
      <c r="AN41" s="409"/>
      <c r="AO41" s="371"/>
      <c r="AP41" s="419"/>
    </row>
    <row r="42" spans="1:42" s="5" customFormat="1" ht="33" customHeight="1">
      <c r="A42" s="426"/>
      <c r="B42" s="398"/>
      <c r="C42" s="401"/>
      <c r="D42" s="395"/>
      <c r="E42" s="404"/>
      <c r="F42" s="404"/>
      <c r="G42" s="48" t="s">
        <v>12</v>
      </c>
      <c r="H42" s="55"/>
      <c r="I42" s="55"/>
      <c r="J42" s="234"/>
      <c r="K42" s="234"/>
      <c r="L42" s="265"/>
      <c r="M42" s="212"/>
      <c r="N42" s="212"/>
      <c r="O42" s="212"/>
      <c r="P42" s="138"/>
      <c r="Q42" s="138">
        <v>0</v>
      </c>
      <c r="R42" s="212"/>
      <c r="S42" s="212"/>
      <c r="T42" s="212"/>
      <c r="U42" s="138"/>
      <c r="V42" s="138">
        <v>0</v>
      </c>
      <c r="W42" s="212"/>
      <c r="X42" s="212"/>
      <c r="Y42" s="212"/>
      <c r="Z42" s="138"/>
      <c r="AA42" s="138">
        <v>0</v>
      </c>
      <c r="AB42" s="212"/>
      <c r="AC42" s="212"/>
      <c r="AD42" s="212"/>
      <c r="AE42" s="138"/>
      <c r="AF42" s="198"/>
      <c r="AG42" s="198"/>
      <c r="AH42" s="198"/>
      <c r="AI42" s="234"/>
      <c r="AJ42" s="211"/>
      <c r="AK42" s="211"/>
      <c r="AL42" s="371"/>
      <c r="AM42" s="409"/>
      <c r="AN42" s="409"/>
      <c r="AO42" s="371"/>
      <c r="AP42" s="419"/>
    </row>
    <row r="43" spans="1:42" s="5" customFormat="1" ht="36" customHeight="1">
      <c r="A43" s="426"/>
      <c r="B43" s="398"/>
      <c r="C43" s="401"/>
      <c r="D43" s="395"/>
      <c r="E43" s="404"/>
      <c r="F43" s="404"/>
      <c r="G43" s="48" t="s">
        <v>13</v>
      </c>
      <c r="H43" s="74">
        <f>+H39+H41</f>
        <v>1</v>
      </c>
      <c r="I43" s="74">
        <f>+I39+I41</f>
        <v>0.125</v>
      </c>
      <c r="J43" s="200">
        <v>0.13</v>
      </c>
      <c r="K43" s="200">
        <v>0.13</v>
      </c>
      <c r="L43" s="263">
        <f>+L39</f>
        <v>0.24</v>
      </c>
      <c r="M43" s="32"/>
      <c r="N43" s="32"/>
      <c r="O43" s="32"/>
      <c r="P43" s="138"/>
      <c r="Q43" s="242">
        <f>+Q39+Q41</f>
        <v>0.25</v>
      </c>
      <c r="R43" s="32"/>
      <c r="S43" s="32"/>
      <c r="T43" s="32"/>
      <c r="U43" s="138"/>
      <c r="V43" s="242">
        <f>+V39+V41</f>
        <v>0.25</v>
      </c>
      <c r="W43" s="32"/>
      <c r="X43" s="32"/>
      <c r="Y43" s="32"/>
      <c r="Z43" s="138"/>
      <c r="AA43" s="242">
        <f>+AA39+AA41</f>
        <v>0.125</v>
      </c>
      <c r="AB43" s="32"/>
      <c r="AC43" s="32"/>
      <c r="AD43" s="32"/>
      <c r="AE43" s="138"/>
      <c r="AF43" s="203"/>
      <c r="AG43" s="203"/>
      <c r="AH43" s="199"/>
      <c r="AI43" s="200">
        <v>0.13</v>
      </c>
      <c r="AJ43" s="211"/>
      <c r="AK43" s="211"/>
      <c r="AL43" s="371"/>
      <c r="AM43" s="409"/>
      <c r="AN43" s="409"/>
      <c r="AO43" s="371"/>
      <c r="AP43" s="419"/>
    </row>
    <row r="44" spans="1:42" s="5" customFormat="1" ht="49.5" customHeight="1" thickBot="1">
      <c r="A44" s="427"/>
      <c r="B44" s="399"/>
      <c r="C44" s="402"/>
      <c r="D44" s="396"/>
      <c r="E44" s="405"/>
      <c r="F44" s="405"/>
      <c r="G44" s="49" t="s">
        <v>14</v>
      </c>
      <c r="H44" s="70">
        <f>+H40+H42</f>
        <v>779749640</v>
      </c>
      <c r="I44" s="70">
        <f>+I40+I42</f>
        <v>63229640</v>
      </c>
      <c r="J44" s="237">
        <v>66717879</v>
      </c>
      <c r="K44" s="237">
        <v>45393789</v>
      </c>
      <c r="L44" s="190">
        <f>+L40</f>
        <v>146520000</v>
      </c>
      <c r="M44" s="206"/>
      <c r="N44" s="206"/>
      <c r="O44" s="206"/>
      <c r="P44" s="139"/>
      <c r="Q44" s="239">
        <f>+Q40+Q42</f>
        <v>214000000</v>
      </c>
      <c r="R44" s="206"/>
      <c r="S44" s="206"/>
      <c r="T44" s="206"/>
      <c r="U44" s="139"/>
      <c r="V44" s="239">
        <f>+V40+V42</f>
        <v>231000000</v>
      </c>
      <c r="W44" s="206"/>
      <c r="X44" s="206"/>
      <c r="Y44" s="206"/>
      <c r="Z44" s="139"/>
      <c r="AA44" s="239">
        <f>+AA40+AA42</f>
        <v>125000000</v>
      </c>
      <c r="AB44" s="206"/>
      <c r="AC44" s="206"/>
      <c r="AD44" s="206"/>
      <c r="AE44" s="139"/>
      <c r="AF44" s="206"/>
      <c r="AG44" s="206"/>
      <c r="AH44" s="207"/>
      <c r="AI44" s="237">
        <v>45393789</v>
      </c>
      <c r="AJ44" s="214"/>
      <c r="AK44" s="214"/>
      <c r="AL44" s="372"/>
      <c r="AM44" s="410"/>
      <c r="AN44" s="410"/>
      <c r="AO44" s="372"/>
      <c r="AP44" s="420"/>
    </row>
    <row r="45" spans="1:42" s="5" customFormat="1" ht="45" customHeight="1">
      <c r="A45" s="425" t="s">
        <v>187</v>
      </c>
      <c r="B45" s="397">
        <v>7</v>
      </c>
      <c r="C45" s="400" t="s">
        <v>123</v>
      </c>
      <c r="D45" s="403" t="s">
        <v>128</v>
      </c>
      <c r="E45" s="403">
        <f>GESTIÓN!C17</f>
        <v>459</v>
      </c>
      <c r="F45" s="403">
        <v>179</v>
      </c>
      <c r="G45" s="47" t="s">
        <v>9</v>
      </c>
      <c r="H45" s="69">
        <v>1</v>
      </c>
      <c r="I45" s="69">
        <v>0.1</v>
      </c>
      <c r="J45" s="240">
        <v>0.1</v>
      </c>
      <c r="K45" s="240">
        <v>0.11</v>
      </c>
      <c r="L45" s="69">
        <v>0.4</v>
      </c>
      <c r="M45" s="241"/>
      <c r="N45" s="241"/>
      <c r="O45" s="137"/>
      <c r="P45" s="137"/>
      <c r="Q45" s="241">
        <v>0.65</v>
      </c>
      <c r="R45" s="241"/>
      <c r="S45" s="241"/>
      <c r="T45" s="137"/>
      <c r="U45" s="137"/>
      <c r="V45" s="241">
        <v>0.9</v>
      </c>
      <c r="W45" s="241"/>
      <c r="X45" s="241"/>
      <c r="Y45" s="241"/>
      <c r="Z45" s="137"/>
      <c r="AA45" s="241">
        <v>1</v>
      </c>
      <c r="AB45" s="241"/>
      <c r="AC45" s="241"/>
      <c r="AD45" s="137"/>
      <c r="AE45" s="137"/>
      <c r="AF45" s="195"/>
      <c r="AG45" s="195"/>
      <c r="AH45" s="196"/>
      <c r="AI45" s="240">
        <v>0.11</v>
      </c>
      <c r="AJ45" s="217">
        <v>1.0999999999999999</v>
      </c>
      <c r="AK45" s="217">
        <v>0.11</v>
      </c>
      <c r="AL45" s="370" t="s">
        <v>395</v>
      </c>
      <c r="AM45" s="408" t="s">
        <v>333</v>
      </c>
      <c r="AN45" s="408" t="s">
        <v>136</v>
      </c>
      <c r="AO45" s="370" t="s">
        <v>390</v>
      </c>
      <c r="AP45" s="418" t="s">
        <v>351</v>
      </c>
    </row>
    <row r="46" spans="1:42" s="5" customFormat="1" ht="36" customHeight="1">
      <c r="A46" s="426"/>
      <c r="B46" s="398"/>
      <c r="C46" s="401"/>
      <c r="D46" s="404"/>
      <c r="E46" s="404"/>
      <c r="F46" s="404"/>
      <c r="G46" s="48" t="s">
        <v>10</v>
      </c>
      <c r="H46" s="52">
        <f>I46+L46+Q46+V46+AA46</f>
        <v>2487519441</v>
      </c>
      <c r="I46" s="52">
        <v>201839441</v>
      </c>
      <c r="J46" s="232">
        <v>209802548</v>
      </c>
      <c r="K46" s="232">
        <v>162598140</v>
      </c>
      <c r="L46" s="186">
        <v>467680000</v>
      </c>
      <c r="M46" s="198"/>
      <c r="N46" s="218"/>
      <c r="O46" s="198"/>
      <c r="P46" s="138"/>
      <c r="Q46" s="233">
        <v>682000000</v>
      </c>
      <c r="R46" s="198"/>
      <c r="S46" s="198"/>
      <c r="T46" s="198"/>
      <c r="U46" s="138"/>
      <c r="V46" s="233">
        <v>737000000</v>
      </c>
      <c r="W46" s="198"/>
      <c r="X46" s="198"/>
      <c r="Y46" s="198"/>
      <c r="Z46" s="138"/>
      <c r="AA46" s="233">
        <v>399000000</v>
      </c>
      <c r="AB46" s="198"/>
      <c r="AC46" s="198"/>
      <c r="AD46" s="198"/>
      <c r="AE46" s="138"/>
      <c r="AF46" s="198"/>
      <c r="AG46" s="198"/>
      <c r="AH46" s="199"/>
      <c r="AI46" s="232">
        <v>162598140</v>
      </c>
      <c r="AJ46" s="211">
        <v>0.7750055542700082</v>
      </c>
      <c r="AK46" s="200">
        <v>0.0651569934361248</v>
      </c>
      <c r="AL46" s="371"/>
      <c r="AM46" s="409"/>
      <c r="AN46" s="409"/>
      <c r="AO46" s="371"/>
      <c r="AP46" s="419"/>
    </row>
    <row r="47" spans="1:42" s="5" customFormat="1" ht="40.5" customHeight="1">
      <c r="A47" s="426"/>
      <c r="B47" s="398"/>
      <c r="C47" s="401"/>
      <c r="D47" s="404"/>
      <c r="E47" s="404"/>
      <c r="F47" s="404"/>
      <c r="G47" s="48" t="s">
        <v>11</v>
      </c>
      <c r="H47" s="55"/>
      <c r="I47" s="55"/>
      <c r="J47" s="234"/>
      <c r="K47" s="234"/>
      <c r="L47" s="136"/>
      <c r="M47" s="202"/>
      <c r="N47" s="202"/>
      <c r="O47" s="202"/>
      <c r="P47" s="138"/>
      <c r="Q47" s="138">
        <v>0</v>
      </c>
      <c r="R47" s="202"/>
      <c r="S47" s="202"/>
      <c r="T47" s="202"/>
      <c r="U47" s="138"/>
      <c r="V47" s="138">
        <v>0</v>
      </c>
      <c r="W47" s="202"/>
      <c r="X47" s="202"/>
      <c r="Y47" s="202"/>
      <c r="Z47" s="138"/>
      <c r="AA47" s="138">
        <v>0</v>
      </c>
      <c r="AB47" s="202"/>
      <c r="AC47" s="202"/>
      <c r="AD47" s="202"/>
      <c r="AE47" s="138"/>
      <c r="AF47" s="203"/>
      <c r="AG47" s="203"/>
      <c r="AH47" s="199"/>
      <c r="AI47" s="234"/>
      <c r="AJ47" s="211"/>
      <c r="AK47" s="211"/>
      <c r="AL47" s="371"/>
      <c r="AM47" s="409"/>
      <c r="AN47" s="409"/>
      <c r="AO47" s="371"/>
      <c r="AP47" s="419"/>
    </row>
    <row r="48" spans="1:42" s="5" customFormat="1" ht="33" customHeight="1">
      <c r="A48" s="426"/>
      <c r="B48" s="398"/>
      <c r="C48" s="401"/>
      <c r="D48" s="404"/>
      <c r="E48" s="404"/>
      <c r="F48" s="404"/>
      <c r="G48" s="48" t="s">
        <v>12</v>
      </c>
      <c r="H48" s="55"/>
      <c r="I48" s="55"/>
      <c r="J48" s="234"/>
      <c r="K48" s="234"/>
      <c r="L48" s="186"/>
      <c r="M48" s="212"/>
      <c r="N48" s="212"/>
      <c r="O48" s="212"/>
      <c r="P48" s="138"/>
      <c r="Q48" s="138">
        <v>0</v>
      </c>
      <c r="R48" s="212"/>
      <c r="S48" s="212"/>
      <c r="T48" s="212"/>
      <c r="U48" s="138"/>
      <c r="V48" s="138">
        <v>0</v>
      </c>
      <c r="W48" s="212"/>
      <c r="X48" s="212"/>
      <c r="Y48" s="212"/>
      <c r="Z48" s="138"/>
      <c r="AA48" s="138">
        <v>0</v>
      </c>
      <c r="AB48" s="212"/>
      <c r="AC48" s="212"/>
      <c r="AD48" s="212"/>
      <c r="AE48" s="138"/>
      <c r="AF48" s="198"/>
      <c r="AG48" s="198"/>
      <c r="AH48" s="198"/>
      <c r="AI48" s="234"/>
      <c r="AJ48" s="211"/>
      <c r="AK48" s="211"/>
      <c r="AL48" s="371"/>
      <c r="AM48" s="409"/>
      <c r="AN48" s="409"/>
      <c r="AO48" s="371"/>
      <c r="AP48" s="419"/>
    </row>
    <row r="49" spans="1:42" s="5" customFormat="1" ht="36" customHeight="1">
      <c r="A49" s="426"/>
      <c r="B49" s="398"/>
      <c r="C49" s="401"/>
      <c r="D49" s="404"/>
      <c r="E49" s="404"/>
      <c r="F49" s="404"/>
      <c r="G49" s="48" t="s">
        <v>13</v>
      </c>
      <c r="H49" s="74">
        <f>+H45+H47</f>
        <v>1</v>
      </c>
      <c r="I49" s="74">
        <f>+I45+I47</f>
        <v>0.1</v>
      </c>
      <c r="J49" s="200">
        <v>0.1</v>
      </c>
      <c r="K49" s="200">
        <v>0.11</v>
      </c>
      <c r="L49" s="263">
        <v>0.4</v>
      </c>
      <c r="M49" s="32"/>
      <c r="N49" s="32"/>
      <c r="O49" s="32"/>
      <c r="P49" s="138"/>
      <c r="Q49" s="242">
        <f>+Q45+Q47</f>
        <v>0.65</v>
      </c>
      <c r="R49" s="32"/>
      <c r="S49" s="32"/>
      <c r="T49" s="32"/>
      <c r="U49" s="138"/>
      <c r="V49" s="242">
        <f>+V45+V47</f>
        <v>0.9</v>
      </c>
      <c r="W49" s="32"/>
      <c r="X49" s="32"/>
      <c r="Y49" s="32"/>
      <c r="Z49" s="138"/>
      <c r="AA49" s="242">
        <f>+AA45+AA47</f>
        <v>1</v>
      </c>
      <c r="AB49" s="32"/>
      <c r="AC49" s="32"/>
      <c r="AD49" s="32"/>
      <c r="AE49" s="138"/>
      <c r="AF49" s="203"/>
      <c r="AG49" s="203"/>
      <c r="AH49" s="199"/>
      <c r="AI49" s="200">
        <v>0.11</v>
      </c>
      <c r="AJ49" s="211"/>
      <c r="AK49" s="211"/>
      <c r="AL49" s="371"/>
      <c r="AM49" s="409"/>
      <c r="AN49" s="409"/>
      <c r="AO49" s="371"/>
      <c r="AP49" s="419"/>
    </row>
    <row r="50" spans="1:42" s="5" customFormat="1" ht="49.5" customHeight="1" thickBot="1">
      <c r="A50" s="427"/>
      <c r="B50" s="399"/>
      <c r="C50" s="402"/>
      <c r="D50" s="405"/>
      <c r="E50" s="405"/>
      <c r="F50" s="405"/>
      <c r="G50" s="49" t="s">
        <v>14</v>
      </c>
      <c r="H50" s="70">
        <f>+H46+H48</f>
        <v>2487519441</v>
      </c>
      <c r="I50" s="70">
        <f>+I46+I48</f>
        <v>201839441</v>
      </c>
      <c r="J50" s="237">
        <v>209802548</v>
      </c>
      <c r="K50" s="237">
        <v>162598140</v>
      </c>
      <c r="L50" s="190">
        <f>+L46</f>
        <v>467680000</v>
      </c>
      <c r="M50" s="206"/>
      <c r="N50" s="206"/>
      <c r="O50" s="206"/>
      <c r="P50" s="139"/>
      <c r="Q50" s="239">
        <f>+Q46+Q48</f>
        <v>682000000</v>
      </c>
      <c r="R50" s="206"/>
      <c r="S50" s="206"/>
      <c r="T50" s="206"/>
      <c r="U50" s="139"/>
      <c r="V50" s="239">
        <f>+V46+V48</f>
        <v>737000000</v>
      </c>
      <c r="W50" s="206"/>
      <c r="X50" s="206"/>
      <c r="Y50" s="206"/>
      <c r="Z50" s="139"/>
      <c r="AA50" s="239">
        <f>+AA46+AA48</f>
        <v>399000000</v>
      </c>
      <c r="AB50" s="206"/>
      <c r="AC50" s="206"/>
      <c r="AD50" s="206"/>
      <c r="AE50" s="139"/>
      <c r="AF50" s="206"/>
      <c r="AG50" s="206"/>
      <c r="AH50" s="207"/>
      <c r="AI50" s="237">
        <v>162598140</v>
      </c>
      <c r="AJ50" s="214"/>
      <c r="AK50" s="214"/>
      <c r="AL50" s="372"/>
      <c r="AM50" s="410"/>
      <c r="AN50" s="410"/>
      <c r="AO50" s="372"/>
      <c r="AP50" s="420"/>
    </row>
    <row r="51" spans="1:42" s="5" customFormat="1" ht="45" customHeight="1">
      <c r="A51" s="425" t="s">
        <v>187</v>
      </c>
      <c r="B51" s="397">
        <v>8</v>
      </c>
      <c r="C51" s="400" t="s">
        <v>124</v>
      </c>
      <c r="D51" s="394" t="s">
        <v>114</v>
      </c>
      <c r="E51" s="403" t="s">
        <v>308</v>
      </c>
      <c r="F51" s="403">
        <v>179</v>
      </c>
      <c r="G51" s="47" t="s">
        <v>9</v>
      </c>
      <c r="H51" s="69">
        <v>1</v>
      </c>
      <c r="I51" s="69">
        <v>0.125</v>
      </c>
      <c r="J51" s="240">
        <v>0.135</v>
      </c>
      <c r="K51" s="240">
        <v>0.135</v>
      </c>
      <c r="L51" s="69">
        <v>0.24</v>
      </c>
      <c r="M51" s="241"/>
      <c r="N51" s="241"/>
      <c r="O51" s="137"/>
      <c r="P51" s="137"/>
      <c r="Q51" s="241">
        <v>0.25</v>
      </c>
      <c r="R51" s="241"/>
      <c r="S51" s="241"/>
      <c r="T51" s="137"/>
      <c r="U51" s="137"/>
      <c r="V51" s="241">
        <v>0.25</v>
      </c>
      <c r="W51" s="241"/>
      <c r="X51" s="241"/>
      <c r="Y51" s="137"/>
      <c r="Z51" s="137"/>
      <c r="AA51" s="241">
        <v>0.125</v>
      </c>
      <c r="AB51" s="241"/>
      <c r="AC51" s="241"/>
      <c r="AD51" s="137"/>
      <c r="AE51" s="137"/>
      <c r="AF51" s="195"/>
      <c r="AG51" s="195"/>
      <c r="AH51" s="196"/>
      <c r="AI51" s="240">
        <v>0.135</v>
      </c>
      <c r="AJ51" s="217">
        <v>1</v>
      </c>
      <c r="AK51" s="217">
        <v>0.135</v>
      </c>
      <c r="AL51" s="370" t="s">
        <v>396</v>
      </c>
      <c r="AM51" s="408" t="s">
        <v>333</v>
      </c>
      <c r="AN51" s="408" t="s">
        <v>136</v>
      </c>
      <c r="AO51" s="370" t="s">
        <v>390</v>
      </c>
      <c r="AP51" s="418" t="s">
        <v>351</v>
      </c>
    </row>
    <row r="52" spans="1:42" s="5" customFormat="1" ht="36" customHeight="1">
      <c r="A52" s="426"/>
      <c r="B52" s="398"/>
      <c r="C52" s="401"/>
      <c r="D52" s="395"/>
      <c r="E52" s="404"/>
      <c r="F52" s="404"/>
      <c r="G52" s="48" t="s">
        <v>10</v>
      </c>
      <c r="H52" s="52">
        <f>I52+L52+Q52+V52+AA52</f>
        <v>506262920</v>
      </c>
      <c r="I52" s="52">
        <v>41162920</v>
      </c>
      <c r="J52" s="247">
        <v>44455954</v>
      </c>
      <c r="K52" s="247">
        <v>44455954</v>
      </c>
      <c r="L52" s="186">
        <v>95100000</v>
      </c>
      <c r="M52" s="198"/>
      <c r="N52" s="218"/>
      <c r="O52" s="198"/>
      <c r="P52" s="138"/>
      <c r="Q52" s="233">
        <v>139000000</v>
      </c>
      <c r="R52" s="198"/>
      <c r="S52" s="198"/>
      <c r="T52" s="198"/>
      <c r="U52" s="138"/>
      <c r="V52" s="233">
        <v>150000000</v>
      </c>
      <c r="W52" s="198"/>
      <c r="X52" s="198"/>
      <c r="Y52" s="198"/>
      <c r="Z52" s="138"/>
      <c r="AA52" s="233">
        <v>81000000</v>
      </c>
      <c r="AB52" s="198"/>
      <c r="AC52" s="198"/>
      <c r="AD52" s="198"/>
      <c r="AE52" s="138"/>
      <c r="AF52" s="198"/>
      <c r="AG52" s="198"/>
      <c r="AH52" s="199"/>
      <c r="AI52" s="247">
        <v>44455954</v>
      </c>
      <c r="AJ52" s="211">
        <v>1</v>
      </c>
      <c r="AK52" s="200">
        <v>0.08724449915857524</v>
      </c>
      <c r="AL52" s="371"/>
      <c r="AM52" s="409"/>
      <c r="AN52" s="409"/>
      <c r="AO52" s="371"/>
      <c r="AP52" s="419"/>
    </row>
    <row r="53" spans="1:42" s="5" customFormat="1" ht="40.5" customHeight="1">
      <c r="A53" s="426"/>
      <c r="B53" s="398"/>
      <c r="C53" s="401"/>
      <c r="D53" s="395"/>
      <c r="E53" s="404"/>
      <c r="F53" s="404"/>
      <c r="G53" s="48" t="s">
        <v>11</v>
      </c>
      <c r="H53" s="55"/>
      <c r="I53" s="55"/>
      <c r="J53" s="234"/>
      <c r="K53" s="248"/>
      <c r="L53" s="84"/>
      <c r="M53" s="202"/>
      <c r="N53" s="202"/>
      <c r="O53" s="202"/>
      <c r="P53" s="138"/>
      <c r="Q53" s="138">
        <v>0</v>
      </c>
      <c r="R53" s="202"/>
      <c r="S53" s="202"/>
      <c r="T53" s="202"/>
      <c r="U53" s="138"/>
      <c r="V53" s="138">
        <v>0</v>
      </c>
      <c r="W53" s="202"/>
      <c r="X53" s="202"/>
      <c r="Y53" s="202"/>
      <c r="Z53" s="138"/>
      <c r="AA53" s="138">
        <v>0</v>
      </c>
      <c r="AB53" s="202"/>
      <c r="AC53" s="202"/>
      <c r="AD53" s="202"/>
      <c r="AE53" s="138"/>
      <c r="AF53" s="203"/>
      <c r="AG53" s="203"/>
      <c r="AH53" s="199"/>
      <c r="AI53" s="248"/>
      <c r="AJ53" s="211"/>
      <c r="AK53" s="211"/>
      <c r="AL53" s="371"/>
      <c r="AM53" s="409"/>
      <c r="AN53" s="409"/>
      <c r="AO53" s="371"/>
      <c r="AP53" s="419"/>
    </row>
    <row r="54" spans="1:42" s="5" customFormat="1" ht="33" customHeight="1">
      <c r="A54" s="426"/>
      <c r="B54" s="398"/>
      <c r="C54" s="401"/>
      <c r="D54" s="395"/>
      <c r="E54" s="404"/>
      <c r="F54" s="404"/>
      <c r="G54" s="48" t="s">
        <v>12</v>
      </c>
      <c r="H54" s="55"/>
      <c r="I54" s="55"/>
      <c r="J54" s="234"/>
      <c r="K54" s="234"/>
      <c r="L54" s="186"/>
      <c r="M54" s="212"/>
      <c r="N54" s="212"/>
      <c r="O54" s="212"/>
      <c r="P54" s="138"/>
      <c r="Q54" s="138">
        <v>0</v>
      </c>
      <c r="R54" s="212"/>
      <c r="S54" s="212"/>
      <c r="T54" s="212"/>
      <c r="U54" s="138"/>
      <c r="V54" s="138">
        <v>0</v>
      </c>
      <c r="W54" s="212"/>
      <c r="X54" s="212"/>
      <c r="Y54" s="212"/>
      <c r="Z54" s="138"/>
      <c r="AA54" s="138">
        <v>0</v>
      </c>
      <c r="AB54" s="212"/>
      <c r="AC54" s="212"/>
      <c r="AD54" s="212"/>
      <c r="AE54" s="138"/>
      <c r="AF54" s="198"/>
      <c r="AG54" s="198"/>
      <c r="AH54" s="198"/>
      <c r="AI54" s="234"/>
      <c r="AJ54" s="211"/>
      <c r="AK54" s="211"/>
      <c r="AL54" s="371"/>
      <c r="AM54" s="409"/>
      <c r="AN54" s="409"/>
      <c r="AO54" s="371"/>
      <c r="AP54" s="419"/>
    </row>
    <row r="55" spans="1:42" s="5" customFormat="1" ht="36" customHeight="1">
      <c r="A55" s="426"/>
      <c r="B55" s="398"/>
      <c r="C55" s="401"/>
      <c r="D55" s="395"/>
      <c r="E55" s="404"/>
      <c r="F55" s="404"/>
      <c r="G55" s="48" t="s">
        <v>13</v>
      </c>
      <c r="H55" s="74">
        <f>+H51+H53</f>
        <v>1</v>
      </c>
      <c r="I55" s="74">
        <f>+I51+I53</f>
        <v>0.125</v>
      </c>
      <c r="J55" s="200">
        <v>0.135</v>
      </c>
      <c r="K55" s="200">
        <f>+K51</f>
        <v>0.135</v>
      </c>
      <c r="L55" s="263">
        <v>0.24</v>
      </c>
      <c r="M55" s="32"/>
      <c r="N55" s="32"/>
      <c r="O55" s="32"/>
      <c r="P55" s="138"/>
      <c r="Q55" s="242">
        <f>+Q51+Q53</f>
        <v>0.25</v>
      </c>
      <c r="R55" s="32"/>
      <c r="S55" s="32"/>
      <c r="T55" s="32"/>
      <c r="U55" s="138"/>
      <c r="V55" s="242">
        <f>+V51+V53</f>
        <v>0.25</v>
      </c>
      <c r="W55" s="32"/>
      <c r="X55" s="32"/>
      <c r="Y55" s="32"/>
      <c r="Z55" s="138"/>
      <c r="AA55" s="242">
        <f>+AA51+AA53</f>
        <v>0.125</v>
      </c>
      <c r="AB55" s="32"/>
      <c r="AC55" s="32"/>
      <c r="AD55" s="32"/>
      <c r="AE55" s="138"/>
      <c r="AF55" s="203"/>
      <c r="AG55" s="203"/>
      <c r="AH55" s="199"/>
      <c r="AI55" s="200">
        <f>+AI51</f>
        <v>0.135</v>
      </c>
      <c r="AJ55" s="211"/>
      <c r="AK55" s="211"/>
      <c r="AL55" s="371"/>
      <c r="AM55" s="409"/>
      <c r="AN55" s="409"/>
      <c r="AO55" s="371"/>
      <c r="AP55" s="419"/>
    </row>
    <row r="56" spans="1:42" s="5" customFormat="1" ht="49.5" customHeight="1" thickBot="1">
      <c r="A56" s="427"/>
      <c r="B56" s="399"/>
      <c r="C56" s="402"/>
      <c r="D56" s="396"/>
      <c r="E56" s="405"/>
      <c r="F56" s="405"/>
      <c r="G56" s="49" t="s">
        <v>14</v>
      </c>
      <c r="H56" s="70">
        <f>+H52+H54</f>
        <v>506262920</v>
      </c>
      <c r="I56" s="70">
        <f>+I52+I54</f>
        <v>41162920</v>
      </c>
      <c r="J56" s="237">
        <v>44455954</v>
      </c>
      <c r="K56" s="237">
        <v>44455954</v>
      </c>
      <c r="L56" s="190">
        <f>+L52</f>
        <v>95100000</v>
      </c>
      <c r="M56" s="206"/>
      <c r="N56" s="206"/>
      <c r="O56" s="206"/>
      <c r="P56" s="139"/>
      <c r="Q56" s="239">
        <f>+Q52+Q54</f>
        <v>139000000</v>
      </c>
      <c r="R56" s="206"/>
      <c r="S56" s="206"/>
      <c r="T56" s="206"/>
      <c r="U56" s="139"/>
      <c r="V56" s="239">
        <f>+V52+V54</f>
        <v>150000000</v>
      </c>
      <c r="W56" s="206"/>
      <c r="X56" s="206"/>
      <c r="Y56" s="206"/>
      <c r="Z56" s="139"/>
      <c r="AA56" s="239">
        <f>+AA52+AA54</f>
        <v>81000000</v>
      </c>
      <c r="AB56" s="206"/>
      <c r="AC56" s="206"/>
      <c r="AD56" s="206"/>
      <c r="AE56" s="139"/>
      <c r="AF56" s="206"/>
      <c r="AG56" s="206"/>
      <c r="AH56" s="207"/>
      <c r="AI56" s="237">
        <v>44455954</v>
      </c>
      <c r="AJ56" s="214"/>
      <c r="AK56" s="214"/>
      <c r="AL56" s="372"/>
      <c r="AM56" s="410"/>
      <c r="AN56" s="410"/>
      <c r="AO56" s="372"/>
      <c r="AP56" s="420"/>
    </row>
    <row r="57" spans="1:42" s="5" customFormat="1" ht="45" customHeight="1">
      <c r="A57" s="425" t="s">
        <v>187</v>
      </c>
      <c r="B57" s="397">
        <v>9</v>
      </c>
      <c r="C57" s="400" t="s">
        <v>329</v>
      </c>
      <c r="D57" s="394" t="s">
        <v>119</v>
      </c>
      <c r="E57" s="403">
        <f>GESTIÓN!C17</f>
        <v>459</v>
      </c>
      <c r="F57" s="403">
        <v>179</v>
      </c>
      <c r="G57" s="47" t="s">
        <v>9</v>
      </c>
      <c r="H57" s="69">
        <v>1</v>
      </c>
      <c r="I57" s="69">
        <v>1</v>
      </c>
      <c r="J57" s="240">
        <v>1</v>
      </c>
      <c r="K57" s="240">
        <v>1</v>
      </c>
      <c r="L57" s="69">
        <v>1</v>
      </c>
      <c r="M57" s="30"/>
      <c r="N57" s="30"/>
      <c r="O57" s="30"/>
      <c r="P57" s="137"/>
      <c r="Q57" s="241">
        <v>1</v>
      </c>
      <c r="R57" s="30"/>
      <c r="S57" s="30"/>
      <c r="T57" s="30"/>
      <c r="U57" s="137"/>
      <c r="V57" s="241">
        <v>1</v>
      </c>
      <c r="W57" s="30"/>
      <c r="X57" s="30"/>
      <c r="Y57" s="30"/>
      <c r="Z57" s="137"/>
      <c r="AA57" s="241">
        <v>1</v>
      </c>
      <c r="AB57" s="30"/>
      <c r="AC57" s="30"/>
      <c r="AD57" s="30"/>
      <c r="AE57" s="137"/>
      <c r="AF57" s="30"/>
      <c r="AG57" s="195"/>
      <c r="AH57" s="195"/>
      <c r="AI57" s="240">
        <v>1</v>
      </c>
      <c r="AJ57" s="217">
        <v>1</v>
      </c>
      <c r="AK57" s="217">
        <v>1</v>
      </c>
      <c r="AL57" s="370" t="s">
        <v>397</v>
      </c>
      <c r="AM57" s="373" t="s">
        <v>333</v>
      </c>
      <c r="AN57" s="373" t="s">
        <v>136</v>
      </c>
      <c r="AO57" s="370" t="s">
        <v>390</v>
      </c>
      <c r="AP57" s="418" t="s">
        <v>351</v>
      </c>
    </row>
    <row r="58" spans="1:42" s="5" customFormat="1" ht="36" customHeight="1">
      <c r="A58" s="426"/>
      <c r="B58" s="398"/>
      <c r="C58" s="401"/>
      <c r="D58" s="395"/>
      <c r="E58" s="404"/>
      <c r="F58" s="404"/>
      <c r="G58" s="48" t="s">
        <v>10</v>
      </c>
      <c r="H58" s="52">
        <f>I58+L58+Q58+V58+AA58</f>
        <v>1822509460</v>
      </c>
      <c r="I58" s="52">
        <v>147889460</v>
      </c>
      <c r="J58" s="249">
        <v>197889460</v>
      </c>
      <c r="K58" s="249">
        <v>175354515.8</v>
      </c>
      <c r="L58" s="186">
        <v>342620000</v>
      </c>
      <c r="M58" s="198"/>
      <c r="N58" s="218"/>
      <c r="O58" s="198"/>
      <c r="P58" s="138"/>
      <c r="Q58" s="233">
        <v>500000000</v>
      </c>
      <c r="R58" s="198"/>
      <c r="S58" s="198"/>
      <c r="T58" s="198"/>
      <c r="U58" s="138"/>
      <c r="V58" s="233">
        <v>540000000</v>
      </c>
      <c r="W58" s="198"/>
      <c r="X58" s="198"/>
      <c r="Y58" s="198"/>
      <c r="Z58" s="138"/>
      <c r="AA58" s="233">
        <v>292000000</v>
      </c>
      <c r="AB58" s="198"/>
      <c r="AC58" s="198"/>
      <c r="AD58" s="198"/>
      <c r="AE58" s="138"/>
      <c r="AF58" s="198"/>
      <c r="AG58" s="198"/>
      <c r="AH58" s="199"/>
      <c r="AI58" s="249">
        <v>175354515.8</v>
      </c>
      <c r="AJ58" s="211">
        <v>0.8861235752525678</v>
      </c>
      <c r="AK58" s="200">
        <v>0.09364679834514696</v>
      </c>
      <c r="AL58" s="371"/>
      <c r="AM58" s="374"/>
      <c r="AN58" s="374"/>
      <c r="AO58" s="371"/>
      <c r="AP58" s="419"/>
    </row>
    <row r="59" spans="1:42" s="5" customFormat="1" ht="40.5" customHeight="1">
      <c r="A59" s="426"/>
      <c r="B59" s="398"/>
      <c r="C59" s="401"/>
      <c r="D59" s="395"/>
      <c r="E59" s="404"/>
      <c r="F59" s="404"/>
      <c r="G59" s="48" t="s">
        <v>11</v>
      </c>
      <c r="H59" s="55"/>
      <c r="I59" s="55"/>
      <c r="J59" s="234"/>
      <c r="K59" s="234"/>
      <c r="L59" s="136"/>
      <c r="M59" s="202"/>
      <c r="N59" s="202"/>
      <c r="O59" s="202"/>
      <c r="P59" s="138"/>
      <c r="Q59" s="138">
        <v>0</v>
      </c>
      <c r="R59" s="202"/>
      <c r="S59" s="202"/>
      <c r="T59" s="202"/>
      <c r="U59" s="138"/>
      <c r="V59" s="138">
        <v>0</v>
      </c>
      <c r="W59" s="202"/>
      <c r="X59" s="202"/>
      <c r="Y59" s="202"/>
      <c r="Z59" s="138"/>
      <c r="AA59" s="138">
        <v>0</v>
      </c>
      <c r="AB59" s="202"/>
      <c r="AC59" s="202"/>
      <c r="AD59" s="202"/>
      <c r="AE59" s="138"/>
      <c r="AF59" s="203"/>
      <c r="AG59" s="203"/>
      <c r="AH59" s="199"/>
      <c r="AI59" s="234"/>
      <c r="AJ59" s="211"/>
      <c r="AK59" s="211"/>
      <c r="AL59" s="371"/>
      <c r="AM59" s="374"/>
      <c r="AN59" s="374"/>
      <c r="AO59" s="371"/>
      <c r="AP59" s="419"/>
    </row>
    <row r="60" spans="1:42" s="5" customFormat="1" ht="33" customHeight="1">
      <c r="A60" s="426"/>
      <c r="B60" s="398"/>
      <c r="C60" s="401"/>
      <c r="D60" s="395"/>
      <c r="E60" s="404"/>
      <c r="F60" s="404"/>
      <c r="G60" s="48" t="s">
        <v>12</v>
      </c>
      <c r="H60" s="55"/>
      <c r="I60" s="55"/>
      <c r="J60" s="234"/>
      <c r="K60" s="234"/>
      <c r="L60" s="192"/>
      <c r="M60" s="212"/>
      <c r="N60" s="212"/>
      <c r="O60" s="212"/>
      <c r="P60" s="138"/>
      <c r="Q60" s="138">
        <v>0</v>
      </c>
      <c r="R60" s="212"/>
      <c r="S60" s="212"/>
      <c r="T60" s="212"/>
      <c r="U60" s="138"/>
      <c r="V60" s="138">
        <v>0</v>
      </c>
      <c r="W60" s="212"/>
      <c r="X60" s="212"/>
      <c r="Y60" s="212"/>
      <c r="Z60" s="138"/>
      <c r="AA60" s="138">
        <v>0</v>
      </c>
      <c r="AB60" s="212"/>
      <c r="AC60" s="212"/>
      <c r="AD60" s="212"/>
      <c r="AE60" s="138"/>
      <c r="AF60" s="198"/>
      <c r="AG60" s="198"/>
      <c r="AH60" s="198"/>
      <c r="AI60" s="234"/>
      <c r="AJ60" s="211"/>
      <c r="AK60" s="211"/>
      <c r="AL60" s="371"/>
      <c r="AM60" s="374"/>
      <c r="AN60" s="374"/>
      <c r="AO60" s="371"/>
      <c r="AP60" s="419"/>
    </row>
    <row r="61" spans="1:42" s="5" customFormat="1" ht="36" customHeight="1">
      <c r="A61" s="426"/>
      <c r="B61" s="398"/>
      <c r="C61" s="401"/>
      <c r="D61" s="395"/>
      <c r="E61" s="404"/>
      <c r="F61" s="404"/>
      <c r="G61" s="48" t="s">
        <v>13</v>
      </c>
      <c r="H61" s="74">
        <f>+H57+H59</f>
        <v>1</v>
      </c>
      <c r="I61" s="74">
        <f>+I57+I59</f>
        <v>1</v>
      </c>
      <c r="J61" s="200">
        <v>1</v>
      </c>
      <c r="K61" s="200">
        <v>1</v>
      </c>
      <c r="L61" s="263">
        <v>1</v>
      </c>
      <c r="M61" s="32"/>
      <c r="N61" s="32"/>
      <c r="O61" s="32"/>
      <c r="P61" s="138"/>
      <c r="Q61" s="242">
        <f>+Q57+Q59</f>
        <v>1</v>
      </c>
      <c r="R61" s="32"/>
      <c r="S61" s="32"/>
      <c r="T61" s="32"/>
      <c r="U61" s="138"/>
      <c r="V61" s="242">
        <f>+V57+V59</f>
        <v>1</v>
      </c>
      <c r="W61" s="32"/>
      <c r="X61" s="32"/>
      <c r="Y61" s="32"/>
      <c r="Z61" s="138"/>
      <c r="AA61" s="242">
        <f>+AA57+AA59</f>
        <v>1</v>
      </c>
      <c r="AB61" s="32"/>
      <c r="AC61" s="32"/>
      <c r="AD61" s="32"/>
      <c r="AE61" s="138"/>
      <c r="AF61" s="203"/>
      <c r="AG61" s="203"/>
      <c r="AH61" s="199"/>
      <c r="AI61" s="200">
        <v>1</v>
      </c>
      <c r="AJ61" s="211"/>
      <c r="AK61" s="211"/>
      <c r="AL61" s="371"/>
      <c r="AM61" s="374"/>
      <c r="AN61" s="374"/>
      <c r="AO61" s="371"/>
      <c r="AP61" s="419"/>
    </row>
    <row r="62" spans="1:42" s="5" customFormat="1" ht="49.5" customHeight="1" thickBot="1">
      <c r="A62" s="427"/>
      <c r="B62" s="399"/>
      <c r="C62" s="402"/>
      <c r="D62" s="396"/>
      <c r="E62" s="405"/>
      <c r="F62" s="405"/>
      <c r="G62" s="49" t="s">
        <v>14</v>
      </c>
      <c r="H62" s="70">
        <f>+H58+H60</f>
        <v>1822509460</v>
      </c>
      <c r="I62" s="70">
        <f>+I58+I60</f>
        <v>147889460</v>
      </c>
      <c r="J62" s="237">
        <v>197889460</v>
      </c>
      <c r="K62" s="237">
        <v>175354515.8</v>
      </c>
      <c r="L62" s="190">
        <f>+L58</f>
        <v>342620000</v>
      </c>
      <c r="M62" s="206"/>
      <c r="N62" s="206"/>
      <c r="O62" s="206"/>
      <c r="P62" s="139"/>
      <c r="Q62" s="239">
        <f>+Q58+Q60</f>
        <v>500000000</v>
      </c>
      <c r="R62" s="206"/>
      <c r="S62" s="206"/>
      <c r="T62" s="206"/>
      <c r="U62" s="139"/>
      <c r="V62" s="239">
        <f>+V58+V60</f>
        <v>540000000</v>
      </c>
      <c r="W62" s="206"/>
      <c r="X62" s="206"/>
      <c r="Y62" s="206"/>
      <c r="Z62" s="139"/>
      <c r="AA62" s="239">
        <f>+AA58+AA60</f>
        <v>292000000</v>
      </c>
      <c r="AB62" s="206"/>
      <c r="AC62" s="206"/>
      <c r="AD62" s="206"/>
      <c r="AE62" s="139"/>
      <c r="AF62" s="206"/>
      <c r="AG62" s="206"/>
      <c r="AH62" s="207"/>
      <c r="AI62" s="237">
        <v>175354515.8</v>
      </c>
      <c r="AJ62" s="214"/>
      <c r="AK62" s="214"/>
      <c r="AL62" s="372"/>
      <c r="AM62" s="375"/>
      <c r="AN62" s="375"/>
      <c r="AO62" s="372"/>
      <c r="AP62" s="420"/>
    </row>
    <row r="63" spans="1:42" s="5" customFormat="1" ht="27" customHeight="1">
      <c r="A63" s="425" t="s">
        <v>189</v>
      </c>
      <c r="B63" s="397">
        <v>10</v>
      </c>
      <c r="C63" s="400" t="s">
        <v>320</v>
      </c>
      <c r="D63" s="394" t="s">
        <v>114</v>
      </c>
      <c r="E63" s="403">
        <v>452</v>
      </c>
      <c r="F63" s="403">
        <v>179</v>
      </c>
      <c r="G63" s="47" t="s">
        <v>9</v>
      </c>
      <c r="H63" s="30">
        <v>80000</v>
      </c>
      <c r="I63" s="77">
        <v>5000</v>
      </c>
      <c r="J63" s="250">
        <v>4800</v>
      </c>
      <c r="K63" s="137">
        <v>3579</v>
      </c>
      <c r="L63" s="30">
        <v>22500</v>
      </c>
      <c r="M63" s="30"/>
      <c r="N63" s="30"/>
      <c r="O63" s="30"/>
      <c r="P63" s="137"/>
      <c r="Q63" s="30">
        <v>22500</v>
      </c>
      <c r="R63" s="30"/>
      <c r="S63" s="30"/>
      <c r="T63" s="30"/>
      <c r="U63" s="137"/>
      <c r="V63" s="30">
        <v>20000</v>
      </c>
      <c r="W63" s="30"/>
      <c r="X63" s="30"/>
      <c r="Y63" s="30"/>
      <c r="Z63" s="137"/>
      <c r="AA63" s="30">
        <v>10000</v>
      </c>
      <c r="AB63" s="30"/>
      <c r="AC63" s="30"/>
      <c r="AD63" s="30"/>
      <c r="AE63" s="137"/>
      <c r="AF63" s="195"/>
      <c r="AG63" s="195"/>
      <c r="AH63" s="196"/>
      <c r="AI63" s="137">
        <v>3579</v>
      </c>
      <c r="AJ63" s="217">
        <v>0.745625</v>
      </c>
      <c r="AK63" s="217">
        <v>0.0447375</v>
      </c>
      <c r="AL63" s="373" t="s">
        <v>347</v>
      </c>
      <c r="AM63" s="408" t="s">
        <v>398</v>
      </c>
      <c r="AN63" s="408" t="s">
        <v>349</v>
      </c>
      <c r="AO63" s="370" t="s">
        <v>350</v>
      </c>
      <c r="AP63" s="418" t="s">
        <v>351</v>
      </c>
    </row>
    <row r="64" spans="1:42" s="5" customFormat="1" ht="27" customHeight="1">
      <c r="A64" s="426"/>
      <c r="B64" s="398"/>
      <c r="C64" s="401"/>
      <c r="D64" s="395"/>
      <c r="E64" s="404"/>
      <c r="F64" s="404"/>
      <c r="G64" s="48" t="s">
        <v>10</v>
      </c>
      <c r="H64" s="52">
        <f>I64+L64+Q64+V64+AA64</f>
        <v>12673987050</v>
      </c>
      <c r="I64" s="101">
        <v>1405162050</v>
      </c>
      <c r="J64" s="247">
        <v>1306700914</v>
      </c>
      <c r="K64" s="247">
        <v>1099195340.8</v>
      </c>
      <c r="L64" s="266">
        <v>2293825000</v>
      </c>
      <c r="M64" s="221"/>
      <c r="N64" s="221"/>
      <c r="O64" s="221"/>
      <c r="P64" s="221"/>
      <c r="Q64" s="221">
        <f>4020000000-Q70</f>
        <v>3370000000</v>
      </c>
      <c r="R64" s="221"/>
      <c r="S64" s="221"/>
      <c r="T64" s="221"/>
      <c r="U64" s="221"/>
      <c r="V64" s="221">
        <f>4116000000-V70</f>
        <v>3466000000</v>
      </c>
      <c r="W64" s="221"/>
      <c r="X64" s="221"/>
      <c r="Y64" s="221"/>
      <c r="Z64" s="221"/>
      <c r="AA64" s="221">
        <v>2139000000</v>
      </c>
      <c r="AB64" s="198"/>
      <c r="AC64" s="198"/>
      <c r="AD64" s="198"/>
      <c r="AE64" s="138"/>
      <c r="AF64" s="198"/>
      <c r="AG64" s="198"/>
      <c r="AH64" s="199"/>
      <c r="AI64" s="247">
        <v>1099195340.8</v>
      </c>
      <c r="AJ64" s="211">
        <v>0.841198876516589</v>
      </c>
      <c r="AK64" s="200">
        <v>0.08740750472918948</v>
      </c>
      <c r="AL64" s="406"/>
      <c r="AM64" s="409"/>
      <c r="AN64" s="409"/>
      <c r="AO64" s="371"/>
      <c r="AP64" s="419"/>
    </row>
    <row r="65" spans="1:42" s="5" customFormat="1" ht="27" customHeight="1">
      <c r="A65" s="426"/>
      <c r="B65" s="398"/>
      <c r="C65" s="401"/>
      <c r="D65" s="395"/>
      <c r="E65" s="404"/>
      <c r="F65" s="404"/>
      <c r="G65" s="48" t="s">
        <v>11</v>
      </c>
      <c r="H65" s="55"/>
      <c r="I65" s="55"/>
      <c r="J65" s="138"/>
      <c r="K65" s="138"/>
      <c r="L65" s="267"/>
      <c r="M65" s="202"/>
      <c r="N65" s="202"/>
      <c r="O65" s="202"/>
      <c r="P65" s="138"/>
      <c r="Q65" s="138"/>
      <c r="R65" s="202"/>
      <c r="S65" s="202"/>
      <c r="T65" s="202"/>
      <c r="U65" s="138"/>
      <c r="V65" s="138"/>
      <c r="W65" s="202"/>
      <c r="X65" s="202"/>
      <c r="Y65" s="202"/>
      <c r="Z65" s="138"/>
      <c r="AA65" s="138"/>
      <c r="AB65" s="202"/>
      <c r="AC65" s="202"/>
      <c r="AD65" s="202"/>
      <c r="AE65" s="138"/>
      <c r="AF65" s="203"/>
      <c r="AG65" s="203"/>
      <c r="AH65" s="199"/>
      <c r="AI65" s="138"/>
      <c r="AJ65" s="211"/>
      <c r="AK65" s="211"/>
      <c r="AL65" s="406"/>
      <c r="AM65" s="409"/>
      <c r="AN65" s="409"/>
      <c r="AO65" s="371"/>
      <c r="AP65" s="419"/>
    </row>
    <row r="66" spans="1:42" s="5" customFormat="1" ht="27" customHeight="1">
      <c r="A66" s="426"/>
      <c r="B66" s="398"/>
      <c r="C66" s="401"/>
      <c r="D66" s="395"/>
      <c r="E66" s="404"/>
      <c r="F66" s="404"/>
      <c r="G66" s="48" t="s">
        <v>12</v>
      </c>
      <c r="H66" s="55"/>
      <c r="I66" s="55"/>
      <c r="J66" s="138"/>
      <c r="K66" s="138"/>
      <c r="L66" s="188"/>
      <c r="M66" s="212"/>
      <c r="N66" s="212"/>
      <c r="O66" s="212"/>
      <c r="P66" s="138"/>
      <c r="Q66" s="138"/>
      <c r="R66" s="212"/>
      <c r="S66" s="212"/>
      <c r="T66" s="212"/>
      <c r="U66" s="138"/>
      <c r="V66" s="138"/>
      <c r="W66" s="212"/>
      <c r="X66" s="212"/>
      <c r="Y66" s="212"/>
      <c r="Z66" s="138"/>
      <c r="AA66" s="138"/>
      <c r="AB66" s="212"/>
      <c r="AC66" s="212"/>
      <c r="AD66" s="212"/>
      <c r="AE66" s="138"/>
      <c r="AF66" s="198"/>
      <c r="AG66" s="198"/>
      <c r="AH66" s="198"/>
      <c r="AI66" s="138"/>
      <c r="AJ66" s="211"/>
      <c r="AK66" s="211"/>
      <c r="AL66" s="406"/>
      <c r="AM66" s="409"/>
      <c r="AN66" s="409"/>
      <c r="AO66" s="371"/>
      <c r="AP66" s="419"/>
    </row>
    <row r="67" spans="1:42" s="5" customFormat="1" ht="27" customHeight="1">
      <c r="A67" s="426"/>
      <c r="B67" s="398"/>
      <c r="C67" s="401"/>
      <c r="D67" s="395"/>
      <c r="E67" s="404"/>
      <c r="F67" s="404"/>
      <c r="G67" s="48" t="s">
        <v>13</v>
      </c>
      <c r="H67" s="72">
        <f>+H63+H65</f>
        <v>80000</v>
      </c>
      <c r="I67" s="55">
        <f>+I63+I65</f>
        <v>5000</v>
      </c>
      <c r="J67" s="234">
        <v>4800</v>
      </c>
      <c r="K67" s="234">
        <v>3579</v>
      </c>
      <c r="L67" s="72">
        <f>+L63</f>
        <v>22500</v>
      </c>
      <c r="M67" s="32"/>
      <c r="N67" s="32"/>
      <c r="O67" s="32"/>
      <c r="P67" s="138"/>
      <c r="Q67" s="138">
        <f>+Q63+Q65</f>
        <v>22500</v>
      </c>
      <c r="R67" s="32"/>
      <c r="S67" s="32"/>
      <c r="T67" s="32"/>
      <c r="U67" s="138"/>
      <c r="V67" s="138">
        <f>+V63+V65</f>
        <v>20000</v>
      </c>
      <c r="W67" s="32"/>
      <c r="X67" s="32"/>
      <c r="Y67" s="32"/>
      <c r="Z67" s="138"/>
      <c r="AA67" s="138">
        <f>+AA63+AA65</f>
        <v>10000</v>
      </c>
      <c r="AB67" s="32"/>
      <c r="AC67" s="32"/>
      <c r="AD67" s="32"/>
      <c r="AE67" s="138"/>
      <c r="AF67" s="203"/>
      <c r="AG67" s="203"/>
      <c r="AH67" s="199"/>
      <c r="AI67" s="234">
        <v>3579</v>
      </c>
      <c r="AJ67" s="211"/>
      <c r="AK67" s="211"/>
      <c r="AL67" s="406"/>
      <c r="AM67" s="409"/>
      <c r="AN67" s="409"/>
      <c r="AO67" s="371"/>
      <c r="AP67" s="419"/>
    </row>
    <row r="68" spans="1:42" s="5" customFormat="1" ht="27" customHeight="1" thickBot="1">
      <c r="A68" s="427"/>
      <c r="B68" s="399"/>
      <c r="C68" s="402"/>
      <c r="D68" s="396"/>
      <c r="E68" s="405"/>
      <c r="F68" s="405"/>
      <c r="G68" s="49" t="s">
        <v>14</v>
      </c>
      <c r="H68" s="70">
        <f>+H64+H66</f>
        <v>12673987050</v>
      </c>
      <c r="I68" s="70">
        <f>+I64+I66</f>
        <v>1405162050</v>
      </c>
      <c r="J68" s="237">
        <v>1306700914</v>
      </c>
      <c r="K68" s="237">
        <v>1099195340.8</v>
      </c>
      <c r="L68" s="190">
        <f>+L64</f>
        <v>2293825000</v>
      </c>
      <c r="M68" s="206"/>
      <c r="N68" s="206"/>
      <c r="O68" s="206"/>
      <c r="P68" s="139"/>
      <c r="Q68" s="239">
        <f>+Q64+Q66</f>
        <v>3370000000</v>
      </c>
      <c r="R68" s="206"/>
      <c r="S68" s="206"/>
      <c r="T68" s="206"/>
      <c r="U68" s="139"/>
      <c r="V68" s="239">
        <f>+V64+V66</f>
        <v>3466000000</v>
      </c>
      <c r="W68" s="206"/>
      <c r="X68" s="206"/>
      <c r="Y68" s="206"/>
      <c r="Z68" s="139"/>
      <c r="AA68" s="239">
        <f>+AA64+AA66</f>
        <v>2139000000</v>
      </c>
      <c r="AB68" s="206"/>
      <c r="AC68" s="206"/>
      <c r="AD68" s="206"/>
      <c r="AE68" s="139"/>
      <c r="AF68" s="206"/>
      <c r="AG68" s="206"/>
      <c r="AH68" s="207"/>
      <c r="AI68" s="237">
        <v>1099195340.8</v>
      </c>
      <c r="AJ68" s="214"/>
      <c r="AK68" s="214"/>
      <c r="AL68" s="407"/>
      <c r="AM68" s="410"/>
      <c r="AN68" s="410"/>
      <c r="AO68" s="372"/>
      <c r="AP68" s="420"/>
    </row>
    <row r="69" spans="1:42" s="5" customFormat="1" ht="27" customHeight="1">
      <c r="A69" s="425" t="s">
        <v>189</v>
      </c>
      <c r="B69" s="397">
        <v>11</v>
      </c>
      <c r="C69" s="400" t="s">
        <v>321</v>
      </c>
      <c r="D69" s="394" t="s">
        <v>114</v>
      </c>
      <c r="E69" s="403">
        <f>GESTIÓN!C21</f>
        <v>452</v>
      </c>
      <c r="F69" s="403">
        <v>179</v>
      </c>
      <c r="G69" s="47" t="s">
        <v>9</v>
      </c>
      <c r="H69" s="77">
        <v>8</v>
      </c>
      <c r="I69" s="77">
        <v>0</v>
      </c>
      <c r="J69" s="251">
        <v>0</v>
      </c>
      <c r="K69" s="251">
        <v>0</v>
      </c>
      <c r="L69" s="135">
        <v>2</v>
      </c>
      <c r="M69" s="30"/>
      <c r="N69" s="30"/>
      <c r="O69" s="30"/>
      <c r="P69" s="137"/>
      <c r="Q69" s="137">
        <v>3</v>
      </c>
      <c r="R69" s="30"/>
      <c r="S69" s="30"/>
      <c r="T69" s="30"/>
      <c r="U69" s="137"/>
      <c r="V69" s="137">
        <v>3</v>
      </c>
      <c r="W69" s="30"/>
      <c r="X69" s="30"/>
      <c r="Y69" s="30"/>
      <c r="Z69" s="137"/>
      <c r="AA69" s="137">
        <v>0</v>
      </c>
      <c r="AB69" s="30"/>
      <c r="AC69" s="30"/>
      <c r="AD69" s="30"/>
      <c r="AE69" s="137"/>
      <c r="AF69" s="195"/>
      <c r="AG69" s="195"/>
      <c r="AH69" s="196"/>
      <c r="AI69" s="251">
        <v>0</v>
      </c>
      <c r="AJ69" s="217"/>
      <c r="AK69" s="217"/>
      <c r="AL69" s="408" t="s">
        <v>352</v>
      </c>
      <c r="AM69" s="408" t="s">
        <v>352</v>
      </c>
      <c r="AN69" s="408" t="s">
        <v>352</v>
      </c>
      <c r="AO69" s="408" t="s">
        <v>352</v>
      </c>
      <c r="AP69" s="408" t="s">
        <v>352</v>
      </c>
    </row>
    <row r="70" spans="1:42" s="5" customFormat="1" ht="27" customHeight="1">
      <c r="A70" s="426"/>
      <c r="B70" s="398"/>
      <c r="C70" s="401"/>
      <c r="D70" s="395"/>
      <c r="E70" s="404"/>
      <c r="F70" s="404"/>
      <c r="G70" s="48" t="s">
        <v>10</v>
      </c>
      <c r="H70" s="52">
        <f>I70+L70+Q70+V70+AA70</f>
        <v>1375215000</v>
      </c>
      <c r="I70" s="101">
        <v>0</v>
      </c>
      <c r="J70" s="247">
        <v>0</v>
      </c>
      <c r="K70" s="247">
        <v>0</v>
      </c>
      <c r="L70" s="268">
        <v>75215000</v>
      </c>
      <c r="M70" s="221"/>
      <c r="N70" s="221"/>
      <c r="O70" s="221"/>
      <c r="P70" s="221"/>
      <c r="Q70" s="252">
        <v>650000000</v>
      </c>
      <c r="R70" s="221"/>
      <c r="S70" s="221"/>
      <c r="T70" s="221"/>
      <c r="U70" s="221"/>
      <c r="V70" s="252">
        <v>650000000</v>
      </c>
      <c r="W70" s="221"/>
      <c r="X70" s="221"/>
      <c r="Y70" s="221"/>
      <c r="Z70" s="221"/>
      <c r="AA70" s="252">
        <v>0</v>
      </c>
      <c r="AB70" s="221"/>
      <c r="AC70" s="221"/>
      <c r="AD70" s="221"/>
      <c r="AE70" s="252"/>
      <c r="AF70" s="198"/>
      <c r="AG70" s="198"/>
      <c r="AH70" s="199"/>
      <c r="AI70" s="247">
        <v>0</v>
      </c>
      <c r="AJ70" s="211"/>
      <c r="AK70" s="211"/>
      <c r="AL70" s="430"/>
      <c r="AM70" s="430"/>
      <c r="AN70" s="430"/>
      <c r="AO70" s="430"/>
      <c r="AP70" s="430"/>
    </row>
    <row r="71" spans="1:42" s="5" customFormat="1" ht="27" customHeight="1">
      <c r="A71" s="426"/>
      <c r="B71" s="398"/>
      <c r="C71" s="401"/>
      <c r="D71" s="395"/>
      <c r="E71" s="404"/>
      <c r="F71" s="404"/>
      <c r="G71" s="48" t="s">
        <v>11</v>
      </c>
      <c r="H71" s="55"/>
      <c r="I71" s="55"/>
      <c r="J71" s="234"/>
      <c r="K71" s="234"/>
      <c r="L71" s="136"/>
      <c r="M71" s="202"/>
      <c r="N71" s="202"/>
      <c r="O71" s="202"/>
      <c r="P71" s="138"/>
      <c r="Q71" s="138"/>
      <c r="R71" s="202"/>
      <c r="S71" s="202"/>
      <c r="T71" s="202"/>
      <c r="U71" s="138"/>
      <c r="V71" s="138"/>
      <c r="W71" s="202"/>
      <c r="X71" s="202"/>
      <c r="Y71" s="202"/>
      <c r="Z71" s="138"/>
      <c r="AA71" s="138"/>
      <c r="AB71" s="202"/>
      <c r="AC71" s="202"/>
      <c r="AD71" s="202"/>
      <c r="AE71" s="138"/>
      <c r="AF71" s="203"/>
      <c r="AG71" s="203"/>
      <c r="AH71" s="199"/>
      <c r="AI71" s="234"/>
      <c r="AJ71" s="211"/>
      <c r="AK71" s="211"/>
      <c r="AL71" s="430"/>
      <c r="AM71" s="430"/>
      <c r="AN71" s="430"/>
      <c r="AO71" s="430"/>
      <c r="AP71" s="430"/>
    </row>
    <row r="72" spans="1:42" s="5" customFormat="1" ht="27" customHeight="1">
      <c r="A72" s="426"/>
      <c r="B72" s="398"/>
      <c r="C72" s="401"/>
      <c r="D72" s="395"/>
      <c r="E72" s="404"/>
      <c r="F72" s="404"/>
      <c r="G72" s="48" t="s">
        <v>12</v>
      </c>
      <c r="H72" s="55"/>
      <c r="I72" s="55"/>
      <c r="J72" s="234"/>
      <c r="K72" s="234"/>
      <c r="L72" s="136"/>
      <c r="M72" s="212"/>
      <c r="N72" s="212"/>
      <c r="O72" s="212"/>
      <c r="P72" s="138"/>
      <c r="Q72" s="138"/>
      <c r="R72" s="212"/>
      <c r="S72" s="212"/>
      <c r="T72" s="212"/>
      <c r="U72" s="138"/>
      <c r="V72" s="138"/>
      <c r="W72" s="212"/>
      <c r="X72" s="212"/>
      <c r="Y72" s="212"/>
      <c r="Z72" s="138"/>
      <c r="AA72" s="138"/>
      <c r="AB72" s="212"/>
      <c r="AC72" s="212"/>
      <c r="AD72" s="212"/>
      <c r="AE72" s="138"/>
      <c r="AF72" s="198"/>
      <c r="AG72" s="198"/>
      <c r="AH72" s="198"/>
      <c r="AI72" s="234"/>
      <c r="AJ72" s="211"/>
      <c r="AK72" s="211"/>
      <c r="AL72" s="430"/>
      <c r="AM72" s="430"/>
      <c r="AN72" s="430"/>
      <c r="AO72" s="430"/>
      <c r="AP72" s="430"/>
    </row>
    <row r="73" spans="1:42" s="5" customFormat="1" ht="27" customHeight="1">
      <c r="A73" s="426"/>
      <c r="B73" s="398"/>
      <c r="C73" s="401"/>
      <c r="D73" s="395"/>
      <c r="E73" s="404"/>
      <c r="F73" s="404"/>
      <c r="G73" s="48" t="s">
        <v>13</v>
      </c>
      <c r="H73" s="55">
        <f>+H69+H71</f>
        <v>8</v>
      </c>
      <c r="I73" s="55">
        <f>+I69+I71</f>
        <v>0</v>
      </c>
      <c r="J73" s="234">
        <v>0</v>
      </c>
      <c r="K73" s="234">
        <v>0</v>
      </c>
      <c r="L73" s="136">
        <v>2</v>
      </c>
      <c r="M73" s="32"/>
      <c r="N73" s="32"/>
      <c r="O73" s="32"/>
      <c r="P73" s="138"/>
      <c r="Q73" s="138">
        <f>+Q69+Q71</f>
        <v>3</v>
      </c>
      <c r="R73" s="32"/>
      <c r="S73" s="32"/>
      <c r="T73" s="32"/>
      <c r="U73" s="138"/>
      <c r="V73" s="138">
        <f>+V69+V71</f>
        <v>3</v>
      </c>
      <c r="W73" s="32"/>
      <c r="X73" s="32"/>
      <c r="Y73" s="32"/>
      <c r="Z73" s="138"/>
      <c r="AA73" s="138">
        <f>+AA69+AA71</f>
        <v>0</v>
      </c>
      <c r="AB73" s="32"/>
      <c r="AC73" s="32"/>
      <c r="AD73" s="32"/>
      <c r="AE73" s="138"/>
      <c r="AF73" s="203"/>
      <c r="AG73" s="203"/>
      <c r="AH73" s="199"/>
      <c r="AI73" s="234">
        <v>0</v>
      </c>
      <c r="AJ73" s="211"/>
      <c r="AK73" s="211"/>
      <c r="AL73" s="430"/>
      <c r="AM73" s="430"/>
      <c r="AN73" s="430"/>
      <c r="AO73" s="430"/>
      <c r="AP73" s="430"/>
    </row>
    <row r="74" spans="1:42" s="5" customFormat="1" ht="27" customHeight="1" thickBot="1">
      <c r="A74" s="427"/>
      <c r="B74" s="399"/>
      <c r="C74" s="402"/>
      <c r="D74" s="396"/>
      <c r="E74" s="405"/>
      <c r="F74" s="405"/>
      <c r="G74" s="49" t="s">
        <v>14</v>
      </c>
      <c r="H74" s="70">
        <f>+H70+H72</f>
        <v>1375215000</v>
      </c>
      <c r="I74" s="70">
        <f>+I70+I72</f>
        <v>0</v>
      </c>
      <c r="J74" s="237">
        <v>0</v>
      </c>
      <c r="K74" s="237">
        <v>0</v>
      </c>
      <c r="L74" s="190">
        <v>75215000</v>
      </c>
      <c r="M74" s="206"/>
      <c r="N74" s="206"/>
      <c r="O74" s="206"/>
      <c r="P74" s="139"/>
      <c r="Q74" s="239">
        <f>+Q70+Q72</f>
        <v>650000000</v>
      </c>
      <c r="R74" s="206"/>
      <c r="S74" s="206"/>
      <c r="T74" s="206"/>
      <c r="U74" s="139"/>
      <c r="V74" s="239">
        <f>+V70+V72</f>
        <v>650000000</v>
      </c>
      <c r="W74" s="206"/>
      <c r="X74" s="206"/>
      <c r="Y74" s="206"/>
      <c r="Z74" s="139"/>
      <c r="AA74" s="239">
        <f>+AA70+AA72</f>
        <v>0</v>
      </c>
      <c r="AB74" s="206"/>
      <c r="AC74" s="206"/>
      <c r="AD74" s="206"/>
      <c r="AE74" s="139"/>
      <c r="AF74" s="206"/>
      <c r="AG74" s="206"/>
      <c r="AH74" s="207"/>
      <c r="AI74" s="237">
        <v>0</v>
      </c>
      <c r="AJ74" s="214"/>
      <c r="AK74" s="214"/>
      <c r="AL74" s="431"/>
      <c r="AM74" s="431"/>
      <c r="AN74" s="431"/>
      <c r="AO74" s="431"/>
      <c r="AP74" s="431"/>
    </row>
    <row r="75" spans="1:42" s="5" customFormat="1" ht="27" customHeight="1">
      <c r="A75" s="425" t="s">
        <v>189</v>
      </c>
      <c r="B75" s="397">
        <v>12</v>
      </c>
      <c r="C75" s="400" t="s">
        <v>188</v>
      </c>
      <c r="D75" s="394" t="s">
        <v>114</v>
      </c>
      <c r="E75" s="403">
        <f>GESTIÓN!C22</f>
        <v>460</v>
      </c>
      <c r="F75" s="403">
        <v>179</v>
      </c>
      <c r="G75" s="47" t="s">
        <v>9</v>
      </c>
      <c r="H75" s="30">
        <v>45000</v>
      </c>
      <c r="I75" s="30">
        <v>5625</v>
      </c>
      <c r="J75" s="247">
        <v>5425</v>
      </c>
      <c r="K75" s="137">
        <v>4352</v>
      </c>
      <c r="L75" s="30">
        <v>11250</v>
      </c>
      <c r="M75" s="30"/>
      <c r="N75" s="30"/>
      <c r="O75" s="30"/>
      <c r="P75" s="137"/>
      <c r="Q75" s="30">
        <v>11250</v>
      </c>
      <c r="R75" s="30"/>
      <c r="S75" s="30"/>
      <c r="T75" s="30"/>
      <c r="U75" s="137"/>
      <c r="V75" s="30">
        <v>11250</v>
      </c>
      <c r="W75" s="30"/>
      <c r="X75" s="30"/>
      <c r="Y75" s="30"/>
      <c r="Z75" s="137"/>
      <c r="AA75" s="30">
        <v>5625</v>
      </c>
      <c r="AB75" s="30"/>
      <c r="AC75" s="30"/>
      <c r="AD75" s="30"/>
      <c r="AE75" s="137"/>
      <c r="AF75" s="195"/>
      <c r="AG75" s="195"/>
      <c r="AH75" s="196"/>
      <c r="AI75" s="137">
        <v>4352</v>
      </c>
      <c r="AJ75" s="217">
        <v>0.8022119815668203</v>
      </c>
      <c r="AK75" s="217">
        <v>0.09671111111111111</v>
      </c>
      <c r="AL75" s="370" t="s">
        <v>399</v>
      </c>
      <c r="AM75" s="408" t="s">
        <v>398</v>
      </c>
      <c r="AN75" s="408" t="s">
        <v>349</v>
      </c>
      <c r="AO75" s="370" t="s">
        <v>355</v>
      </c>
      <c r="AP75" s="422" t="s">
        <v>356</v>
      </c>
    </row>
    <row r="76" spans="1:42" s="5" customFormat="1" ht="27" customHeight="1" thickBot="1">
      <c r="A76" s="426"/>
      <c r="B76" s="398"/>
      <c r="C76" s="401"/>
      <c r="D76" s="395"/>
      <c r="E76" s="404"/>
      <c r="F76" s="404"/>
      <c r="G76" s="48" t="s">
        <v>10</v>
      </c>
      <c r="H76" s="52">
        <f>I76+L76+Q76+V76+AA76</f>
        <v>12596797950</v>
      </c>
      <c r="I76" s="101">
        <v>1713837950</v>
      </c>
      <c r="J76" s="247">
        <v>1639419165</v>
      </c>
      <c r="K76" s="247">
        <v>1599520864</v>
      </c>
      <c r="L76" s="268">
        <v>1436960000</v>
      </c>
      <c r="M76" s="221"/>
      <c r="N76" s="221"/>
      <c r="O76" s="221"/>
      <c r="P76" s="221"/>
      <c r="Q76" s="252">
        <v>4412000000</v>
      </c>
      <c r="R76" s="221"/>
      <c r="S76" s="221"/>
      <c r="T76" s="221"/>
      <c r="U76" s="221"/>
      <c r="V76" s="252">
        <v>3441000000</v>
      </c>
      <c r="W76" s="221"/>
      <c r="X76" s="221"/>
      <c r="Y76" s="221"/>
      <c r="Z76" s="221"/>
      <c r="AA76" s="252">
        <v>1593000000</v>
      </c>
      <c r="AB76" s="221"/>
      <c r="AC76" s="198"/>
      <c r="AD76" s="198"/>
      <c r="AE76" s="138"/>
      <c r="AF76" s="198"/>
      <c r="AG76" s="198"/>
      <c r="AH76" s="199"/>
      <c r="AI76" s="247">
        <v>1599520864</v>
      </c>
      <c r="AJ76" s="211">
        <v>0.9756631483565705</v>
      </c>
      <c r="AK76" s="200">
        <v>0.12773298451708398</v>
      </c>
      <c r="AL76" s="371"/>
      <c r="AM76" s="409"/>
      <c r="AN76" s="409"/>
      <c r="AO76" s="371"/>
      <c r="AP76" s="423"/>
    </row>
    <row r="77" spans="1:42" s="5" customFormat="1" ht="27" customHeight="1">
      <c r="A77" s="426"/>
      <c r="B77" s="398"/>
      <c r="C77" s="401"/>
      <c r="D77" s="395"/>
      <c r="E77" s="404"/>
      <c r="F77" s="404"/>
      <c r="G77" s="48" t="s">
        <v>11</v>
      </c>
      <c r="H77" s="55"/>
      <c r="I77" s="55"/>
      <c r="J77" s="234"/>
      <c r="K77" s="234"/>
      <c r="L77" s="95"/>
      <c r="M77" s="219"/>
      <c r="N77" s="202"/>
      <c r="O77" s="202"/>
      <c r="P77" s="138"/>
      <c r="Q77" s="138">
        <v>0</v>
      </c>
      <c r="R77" s="219"/>
      <c r="S77" s="202"/>
      <c r="T77" s="202"/>
      <c r="U77" s="138"/>
      <c r="V77" s="138">
        <v>0</v>
      </c>
      <c r="W77" s="219"/>
      <c r="X77" s="202"/>
      <c r="Y77" s="202"/>
      <c r="Z77" s="138"/>
      <c r="AA77" s="138">
        <v>0</v>
      </c>
      <c r="AB77" s="219"/>
      <c r="AC77" s="202"/>
      <c r="AD77" s="202"/>
      <c r="AE77" s="138"/>
      <c r="AF77" s="203"/>
      <c r="AG77" s="203"/>
      <c r="AH77" s="199"/>
      <c r="AI77" s="234"/>
      <c r="AJ77" s="211"/>
      <c r="AK77" s="211"/>
      <c r="AL77" s="371"/>
      <c r="AM77" s="409"/>
      <c r="AN77" s="409"/>
      <c r="AO77" s="371"/>
      <c r="AP77" s="423"/>
    </row>
    <row r="78" spans="1:42" s="5" customFormat="1" ht="27" customHeight="1">
      <c r="A78" s="426"/>
      <c r="B78" s="398"/>
      <c r="C78" s="401"/>
      <c r="D78" s="395"/>
      <c r="E78" s="404"/>
      <c r="F78" s="404"/>
      <c r="G78" s="48" t="s">
        <v>12</v>
      </c>
      <c r="H78" s="55"/>
      <c r="I78" s="55"/>
      <c r="J78" s="234"/>
      <c r="K78" s="234"/>
      <c r="L78" s="188"/>
      <c r="M78" s="212"/>
      <c r="N78" s="212"/>
      <c r="O78" s="212"/>
      <c r="P78" s="138"/>
      <c r="Q78" s="138">
        <v>0</v>
      </c>
      <c r="R78" s="212"/>
      <c r="S78" s="212"/>
      <c r="T78" s="212"/>
      <c r="U78" s="138"/>
      <c r="V78" s="138">
        <v>0</v>
      </c>
      <c r="W78" s="212"/>
      <c r="X78" s="212"/>
      <c r="Y78" s="212"/>
      <c r="Z78" s="138"/>
      <c r="AA78" s="138">
        <v>0</v>
      </c>
      <c r="AB78" s="212"/>
      <c r="AC78" s="212"/>
      <c r="AD78" s="212"/>
      <c r="AE78" s="138"/>
      <c r="AF78" s="198"/>
      <c r="AG78" s="198"/>
      <c r="AH78" s="198"/>
      <c r="AI78" s="234"/>
      <c r="AJ78" s="211"/>
      <c r="AK78" s="211"/>
      <c r="AL78" s="371"/>
      <c r="AM78" s="409"/>
      <c r="AN78" s="409"/>
      <c r="AO78" s="371"/>
      <c r="AP78" s="423"/>
    </row>
    <row r="79" spans="1:42" s="5" customFormat="1" ht="27" customHeight="1">
      <c r="A79" s="426"/>
      <c r="B79" s="398"/>
      <c r="C79" s="401"/>
      <c r="D79" s="395"/>
      <c r="E79" s="404"/>
      <c r="F79" s="404"/>
      <c r="G79" s="48" t="s">
        <v>13</v>
      </c>
      <c r="H79" s="72">
        <f>+H75+H77</f>
        <v>45000</v>
      </c>
      <c r="I79" s="72">
        <f>+I75+I77</f>
        <v>5625</v>
      </c>
      <c r="J79" s="235">
        <v>5425</v>
      </c>
      <c r="K79" s="235">
        <v>4352</v>
      </c>
      <c r="L79" s="72">
        <f>+L75</f>
        <v>11250</v>
      </c>
      <c r="M79" s="32"/>
      <c r="N79" s="32"/>
      <c r="O79" s="32"/>
      <c r="P79" s="138"/>
      <c r="Q79" s="236">
        <f>+Q75+Q77</f>
        <v>11250</v>
      </c>
      <c r="R79" s="32"/>
      <c r="S79" s="32"/>
      <c r="T79" s="32"/>
      <c r="U79" s="138"/>
      <c r="V79" s="236">
        <f>+V75+V77</f>
        <v>11250</v>
      </c>
      <c r="W79" s="32"/>
      <c r="X79" s="32"/>
      <c r="Y79" s="32"/>
      <c r="Z79" s="138"/>
      <c r="AA79" s="236">
        <f>+AA75+AA77</f>
        <v>5625</v>
      </c>
      <c r="AB79" s="32"/>
      <c r="AC79" s="32"/>
      <c r="AD79" s="32"/>
      <c r="AE79" s="138"/>
      <c r="AF79" s="203"/>
      <c r="AG79" s="203"/>
      <c r="AH79" s="199"/>
      <c r="AI79" s="235">
        <v>4352</v>
      </c>
      <c r="AJ79" s="211"/>
      <c r="AK79" s="211"/>
      <c r="AL79" s="371"/>
      <c r="AM79" s="409"/>
      <c r="AN79" s="409"/>
      <c r="AO79" s="371"/>
      <c r="AP79" s="423"/>
    </row>
    <row r="80" spans="1:42" s="5" customFormat="1" ht="27" customHeight="1" thickBot="1">
      <c r="A80" s="427"/>
      <c r="B80" s="399"/>
      <c r="C80" s="402"/>
      <c r="D80" s="396"/>
      <c r="E80" s="405"/>
      <c r="F80" s="405"/>
      <c r="G80" s="49" t="s">
        <v>14</v>
      </c>
      <c r="H80" s="70">
        <f>+H76+H78</f>
        <v>12596797950</v>
      </c>
      <c r="I80" s="70">
        <f>+I76+I78</f>
        <v>1713837950</v>
      </c>
      <c r="J80" s="237">
        <v>1639419165</v>
      </c>
      <c r="K80" s="237">
        <v>1599520864</v>
      </c>
      <c r="L80" s="190">
        <f>+L76</f>
        <v>1436960000</v>
      </c>
      <c r="M80" s="206"/>
      <c r="N80" s="206"/>
      <c r="O80" s="206"/>
      <c r="P80" s="139"/>
      <c r="Q80" s="239">
        <f>+Q76+Q78</f>
        <v>4412000000</v>
      </c>
      <c r="R80" s="206"/>
      <c r="S80" s="206"/>
      <c r="T80" s="206"/>
      <c r="U80" s="139"/>
      <c r="V80" s="239">
        <f>+V76+V78</f>
        <v>3441000000</v>
      </c>
      <c r="W80" s="206"/>
      <c r="X80" s="206"/>
      <c r="Y80" s="206"/>
      <c r="Z80" s="139"/>
      <c r="AA80" s="239">
        <f>+AA76+AA78</f>
        <v>1593000000</v>
      </c>
      <c r="AB80" s="206"/>
      <c r="AC80" s="206"/>
      <c r="AD80" s="206"/>
      <c r="AE80" s="139"/>
      <c r="AF80" s="206"/>
      <c r="AG80" s="206"/>
      <c r="AH80" s="207"/>
      <c r="AI80" s="237">
        <v>1599520864</v>
      </c>
      <c r="AJ80" s="214"/>
      <c r="AK80" s="214"/>
      <c r="AL80" s="372"/>
      <c r="AM80" s="410"/>
      <c r="AN80" s="410"/>
      <c r="AO80" s="372"/>
      <c r="AP80" s="424"/>
    </row>
    <row r="81" spans="1:42" s="5" customFormat="1" ht="27" customHeight="1">
      <c r="A81" s="425" t="s">
        <v>191</v>
      </c>
      <c r="B81" s="436">
        <v>13</v>
      </c>
      <c r="C81" s="432" t="s">
        <v>190</v>
      </c>
      <c r="D81" s="394" t="s">
        <v>114</v>
      </c>
      <c r="E81" s="403">
        <f>GESTIÓN!C23</f>
        <v>461</v>
      </c>
      <c r="F81" s="403">
        <v>179</v>
      </c>
      <c r="G81" s="47" t="s">
        <v>9</v>
      </c>
      <c r="H81" s="79">
        <v>1</v>
      </c>
      <c r="I81" s="80">
        <v>0.125</v>
      </c>
      <c r="J81" s="243">
        <v>0.1</v>
      </c>
      <c r="K81" s="253">
        <v>0.125</v>
      </c>
      <c r="L81" s="189">
        <v>0.25</v>
      </c>
      <c r="M81" s="30"/>
      <c r="N81" s="30"/>
      <c r="O81" s="30"/>
      <c r="P81" s="137"/>
      <c r="Q81" s="254">
        <v>0.25</v>
      </c>
      <c r="R81" s="30"/>
      <c r="S81" s="30"/>
      <c r="T81" s="30"/>
      <c r="U81" s="137"/>
      <c r="V81" s="254">
        <v>0.25</v>
      </c>
      <c r="W81" s="30"/>
      <c r="X81" s="30"/>
      <c r="Y81" s="30"/>
      <c r="Z81" s="137"/>
      <c r="AA81" s="254">
        <v>0.125</v>
      </c>
      <c r="AB81" s="30"/>
      <c r="AC81" s="30"/>
      <c r="AD81" s="30"/>
      <c r="AE81" s="137"/>
      <c r="AF81" s="195"/>
      <c r="AG81" s="195"/>
      <c r="AH81" s="220"/>
      <c r="AI81" s="253">
        <v>0.125</v>
      </c>
      <c r="AJ81" s="217">
        <v>1.25</v>
      </c>
      <c r="AK81" s="217">
        <v>0.125</v>
      </c>
      <c r="AL81" s="370" t="s">
        <v>400</v>
      </c>
      <c r="AM81" s="408" t="s">
        <v>136</v>
      </c>
      <c r="AN81" s="408" t="s">
        <v>136</v>
      </c>
      <c r="AO81" s="370" t="s">
        <v>401</v>
      </c>
      <c r="AP81" s="422" t="s">
        <v>363</v>
      </c>
    </row>
    <row r="82" spans="1:42" s="5" customFormat="1" ht="27" customHeight="1">
      <c r="A82" s="426"/>
      <c r="B82" s="330"/>
      <c r="C82" s="433"/>
      <c r="D82" s="395"/>
      <c r="E82" s="404"/>
      <c r="F82" s="404"/>
      <c r="G82" s="48" t="s">
        <v>10</v>
      </c>
      <c r="H82" s="52">
        <f>I82+L82+Q82+V82+AA82</f>
        <v>6669974162</v>
      </c>
      <c r="I82" s="53">
        <v>745174162</v>
      </c>
      <c r="J82" s="247">
        <v>625163077</v>
      </c>
      <c r="K82" s="247">
        <v>568644804.8</v>
      </c>
      <c r="L82" s="269">
        <v>850800000</v>
      </c>
      <c r="M82" s="221"/>
      <c r="N82" s="221"/>
      <c r="O82" s="256"/>
      <c r="P82" s="138"/>
      <c r="Q82" s="255">
        <v>1490000000</v>
      </c>
      <c r="R82" s="221"/>
      <c r="S82" s="221"/>
      <c r="T82" s="221"/>
      <c r="U82" s="138"/>
      <c r="V82" s="255">
        <v>1651000000</v>
      </c>
      <c r="W82" s="221"/>
      <c r="X82" s="221"/>
      <c r="Y82" s="221"/>
      <c r="Z82" s="138"/>
      <c r="AA82" s="255">
        <v>1933000000</v>
      </c>
      <c r="AB82" s="221"/>
      <c r="AC82" s="221"/>
      <c r="AD82" s="221"/>
      <c r="AE82" s="138"/>
      <c r="AF82" s="221"/>
      <c r="AG82" s="221"/>
      <c r="AH82" s="222"/>
      <c r="AI82" s="247">
        <v>568644804.8</v>
      </c>
      <c r="AJ82" s="211">
        <v>0.9095943534106061</v>
      </c>
      <c r="AK82" s="200">
        <v>0.08681649012599464</v>
      </c>
      <c r="AL82" s="438"/>
      <c r="AM82" s="409"/>
      <c r="AN82" s="409"/>
      <c r="AO82" s="371"/>
      <c r="AP82" s="423"/>
    </row>
    <row r="83" spans="1:42" s="5" customFormat="1" ht="27" customHeight="1">
      <c r="A83" s="426"/>
      <c r="B83" s="330"/>
      <c r="C83" s="433"/>
      <c r="D83" s="395"/>
      <c r="E83" s="404"/>
      <c r="F83" s="404"/>
      <c r="G83" s="48" t="s">
        <v>11</v>
      </c>
      <c r="H83" s="55"/>
      <c r="I83" s="55"/>
      <c r="J83" s="138"/>
      <c r="K83" s="257"/>
      <c r="L83" s="136"/>
      <c r="M83" s="202"/>
      <c r="N83" s="202"/>
      <c r="O83" s="202"/>
      <c r="P83" s="138"/>
      <c r="Q83" s="138">
        <v>0</v>
      </c>
      <c r="R83" s="202"/>
      <c r="S83" s="202"/>
      <c r="T83" s="202"/>
      <c r="U83" s="138"/>
      <c r="V83" s="138">
        <v>0</v>
      </c>
      <c r="W83" s="202"/>
      <c r="X83" s="202"/>
      <c r="Y83" s="202"/>
      <c r="Z83" s="138"/>
      <c r="AA83" s="138">
        <v>0</v>
      </c>
      <c r="AB83" s="202"/>
      <c r="AC83" s="202"/>
      <c r="AD83" s="202"/>
      <c r="AE83" s="138"/>
      <c r="AF83" s="203"/>
      <c r="AG83" s="203"/>
      <c r="AH83" s="222"/>
      <c r="AI83" s="257"/>
      <c r="AJ83" s="223"/>
      <c r="AK83" s="223"/>
      <c r="AL83" s="438"/>
      <c r="AM83" s="409"/>
      <c r="AN83" s="409"/>
      <c r="AO83" s="371"/>
      <c r="AP83" s="423"/>
    </row>
    <row r="84" spans="1:42" s="5" customFormat="1" ht="27" customHeight="1">
      <c r="A84" s="426"/>
      <c r="B84" s="330"/>
      <c r="C84" s="433"/>
      <c r="D84" s="395"/>
      <c r="E84" s="404"/>
      <c r="F84" s="404"/>
      <c r="G84" s="48" t="s">
        <v>12</v>
      </c>
      <c r="H84" s="55"/>
      <c r="I84" s="55"/>
      <c r="J84" s="138"/>
      <c r="K84" s="257"/>
      <c r="L84" s="187"/>
      <c r="M84" s="202"/>
      <c r="N84" s="202"/>
      <c r="O84" s="202"/>
      <c r="P84" s="138"/>
      <c r="Q84" s="138">
        <v>0</v>
      </c>
      <c r="R84" s="202"/>
      <c r="S84" s="202"/>
      <c r="T84" s="202"/>
      <c r="U84" s="138"/>
      <c r="V84" s="138">
        <v>0</v>
      </c>
      <c r="W84" s="202"/>
      <c r="X84" s="202"/>
      <c r="Y84" s="202"/>
      <c r="Z84" s="138"/>
      <c r="AA84" s="138">
        <v>0</v>
      </c>
      <c r="AB84" s="202"/>
      <c r="AC84" s="202"/>
      <c r="AD84" s="202"/>
      <c r="AE84" s="138"/>
      <c r="AF84" s="221"/>
      <c r="AG84" s="221"/>
      <c r="AH84" s="222"/>
      <c r="AI84" s="257"/>
      <c r="AJ84" s="211"/>
      <c r="AK84" s="223"/>
      <c r="AL84" s="438"/>
      <c r="AM84" s="409"/>
      <c r="AN84" s="409"/>
      <c r="AO84" s="371"/>
      <c r="AP84" s="423"/>
    </row>
    <row r="85" spans="1:42" s="5" customFormat="1" ht="27" customHeight="1">
      <c r="A85" s="426"/>
      <c r="B85" s="330"/>
      <c r="C85" s="433"/>
      <c r="D85" s="395"/>
      <c r="E85" s="404"/>
      <c r="F85" s="404"/>
      <c r="G85" s="48" t="s">
        <v>13</v>
      </c>
      <c r="H85" s="73">
        <f>+H81+H83</f>
        <v>1</v>
      </c>
      <c r="I85" s="73">
        <f>+I81+I83</f>
        <v>0.125</v>
      </c>
      <c r="J85" s="258">
        <v>0.1</v>
      </c>
      <c r="K85" s="258">
        <v>0.125</v>
      </c>
      <c r="L85" s="270">
        <v>0.25</v>
      </c>
      <c r="M85" s="32"/>
      <c r="N85" s="32"/>
      <c r="O85" s="32"/>
      <c r="P85" s="138"/>
      <c r="Q85" s="259">
        <f>+Q81+Q83</f>
        <v>0.25</v>
      </c>
      <c r="R85" s="32"/>
      <c r="S85" s="32"/>
      <c r="T85" s="32"/>
      <c r="U85" s="138"/>
      <c r="V85" s="259">
        <f>+V81+V83</f>
        <v>0.25</v>
      </c>
      <c r="W85" s="32"/>
      <c r="X85" s="32"/>
      <c r="Y85" s="32"/>
      <c r="Z85" s="138"/>
      <c r="AA85" s="259">
        <f>+AA81+AA83</f>
        <v>0.125</v>
      </c>
      <c r="AB85" s="32"/>
      <c r="AC85" s="32"/>
      <c r="AD85" s="32"/>
      <c r="AE85" s="138"/>
      <c r="AF85" s="203"/>
      <c r="AG85" s="203"/>
      <c r="AH85" s="222"/>
      <c r="AI85" s="258">
        <v>0.125</v>
      </c>
      <c r="AJ85" s="211"/>
      <c r="AK85" s="211"/>
      <c r="AL85" s="438"/>
      <c r="AM85" s="409"/>
      <c r="AN85" s="409"/>
      <c r="AO85" s="371"/>
      <c r="AP85" s="423"/>
    </row>
    <row r="86" spans="1:42" s="5" customFormat="1" ht="27" customHeight="1" thickBot="1">
      <c r="A86" s="427"/>
      <c r="B86" s="437"/>
      <c r="C86" s="434"/>
      <c r="D86" s="396"/>
      <c r="E86" s="405"/>
      <c r="F86" s="405"/>
      <c r="G86" s="49" t="s">
        <v>14</v>
      </c>
      <c r="H86" s="70">
        <f>+H82+H84</f>
        <v>6669974162</v>
      </c>
      <c r="I86" s="70">
        <f>+I82+I84</f>
        <v>745174162</v>
      </c>
      <c r="J86" s="260">
        <v>625163077</v>
      </c>
      <c r="K86" s="260">
        <v>568644804.8</v>
      </c>
      <c r="L86" s="190">
        <f>+L82</f>
        <v>850800000</v>
      </c>
      <c r="M86" s="224"/>
      <c r="N86" s="224"/>
      <c r="O86" s="224"/>
      <c r="P86" s="139"/>
      <c r="Q86" s="239">
        <f>+Q82+Q84</f>
        <v>1490000000</v>
      </c>
      <c r="R86" s="224"/>
      <c r="S86" s="224"/>
      <c r="T86" s="224"/>
      <c r="U86" s="139"/>
      <c r="V86" s="239">
        <f>+V82+V84</f>
        <v>1651000000</v>
      </c>
      <c r="W86" s="224"/>
      <c r="X86" s="224"/>
      <c r="Y86" s="224"/>
      <c r="Z86" s="139"/>
      <c r="AA86" s="239">
        <f>+AA82+AA84</f>
        <v>1933000000</v>
      </c>
      <c r="AB86" s="224"/>
      <c r="AC86" s="224"/>
      <c r="AD86" s="224"/>
      <c r="AE86" s="139"/>
      <c r="AF86" s="225"/>
      <c r="AG86" s="225"/>
      <c r="AH86" s="226"/>
      <c r="AI86" s="260">
        <v>568644804.8</v>
      </c>
      <c r="AJ86" s="214"/>
      <c r="AK86" s="214"/>
      <c r="AL86" s="439"/>
      <c r="AM86" s="410"/>
      <c r="AN86" s="410"/>
      <c r="AO86" s="372"/>
      <c r="AP86" s="424"/>
    </row>
    <row r="87" spans="1:42" s="5" customFormat="1" ht="27" customHeight="1">
      <c r="A87" s="425" t="s">
        <v>191</v>
      </c>
      <c r="B87" s="436">
        <v>14</v>
      </c>
      <c r="C87" s="432" t="s">
        <v>192</v>
      </c>
      <c r="D87" s="394" t="s">
        <v>114</v>
      </c>
      <c r="E87" s="403">
        <f>GESTIÓN!C23</f>
        <v>461</v>
      </c>
      <c r="F87" s="403">
        <v>179</v>
      </c>
      <c r="G87" s="47" t="s">
        <v>9</v>
      </c>
      <c r="H87" s="30">
        <v>136000</v>
      </c>
      <c r="I87" s="30">
        <v>12000</v>
      </c>
      <c r="J87" s="75">
        <v>12000</v>
      </c>
      <c r="K87" s="75">
        <v>19642</v>
      </c>
      <c r="L87" s="30">
        <v>24000</v>
      </c>
      <c r="M87" s="30"/>
      <c r="N87" s="30"/>
      <c r="O87" s="30"/>
      <c r="P87" s="137"/>
      <c r="Q87" s="30">
        <v>40000</v>
      </c>
      <c r="R87" s="30"/>
      <c r="S87" s="30"/>
      <c r="T87" s="30"/>
      <c r="U87" s="137"/>
      <c r="V87" s="30">
        <v>40000</v>
      </c>
      <c r="W87" s="30"/>
      <c r="X87" s="30"/>
      <c r="Y87" s="30"/>
      <c r="Z87" s="137"/>
      <c r="AA87" s="30">
        <v>20000</v>
      </c>
      <c r="AB87" s="30"/>
      <c r="AC87" s="30"/>
      <c r="AD87" s="30"/>
      <c r="AE87" s="137"/>
      <c r="AF87" s="195"/>
      <c r="AG87" s="195"/>
      <c r="AH87" s="220"/>
      <c r="AI87" s="75">
        <v>19642</v>
      </c>
      <c r="AJ87" s="217">
        <v>1.6368333333333334</v>
      </c>
      <c r="AK87" s="217">
        <v>0.1444264705882353</v>
      </c>
      <c r="AL87" s="370" t="s">
        <v>402</v>
      </c>
      <c r="AM87" s="408" t="s">
        <v>333</v>
      </c>
      <c r="AN87" s="408" t="s">
        <v>136</v>
      </c>
      <c r="AO87" s="370" t="s">
        <v>403</v>
      </c>
      <c r="AP87" s="422" t="s">
        <v>363</v>
      </c>
    </row>
    <row r="88" spans="1:43" s="5" customFormat="1" ht="27" customHeight="1">
      <c r="A88" s="426"/>
      <c r="B88" s="330"/>
      <c r="C88" s="433"/>
      <c r="D88" s="395"/>
      <c r="E88" s="404"/>
      <c r="F88" s="404"/>
      <c r="G88" s="48" t="s">
        <v>10</v>
      </c>
      <c r="H88" s="52">
        <f>I88+L88+Q88+V88+AA88</f>
        <v>9885488637.004286</v>
      </c>
      <c r="I88" s="53">
        <v>867768637.0042858</v>
      </c>
      <c r="J88" s="247">
        <v>1131691260</v>
      </c>
      <c r="K88" s="247">
        <v>1043806005</v>
      </c>
      <c r="L88" s="271">
        <v>1173720000</v>
      </c>
      <c r="M88" s="221"/>
      <c r="N88" s="221"/>
      <c r="O88" s="221"/>
      <c r="P88" s="138"/>
      <c r="Q88" s="221">
        <v>2955000000</v>
      </c>
      <c r="R88" s="221"/>
      <c r="S88" s="221"/>
      <c r="T88" s="221"/>
      <c r="U88" s="138"/>
      <c r="V88" s="221">
        <v>3094000000</v>
      </c>
      <c r="W88" s="221"/>
      <c r="X88" s="221"/>
      <c r="Y88" s="221"/>
      <c r="Z88" s="138"/>
      <c r="AA88" s="221">
        <v>1795000000</v>
      </c>
      <c r="AB88" s="221"/>
      <c r="AC88" s="221"/>
      <c r="AD88" s="221"/>
      <c r="AE88" s="138"/>
      <c r="AF88" s="221"/>
      <c r="AG88" s="221"/>
      <c r="AH88" s="222"/>
      <c r="AI88" s="247">
        <v>1043806005</v>
      </c>
      <c r="AJ88" s="211">
        <v>0.9223416685218546</v>
      </c>
      <c r="AK88" s="200">
        <v>0.10284399540629119</v>
      </c>
      <c r="AL88" s="371"/>
      <c r="AM88" s="409"/>
      <c r="AN88" s="409"/>
      <c r="AO88" s="371"/>
      <c r="AP88" s="423"/>
      <c r="AQ88" s="78"/>
    </row>
    <row r="89" spans="1:42" s="5" customFormat="1" ht="27" customHeight="1">
      <c r="A89" s="426"/>
      <c r="B89" s="330"/>
      <c r="C89" s="433"/>
      <c r="D89" s="395"/>
      <c r="E89" s="404"/>
      <c r="F89" s="404"/>
      <c r="G89" s="48" t="s">
        <v>11</v>
      </c>
      <c r="H89" s="55"/>
      <c r="I89" s="55"/>
      <c r="J89" s="138"/>
      <c r="K89" s="138"/>
      <c r="L89" s="136"/>
      <c r="M89" s="202"/>
      <c r="N89" s="202"/>
      <c r="O89" s="202"/>
      <c r="P89" s="138"/>
      <c r="Q89" s="138">
        <v>0</v>
      </c>
      <c r="R89" s="202"/>
      <c r="S89" s="202"/>
      <c r="T89" s="202"/>
      <c r="U89" s="138"/>
      <c r="V89" s="138">
        <v>0</v>
      </c>
      <c r="W89" s="202"/>
      <c r="X89" s="202"/>
      <c r="Y89" s="202"/>
      <c r="Z89" s="138"/>
      <c r="AA89" s="138">
        <v>0</v>
      </c>
      <c r="AB89" s="202"/>
      <c r="AC89" s="202"/>
      <c r="AD89" s="202"/>
      <c r="AE89" s="138"/>
      <c r="AF89" s="203"/>
      <c r="AG89" s="203"/>
      <c r="AH89" s="222"/>
      <c r="AI89" s="138"/>
      <c r="AJ89" s="211"/>
      <c r="AK89" s="211"/>
      <c r="AL89" s="371"/>
      <c r="AM89" s="409"/>
      <c r="AN89" s="409"/>
      <c r="AO89" s="371"/>
      <c r="AP89" s="423"/>
    </row>
    <row r="90" spans="1:42" s="5" customFormat="1" ht="27" customHeight="1">
      <c r="A90" s="426"/>
      <c r="B90" s="330"/>
      <c r="C90" s="433"/>
      <c r="D90" s="395"/>
      <c r="E90" s="404"/>
      <c r="F90" s="404"/>
      <c r="G90" s="48" t="s">
        <v>12</v>
      </c>
      <c r="H90" s="55"/>
      <c r="I90" s="55"/>
      <c r="J90" s="138"/>
      <c r="K90" s="138"/>
      <c r="L90" s="187"/>
      <c r="M90" s="212"/>
      <c r="N90" s="212"/>
      <c r="O90" s="212"/>
      <c r="P90" s="138"/>
      <c r="Q90" s="138">
        <v>0</v>
      </c>
      <c r="R90" s="212"/>
      <c r="S90" s="212"/>
      <c r="T90" s="212"/>
      <c r="U90" s="138"/>
      <c r="V90" s="138">
        <v>0</v>
      </c>
      <c r="W90" s="212"/>
      <c r="X90" s="212"/>
      <c r="Y90" s="212"/>
      <c r="Z90" s="138"/>
      <c r="AA90" s="138">
        <v>0</v>
      </c>
      <c r="AB90" s="212"/>
      <c r="AC90" s="212"/>
      <c r="AD90" s="212"/>
      <c r="AE90" s="138"/>
      <c r="AF90" s="221"/>
      <c r="AG90" s="221"/>
      <c r="AH90" s="221"/>
      <c r="AI90" s="138"/>
      <c r="AJ90" s="211"/>
      <c r="AK90" s="211"/>
      <c r="AL90" s="371"/>
      <c r="AM90" s="409"/>
      <c r="AN90" s="409"/>
      <c r="AO90" s="371"/>
      <c r="AP90" s="423"/>
    </row>
    <row r="91" spans="1:42" s="5" customFormat="1" ht="27" customHeight="1">
      <c r="A91" s="426"/>
      <c r="B91" s="330"/>
      <c r="C91" s="433"/>
      <c r="D91" s="395"/>
      <c r="E91" s="404"/>
      <c r="F91" s="404"/>
      <c r="G91" s="48" t="s">
        <v>13</v>
      </c>
      <c r="H91" s="55">
        <f>+H87+H89</f>
        <v>136000</v>
      </c>
      <c r="I91" s="55">
        <f>+I87+I89</f>
        <v>12000</v>
      </c>
      <c r="J91" s="138">
        <v>12000</v>
      </c>
      <c r="K91" s="138">
        <v>19642</v>
      </c>
      <c r="L91" s="187">
        <v>24000</v>
      </c>
      <c r="M91" s="32"/>
      <c r="N91" s="32"/>
      <c r="O91" s="32"/>
      <c r="P91" s="138"/>
      <c r="Q91" s="138">
        <f>+Q87+Q89</f>
        <v>40000</v>
      </c>
      <c r="R91" s="32"/>
      <c r="S91" s="32"/>
      <c r="T91" s="32"/>
      <c r="U91" s="138"/>
      <c r="V91" s="138">
        <f>+V87+V89</f>
        <v>40000</v>
      </c>
      <c r="W91" s="32"/>
      <c r="X91" s="32"/>
      <c r="Y91" s="32"/>
      <c r="Z91" s="138"/>
      <c r="AA91" s="138">
        <f>+AA87+AA89</f>
        <v>20000</v>
      </c>
      <c r="AB91" s="32"/>
      <c r="AC91" s="32"/>
      <c r="AD91" s="32"/>
      <c r="AE91" s="138"/>
      <c r="AF91" s="203"/>
      <c r="AG91" s="203"/>
      <c r="AH91" s="222"/>
      <c r="AI91" s="138">
        <v>19642</v>
      </c>
      <c r="AJ91" s="211"/>
      <c r="AK91" s="211"/>
      <c r="AL91" s="371"/>
      <c r="AM91" s="409"/>
      <c r="AN91" s="409"/>
      <c r="AO91" s="371"/>
      <c r="AP91" s="423"/>
    </row>
    <row r="92" spans="1:42" s="5" customFormat="1" ht="27" customHeight="1" thickBot="1">
      <c r="A92" s="427"/>
      <c r="B92" s="437"/>
      <c r="C92" s="434"/>
      <c r="D92" s="396"/>
      <c r="E92" s="405"/>
      <c r="F92" s="405"/>
      <c r="G92" s="49" t="s">
        <v>14</v>
      </c>
      <c r="H92" s="70">
        <f>+H88+H90</f>
        <v>9885488637.004286</v>
      </c>
      <c r="I92" s="70">
        <f>+I88+I90</f>
        <v>867768637.0042858</v>
      </c>
      <c r="J92" s="260">
        <v>1131691260</v>
      </c>
      <c r="K92" s="260">
        <v>1043806005</v>
      </c>
      <c r="L92" s="190">
        <f>+L88</f>
        <v>1173720000</v>
      </c>
      <c r="M92" s="225"/>
      <c r="N92" s="225"/>
      <c r="O92" s="225"/>
      <c r="P92" s="139"/>
      <c r="Q92" s="239">
        <f>+Q88+Q90</f>
        <v>2955000000</v>
      </c>
      <c r="R92" s="225"/>
      <c r="S92" s="225"/>
      <c r="T92" s="225"/>
      <c r="U92" s="139"/>
      <c r="V92" s="239">
        <f>+V88+V90</f>
        <v>3094000000</v>
      </c>
      <c r="W92" s="225"/>
      <c r="X92" s="225"/>
      <c r="Y92" s="225"/>
      <c r="Z92" s="139"/>
      <c r="AA92" s="239">
        <f>+AA88+AA90</f>
        <v>1795000000</v>
      </c>
      <c r="AB92" s="225"/>
      <c r="AC92" s="225"/>
      <c r="AD92" s="225"/>
      <c r="AE92" s="139"/>
      <c r="AF92" s="225"/>
      <c r="AG92" s="225"/>
      <c r="AH92" s="226"/>
      <c r="AI92" s="260">
        <v>1043806005</v>
      </c>
      <c r="AJ92" s="214"/>
      <c r="AK92" s="214"/>
      <c r="AL92" s="372"/>
      <c r="AM92" s="410"/>
      <c r="AN92" s="410"/>
      <c r="AO92" s="372"/>
      <c r="AP92" s="424"/>
    </row>
    <row r="93" spans="1:42" s="5" customFormat="1" ht="27" customHeight="1">
      <c r="A93" s="425" t="s">
        <v>191</v>
      </c>
      <c r="B93" s="403">
        <v>15</v>
      </c>
      <c r="C93" s="403" t="s">
        <v>193</v>
      </c>
      <c r="D93" s="394" t="s">
        <v>302</v>
      </c>
      <c r="E93" s="403">
        <v>446</v>
      </c>
      <c r="F93" s="403">
        <v>179</v>
      </c>
      <c r="G93" s="47" t="s">
        <v>9</v>
      </c>
      <c r="H93" s="77">
        <v>2.1</v>
      </c>
      <c r="I93" s="81">
        <v>0.1</v>
      </c>
      <c r="J93" s="261">
        <v>0.3</v>
      </c>
      <c r="K93" s="262">
        <v>0.1</v>
      </c>
      <c r="L93" s="191">
        <v>0.6</v>
      </c>
      <c r="M93" s="228"/>
      <c r="N93" s="228"/>
      <c r="O93" s="228"/>
      <c r="P93" s="137"/>
      <c r="Q93" s="227">
        <v>1.1</v>
      </c>
      <c r="R93" s="228"/>
      <c r="S93" s="228"/>
      <c r="T93" s="228"/>
      <c r="U93" s="137"/>
      <c r="V93" s="227">
        <v>1.6</v>
      </c>
      <c r="W93" s="228"/>
      <c r="X93" s="228"/>
      <c r="Y93" s="228"/>
      <c r="Z93" s="137"/>
      <c r="AA93" s="227">
        <v>2.1</v>
      </c>
      <c r="AB93" s="228"/>
      <c r="AC93" s="228"/>
      <c r="AD93" s="228"/>
      <c r="AE93" s="137"/>
      <c r="AF93" s="228"/>
      <c r="AG93" s="228"/>
      <c r="AH93" s="220"/>
      <c r="AI93" s="262">
        <v>0.1</v>
      </c>
      <c r="AJ93" s="217">
        <v>0.33333333333333337</v>
      </c>
      <c r="AK93" s="217">
        <v>0.047619047619047616</v>
      </c>
      <c r="AL93" s="370" t="s">
        <v>404</v>
      </c>
      <c r="AM93" s="373" t="s">
        <v>405</v>
      </c>
      <c r="AN93" s="373" t="s">
        <v>406</v>
      </c>
      <c r="AO93" s="373" t="s">
        <v>362</v>
      </c>
      <c r="AP93" s="373" t="s">
        <v>363</v>
      </c>
    </row>
    <row r="94" spans="1:43" s="5" customFormat="1" ht="27" customHeight="1">
      <c r="A94" s="426"/>
      <c r="B94" s="404"/>
      <c r="C94" s="404"/>
      <c r="D94" s="395"/>
      <c r="E94" s="404"/>
      <c r="F94" s="404"/>
      <c r="G94" s="48" t="s">
        <v>10</v>
      </c>
      <c r="H94" s="52">
        <f>I94+L94+Q94+V94+AA94</f>
        <v>7429995917</v>
      </c>
      <c r="I94" s="53">
        <v>797995917</v>
      </c>
      <c r="J94" s="247">
        <v>2777873206</v>
      </c>
      <c r="K94" s="247">
        <v>2696842011</v>
      </c>
      <c r="L94" s="271">
        <v>1000000000</v>
      </c>
      <c r="M94" s="221"/>
      <c r="N94" s="221"/>
      <c r="O94" s="221"/>
      <c r="P94" s="138"/>
      <c r="Q94" s="221">
        <v>1954000000</v>
      </c>
      <c r="R94" s="221"/>
      <c r="S94" s="221"/>
      <c r="T94" s="221"/>
      <c r="U94" s="138"/>
      <c r="V94" s="221">
        <v>2157000000</v>
      </c>
      <c r="W94" s="221"/>
      <c r="X94" s="221"/>
      <c r="Y94" s="221"/>
      <c r="Z94" s="138"/>
      <c r="AA94" s="221">
        <v>1521000000</v>
      </c>
      <c r="AB94" s="221"/>
      <c r="AC94" s="221"/>
      <c r="AD94" s="221"/>
      <c r="AE94" s="138"/>
      <c r="AF94" s="221"/>
      <c r="AG94" s="221"/>
      <c r="AH94" s="222"/>
      <c r="AI94" s="247">
        <v>2696842011</v>
      </c>
      <c r="AJ94" s="211">
        <v>0.9708297719186827</v>
      </c>
      <c r="AK94" s="200">
        <v>0.2865970616140096</v>
      </c>
      <c r="AL94" s="371"/>
      <c r="AM94" s="374"/>
      <c r="AN94" s="374"/>
      <c r="AO94" s="374"/>
      <c r="AP94" s="374"/>
      <c r="AQ94" s="78"/>
    </row>
    <row r="95" spans="1:42" s="5" customFormat="1" ht="27" customHeight="1">
      <c r="A95" s="426"/>
      <c r="B95" s="404"/>
      <c r="C95" s="404"/>
      <c r="D95" s="395"/>
      <c r="E95" s="404"/>
      <c r="F95" s="404"/>
      <c r="G95" s="48" t="s">
        <v>11</v>
      </c>
      <c r="H95" s="55"/>
      <c r="I95" s="55"/>
      <c r="J95" s="138"/>
      <c r="K95" s="138"/>
      <c r="L95" s="265"/>
      <c r="M95" s="229"/>
      <c r="N95" s="229"/>
      <c r="O95" s="229"/>
      <c r="P95" s="138"/>
      <c r="Q95" s="138">
        <v>0</v>
      </c>
      <c r="R95" s="229"/>
      <c r="S95" s="229"/>
      <c r="T95" s="229"/>
      <c r="U95" s="138"/>
      <c r="V95" s="138">
        <v>0</v>
      </c>
      <c r="W95" s="229"/>
      <c r="X95" s="229"/>
      <c r="Y95" s="229"/>
      <c r="Z95" s="138"/>
      <c r="AA95" s="138">
        <v>0</v>
      </c>
      <c r="AB95" s="229"/>
      <c r="AC95" s="229"/>
      <c r="AD95" s="229"/>
      <c r="AE95" s="138"/>
      <c r="AF95" s="229"/>
      <c r="AG95" s="229"/>
      <c r="AH95" s="230"/>
      <c r="AI95" s="138"/>
      <c r="AJ95" s="223"/>
      <c r="AK95" s="223"/>
      <c r="AL95" s="371"/>
      <c r="AM95" s="374"/>
      <c r="AN95" s="374"/>
      <c r="AO95" s="374"/>
      <c r="AP95" s="374"/>
    </row>
    <row r="96" spans="1:42" s="5" customFormat="1" ht="27" customHeight="1">
      <c r="A96" s="426"/>
      <c r="B96" s="404"/>
      <c r="C96" s="404"/>
      <c r="D96" s="395"/>
      <c r="E96" s="404"/>
      <c r="F96" s="404"/>
      <c r="G96" s="48" t="s">
        <v>12</v>
      </c>
      <c r="H96" s="55"/>
      <c r="I96" s="55"/>
      <c r="J96" s="138"/>
      <c r="K96" s="138"/>
      <c r="L96" s="187"/>
      <c r="M96" s="229"/>
      <c r="N96" s="229"/>
      <c r="O96" s="229"/>
      <c r="P96" s="138"/>
      <c r="Q96" s="138">
        <v>0</v>
      </c>
      <c r="R96" s="229"/>
      <c r="S96" s="229"/>
      <c r="T96" s="229"/>
      <c r="U96" s="138"/>
      <c r="V96" s="138">
        <v>0</v>
      </c>
      <c r="W96" s="229"/>
      <c r="X96" s="229"/>
      <c r="Y96" s="229"/>
      <c r="Z96" s="138"/>
      <c r="AA96" s="138">
        <v>0</v>
      </c>
      <c r="AB96" s="229"/>
      <c r="AC96" s="229"/>
      <c r="AD96" s="229"/>
      <c r="AE96" s="138"/>
      <c r="AF96" s="229"/>
      <c r="AG96" s="229"/>
      <c r="AH96" s="230"/>
      <c r="AI96" s="138"/>
      <c r="AJ96" s="223"/>
      <c r="AK96" s="223"/>
      <c r="AL96" s="371"/>
      <c r="AM96" s="374"/>
      <c r="AN96" s="374"/>
      <c r="AO96" s="374"/>
      <c r="AP96" s="374"/>
    </row>
    <row r="97" spans="1:42" s="5" customFormat="1" ht="27" customHeight="1">
      <c r="A97" s="426"/>
      <c r="B97" s="404"/>
      <c r="C97" s="404"/>
      <c r="D97" s="395"/>
      <c r="E97" s="404"/>
      <c r="F97" s="404"/>
      <c r="G97" s="48" t="s">
        <v>13</v>
      </c>
      <c r="H97" s="55">
        <f>+H93+H95</f>
        <v>2.1</v>
      </c>
      <c r="I97" s="55">
        <f>+I93+I95</f>
        <v>0.1</v>
      </c>
      <c r="J97" s="138">
        <v>0.3</v>
      </c>
      <c r="K97" s="138">
        <v>0.1</v>
      </c>
      <c r="L97" s="136">
        <v>0.6</v>
      </c>
      <c r="M97" s="229"/>
      <c r="N97" s="229"/>
      <c r="O97" s="229"/>
      <c r="P97" s="138"/>
      <c r="Q97" s="138">
        <f>+Q93+Q95</f>
        <v>1.1</v>
      </c>
      <c r="R97" s="229"/>
      <c r="S97" s="229"/>
      <c r="T97" s="229"/>
      <c r="U97" s="138"/>
      <c r="V97" s="138">
        <f>+V93+V95</f>
        <v>1.6</v>
      </c>
      <c r="W97" s="229"/>
      <c r="X97" s="229"/>
      <c r="Y97" s="229"/>
      <c r="Z97" s="138"/>
      <c r="AA97" s="138">
        <f>+AA93+AA95</f>
        <v>2.1</v>
      </c>
      <c r="AB97" s="229"/>
      <c r="AC97" s="229"/>
      <c r="AD97" s="229"/>
      <c r="AE97" s="138"/>
      <c r="AF97" s="229"/>
      <c r="AG97" s="229"/>
      <c r="AH97" s="230"/>
      <c r="AI97" s="138">
        <v>0.1</v>
      </c>
      <c r="AJ97" s="223"/>
      <c r="AK97" s="223"/>
      <c r="AL97" s="371"/>
      <c r="AM97" s="374"/>
      <c r="AN97" s="374"/>
      <c r="AO97" s="374"/>
      <c r="AP97" s="374"/>
    </row>
    <row r="98" spans="1:42" s="5" customFormat="1" ht="27" customHeight="1" thickBot="1">
      <c r="A98" s="427"/>
      <c r="B98" s="405"/>
      <c r="C98" s="405"/>
      <c r="D98" s="396"/>
      <c r="E98" s="405"/>
      <c r="F98" s="405"/>
      <c r="G98" s="49" t="s">
        <v>14</v>
      </c>
      <c r="H98" s="70">
        <f>+H94+H96</f>
        <v>7429995917</v>
      </c>
      <c r="I98" s="70">
        <f>+I94+I96</f>
        <v>797995917</v>
      </c>
      <c r="J98" s="260">
        <v>2777873206</v>
      </c>
      <c r="K98" s="260">
        <v>2696842011</v>
      </c>
      <c r="L98" s="190">
        <f>+L94</f>
        <v>1000000000</v>
      </c>
      <c r="M98" s="225"/>
      <c r="N98" s="225"/>
      <c r="O98" s="225"/>
      <c r="P98" s="139"/>
      <c r="Q98" s="239">
        <f>+Q94+Q96</f>
        <v>1954000000</v>
      </c>
      <c r="R98" s="225"/>
      <c r="S98" s="225"/>
      <c r="T98" s="225"/>
      <c r="U98" s="139"/>
      <c r="V98" s="239">
        <f>+V94+V96</f>
        <v>2157000000</v>
      </c>
      <c r="W98" s="225"/>
      <c r="X98" s="225"/>
      <c r="Y98" s="225"/>
      <c r="Z98" s="139"/>
      <c r="AA98" s="239">
        <f>+AA94+AA96</f>
        <v>1521000000</v>
      </c>
      <c r="AB98" s="225"/>
      <c r="AC98" s="225"/>
      <c r="AD98" s="225"/>
      <c r="AE98" s="139"/>
      <c r="AF98" s="225"/>
      <c r="AG98" s="225"/>
      <c r="AH98" s="226"/>
      <c r="AI98" s="260">
        <v>2696842011</v>
      </c>
      <c r="AJ98" s="214"/>
      <c r="AK98" s="214"/>
      <c r="AL98" s="372"/>
      <c r="AM98" s="375"/>
      <c r="AN98" s="375"/>
      <c r="AO98" s="375"/>
      <c r="AP98" s="375"/>
    </row>
    <row r="99" spans="1:42" s="5" customFormat="1" ht="27" customHeight="1">
      <c r="A99" s="425" t="s">
        <v>191</v>
      </c>
      <c r="B99" s="403">
        <v>16</v>
      </c>
      <c r="C99" s="432" t="s">
        <v>194</v>
      </c>
      <c r="D99" s="394" t="s">
        <v>302</v>
      </c>
      <c r="E99" s="403">
        <f>GESTIÓN!C27</f>
        <v>445</v>
      </c>
      <c r="F99" s="403">
        <v>179</v>
      </c>
      <c r="G99" s="47" t="s">
        <v>9</v>
      </c>
      <c r="H99" s="77">
        <v>18</v>
      </c>
      <c r="I99" s="26">
        <v>1</v>
      </c>
      <c r="J99" s="30">
        <v>1</v>
      </c>
      <c r="K99" s="262">
        <v>1</v>
      </c>
      <c r="L99" s="26">
        <v>4</v>
      </c>
      <c r="M99" s="30"/>
      <c r="N99" s="30"/>
      <c r="O99" s="30"/>
      <c r="P99" s="137"/>
      <c r="Q99" s="30">
        <v>9</v>
      </c>
      <c r="R99" s="30"/>
      <c r="S99" s="30"/>
      <c r="T99" s="30"/>
      <c r="U99" s="137"/>
      <c r="V99" s="30">
        <v>14</v>
      </c>
      <c r="W99" s="30"/>
      <c r="X99" s="30"/>
      <c r="Y99" s="30"/>
      <c r="Z99" s="137"/>
      <c r="AA99" s="30">
        <v>18</v>
      </c>
      <c r="AB99" s="30"/>
      <c r="AC99" s="30"/>
      <c r="AD99" s="30"/>
      <c r="AE99" s="137"/>
      <c r="AF99" s="195"/>
      <c r="AG99" s="195"/>
      <c r="AH99" s="220"/>
      <c r="AI99" s="262">
        <v>1</v>
      </c>
      <c r="AJ99" s="217">
        <v>1</v>
      </c>
      <c r="AK99" s="217">
        <v>0.05555555555555555</v>
      </c>
      <c r="AL99" s="370" t="s">
        <v>407</v>
      </c>
      <c r="AM99" s="435" t="s">
        <v>333</v>
      </c>
      <c r="AN99" s="435" t="s">
        <v>136</v>
      </c>
      <c r="AO99" s="373" t="s">
        <v>408</v>
      </c>
      <c r="AP99" s="422" t="s">
        <v>363</v>
      </c>
    </row>
    <row r="100" spans="1:43" s="5" customFormat="1" ht="27" customHeight="1">
      <c r="A100" s="426"/>
      <c r="B100" s="404"/>
      <c r="C100" s="433"/>
      <c r="D100" s="395"/>
      <c r="E100" s="404"/>
      <c r="F100" s="404"/>
      <c r="G100" s="48" t="s">
        <v>10</v>
      </c>
      <c r="H100" s="52">
        <f>I100+L100+Q100+V100+AA100</f>
        <v>11656701284</v>
      </c>
      <c r="I100" s="53">
        <v>3506061284</v>
      </c>
      <c r="J100" s="247">
        <v>2489515766</v>
      </c>
      <c r="K100" s="247">
        <v>2331546862.8</v>
      </c>
      <c r="L100" s="271">
        <v>1340640000</v>
      </c>
      <c r="M100" s="221"/>
      <c r="N100" s="221"/>
      <c r="O100" s="221"/>
      <c r="P100" s="138"/>
      <c r="Q100" s="221">
        <v>2336000000</v>
      </c>
      <c r="R100" s="221"/>
      <c r="S100" s="221"/>
      <c r="T100" s="221"/>
      <c r="U100" s="138"/>
      <c r="V100" s="221">
        <v>2386000000</v>
      </c>
      <c r="W100" s="221"/>
      <c r="X100" s="221"/>
      <c r="Y100" s="221"/>
      <c r="Z100" s="138"/>
      <c r="AA100" s="221">
        <v>2088000000</v>
      </c>
      <c r="AB100" s="221"/>
      <c r="AC100" s="221"/>
      <c r="AD100" s="221"/>
      <c r="AE100" s="138"/>
      <c r="AF100" s="221"/>
      <c r="AG100" s="221"/>
      <c r="AH100" s="222"/>
      <c r="AI100" s="247">
        <v>2331546862.8</v>
      </c>
      <c r="AJ100" s="211">
        <v>0.936546333484839</v>
      </c>
      <c r="AK100" s="200">
        <v>0.21912713630098563</v>
      </c>
      <c r="AL100" s="371"/>
      <c r="AM100" s="406"/>
      <c r="AN100" s="406"/>
      <c r="AO100" s="374"/>
      <c r="AP100" s="423"/>
      <c r="AQ100" s="78"/>
    </row>
    <row r="101" spans="1:42" s="5" customFormat="1" ht="27" customHeight="1">
      <c r="A101" s="426"/>
      <c r="B101" s="404"/>
      <c r="C101" s="433"/>
      <c r="D101" s="395"/>
      <c r="E101" s="404"/>
      <c r="F101" s="404"/>
      <c r="G101" s="48" t="s">
        <v>11</v>
      </c>
      <c r="H101" s="55"/>
      <c r="I101" s="55"/>
      <c r="J101" s="138"/>
      <c r="K101" s="138"/>
      <c r="L101" s="136"/>
      <c r="M101" s="202"/>
      <c r="N101" s="202"/>
      <c r="O101" s="202"/>
      <c r="P101" s="138"/>
      <c r="Q101" s="138">
        <v>0</v>
      </c>
      <c r="R101" s="202"/>
      <c r="S101" s="202"/>
      <c r="T101" s="202"/>
      <c r="U101" s="138"/>
      <c r="V101" s="138">
        <v>0</v>
      </c>
      <c r="W101" s="202"/>
      <c r="X101" s="202"/>
      <c r="Y101" s="202"/>
      <c r="Z101" s="138"/>
      <c r="AA101" s="138">
        <v>0</v>
      </c>
      <c r="AB101" s="202"/>
      <c r="AC101" s="202"/>
      <c r="AD101" s="202"/>
      <c r="AE101" s="138"/>
      <c r="AF101" s="203"/>
      <c r="AG101" s="203"/>
      <c r="AH101" s="222"/>
      <c r="AI101" s="138"/>
      <c r="AJ101" s="211"/>
      <c r="AK101" s="211"/>
      <c r="AL101" s="371"/>
      <c r="AM101" s="406"/>
      <c r="AN101" s="406"/>
      <c r="AO101" s="374"/>
      <c r="AP101" s="423"/>
    </row>
    <row r="102" spans="1:42" s="5" customFormat="1" ht="27" customHeight="1">
      <c r="A102" s="426"/>
      <c r="B102" s="404"/>
      <c r="C102" s="433"/>
      <c r="D102" s="395"/>
      <c r="E102" s="404"/>
      <c r="F102" s="404"/>
      <c r="G102" s="48" t="s">
        <v>12</v>
      </c>
      <c r="H102" s="55"/>
      <c r="I102" s="55"/>
      <c r="J102" s="138"/>
      <c r="K102" s="138"/>
      <c r="L102" s="187"/>
      <c r="M102" s="202"/>
      <c r="N102" s="202"/>
      <c r="O102" s="202"/>
      <c r="P102" s="138"/>
      <c r="Q102" s="138">
        <v>0</v>
      </c>
      <c r="R102" s="202"/>
      <c r="S102" s="202"/>
      <c r="T102" s="202"/>
      <c r="U102" s="138"/>
      <c r="V102" s="138">
        <v>0</v>
      </c>
      <c r="W102" s="202"/>
      <c r="X102" s="202"/>
      <c r="Y102" s="202"/>
      <c r="Z102" s="138"/>
      <c r="AA102" s="138">
        <v>0</v>
      </c>
      <c r="AB102" s="202"/>
      <c r="AC102" s="202"/>
      <c r="AD102" s="202"/>
      <c r="AE102" s="138"/>
      <c r="AF102" s="221"/>
      <c r="AG102" s="221"/>
      <c r="AH102" s="222"/>
      <c r="AI102" s="138"/>
      <c r="AJ102" s="211"/>
      <c r="AK102" s="211"/>
      <c r="AL102" s="371"/>
      <c r="AM102" s="406"/>
      <c r="AN102" s="406"/>
      <c r="AO102" s="374"/>
      <c r="AP102" s="423"/>
    </row>
    <row r="103" spans="1:42" s="5" customFormat="1" ht="27" customHeight="1">
      <c r="A103" s="426"/>
      <c r="B103" s="404"/>
      <c r="C103" s="433"/>
      <c r="D103" s="395"/>
      <c r="E103" s="404"/>
      <c r="F103" s="404"/>
      <c r="G103" s="48" t="s">
        <v>13</v>
      </c>
      <c r="H103" s="55">
        <f>+H99+H101</f>
        <v>18</v>
      </c>
      <c r="I103" s="55">
        <f>+I99+I101</f>
        <v>1</v>
      </c>
      <c r="J103" s="138">
        <v>1</v>
      </c>
      <c r="K103" s="138">
        <v>1</v>
      </c>
      <c r="L103" s="72">
        <f>+L99</f>
        <v>4</v>
      </c>
      <c r="M103" s="32"/>
      <c r="N103" s="32"/>
      <c r="O103" s="32"/>
      <c r="P103" s="138"/>
      <c r="Q103" s="138">
        <f>+Q99+Q101</f>
        <v>9</v>
      </c>
      <c r="R103" s="32"/>
      <c r="S103" s="32"/>
      <c r="T103" s="32"/>
      <c r="U103" s="138"/>
      <c r="V103" s="138">
        <f>+V99+V101</f>
        <v>14</v>
      </c>
      <c r="W103" s="32"/>
      <c r="X103" s="32"/>
      <c r="Y103" s="32"/>
      <c r="Z103" s="138"/>
      <c r="AA103" s="138">
        <f>+AA99+AA101</f>
        <v>18</v>
      </c>
      <c r="AB103" s="32"/>
      <c r="AC103" s="32"/>
      <c r="AD103" s="32"/>
      <c r="AE103" s="138"/>
      <c r="AF103" s="203"/>
      <c r="AG103" s="203"/>
      <c r="AH103" s="222"/>
      <c r="AI103" s="138">
        <v>1</v>
      </c>
      <c r="AJ103" s="211"/>
      <c r="AK103" s="211"/>
      <c r="AL103" s="371"/>
      <c r="AM103" s="406"/>
      <c r="AN103" s="406"/>
      <c r="AO103" s="374"/>
      <c r="AP103" s="423"/>
    </row>
    <row r="104" spans="1:42" s="5" customFormat="1" ht="27" customHeight="1" thickBot="1">
      <c r="A104" s="427"/>
      <c r="B104" s="405"/>
      <c r="C104" s="434"/>
      <c r="D104" s="396"/>
      <c r="E104" s="405"/>
      <c r="F104" s="405"/>
      <c r="G104" s="49" t="s">
        <v>14</v>
      </c>
      <c r="H104" s="70">
        <f>+H100+H102</f>
        <v>11656701284</v>
      </c>
      <c r="I104" s="70">
        <f>+I100+I102</f>
        <v>3506061284</v>
      </c>
      <c r="J104" s="260">
        <v>2489515766</v>
      </c>
      <c r="K104" s="260">
        <v>2331546862.8</v>
      </c>
      <c r="L104" s="190">
        <f>+L100</f>
        <v>1340640000</v>
      </c>
      <c r="M104" s="225"/>
      <c r="N104" s="225"/>
      <c r="O104" s="225"/>
      <c r="P104" s="139"/>
      <c r="Q104" s="239">
        <f>+Q100+Q102</f>
        <v>2336000000</v>
      </c>
      <c r="R104" s="225"/>
      <c r="S104" s="225"/>
      <c r="T104" s="225"/>
      <c r="U104" s="139"/>
      <c r="V104" s="239">
        <f>+V100+V102</f>
        <v>2386000000</v>
      </c>
      <c r="W104" s="225"/>
      <c r="X104" s="225"/>
      <c r="Y104" s="225"/>
      <c r="Z104" s="139"/>
      <c r="AA104" s="239">
        <f>+AA100+AA102</f>
        <v>2088000000</v>
      </c>
      <c r="AB104" s="225"/>
      <c r="AC104" s="225"/>
      <c r="AD104" s="225"/>
      <c r="AE104" s="139"/>
      <c r="AF104" s="225"/>
      <c r="AG104" s="225"/>
      <c r="AH104" s="226"/>
      <c r="AI104" s="260">
        <v>2331546862.8</v>
      </c>
      <c r="AJ104" s="214"/>
      <c r="AK104" s="214"/>
      <c r="AL104" s="372"/>
      <c r="AM104" s="407"/>
      <c r="AN104" s="407"/>
      <c r="AO104" s="375"/>
      <c r="AP104" s="424"/>
    </row>
    <row r="105" spans="1:42" s="5" customFormat="1" ht="27" customHeight="1">
      <c r="A105" s="425" t="s">
        <v>221</v>
      </c>
      <c r="B105" s="397">
        <v>17</v>
      </c>
      <c r="C105" s="400" t="s">
        <v>195</v>
      </c>
      <c r="D105" s="394" t="s">
        <v>196</v>
      </c>
      <c r="E105" s="403">
        <f>GESTIÓN!C22</f>
        <v>460</v>
      </c>
      <c r="F105" s="403">
        <v>179</v>
      </c>
      <c r="G105" s="47" t="s">
        <v>9</v>
      </c>
      <c r="H105" s="77">
        <v>90</v>
      </c>
      <c r="I105" s="77">
        <v>150</v>
      </c>
      <c r="J105" s="137">
        <v>150</v>
      </c>
      <c r="K105" s="137">
        <v>137</v>
      </c>
      <c r="L105" s="26">
        <v>130</v>
      </c>
      <c r="M105" s="30"/>
      <c r="N105" s="30"/>
      <c r="O105" s="30"/>
      <c r="P105" s="137"/>
      <c r="Q105" s="30">
        <v>120</v>
      </c>
      <c r="R105" s="30"/>
      <c r="S105" s="30"/>
      <c r="T105" s="30"/>
      <c r="U105" s="137"/>
      <c r="V105" s="30">
        <v>90</v>
      </c>
      <c r="W105" s="30"/>
      <c r="X105" s="30"/>
      <c r="Y105" s="30"/>
      <c r="Z105" s="137"/>
      <c r="AA105" s="30">
        <v>90</v>
      </c>
      <c r="AB105" s="30"/>
      <c r="AC105" s="30"/>
      <c r="AD105" s="30"/>
      <c r="AE105" s="137"/>
      <c r="AF105" s="195"/>
      <c r="AG105" s="195"/>
      <c r="AH105" s="196"/>
      <c r="AI105" s="137">
        <v>137</v>
      </c>
      <c r="AJ105" s="217">
        <v>1.094890510948905</v>
      </c>
      <c r="AK105" s="217">
        <v>0.656934306569343</v>
      </c>
      <c r="AL105" s="370" t="s">
        <v>409</v>
      </c>
      <c r="AM105" s="408" t="s">
        <v>136</v>
      </c>
      <c r="AN105" s="408" t="s">
        <v>136</v>
      </c>
      <c r="AO105" s="370" t="s">
        <v>410</v>
      </c>
      <c r="AP105" s="422" t="s">
        <v>411</v>
      </c>
    </row>
    <row r="106" spans="1:42" s="5" customFormat="1" ht="27" customHeight="1">
      <c r="A106" s="426"/>
      <c r="B106" s="398"/>
      <c r="C106" s="401"/>
      <c r="D106" s="395"/>
      <c r="E106" s="404"/>
      <c r="F106" s="404"/>
      <c r="G106" s="48" t="s">
        <v>10</v>
      </c>
      <c r="H106" s="52">
        <f>I106+L106+Q106+V106+AA106</f>
        <v>9110958080</v>
      </c>
      <c r="I106" s="53">
        <v>1006558080</v>
      </c>
      <c r="J106" s="247">
        <v>693556769</v>
      </c>
      <c r="K106" s="247">
        <v>529535327</v>
      </c>
      <c r="L106" s="271">
        <v>1049400000</v>
      </c>
      <c r="M106" s="198"/>
      <c r="N106" s="198"/>
      <c r="O106" s="198"/>
      <c r="P106" s="138"/>
      <c r="Q106" s="198">
        <v>2521000000</v>
      </c>
      <c r="R106" s="198"/>
      <c r="S106" s="198"/>
      <c r="T106" s="198"/>
      <c r="U106" s="138"/>
      <c r="V106" s="198">
        <v>2671000000</v>
      </c>
      <c r="W106" s="198"/>
      <c r="X106" s="198"/>
      <c r="Y106" s="198"/>
      <c r="Z106" s="138"/>
      <c r="AA106" s="198">
        <v>1863000000</v>
      </c>
      <c r="AB106" s="198"/>
      <c r="AC106" s="198"/>
      <c r="AD106" s="198"/>
      <c r="AE106" s="138"/>
      <c r="AF106" s="198"/>
      <c r="AG106" s="198"/>
      <c r="AH106" s="199"/>
      <c r="AI106" s="247">
        <v>529535327</v>
      </c>
      <c r="AJ106" s="211">
        <v>0.7635068254953474</v>
      </c>
      <c r="AK106" s="200">
        <v>0.06018844385162721</v>
      </c>
      <c r="AL106" s="371"/>
      <c r="AM106" s="409"/>
      <c r="AN106" s="409"/>
      <c r="AO106" s="371"/>
      <c r="AP106" s="423"/>
    </row>
    <row r="107" spans="1:42" s="5" customFormat="1" ht="27" customHeight="1">
      <c r="A107" s="426"/>
      <c r="B107" s="398"/>
      <c r="C107" s="401"/>
      <c r="D107" s="395"/>
      <c r="E107" s="404"/>
      <c r="F107" s="404"/>
      <c r="G107" s="48" t="s">
        <v>11</v>
      </c>
      <c r="H107" s="55"/>
      <c r="I107" s="55"/>
      <c r="J107" s="234"/>
      <c r="K107" s="234"/>
      <c r="L107" s="136"/>
      <c r="M107" s="219"/>
      <c r="N107" s="231"/>
      <c r="O107" s="202"/>
      <c r="P107" s="138"/>
      <c r="Q107" s="138">
        <v>0</v>
      </c>
      <c r="R107" s="202"/>
      <c r="S107" s="202"/>
      <c r="T107" s="202"/>
      <c r="U107" s="138"/>
      <c r="V107" s="138">
        <v>0</v>
      </c>
      <c r="W107" s="202"/>
      <c r="X107" s="202"/>
      <c r="Y107" s="202"/>
      <c r="Z107" s="138"/>
      <c r="AA107" s="138">
        <v>0</v>
      </c>
      <c r="AB107" s="202"/>
      <c r="AC107" s="202"/>
      <c r="AD107" s="202"/>
      <c r="AE107" s="138"/>
      <c r="AF107" s="203"/>
      <c r="AG107" s="203"/>
      <c r="AH107" s="199"/>
      <c r="AI107" s="234"/>
      <c r="AJ107" s="211"/>
      <c r="AK107" s="211"/>
      <c r="AL107" s="371"/>
      <c r="AM107" s="409"/>
      <c r="AN107" s="409"/>
      <c r="AO107" s="371"/>
      <c r="AP107" s="423"/>
    </row>
    <row r="108" spans="1:42" s="5" customFormat="1" ht="27" customHeight="1">
      <c r="A108" s="426"/>
      <c r="B108" s="398"/>
      <c r="C108" s="401"/>
      <c r="D108" s="395"/>
      <c r="E108" s="404"/>
      <c r="F108" s="404"/>
      <c r="G108" s="48" t="s">
        <v>12</v>
      </c>
      <c r="H108" s="55"/>
      <c r="I108" s="55"/>
      <c r="J108" s="234"/>
      <c r="K108" s="234"/>
      <c r="L108" s="265"/>
      <c r="M108" s="202"/>
      <c r="N108" s="202"/>
      <c r="O108" s="202"/>
      <c r="P108" s="138"/>
      <c r="Q108" s="138">
        <v>0</v>
      </c>
      <c r="R108" s="202"/>
      <c r="S108" s="202"/>
      <c r="T108" s="202"/>
      <c r="U108" s="138"/>
      <c r="V108" s="138">
        <v>0</v>
      </c>
      <c r="W108" s="202"/>
      <c r="X108" s="202"/>
      <c r="Y108" s="202"/>
      <c r="Z108" s="138"/>
      <c r="AA108" s="138">
        <v>0</v>
      </c>
      <c r="AB108" s="202"/>
      <c r="AC108" s="202"/>
      <c r="AD108" s="202"/>
      <c r="AE108" s="138"/>
      <c r="AF108" s="198"/>
      <c r="AG108" s="198"/>
      <c r="AH108" s="199"/>
      <c r="AI108" s="234"/>
      <c r="AJ108" s="211"/>
      <c r="AK108" s="211"/>
      <c r="AL108" s="371"/>
      <c r="AM108" s="409"/>
      <c r="AN108" s="409"/>
      <c r="AO108" s="371"/>
      <c r="AP108" s="423"/>
    </row>
    <row r="109" spans="1:42" s="5" customFormat="1" ht="27" customHeight="1">
      <c r="A109" s="426"/>
      <c r="B109" s="398"/>
      <c r="C109" s="401"/>
      <c r="D109" s="395"/>
      <c r="E109" s="404"/>
      <c r="F109" s="404"/>
      <c r="G109" s="48" t="s">
        <v>13</v>
      </c>
      <c r="H109" s="55">
        <f>+H105+H107</f>
        <v>90</v>
      </c>
      <c r="I109" s="55">
        <f>+I105+I107</f>
        <v>150</v>
      </c>
      <c r="J109" s="234">
        <v>150</v>
      </c>
      <c r="K109" s="234">
        <v>137</v>
      </c>
      <c r="L109" s="136">
        <v>130</v>
      </c>
      <c r="M109" s="32"/>
      <c r="N109" s="32"/>
      <c r="O109" s="32"/>
      <c r="P109" s="138"/>
      <c r="Q109" s="138">
        <f>+Q105+Q107</f>
        <v>120</v>
      </c>
      <c r="R109" s="32"/>
      <c r="S109" s="32"/>
      <c r="T109" s="32"/>
      <c r="U109" s="138"/>
      <c r="V109" s="138">
        <f>+V105+V107</f>
        <v>90</v>
      </c>
      <c r="W109" s="32"/>
      <c r="X109" s="32"/>
      <c r="Y109" s="32"/>
      <c r="Z109" s="138"/>
      <c r="AA109" s="138">
        <f>+AA105+AA107</f>
        <v>90</v>
      </c>
      <c r="AB109" s="32"/>
      <c r="AC109" s="32"/>
      <c r="AD109" s="32"/>
      <c r="AE109" s="138"/>
      <c r="AF109" s="203"/>
      <c r="AG109" s="203"/>
      <c r="AH109" s="199"/>
      <c r="AI109" s="234">
        <v>137</v>
      </c>
      <c r="AJ109" s="211"/>
      <c r="AK109" s="211"/>
      <c r="AL109" s="371"/>
      <c r="AM109" s="409"/>
      <c r="AN109" s="409"/>
      <c r="AO109" s="371"/>
      <c r="AP109" s="423"/>
    </row>
    <row r="110" spans="1:42" s="5" customFormat="1" ht="27" customHeight="1" thickBot="1">
      <c r="A110" s="427"/>
      <c r="B110" s="399"/>
      <c r="C110" s="402"/>
      <c r="D110" s="396"/>
      <c r="E110" s="405"/>
      <c r="F110" s="405"/>
      <c r="G110" s="49" t="s">
        <v>14</v>
      </c>
      <c r="H110" s="70">
        <f>+H106+H108</f>
        <v>9110958080</v>
      </c>
      <c r="I110" s="70">
        <f>+I106+I108</f>
        <v>1006558080</v>
      </c>
      <c r="J110" s="237">
        <v>693556769</v>
      </c>
      <c r="K110" s="237">
        <v>529535327</v>
      </c>
      <c r="L110" s="190">
        <f>+L106</f>
        <v>1049400000</v>
      </c>
      <c r="M110" s="206"/>
      <c r="N110" s="206"/>
      <c r="O110" s="206"/>
      <c r="P110" s="139"/>
      <c r="Q110" s="239">
        <f>+Q106+Q108</f>
        <v>2521000000</v>
      </c>
      <c r="R110" s="206"/>
      <c r="S110" s="206"/>
      <c r="T110" s="206"/>
      <c r="U110" s="139"/>
      <c r="V110" s="239">
        <f>+V106+V108</f>
        <v>2671000000</v>
      </c>
      <c r="W110" s="206"/>
      <c r="X110" s="206"/>
      <c r="Y110" s="206"/>
      <c r="Z110" s="139"/>
      <c r="AA110" s="239">
        <f>+AA106+AA108</f>
        <v>1863000000</v>
      </c>
      <c r="AB110" s="206"/>
      <c r="AC110" s="206"/>
      <c r="AD110" s="206"/>
      <c r="AE110" s="139"/>
      <c r="AF110" s="206"/>
      <c r="AG110" s="206"/>
      <c r="AH110" s="207"/>
      <c r="AI110" s="237">
        <v>529535327</v>
      </c>
      <c r="AJ110" s="214"/>
      <c r="AK110" s="214"/>
      <c r="AL110" s="372"/>
      <c r="AM110" s="410"/>
      <c r="AN110" s="410"/>
      <c r="AO110" s="372"/>
      <c r="AP110" s="424"/>
    </row>
    <row r="111" spans="1:42" s="5" customFormat="1" ht="27" customHeight="1">
      <c r="A111" s="425" t="s">
        <v>221</v>
      </c>
      <c r="B111" s="397">
        <v>18</v>
      </c>
      <c r="C111" s="400" t="s">
        <v>197</v>
      </c>
      <c r="D111" s="394" t="s">
        <v>114</v>
      </c>
      <c r="E111" s="403" t="s">
        <v>326</v>
      </c>
      <c r="F111" s="403">
        <v>179</v>
      </c>
      <c r="G111" s="47" t="s">
        <v>9</v>
      </c>
      <c r="H111" s="77">
        <v>12000</v>
      </c>
      <c r="I111" s="77">
        <v>1500</v>
      </c>
      <c r="J111" s="251">
        <v>1343</v>
      </c>
      <c r="K111" s="251">
        <v>1343</v>
      </c>
      <c r="L111" s="26">
        <v>3000</v>
      </c>
      <c r="M111" s="30"/>
      <c r="N111" s="30"/>
      <c r="O111" s="30"/>
      <c r="P111" s="137"/>
      <c r="Q111" s="30">
        <v>3000</v>
      </c>
      <c r="R111" s="30"/>
      <c r="S111" s="30"/>
      <c r="T111" s="30"/>
      <c r="U111" s="137"/>
      <c r="V111" s="30">
        <v>3000</v>
      </c>
      <c r="W111" s="30"/>
      <c r="X111" s="30"/>
      <c r="Y111" s="30"/>
      <c r="Z111" s="137"/>
      <c r="AA111" s="30">
        <v>1500</v>
      </c>
      <c r="AB111" s="30"/>
      <c r="AC111" s="30"/>
      <c r="AD111" s="30"/>
      <c r="AE111" s="137"/>
      <c r="AF111" s="195"/>
      <c r="AG111" s="195"/>
      <c r="AH111" s="196"/>
      <c r="AI111" s="251">
        <v>1343</v>
      </c>
      <c r="AJ111" s="217">
        <v>1</v>
      </c>
      <c r="AK111" s="217">
        <v>0.11191666666666666</v>
      </c>
      <c r="AL111" s="370" t="s">
        <v>412</v>
      </c>
      <c r="AM111" s="408" t="s">
        <v>136</v>
      </c>
      <c r="AN111" s="408" t="s">
        <v>136</v>
      </c>
      <c r="AO111" s="370" t="s">
        <v>376</v>
      </c>
      <c r="AP111" s="422" t="s">
        <v>413</v>
      </c>
    </row>
    <row r="112" spans="1:42" s="5" customFormat="1" ht="27" customHeight="1">
      <c r="A112" s="426"/>
      <c r="B112" s="398"/>
      <c r="C112" s="401"/>
      <c r="D112" s="395"/>
      <c r="E112" s="404"/>
      <c r="F112" s="404"/>
      <c r="G112" s="48" t="s">
        <v>10</v>
      </c>
      <c r="H112" s="52">
        <f>I112+L112+Q112+V112+AA112</f>
        <v>8042264920</v>
      </c>
      <c r="I112" s="53">
        <v>870664920</v>
      </c>
      <c r="J112" s="247">
        <v>764920366</v>
      </c>
      <c r="K112" s="247">
        <v>651313030</v>
      </c>
      <c r="L112" s="271">
        <v>1068600000</v>
      </c>
      <c r="M112" s="198"/>
      <c r="N112" s="209"/>
      <c r="O112" s="198"/>
      <c r="P112" s="138"/>
      <c r="Q112" s="198">
        <v>2181000000</v>
      </c>
      <c r="R112" s="198"/>
      <c r="S112" s="198"/>
      <c r="T112" s="198"/>
      <c r="U112" s="138"/>
      <c r="V112" s="198">
        <v>2310000000</v>
      </c>
      <c r="W112" s="198"/>
      <c r="X112" s="198"/>
      <c r="Y112" s="198"/>
      <c r="Z112" s="138"/>
      <c r="AA112" s="198">
        <v>1612000000</v>
      </c>
      <c r="AB112" s="198"/>
      <c r="AC112" s="198"/>
      <c r="AD112" s="198"/>
      <c r="AE112" s="138"/>
      <c r="AF112" s="198"/>
      <c r="AG112" s="198"/>
      <c r="AH112" s="199"/>
      <c r="AI112" s="247">
        <v>651313030</v>
      </c>
      <c r="AJ112" s="211">
        <v>0.8514782177992107</v>
      </c>
      <c r="AK112" s="200">
        <v>0.08206531325619987</v>
      </c>
      <c r="AL112" s="371"/>
      <c r="AM112" s="409"/>
      <c r="AN112" s="409"/>
      <c r="AO112" s="371"/>
      <c r="AP112" s="423"/>
    </row>
    <row r="113" spans="1:42" s="5" customFormat="1" ht="27" customHeight="1">
      <c r="A113" s="426"/>
      <c r="B113" s="398"/>
      <c r="C113" s="401"/>
      <c r="D113" s="395"/>
      <c r="E113" s="404"/>
      <c r="F113" s="404"/>
      <c r="G113" s="48" t="s">
        <v>11</v>
      </c>
      <c r="H113" s="55"/>
      <c r="I113" s="55"/>
      <c r="J113" s="234"/>
      <c r="K113" s="248"/>
      <c r="L113" s="136"/>
      <c r="M113" s="202"/>
      <c r="N113" s="202"/>
      <c r="O113" s="202"/>
      <c r="P113" s="138"/>
      <c r="Q113" s="138">
        <v>0</v>
      </c>
      <c r="R113" s="202"/>
      <c r="S113" s="202"/>
      <c r="T113" s="202"/>
      <c r="U113" s="138"/>
      <c r="V113" s="138">
        <v>0</v>
      </c>
      <c r="W113" s="202"/>
      <c r="X113" s="202"/>
      <c r="Y113" s="202"/>
      <c r="Z113" s="138"/>
      <c r="AA113" s="138">
        <v>0</v>
      </c>
      <c r="AB113" s="202"/>
      <c r="AC113" s="202"/>
      <c r="AD113" s="202"/>
      <c r="AE113" s="138"/>
      <c r="AF113" s="203"/>
      <c r="AG113" s="203"/>
      <c r="AH113" s="199"/>
      <c r="AI113" s="248"/>
      <c r="AJ113" s="211"/>
      <c r="AK113" s="211"/>
      <c r="AL113" s="371"/>
      <c r="AM113" s="409"/>
      <c r="AN113" s="409"/>
      <c r="AO113" s="371"/>
      <c r="AP113" s="423"/>
    </row>
    <row r="114" spans="1:42" s="5" customFormat="1" ht="27" customHeight="1">
      <c r="A114" s="426"/>
      <c r="B114" s="398"/>
      <c r="C114" s="401"/>
      <c r="D114" s="395"/>
      <c r="E114" s="404"/>
      <c r="F114" s="404"/>
      <c r="G114" s="48" t="s">
        <v>12</v>
      </c>
      <c r="H114" s="55"/>
      <c r="I114" s="55"/>
      <c r="J114" s="234"/>
      <c r="K114" s="234"/>
      <c r="L114" s="265"/>
      <c r="M114" s="202"/>
      <c r="N114" s="202"/>
      <c r="O114" s="202"/>
      <c r="P114" s="138"/>
      <c r="Q114" s="138">
        <v>0</v>
      </c>
      <c r="R114" s="202"/>
      <c r="S114" s="202"/>
      <c r="T114" s="202"/>
      <c r="U114" s="138"/>
      <c r="V114" s="138">
        <v>0</v>
      </c>
      <c r="W114" s="202"/>
      <c r="X114" s="202"/>
      <c r="Y114" s="202"/>
      <c r="Z114" s="138"/>
      <c r="AA114" s="138">
        <v>0</v>
      </c>
      <c r="AB114" s="202"/>
      <c r="AC114" s="202"/>
      <c r="AD114" s="202"/>
      <c r="AE114" s="138"/>
      <c r="AF114" s="198"/>
      <c r="AG114" s="198"/>
      <c r="AH114" s="199"/>
      <c r="AI114" s="234"/>
      <c r="AJ114" s="211"/>
      <c r="AK114" s="211"/>
      <c r="AL114" s="371"/>
      <c r="AM114" s="409"/>
      <c r="AN114" s="409"/>
      <c r="AO114" s="371"/>
      <c r="AP114" s="423"/>
    </row>
    <row r="115" spans="1:42" s="5" customFormat="1" ht="27" customHeight="1">
      <c r="A115" s="426"/>
      <c r="B115" s="398"/>
      <c r="C115" s="401"/>
      <c r="D115" s="395"/>
      <c r="E115" s="404"/>
      <c r="F115" s="404"/>
      <c r="G115" s="48" t="s">
        <v>13</v>
      </c>
      <c r="H115" s="55">
        <f>+H111+H113</f>
        <v>12000</v>
      </c>
      <c r="I115" s="55">
        <f>+I111+I113</f>
        <v>1500</v>
      </c>
      <c r="J115" s="234">
        <v>1343</v>
      </c>
      <c r="K115" s="234">
        <f>+K111</f>
        <v>1343</v>
      </c>
      <c r="L115" s="136">
        <v>3000</v>
      </c>
      <c r="M115" s="32"/>
      <c r="N115" s="32"/>
      <c r="O115" s="32"/>
      <c r="P115" s="138"/>
      <c r="Q115" s="138">
        <f>+Q111+Q113</f>
        <v>3000</v>
      </c>
      <c r="R115" s="32"/>
      <c r="S115" s="32"/>
      <c r="T115" s="32"/>
      <c r="U115" s="138"/>
      <c r="V115" s="138">
        <f>+V111+V113</f>
        <v>3000</v>
      </c>
      <c r="W115" s="32"/>
      <c r="X115" s="32"/>
      <c r="Y115" s="32"/>
      <c r="Z115" s="138"/>
      <c r="AA115" s="138">
        <f>+AA111+AA113</f>
        <v>1500</v>
      </c>
      <c r="AB115" s="32"/>
      <c r="AC115" s="32"/>
      <c r="AD115" s="32"/>
      <c r="AE115" s="138"/>
      <c r="AF115" s="203"/>
      <c r="AG115" s="203"/>
      <c r="AH115" s="199"/>
      <c r="AI115" s="234">
        <f>+AI111</f>
        <v>1343</v>
      </c>
      <c r="AJ115" s="211"/>
      <c r="AK115" s="211"/>
      <c r="AL115" s="371"/>
      <c r="AM115" s="409"/>
      <c r="AN115" s="409"/>
      <c r="AO115" s="371"/>
      <c r="AP115" s="423"/>
    </row>
    <row r="116" spans="1:42" s="5" customFormat="1" ht="27" customHeight="1" thickBot="1">
      <c r="A116" s="427"/>
      <c r="B116" s="399"/>
      <c r="C116" s="402"/>
      <c r="D116" s="396"/>
      <c r="E116" s="405"/>
      <c r="F116" s="405"/>
      <c r="G116" s="49" t="s">
        <v>14</v>
      </c>
      <c r="H116" s="70">
        <f>+H112+H114</f>
        <v>8042264920</v>
      </c>
      <c r="I116" s="70">
        <f>+I112+I114</f>
        <v>870664920</v>
      </c>
      <c r="J116" s="237">
        <v>764920366</v>
      </c>
      <c r="K116" s="237">
        <v>651313030</v>
      </c>
      <c r="L116" s="190">
        <f>+L112</f>
        <v>1068600000</v>
      </c>
      <c r="M116" s="206"/>
      <c r="N116" s="206"/>
      <c r="O116" s="206"/>
      <c r="P116" s="139"/>
      <c r="Q116" s="239">
        <f>+Q112+Q114</f>
        <v>2181000000</v>
      </c>
      <c r="R116" s="206"/>
      <c r="S116" s="206"/>
      <c r="T116" s="206"/>
      <c r="U116" s="139"/>
      <c r="V116" s="239">
        <f>+V112+V114</f>
        <v>2310000000</v>
      </c>
      <c r="W116" s="206"/>
      <c r="X116" s="206"/>
      <c r="Y116" s="206"/>
      <c r="Z116" s="139"/>
      <c r="AA116" s="239">
        <f>+AA112+AA114</f>
        <v>1612000000</v>
      </c>
      <c r="AB116" s="206"/>
      <c r="AC116" s="206"/>
      <c r="AD116" s="206"/>
      <c r="AE116" s="139"/>
      <c r="AF116" s="206"/>
      <c r="AG116" s="206"/>
      <c r="AH116" s="207"/>
      <c r="AI116" s="237">
        <v>651313030</v>
      </c>
      <c r="AJ116" s="214"/>
      <c r="AK116" s="214"/>
      <c r="AL116" s="372"/>
      <c r="AM116" s="410"/>
      <c r="AN116" s="410"/>
      <c r="AO116" s="372"/>
      <c r="AP116" s="424"/>
    </row>
    <row r="117" spans="1:42" s="5" customFormat="1" ht="27" customHeight="1">
      <c r="A117" s="425" t="s">
        <v>221</v>
      </c>
      <c r="B117" s="397">
        <v>19</v>
      </c>
      <c r="C117" s="400" t="s">
        <v>198</v>
      </c>
      <c r="D117" s="394" t="s">
        <v>114</v>
      </c>
      <c r="E117" s="403">
        <f>GESTIÓN!C22</f>
        <v>460</v>
      </c>
      <c r="F117" s="403">
        <v>179</v>
      </c>
      <c r="G117" s="47" t="s">
        <v>9</v>
      </c>
      <c r="H117" s="77">
        <v>1600</v>
      </c>
      <c r="I117" s="77">
        <v>200</v>
      </c>
      <c r="J117" s="30">
        <v>169</v>
      </c>
      <c r="K117" s="137">
        <v>229</v>
      </c>
      <c r="L117" s="26">
        <v>400</v>
      </c>
      <c r="M117" s="30"/>
      <c r="N117" s="30"/>
      <c r="O117" s="30"/>
      <c r="P117" s="137"/>
      <c r="Q117" s="30">
        <v>400</v>
      </c>
      <c r="R117" s="30"/>
      <c r="S117" s="30"/>
      <c r="T117" s="30"/>
      <c r="U117" s="137"/>
      <c r="V117" s="30">
        <v>400</v>
      </c>
      <c r="W117" s="30"/>
      <c r="X117" s="30"/>
      <c r="Y117" s="30"/>
      <c r="Z117" s="137"/>
      <c r="AA117" s="30">
        <v>200</v>
      </c>
      <c r="AB117" s="30"/>
      <c r="AC117" s="30"/>
      <c r="AD117" s="30"/>
      <c r="AE117" s="137"/>
      <c r="AF117" s="195"/>
      <c r="AG117" s="195"/>
      <c r="AH117" s="196"/>
      <c r="AI117" s="137">
        <v>229</v>
      </c>
      <c r="AJ117" s="217">
        <v>1.3550295857988166</v>
      </c>
      <c r="AK117" s="217">
        <v>0.143125</v>
      </c>
      <c r="AL117" s="370" t="s">
        <v>414</v>
      </c>
      <c r="AM117" s="408" t="s">
        <v>136</v>
      </c>
      <c r="AN117" s="408" t="s">
        <v>136</v>
      </c>
      <c r="AO117" s="370" t="s">
        <v>415</v>
      </c>
      <c r="AP117" s="422" t="s">
        <v>413</v>
      </c>
    </row>
    <row r="118" spans="1:42" s="5" customFormat="1" ht="27" customHeight="1">
      <c r="A118" s="426"/>
      <c r="B118" s="398"/>
      <c r="C118" s="401"/>
      <c r="D118" s="395"/>
      <c r="E118" s="404"/>
      <c r="F118" s="404"/>
      <c r="G118" s="48" t="s">
        <v>10</v>
      </c>
      <c r="H118" s="52">
        <f>I118+L118+Q118+V118+AA118</f>
        <v>7376115165</v>
      </c>
      <c r="I118" s="53">
        <v>771115165</v>
      </c>
      <c r="J118" s="247">
        <v>650000000</v>
      </c>
      <c r="K118" s="247">
        <v>520724732</v>
      </c>
      <c r="L118" s="271">
        <v>1200000000</v>
      </c>
      <c r="M118" s="198"/>
      <c r="N118" s="209"/>
      <c r="O118" s="198"/>
      <c r="P118" s="138"/>
      <c r="Q118" s="198">
        <v>1931000000</v>
      </c>
      <c r="R118" s="198"/>
      <c r="S118" s="198"/>
      <c r="T118" s="198"/>
      <c r="U118" s="138"/>
      <c r="V118" s="198">
        <v>2046000000</v>
      </c>
      <c r="W118" s="198"/>
      <c r="X118" s="198"/>
      <c r="Y118" s="198"/>
      <c r="Z118" s="138"/>
      <c r="AA118" s="198">
        <v>1428000000</v>
      </c>
      <c r="AB118" s="198"/>
      <c r="AC118" s="198"/>
      <c r="AD118" s="198"/>
      <c r="AE118" s="138"/>
      <c r="AF118" s="198"/>
      <c r="AG118" s="198"/>
      <c r="AH118" s="199"/>
      <c r="AI118" s="247">
        <v>520724732</v>
      </c>
      <c r="AJ118" s="211">
        <v>0.8011149723076924</v>
      </c>
      <c r="AK118" s="200">
        <v>0.07177460124052377</v>
      </c>
      <c r="AL118" s="371"/>
      <c r="AM118" s="409"/>
      <c r="AN118" s="409"/>
      <c r="AO118" s="371"/>
      <c r="AP118" s="423"/>
    </row>
    <row r="119" spans="1:42" s="5" customFormat="1" ht="27" customHeight="1">
      <c r="A119" s="426"/>
      <c r="B119" s="398"/>
      <c r="C119" s="401"/>
      <c r="D119" s="395"/>
      <c r="E119" s="404"/>
      <c r="F119" s="404"/>
      <c r="G119" s="48" t="s">
        <v>11</v>
      </c>
      <c r="H119" s="55"/>
      <c r="I119" s="55"/>
      <c r="J119" s="234"/>
      <c r="K119" s="234"/>
      <c r="L119" s="136"/>
      <c r="M119" s="202"/>
      <c r="N119" s="202"/>
      <c r="O119" s="202"/>
      <c r="P119" s="138"/>
      <c r="Q119" s="138">
        <v>0</v>
      </c>
      <c r="R119" s="202"/>
      <c r="S119" s="202"/>
      <c r="T119" s="202"/>
      <c r="U119" s="138"/>
      <c r="V119" s="138">
        <v>0</v>
      </c>
      <c r="W119" s="202"/>
      <c r="X119" s="202"/>
      <c r="Y119" s="202"/>
      <c r="Z119" s="138"/>
      <c r="AA119" s="138">
        <v>0</v>
      </c>
      <c r="AB119" s="202"/>
      <c r="AC119" s="202"/>
      <c r="AD119" s="202"/>
      <c r="AE119" s="138"/>
      <c r="AF119" s="203"/>
      <c r="AG119" s="203"/>
      <c r="AH119" s="199"/>
      <c r="AI119" s="234"/>
      <c r="AJ119" s="211"/>
      <c r="AK119" s="211"/>
      <c r="AL119" s="371"/>
      <c r="AM119" s="409"/>
      <c r="AN119" s="409"/>
      <c r="AO119" s="371"/>
      <c r="AP119" s="423"/>
    </row>
    <row r="120" spans="1:42" s="5" customFormat="1" ht="27" customHeight="1">
      <c r="A120" s="426"/>
      <c r="B120" s="398"/>
      <c r="C120" s="401"/>
      <c r="D120" s="395"/>
      <c r="E120" s="404"/>
      <c r="F120" s="404"/>
      <c r="G120" s="48" t="s">
        <v>12</v>
      </c>
      <c r="H120" s="55"/>
      <c r="I120" s="55"/>
      <c r="J120" s="234"/>
      <c r="K120" s="234"/>
      <c r="L120" s="265"/>
      <c r="M120" s="202"/>
      <c r="N120" s="202"/>
      <c r="O120" s="202"/>
      <c r="P120" s="138"/>
      <c r="Q120" s="138">
        <v>0</v>
      </c>
      <c r="R120" s="202"/>
      <c r="S120" s="202"/>
      <c r="T120" s="202"/>
      <c r="U120" s="138"/>
      <c r="V120" s="138">
        <v>0</v>
      </c>
      <c r="W120" s="202"/>
      <c r="X120" s="202"/>
      <c r="Y120" s="202"/>
      <c r="Z120" s="138"/>
      <c r="AA120" s="138">
        <v>0</v>
      </c>
      <c r="AB120" s="202"/>
      <c r="AC120" s="202"/>
      <c r="AD120" s="202"/>
      <c r="AE120" s="138"/>
      <c r="AF120" s="198"/>
      <c r="AG120" s="198"/>
      <c r="AH120" s="199"/>
      <c r="AI120" s="234"/>
      <c r="AJ120" s="211"/>
      <c r="AK120" s="211"/>
      <c r="AL120" s="371"/>
      <c r="AM120" s="409"/>
      <c r="AN120" s="409"/>
      <c r="AO120" s="371"/>
      <c r="AP120" s="423"/>
    </row>
    <row r="121" spans="1:42" s="5" customFormat="1" ht="27" customHeight="1">
      <c r="A121" s="426"/>
      <c r="B121" s="398"/>
      <c r="C121" s="401"/>
      <c r="D121" s="395"/>
      <c r="E121" s="404"/>
      <c r="F121" s="404"/>
      <c r="G121" s="48" t="s">
        <v>13</v>
      </c>
      <c r="H121" s="55">
        <f>+H117+H119</f>
        <v>1600</v>
      </c>
      <c r="I121" s="55">
        <f>+I117+I119</f>
        <v>200</v>
      </c>
      <c r="J121" s="234">
        <v>169</v>
      </c>
      <c r="K121" s="234">
        <v>229</v>
      </c>
      <c r="L121" s="136">
        <v>400</v>
      </c>
      <c r="M121" s="32"/>
      <c r="N121" s="32"/>
      <c r="O121" s="32"/>
      <c r="P121" s="138"/>
      <c r="Q121" s="138">
        <f>+Q117+Q119</f>
        <v>400</v>
      </c>
      <c r="R121" s="32"/>
      <c r="S121" s="32"/>
      <c r="T121" s="32"/>
      <c r="U121" s="138"/>
      <c r="V121" s="138">
        <f>+V117+V119</f>
        <v>400</v>
      </c>
      <c r="W121" s="32"/>
      <c r="X121" s="32"/>
      <c r="Y121" s="32"/>
      <c r="Z121" s="138"/>
      <c r="AA121" s="138">
        <f>+AA117+AA119</f>
        <v>200</v>
      </c>
      <c r="AB121" s="32"/>
      <c r="AC121" s="32"/>
      <c r="AD121" s="32"/>
      <c r="AE121" s="138"/>
      <c r="AF121" s="203"/>
      <c r="AG121" s="203"/>
      <c r="AH121" s="199"/>
      <c r="AI121" s="234">
        <v>229</v>
      </c>
      <c r="AJ121" s="211"/>
      <c r="AK121" s="211"/>
      <c r="AL121" s="371"/>
      <c r="AM121" s="409"/>
      <c r="AN121" s="409"/>
      <c r="AO121" s="371"/>
      <c r="AP121" s="423"/>
    </row>
    <row r="122" spans="1:42" s="5" customFormat="1" ht="27" customHeight="1" thickBot="1">
      <c r="A122" s="427"/>
      <c r="B122" s="399"/>
      <c r="C122" s="402"/>
      <c r="D122" s="396"/>
      <c r="E122" s="405"/>
      <c r="F122" s="405"/>
      <c r="G122" s="49" t="s">
        <v>14</v>
      </c>
      <c r="H122" s="70">
        <f>+H118+H120</f>
        <v>7376115165</v>
      </c>
      <c r="I122" s="70">
        <f>+I118+I120</f>
        <v>771115165</v>
      </c>
      <c r="J122" s="237">
        <v>650000000</v>
      </c>
      <c r="K122" s="237">
        <v>520724732</v>
      </c>
      <c r="L122" s="190">
        <f>+L118</f>
        <v>1200000000</v>
      </c>
      <c r="M122" s="206"/>
      <c r="N122" s="206"/>
      <c r="O122" s="206"/>
      <c r="P122" s="139"/>
      <c r="Q122" s="239">
        <f>+Q118+Q120</f>
        <v>1931000000</v>
      </c>
      <c r="R122" s="206"/>
      <c r="S122" s="206"/>
      <c r="T122" s="206"/>
      <c r="U122" s="139"/>
      <c r="V122" s="239">
        <f>+V118+V120</f>
        <v>2046000000</v>
      </c>
      <c r="W122" s="206"/>
      <c r="X122" s="206"/>
      <c r="Y122" s="206"/>
      <c r="Z122" s="139"/>
      <c r="AA122" s="239">
        <f>+AA118+AA120</f>
        <v>1428000000</v>
      </c>
      <c r="AB122" s="206"/>
      <c r="AC122" s="206"/>
      <c r="AD122" s="206"/>
      <c r="AE122" s="139"/>
      <c r="AF122" s="206"/>
      <c r="AG122" s="206"/>
      <c r="AH122" s="207"/>
      <c r="AI122" s="237">
        <v>520724732</v>
      </c>
      <c r="AJ122" s="214"/>
      <c r="AK122" s="214"/>
      <c r="AL122" s="372"/>
      <c r="AM122" s="410"/>
      <c r="AN122" s="410"/>
      <c r="AO122" s="372"/>
      <c r="AP122" s="424"/>
    </row>
    <row r="123" spans="1:42" ht="31.5" customHeight="1">
      <c r="A123" s="428" t="s">
        <v>15</v>
      </c>
      <c r="B123" s="428"/>
      <c r="C123" s="428"/>
      <c r="D123" s="428"/>
      <c r="E123" s="428"/>
      <c r="F123" s="428"/>
      <c r="G123" s="50" t="s">
        <v>10</v>
      </c>
      <c r="H123" s="33">
        <f>H10+H16+H22+H28+H34+H40+H46+H52+H58+H64+H70+H76+H82+H88+H94+H100+H106+H112+H118</f>
        <v>124769027165.00429</v>
      </c>
      <c r="I123" s="33">
        <f>I10+I16+I22+I28+I34+I40+I46+I52+I58+I64+I70+I76+I82+I88+I94+I100+I106+I112+I118</f>
        <v>15769338165.004286</v>
      </c>
      <c r="J123" s="33">
        <f>J10+J16+J22+J28+J34+J40+J46+J52+J58+J64+J70+J76+J82+J88+J94+J100+J106+J112+J118</f>
        <v>15676402912</v>
      </c>
      <c r="K123" s="193">
        <f>K10+K16+K22+K28+K34+K40+K46+K52+K58+K64+K70+K76+K82+K88+K94+K100+K106+K112+K118</f>
        <v>13874554582</v>
      </c>
      <c r="L123" s="33">
        <f>L10+L16+L22+L28+L34+L40+L46+L52+L58+L64+L70+L76+L82+L88+L94+L100+L106+L112+L118</f>
        <v>17839689000</v>
      </c>
      <c r="M123" s="33"/>
      <c r="N123" s="33"/>
      <c r="O123" s="33"/>
      <c r="P123" s="96"/>
      <c r="Q123" s="33">
        <f>Q10+Q16+Q22+Q28+Q34+Q40+Q46+Q52+Q58+Q64+Q70+Q76+Q82+Q88+Q94+Q100+Q106+Q112+Q118</f>
        <v>34130000000</v>
      </c>
      <c r="R123" s="33"/>
      <c r="S123" s="33"/>
      <c r="T123" s="33"/>
      <c r="U123" s="96"/>
      <c r="V123" s="33">
        <f>V10+V16+V22+V28+V34+V40+V46+V52+V58+V64+V70+V76+V82+V88+V94+V100+V106+V112+V118</f>
        <v>35029000000</v>
      </c>
      <c r="W123" s="33"/>
      <c r="X123" s="33"/>
      <c r="Y123" s="33"/>
      <c r="Z123" s="96"/>
      <c r="AA123" s="33">
        <f>AA10+AA16+AA22+AA28+AA34+AA40+AA46+AA52+AA58+AA64+AA70+AA76+AA82+AA88+AA94+AA100+AA106+AA112+AA118</f>
        <v>22001000000</v>
      </c>
      <c r="AB123" s="33"/>
      <c r="AC123" s="33"/>
      <c r="AD123" s="33"/>
      <c r="AE123" s="96"/>
      <c r="AF123" s="33"/>
      <c r="AG123" s="34"/>
      <c r="AH123" s="27"/>
      <c r="AI123" s="193">
        <f>AI10+AI16+AI22+AI28+AI34+AI40+AI46+AI52+AI58+AI64+AI70+AI76+AI82+AI88+AI94+AI100+AI106+AI112+AI118</f>
        <v>13874554582</v>
      </c>
      <c r="AJ123" s="97"/>
      <c r="AK123" s="98"/>
      <c r="AL123" s="99"/>
      <c r="AM123" s="99"/>
      <c r="AN123" s="99"/>
      <c r="AO123" s="99"/>
      <c r="AP123" s="99"/>
    </row>
    <row r="124" spans="1:42" ht="28.5" customHeight="1">
      <c r="A124" s="429"/>
      <c r="B124" s="429"/>
      <c r="C124" s="429"/>
      <c r="D124" s="429"/>
      <c r="E124" s="429"/>
      <c r="F124" s="429"/>
      <c r="G124" s="48" t="s">
        <v>12</v>
      </c>
      <c r="H124" s="31">
        <f>H11+H17+H23+H29+H35+H41+H47+H53+H59+H65+H71+H77+H83+H89+H95+H101+H107+H113+H119</f>
        <v>0</v>
      </c>
      <c r="I124" s="31">
        <f>I11+I17+I23+I29+I35+I41+I47+I53+I59+I65+I71+I77+I83+I89+I95+I101+I107+I113+I119</f>
        <v>0</v>
      </c>
      <c r="J124" s="31">
        <f>J11+J17+J23+J29+J35+J41+J47+J53+J59+J65+J71+J77+J83+J89+J95+J101+J107+J113+J119</f>
        <v>0</v>
      </c>
      <c r="K124" s="194"/>
      <c r="L124" s="31">
        <f>L11+L17+L23+L29+L35+L41+L47+L53+L59+L65+L71+L77+L83+L89+L95+L101+L107+L113+L119</f>
        <v>0</v>
      </c>
      <c r="M124" s="31"/>
      <c r="N124" s="31"/>
      <c r="O124" s="31"/>
      <c r="P124" s="88"/>
      <c r="Q124" s="31">
        <f>Q11+Q17+Q23+Q29+Q35+Q41+Q47+Q53+Q59+Q65+Q71+Q77+Q83+Q89+Q95+Q101+Q107+Q113+Q119</f>
        <v>0</v>
      </c>
      <c r="R124" s="31"/>
      <c r="S124" s="31"/>
      <c r="T124" s="31"/>
      <c r="U124" s="88"/>
      <c r="V124" s="31">
        <f>V11+V17+V23+V29+V35+V41+V47+V53+V59+V65+V71+V77+V83+V89+V95+V101+V107+V113+V119</f>
        <v>0</v>
      </c>
      <c r="W124" s="31"/>
      <c r="X124" s="31"/>
      <c r="Y124" s="31"/>
      <c r="Z124" s="88"/>
      <c r="AA124" s="31">
        <f>AA11+AA17+AA23+AA29+AA35+AA41+AA47+AA53+AA59+AA65+AA71+AA77+AA83+AA89+AA95+AA101+AA107+AA113+AA119</f>
        <v>0</v>
      </c>
      <c r="AB124" s="31"/>
      <c r="AC124" s="31"/>
      <c r="AD124" s="31"/>
      <c r="AE124" s="88"/>
      <c r="AF124" s="35"/>
      <c r="AG124" s="35"/>
      <c r="AH124" s="91"/>
      <c r="AI124" s="194"/>
      <c r="AJ124" s="89"/>
      <c r="AK124" s="89"/>
      <c r="AL124" s="90"/>
      <c r="AM124" s="90"/>
      <c r="AN124" s="90"/>
      <c r="AO124" s="90"/>
      <c r="AP124" s="90"/>
    </row>
    <row r="125" spans="1:46" ht="35.25" customHeight="1">
      <c r="A125" s="429"/>
      <c r="B125" s="429"/>
      <c r="C125" s="429"/>
      <c r="D125" s="429"/>
      <c r="E125" s="429"/>
      <c r="F125" s="429"/>
      <c r="G125" s="48" t="s">
        <v>15</v>
      </c>
      <c r="H125" s="92">
        <f>H123+H124</f>
        <v>124769027165.00429</v>
      </c>
      <c r="I125" s="92">
        <f>I123+I124</f>
        <v>15769338165.004286</v>
      </c>
      <c r="J125" s="92">
        <f>J123+J124</f>
        <v>15676402912</v>
      </c>
      <c r="K125" s="194">
        <f>K123+K124</f>
        <v>13874554582</v>
      </c>
      <c r="L125" s="92">
        <f>L123+L124</f>
        <v>17839689000</v>
      </c>
      <c r="M125" s="92"/>
      <c r="N125" s="92"/>
      <c r="O125" s="92"/>
      <c r="P125" s="88"/>
      <c r="Q125" s="92">
        <f>Q123+Q124</f>
        <v>34130000000</v>
      </c>
      <c r="R125" s="92"/>
      <c r="S125" s="92"/>
      <c r="T125" s="92"/>
      <c r="U125" s="88"/>
      <c r="V125" s="92">
        <f>V123+V124</f>
        <v>35029000000</v>
      </c>
      <c r="W125" s="92"/>
      <c r="X125" s="92"/>
      <c r="Y125" s="92"/>
      <c r="Z125" s="88"/>
      <c r="AA125" s="92">
        <f>AA123+AA124</f>
        <v>22001000000</v>
      </c>
      <c r="AB125" s="92"/>
      <c r="AC125" s="92"/>
      <c r="AD125" s="92"/>
      <c r="AE125" s="88"/>
      <c r="AF125" s="93"/>
      <c r="AG125" s="93"/>
      <c r="AH125" s="36"/>
      <c r="AI125" s="194">
        <f>AI123+AI124</f>
        <v>13874554582</v>
      </c>
      <c r="AJ125" s="89"/>
      <c r="AK125" s="89"/>
      <c r="AL125" s="90"/>
      <c r="AM125" s="90"/>
      <c r="AN125" s="90"/>
      <c r="AO125" s="90"/>
      <c r="AP125" s="94"/>
      <c r="AQ125" s="6"/>
      <c r="AR125" s="6"/>
      <c r="AS125" s="6"/>
      <c r="AT125" s="6"/>
    </row>
    <row r="126" spans="1:42" ht="71.25" customHeight="1">
      <c r="A126" s="421" t="s">
        <v>110</v>
      </c>
      <c r="B126" s="421"/>
      <c r="C126" s="421"/>
      <c r="D126" s="421"/>
      <c r="E126" s="421"/>
      <c r="F126" s="421"/>
      <c r="G126" s="421"/>
      <c r="H126" s="421"/>
      <c r="I126" s="421"/>
      <c r="J126" s="421"/>
      <c r="K126" s="421"/>
      <c r="L126" s="421"/>
      <c r="M126" s="421"/>
      <c r="N126" s="421"/>
      <c r="O126" s="421"/>
      <c r="P126" s="421"/>
      <c r="Q126" s="421"/>
      <c r="R126" s="421"/>
      <c r="S126" s="421"/>
      <c r="T126" s="421"/>
      <c r="U126" s="421"/>
      <c r="V126" s="421"/>
      <c r="W126" s="421"/>
      <c r="X126" s="421"/>
      <c r="Y126" s="421"/>
      <c r="Z126" s="421"/>
      <c r="AA126" s="421"/>
      <c r="AB126" s="421"/>
      <c r="AC126" s="421"/>
      <c r="AD126" s="421"/>
      <c r="AE126" s="421"/>
      <c r="AF126" s="421"/>
      <c r="AG126" s="421"/>
      <c r="AH126" s="421"/>
      <c r="AI126" s="421"/>
      <c r="AJ126" s="421"/>
      <c r="AK126" s="421"/>
      <c r="AL126" s="421"/>
      <c r="AM126" s="421"/>
      <c r="AN126" s="421"/>
      <c r="AO126" s="421"/>
      <c r="AP126" s="421"/>
    </row>
  </sheetData>
  <sheetProtection/>
  <mergeCells count="239">
    <mergeCell ref="AN111:AN116"/>
    <mergeCell ref="AO111:AO116"/>
    <mergeCell ref="AP111:AP116"/>
    <mergeCell ref="AM111:AM116"/>
    <mergeCell ref="AL111:AL116"/>
    <mergeCell ref="A105:A110"/>
    <mergeCell ref="B105:B110"/>
    <mergeCell ref="C105:C110"/>
    <mergeCell ref="D105:D110"/>
    <mergeCell ref="E105:E110"/>
    <mergeCell ref="F105:F110"/>
    <mergeCell ref="A111:A116"/>
    <mergeCell ref="B111:B116"/>
    <mergeCell ref="C111:C116"/>
    <mergeCell ref="D111:D116"/>
    <mergeCell ref="E111:E116"/>
    <mergeCell ref="F111:F116"/>
    <mergeCell ref="AL81:AL86"/>
    <mergeCell ref="AM81:AM86"/>
    <mergeCell ref="AN81:AN86"/>
    <mergeCell ref="AL105:AL110"/>
    <mergeCell ref="AO81:AO86"/>
    <mergeCell ref="AP81:AP86"/>
    <mergeCell ref="AM105:AM110"/>
    <mergeCell ref="AN105:AN110"/>
    <mergeCell ref="AO105:AO110"/>
    <mergeCell ref="AP105:AP110"/>
    <mergeCell ref="A81:A86"/>
    <mergeCell ref="B81:B86"/>
    <mergeCell ref="C81:C86"/>
    <mergeCell ref="D81:D86"/>
    <mergeCell ref="E81:E86"/>
    <mergeCell ref="F81:F86"/>
    <mergeCell ref="A87:A92"/>
    <mergeCell ref="B87:B92"/>
    <mergeCell ref="C87:C92"/>
    <mergeCell ref="D87:D92"/>
    <mergeCell ref="E87:E92"/>
    <mergeCell ref="F87:F92"/>
    <mergeCell ref="AN99:AN104"/>
    <mergeCell ref="AO99:AO104"/>
    <mergeCell ref="AP99:AP104"/>
    <mergeCell ref="A93:A98"/>
    <mergeCell ref="B93:B98"/>
    <mergeCell ref="C93:C98"/>
    <mergeCell ref="D93:D98"/>
    <mergeCell ref="E93:E98"/>
    <mergeCell ref="F93:F98"/>
    <mergeCell ref="C99:C104"/>
    <mergeCell ref="D99:D104"/>
    <mergeCell ref="E99:E104"/>
    <mergeCell ref="F99:F104"/>
    <mergeCell ref="AL99:AL104"/>
    <mergeCell ref="AM99:AM104"/>
    <mergeCell ref="AO87:AO92"/>
    <mergeCell ref="AP87:AP92"/>
    <mergeCell ref="AL75:AL80"/>
    <mergeCell ref="AM75:AM80"/>
    <mergeCell ref="AN75:AN80"/>
    <mergeCell ref="AO75:AO80"/>
    <mergeCell ref="AP75:AP80"/>
    <mergeCell ref="AL87:AL92"/>
    <mergeCell ref="AM87:AM92"/>
    <mergeCell ref="AN87:AN92"/>
    <mergeCell ref="AM69:AM74"/>
    <mergeCell ref="AO69:AO74"/>
    <mergeCell ref="AP69:AP74"/>
    <mergeCell ref="AN45:AN50"/>
    <mergeCell ref="AO45:AO50"/>
    <mergeCell ref="AP45:AP50"/>
    <mergeCell ref="AN57:AN62"/>
    <mergeCell ref="AO57:AO62"/>
    <mergeCell ref="AP57:AP62"/>
    <mergeCell ref="AN69:AN74"/>
    <mergeCell ref="AP15:AP20"/>
    <mergeCell ref="AO33:AO38"/>
    <mergeCell ref="AP33:AP38"/>
    <mergeCell ref="A69:A74"/>
    <mergeCell ref="B69:B74"/>
    <mergeCell ref="C69:C74"/>
    <mergeCell ref="D69:D74"/>
    <mergeCell ref="E69:E74"/>
    <mergeCell ref="F69:F74"/>
    <mergeCell ref="AL69:AL74"/>
    <mergeCell ref="AO21:AO26"/>
    <mergeCell ref="AP21:AP26"/>
    <mergeCell ref="D21:D26"/>
    <mergeCell ref="E21:E26"/>
    <mergeCell ref="F21:F26"/>
    <mergeCell ref="AM21:AM26"/>
    <mergeCell ref="AL45:AL50"/>
    <mergeCell ref="AL39:AL44"/>
    <mergeCell ref="A21:A26"/>
    <mergeCell ref="B21:B26"/>
    <mergeCell ref="D33:D38"/>
    <mergeCell ref="E33:E38"/>
    <mergeCell ref="F33:F38"/>
    <mergeCell ref="AL33:AL38"/>
    <mergeCell ref="F27:F32"/>
    <mergeCell ref="B27:B32"/>
    <mergeCell ref="E45:E50"/>
    <mergeCell ref="C45:C50"/>
    <mergeCell ref="C33:C38"/>
    <mergeCell ref="C21:C26"/>
    <mergeCell ref="A27:A32"/>
    <mergeCell ref="F45:F50"/>
    <mergeCell ref="C27:C32"/>
    <mergeCell ref="D27:D32"/>
    <mergeCell ref="E27:E32"/>
    <mergeCell ref="AO27:AO32"/>
    <mergeCell ref="AP27:AP32"/>
    <mergeCell ref="AM45:AM50"/>
    <mergeCell ref="AM39:AM44"/>
    <mergeCell ref="AN39:AN44"/>
    <mergeCell ref="A15:A20"/>
    <mergeCell ref="B15:B20"/>
    <mergeCell ref="A33:A38"/>
    <mergeCell ref="B33:B38"/>
    <mergeCell ref="D45:D50"/>
    <mergeCell ref="AP51:AP56"/>
    <mergeCell ref="A57:A62"/>
    <mergeCell ref="B57:B62"/>
    <mergeCell ref="C57:C62"/>
    <mergeCell ref="D57:D62"/>
    <mergeCell ref="E57:E62"/>
    <mergeCell ref="F57:F62"/>
    <mergeCell ref="AL57:AL62"/>
    <mergeCell ref="AM57:AM62"/>
    <mergeCell ref="AN51:AN56"/>
    <mergeCell ref="B9:B14"/>
    <mergeCell ref="C9:C14"/>
    <mergeCell ref="AO51:AO56"/>
    <mergeCell ref="AO15:AO20"/>
    <mergeCell ref="C15:C20"/>
    <mergeCell ref="D15:D20"/>
    <mergeCell ref="E15:E20"/>
    <mergeCell ref="D39:D44"/>
    <mergeCell ref="E39:E44"/>
    <mergeCell ref="F39:F44"/>
    <mergeCell ref="A9:A14"/>
    <mergeCell ref="A63:A68"/>
    <mergeCell ref="A51:A56"/>
    <mergeCell ref="B51:B56"/>
    <mergeCell ref="C51:C56"/>
    <mergeCell ref="A39:A44"/>
    <mergeCell ref="B39:B44"/>
    <mergeCell ref="C39:C44"/>
    <mergeCell ref="A45:A50"/>
    <mergeCell ref="B45:B50"/>
    <mergeCell ref="AL117:AL122"/>
    <mergeCell ref="F63:F68"/>
    <mergeCell ref="A75:A80"/>
    <mergeCell ref="B75:B80"/>
    <mergeCell ref="C75:C80"/>
    <mergeCell ref="D75:D80"/>
    <mergeCell ref="E75:E80"/>
    <mergeCell ref="F75:F80"/>
    <mergeCell ref="A99:A104"/>
    <mergeCell ref="B99:B104"/>
    <mergeCell ref="D117:D122"/>
    <mergeCell ref="E117:E122"/>
    <mergeCell ref="AO63:AO68"/>
    <mergeCell ref="AP63:AP68"/>
    <mergeCell ref="A123:F125"/>
    <mergeCell ref="F117:F122"/>
    <mergeCell ref="AN63:AN68"/>
    <mergeCell ref="D63:D68"/>
    <mergeCell ref="AM117:AM122"/>
    <mergeCell ref="AN117:AN122"/>
    <mergeCell ref="AN27:AN32"/>
    <mergeCell ref="A126:AP126"/>
    <mergeCell ref="AO117:AO122"/>
    <mergeCell ref="AP117:AP122"/>
    <mergeCell ref="A117:A122"/>
    <mergeCell ref="B117:B122"/>
    <mergeCell ref="D51:D56"/>
    <mergeCell ref="E51:E56"/>
    <mergeCell ref="F51:F56"/>
    <mergeCell ref="C117:C122"/>
    <mergeCell ref="E6:E8"/>
    <mergeCell ref="AP9:AP14"/>
    <mergeCell ref="AM9:AM14"/>
    <mergeCell ref="AN9:AN14"/>
    <mergeCell ref="AO9:AO14"/>
    <mergeCell ref="AO39:AO44"/>
    <mergeCell ref="AP39:AP44"/>
    <mergeCell ref="AN33:AN38"/>
    <mergeCell ref="AN15:AN20"/>
    <mergeCell ref="AN21:AN26"/>
    <mergeCell ref="AM27:AM32"/>
    <mergeCell ref="F9:F14"/>
    <mergeCell ref="Q7:U7"/>
    <mergeCell ref="F15:F20"/>
    <mergeCell ref="AL15:AL20"/>
    <mergeCell ref="B6:D7"/>
    <mergeCell ref="I6:AE6"/>
    <mergeCell ref="V7:Z7"/>
    <mergeCell ref="AA7:AE7"/>
    <mergeCell ref="AJ6:AJ8"/>
    <mergeCell ref="AL27:AL32"/>
    <mergeCell ref="AM63:AM68"/>
    <mergeCell ref="G6:G8"/>
    <mergeCell ref="H6:H8"/>
    <mergeCell ref="AK6:AK8"/>
    <mergeCell ref="AM33:AM38"/>
    <mergeCell ref="AM15:AM20"/>
    <mergeCell ref="AF6:AI6"/>
    <mergeCell ref="AL51:AL56"/>
    <mergeCell ref="AM51:AM56"/>
    <mergeCell ref="O4:AP4"/>
    <mergeCell ref="D9:D14"/>
    <mergeCell ref="B63:B68"/>
    <mergeCell ref="C63:C68"/>
    <mergeCell ref="E9:E14"/>
    <mergeCell ref="AL9:AL14"/>
    <mergeCell ref="AL6:AL8"/>
    <mergeCell ref="E63:E68"/>
    <mergeCell ref="AL63:AL68"/>
    <mergeCell ref="AL21:AL26"/>
    <mergeCell ref="A1:E4"/>
    <mergeCell ref="AF7:AI7"/>
    <mergeCell ref="I7:K7"/>
    <mergeCell ref="L7:P7"/>
    <mergeCell ref="A6:A8"/>
    <mergeCell ref="F3:N3"/>
    <mergeCell ref="F6:F8"/>
    <mergeCell ref="F4:N4"/>
    <mergeCell ref="O3:AP3"/>
    <mergeCell ref="AN6:AN8"/>
    <mergeCell ref="AL93:AL98"/>
    <mergeCell ref="AM93:AM98"/>
    <mergeCell ref="AN93:AN98"/>
    <mergeCell ref="AO93:AO98"/>
    <mergeCell ref="AP93:AP98"/>
    <mergeCell ref="F1:AP1"/>
    <mergeCell ref="F2:AP2"/>
    <mergeCell ref="AM6:AM8"/>
    <mergeCell ref="AO6:AO8"/>
    <mergeCell ref="AP6:AP8"/>
  </mergeCells>
  <dataValidations count="2">
    <dataValidation type="list" allowBlank="1" showInputMessage="1" showErrorMessage="1" sqref="D105:D122 D51:D80 D9:D44">
      <formula1>INVERSIÓN!#REF!</formula1>
    </dataValidation>
    <dataValidation type="list" allowBlank="1" showInputMessage="1" showErrorMessage="1" sqref="D81:D92">
      <formula1>INVERSIÓN!#REF!</formula1>
    </dataValidation>
  </dataValidations>
  <printOptions horizontalCentered="1" verticalCentered="1"/>
  <pageMargins left="0" right="0" top="0.7480314960629921" bottom="0" header="0.31496062992125984" footer="0"/>
  <pageSetup fitToHeight="0" horizontalDpi="600" verticalDpi="600" orientation="landscape" scale="21" r:id="rId5"/>
  <headerFooter>
    <oddFooter>&amp;C&amp;G</oddFooter>
  </headerFooter>
  <rowBreaks count="1" manualBreakCount="1">
    <brk id="68" max="41" man="1"/>
  </rowBreaks>
  <drawing r:id="rId3"/>
  <legacyDrawing r:id="rId2"/>
  <legacyDrawingHF r:id="rId4"/>
</worksheet>
</file>

<file path=xl/worksheets/sheet3.xml><?xml version="1.0" encoding="utf-8"?>
<worksheet xmlns="http://schemas.openxmlformats.org/spreadsheetml/2006/main" xmlns:r="http://schemas.openxmlformats.org/officeDocument/2006/relationships">
  <dimension ref="A1:BH198"/>
  <sheetViews>
    <sheetView view="pageBreakPreview" zoomScale="80" zoomScaleNormal="50" zoomScaleSheetLayoutView="80" zoomScalePageLayoutView="0" workbookViewId="0" topLeftCell="A1">
      <selection activeCell="R8" sqref="R8"/>
    </sheetView>
  </sheetViews>
  <sheetFormatPr defaultColWidth="11.421875" defaultRowHeight="15"/>
  <cols>
    <col min="1" max="1" width="14.7109375" style="9" customWidth="1"/>
    <col min="2" max="2" width="22.7109375" style="9" customWidth="1"/>
    <col min="3" max="3" width="53.28125" style="148" customWidth="1"/>
    <col min="4" max="4" width="6.140625" style="310" hidden="1" customWidth="1"/>
    <col min="5" max="5" width="8.421875" style="310" hidden="1" customWidth="1"/>
    <col min="6" max="6" width="13.140625" style="310" hidden="1" customWidth="1"/>
    <col min="7" max="7" width="7.00390625" style="310" hidden="1" customWidth="1"/>
    <col min="8" max="8" width="6.7109375" style="310" hidden="1" customWidth="1"/>
    <col min="9" max="12" width="7.00390625" style="310" hidden="1" customWidth="1"/>
    <col min="13" max="13" width="7.421875" style="310" bestFit="1" customWidth="1"/>
    <col min="14" max="14" width="7.8515625" style="10" bestFit="1" customWidth="1"/>
    <col min="15" max="18" width="9.57421875" style="10" customWidth="1"/>
    <col min="19" max="19" width="11.7109375" style="10" customWidth="1"/>
    <col min="20" max="21" width="8.7109375" style="10" customWidth="1"/>
    <col min="22" max="22" width="81.28125" style="14" customWidth="1"/>
    <col min="23" max="23" width="15.7109375" style="14" customWidth="1"/>
    <col min="24" max="60" width="11.421875" style="14" customWidth="1"/>
    <col min="61" max="16384" width="11.421875" style="9" customWidth="1"/>
  </cols>
  <sheetData>
    <row r="1" spans="1:22" s="11" customFormat="1" ht="33" customHeight="1">
      <c r="A1" s="440"/>
      <c r="B1" s="441"/>
      <c r="C1" s="446" t="s">
        <v>0</v>
      </c>
      <c r="D1" s="446"/>
      <c r="E1" s="446"/>
      <c r="F1" s="446"/>
      <c r="G1" s="446"/>
      <c r="H1" s="446"/>
      <c r="I1" s="446"/>
      <c r="J1" s="446"/>
      <c r="K1" s="446"/>
      <c r="L1" s="446"/>
      <c r="M1" s="446"/>
      <c r="N1" s="446"/>
      <c r="O1" s="446"/>
      <c r="P1" s="446"/>
      <c r="Q1" s="446"/>
      <c r="R1" s="446"/>
      <c r="S1" s="446"/>
      <c r="T1" s="446"/>
      <c r="U1" s="446"/>
      <c r="V1" s="447"/>
    </row>
    <row r="2" spans="1:22" s="11" customFormat="1" ht="30" customHeight="1">
      <c r="A2" s="442"/>
      <c r="B2" s="443"/>
      <c r="C2" s="448" t="s">
        <v>106</v>
      </c>
      <c r="D2" s="448"/>
      <c r="E2" s="448"/>
      <c r="F2" s="448"/>
      <c r="G2" s="448"/>
      <c r="H2" s="448"/>
      <c r="I2" s="448"/>
      <c r="J2" s="448"/>
      <c r="K2" s="448"/>
      <c r="L2" s="448"/>
      <c r="M2" s="448"/>
      <c r="N2" s="448"/>
      <c r="O2" s="448"/>
      <c r="P2" s="448"/>
      <c r="Q2" s="448"/>
      <c r="R2" s="448"/>
      <c r="S2" s="448"/>
      <c r="T2" s="448"/>
      <c r="U2" s="448"/>
      <c r="V2" s="449"/>
    </row>
    <row r="3" spans="1:22" s="11" customFormat="1" ht="27.75" customHeight="1">
      <c r="A3" s="442"/>
      <c r="B3" s="443"/>
      <c r="C3" s="309" t="s">
        <v>1</v>
      </c>
      <c r="D3" s="450" t="s">
        <v>126</v>
      </c>
      <c r="E3" s="450"/>
      <c r="F3" s="450"/>
      <c r="G3" s="450"/>
      <c r="H3" s="450"/>
      <c r="I3" s="450"/>
      <c r="J3" s="450"/>
      <c r="K3" s="450"/>
      <c r="L3" s="450"/>
      <c r="M3" s="450"/>
      <c r="N3" s="450"/>
      <c r="O3" s="450"/>
      <c r="P3" s="450"/>
      <c r="Q3" s="450"/>
      <c r="R3" s="450"/>
      <c r="S3" s="450"/>
      <c r="T3" s="450"/>
      <c r="U3" s="450"/>
      <c r="V3" s="451"/>
    </row>
    <row r="4" spans="1:22" s="11" customFormat="1" ht="33" customHeight="1" thickBot="1">
      <c r="A4" s="444"/>
      <c r="B4" s="445"/>
      <c r="C4" s="308" t="s">
        <v>16</v>
      </c>
      <c r="D4" s="452" t="s">
        <v>127</v>
      </c>
      <c r="E4" s="452"/>
      <c r="F4" s="452"/>
      <c r="G4" s="452"/>
      <c r="H4" s="452"/>
      <c r="I4" s="452"/>
      <c r="J4" s="452"/>
      <c r="K4" s="452"/>
      <c r="L4" s="452"/>
      <c r="M4" s="452"/>
      <c r="N4" s="452"/>
      <c r="O4" s="452"/>
      <c r="P4" s="452"/>
      <c r="Q4" s="452"/>
      <c r="R4" s="452"/>
      <c r="S4" s="452"/>
      <c r="T4" s="452"/>
      <c r="U4" s="452"/>
      <c r="V4" s="453"/>
    </row>
    <row r="5" spans="1:21" s="11" customFormat="1" ht="13.5" thickBot="1">
      <c r="A5" s="12"/>
      <c r="B5" s="9"/>
      <c r="C5" s="146"/>
      <c r="D5" s="310"/>
      <c r="E5" s="310"/>
      <c r="F5" s="310"/>
      <c r="G5" s="310"/>
      <c r="H5" s="310"/>
      <c r="I5" s="310"/>
      <c r="J5" s="310"/>
      <c r="K5" s="310"/>
      <c r="L5" s="310"/>
      <c r="M5" s="310"/>
      <c r="N5" s="10"/>
      <c r="O5" s="10"/>
      <c r="P5" s="10"/>
      <c r="Q5" s="10"/>
      <c r="R5" s="10"/>
      <c r="S5" s="10"/>
      <c r="T5" s="10"/>
      <c r="U5" s="10"/>
    </row>
    <row r="6" spans="1:22" s="13" customFormat="1" ht="42.75" customHeight="1">
      <c r="A6" s="454" t="s">
        <v>59</v>
      </c>
      <c r="B6" s="456" t="s">
        <v>60</v>
      </c>
      <c r="C6" s="458" t="s">
        <v>61</v>
      </c>
      <c r="D6" s="460" t="s">
        <v>62</v>
      </c>
      <c r="E6" s="461"/>
      <c r="F6" s="456" t="s">
        <v>473</v>
      </c>
      <c r="G6" s="456"/>
      <c r="H6" s="456"/>
      <c r="I6" s="456"/>
      <c r="J6" s="456"/>
      <c r="K6" s="456"/>
      <c r="L6" s="456"/>
      <c r="M6" s="456"/>
      <c r="N6" s="456"/>
      <c r="O6" s="456"/>
      <c r="P6" s="456"/>
      <c r="Q6" s="456"/>
      <c r="R6" s="456"/>
      <c r="S6" s="456"/>
      <c r="T6" s="456" t="s">
        <v>66</v>
      </c>
      <c r="U6" s="456"/>
      <c r="V6" s="462" t="s">
        <v>472</v>
      </c>
    </row>
    <row r="7" spans="1:22" s="13" customFormat="1" ht="44.25" customHeight="1" thickBot="1">
      <c r="A7" s="455"/>
      <c r="B7" s="457"/>
      <c r="C7" s="459"/>
      <c r="D7" s="307" t="s">
        <v>63</v>
      </c>
      <c r="E7" s="307" t="s">
        <v>64</v>
      </c>
      <c r="F7" s="307" t="s">
        <v>65</v>
      </c>
      <c r="G7" s="306" t="s">
        <v>17</v>
      </c>
      <c r="H7" s="306" t="s">
        <v>18</v>
      </c>
      <c r="I7" s="306" t="s">
        <v>19</v>
      </c>
      <c r="J7" s="306" t="s">
        <v>20</v>
      </c>
      <c r="K7" s="306" t="s">
        <v>21</v>
      </c>
      <c r="L7" s="306" t="s">
        <v>22</v>
      </c>
      <c r="M7" s="306" t="s">
        <v>23</v>
      </c>
      <c r="N7" s="306" t="s">
        <v>24</v>
      </c>
      <c r="O7" s="306" t="s">
        <v>25</v>
      </c>
      <c r="P7" s="306" t="s">
        <v>26</v>
      </c>
      <c r="Q7" s="306" t="s">
        <v>27</v>
      </c>
      <c r="R7" s="306" t="s">
        <v>28</v>
      </c>
      <c r="S7" s="274" t="s">
        <v>29</v>
      </c>
      <c r="T7" s="274" t="s">
        <v>67</v>
      </c>
      <c r="U7" s="274" t="s">
        <v>68</v>
      </c>
      <c r="V7" s="463"/>
    </row>
    <row r="8" spans="1:22" s="14" customFormat="1" ht="82.5" customHeight="1">
      <c r="A8" s="464" t="str">
        <f>'[2]INVERSIÓN'!A9</f>
        <v>RECURSO HIDRICO Y SUELO
</v>
      </c>
      <c r="B8" s="467" t="s">
        <v>116</v>
      </c>
      <c r="C8" s="470" t="s">
        <v>289</v>
      </c>
      <c r="D8" s="472" t="s">
        <v>129</v>
      </c>
      <c r="E8" s="472"/>
      <c r="F8" s="291" t="s">
        <v>30</v>
      </c>
      <c r="G8" s="82"/>
      <c r="H8" s="82"/>
      <c r="I8" s="82"/>
      <c r="J8" s="82"/>
      <c r="K8" s="82"/>
      <c r="L8" s="82"/>
      <c r="M8" s="768">
        <v>0</v>
      </c>
      <c r="N8" s="768">
        <v>0</v>
      </c>
      <c r="O8" s="768">
        <v>0.25</v>
      </c>
      <c r="P8" s="768">
        <v>0.25</v>
      </c>
      <c r="Q8" s="768">
        <v>0.25</v>
      </c>
      <c r="R8" s="768">
        <v>0.25</v>
      </c>
      <c r="S8" s="291">
        <f aca="true" t="shared" si="0" ref="S8:S39">SUM(G8:R8)</f>
        <v>1</v>
      </c>
      <c r="T8" s="474">
        <f>U9+U11+U13</f>
        <v>0.030250000000000003</v>
      </c>
      <c r="U8" s="290">
        <f>7%*25%</f>
        <v>0.0175</v>
      </c>
      <c r="V8" s="477" t="s">
        <v>471</v>
      </c>
    </row>
    <row r="9" spans="1:22" s="14" customFormat="1" ht="62.25" customHeight="1" thickBot="1">
      <c r="A9" s="465"/>
      <c r="B9" s="468"/>
      <c r="C9" s="471"/>
      <c r="D9" s="473"/>
      <c r="E9" s="473"/>
      <c r="F9" s="288" t="s">
        <v>31</v>
      </c>
      <c r="G9" s="54"/>
      <c r="H9" s="54"/>
      <c r="I9" s="54"/>
      <c r="J9" s="54"/>
      <c r="K9" s="54"/>
      <c r="L9" s="54"/>
      <c r="M9" s="769"/>
      <c r="N9" s="769"/>
      <c r="O9" s="769">
        <v>0.25</v>
      </c>
      <c r="P9" s="769">
        <v>0.25</v>
      </c>
      <c r="Q9" s="769">
        <v>0.25</v>
      </c>
      <c r="R9" s="769">
        <v>0.25</v>
      </c>
      <c r="S9" s="288">
        <f t="shared" si="0"/>
        <v>1</v>
      </c>
      <c r="T9" s="475"/>
      <c r="U9" s="276">
        <f>+S9*U8</f>
        <v>0.0175</v>
      </c>
      <c r="V9" s="478"/>
    </row>
    <row r="10" spans="1:22" s="14" customFormat="1" ht="37.5" customHeight="1">
      <c r="A10" s="465"/>
      <c r="B10" s="468"/>
      <c r="C10" s="471" t="s">
        <v>290</v>
      </c>
      <c r="D10" s="473" t="s">
        <v>129</v>
      </c>
      <c r="E10" s="473"/>
      <c r="F10" s="281" t="s">
        <v>30</v>
      </c>
      <c r="G10" s="54"/>
      <c r="H10" s="54"/>
      <c r="I10" s="54"/>
      <c r="J10" s="54"/>
      <c r="K10" s="54"/>
      <c r="L10" s="54"/>
      <c r="M10" s="768"/>
      <c r="N10" s="768"/>
      <c r="O10" s="768">
        <v>0.15</v>
      </c>
      <c r="P10" s="768">
        <v>0.2</v>
      </c>
      <c r="Q10" s="768">
        <v>0.25</v>
      </c>
      <c r="R10" s="768">
        <v>0.4</v>
      </c>
      <c r="S10" s="281">
        <f t="shared" si="0"/>
        <v>1</v>
      </c>
      <c r="T10" s="475"/>
      <c r="U10" s="280">
        <f>5%*25%</f>
        <v>0.0125</v>
      </c>
      <c r="V10" s="479" t="s">
        <v>470</v>
      </c>
    </row>
    <row r="11" spans="1:22" s="14" customFormat="1" ht="33.75" customHeight="1" thickBot="1">
      <c r="A11" s="465"/>
      <c r="B11" s="468"/>
      <c r="C11" s="471"/>
      <c r="D11" s="473"/>
      <c r="E11" s="473"/>
      <c r="F11" s="288" t="s">
        <v>31</v>
      </c>
      <c r="G11" s="54"/>
      <c r="H11" s="54"/>
      <c r="I11" s="54"/>
      <c r="J11" s="54"/>
      <c r="K11" s="54"/>
      <c r="L11" s="54"/>
      <c r="M11" s="769"/>
      <c r="N11" s="769"/>
      <c r="O11" s="769">
        <v>0.1</v>
      </c>
      <c r="P11" s="769">
        <v>0.15</v>
      </c>
      <c r="Q11" s="769">
        <v>0.22</v>
      </c>
      <c r="R11" s="769">
        <v>0.35</v>
      </c>
      <c r="S11" s="288">
        <f t="shared" si="0"/>
        <v>0.82</v>
      </c>
      <c r="T11" s="475"/>
      <c r="U11" s="276">
        <f>+S11*U10</f>
        <v>0.01025</v>
      </c>
      <c r="V11" s="479"/>
    </row>
    <row r="12" spans="1:22" s="14" customFormat="1" ht="36" customHeight="1">
      <c r="A12" s="465"/>
      <c r="B12" s="468"/>
      <c r="C12" s="471" t="s">
        <v>130</v>
      </c>
      <c r="D12" s="473" t="s">
        <v>129</v>
      </c>
      <c r="E12" s="473"/>
      <c r="F12" s="281" t="s">
        <v>30</v>
      </c>
      <c r="G12" s="54"/>
      <c r="H12" s="54"/>
      <c r="I12" s="54"/>
      <c r="J12" s="54"/>
      <c r="K12" s="54"/>
      <c r="L12" s="54"/>
      <c r="M12" s="768">
        <v>0</v>
      </c>
      <c r="N12" s="768">
        <v>0</v>
      </c>
      <c r="O12" s="768">
        <v>0.25</v>
      </c>
      <c r="P12" s="768">
        <v>0.25</v>
      </c>
      <c r="Q12" s="768">
        <v>0.25</v>
      </c>
      <c r="R12" s="768">
        <v>0.25</v>
      </c>
      <c r="S12" s="281">
        <f t="shared" si="0"/>
        <v>1</v>
      </c>
      <c r="T12" s="475"/>
      <c r="U12" s="280">
        <f>1%*25%</f>
        <v>0.0025</v>
      </c>
      <c r="V12" s="479" t="s">
        <v>469</v>
      </c>
    </row>
    <row r="13" spans="1:22" s="14" customFormat="1" ht="36" customHeight="1" thickBot="1">
      <c r="A13" s="466"/>
      <c r="B13" s="469"/>
      <c r="C13" s="480"/>
      <c r="D13" s="481"/>
      <c r="E13" s="481"/>
      <c r="F13" s="293" t="s">
        <v>31</v>
      </c>
      <c r="G13" s="83"/>
      <c r="H13" s="83"/>
      <c r="I13" s="83"/>
      <c r="J13" s="83"/>
      <c r="K13" s="83"/>
      <c r="L13" s="83"/>
      <c r="M13" s="769"/>
      <c r="N13" s="769"/>
      <c r="O13" s="769">
        <v>0.25</v>
      </c>
      <c r="P13" s="769">
        <v>0.25</v>
      </c>
      <c r="Q13" s="769">
        <v>0.25</v>
      </c>
      <c r="R13" s="769">
        <v>0.25</v>
      </c>
      <c r="S13" s="293">
        <f t="shared" si="0"/>
        <v>1</v>
      </c>
      <c r="T13" s="476"/>
      <c r="U13" s="302">
        <f>+S13*U12</f>
        <v>0.0025</v>
      </c>
      <c r="V13" s="479"/>
    </row>
    <row r="14" spans="1:22" s="14" customFormat="1" ht="100.5" customHeight="1">
      <c r="A14" s="464" t="s">
        <v>200</v>
      </c>
      <c r="B14" s="467" t="s">
        <v>117</v>
      </c>
      <c r="C14" s="470" t="s">
        <v>288</v>
      </c>
      <c r="D14" s="472" t="s">
        <v>129</v>
      </c>
      <c r="E14" s="472"/>
      <c r="F14" s="291" t="s">
        <v>30</v>
      </c>
      <c r="G14" s="82"/>
      <c r="H14" s="82"/>
      <c r="I14" s="82"/>
      <c r="J14" s="82"/>
      <c r="K14" s="82"/>
      <c r="L14" s="82"/>
      <c r="M14" s="768">
        <v>0</v>
      </c>
      <c r="N14" s="768">
        <v>0</v>
      </c>
      <c r="O14" s="768">
        <v>0.25</v>
      </c>
      <c r="P14" s="768">
        <v>0.25</v>
      </c>
      <c r="Q14" s="768">
        <v>0.25</v>
      </c>
      <c r="R14" s="768">
        <v>0.25</v>
      </c>
      <c r="S14" s="291">
        <f t="shared" si="0"/>
        <v>1</v>
      </c>
      <c r="T14" s="474">
        <f>U15+U17+U19+U21+U23+U25</f>
        <v>0.045000000000000005</v>
      </c>
      <c r="U14" s="280">
        <v>0.0118</v>
      </c>
      <c r="V14" s="489" t="s">
        <v>468</v>
      </c>
    </row>
    <row r="15" spans="1:22" s="14" customFormat="1" ht="100.5" customHeight="1" thickBot="1">
      <c r="A15" s="465"/>
      <c r="B15" s="468"/>
      <c r="C15" s="471"/>
      <c r="D15" s="473"/>
      <c r="E15" s="473"/>
      <c r="F15" s="288" t="s">
        <v>31</v>
      </c>
      <c r="G15" s="54"/>
      <c r="H15" s="54"/>
      <c r="I15" s="54"/>
      <c r="J15" s="54"/>
      <c r="K15" s="54"/>
      <c r="L15" s="54"/>
      <c r="M15" s="769"/>
      <c r="N15" s="769"/>
      <c r="O15" s="769">
        <v>0.1953</v>
      </c>
      <c r="P15" s="769">
        <v>0.2115</v>
      </c>
      <c r="Q15" s="769">
        <v>0.318</v>
      </c>
      <c r="R15" s="769">
        <v>0.275</v>
      </c>
      <c r="S15" s="288">
        <f t="shared" si="0"/>
        <v>0.9998</v>
      </c>
      <c r="T15" s="475"/>
      <c r="U15" s="276">
        <v>0.0118</v>
      </c>
      <c r="V15" s="490"/>
    </row>
    <row r="16" spans="1:22" s="14" customFormat="1" ht="64.5" customHeight="1">
      <c r="A16" s="465"/>
      <c r="B16" s="468"/>
      <c r="C16" s="470" t="s">
        <v>250</v>
      </c>
      <c r="D16" s="472" t="s">
        <v>129</v>
      </c>
      <c r="E16" s="108"/>
      <c r="F16" s="291" t="s">
        <v>30</v>
      </c>
      <c r="G16" s="54"/>
      <c r="H16" s="54"/>
      <c r="I16" s="54"/>
      <c r="J16" s="54"/>
      <c r="K16" s="54"/>
      <c r="L16" s="54"/>
      <c r="M16" s="768"/>
      <c r="N16" s="768"/>
      <c r="O16" s="768"/>
      <c r="P16" s="768"/>
      <c r="Q16" s="768">
        <v>0.5</v>
      </c>
      <c r="R16" s="768">
        <v>0.5</v>
      </c>
      <c r="S16" s="291">
        <f t="shared" si="0"/>
        <v>1</v>
      </c>
      <c r="T16" s="475"/>
      <c r="U16" s="280">
        <v>0.0118</v>
      </c>
      <c r="V16" s="482" t="s">
        <v>467</v>
      </c>
    </row>
    <row r="17" spans="1:22" s="14" customFormat="1" ht="57" customHeight="1" thickBot="1">
      <c r="A17" s="465"/>
      <c r="B17" s="468"/>
      <c r="C17" s="471"/>
      <c r="D17" s="473"/>
      <c r="E17" s="108"/>
      <c r="F17" s="288" t="s">
        <v>31</v>
      </c>
      <c r="G17" s="54"/>
      <c r="H17" s="54"/>
      <c r="I17" s="54"/>
      <c r="J17" s="54"/>
      <c r="K17" s="54"/>
      <c r="L17" s="54"/>
      <c r="M17" s="769"/>
      <c r="N17" s="769"/>
      <c r="O17" s="769"/>
      <c r="P17" s="769"/>
      <c r="Q17" s="769">
        <v>0.5</v>
      </c>
      <c r="R17" s="769">
        <v>0.5</v>
      </c>
      <c r="S17" s="288">
        <f t="shared" si="0"/>
        <v>1</v>
      </c>
      <c r="T17" s="475"/>
      <c r="U17" s="276">
        <v>0.0118</v>
      </c>
      <c r="V17" s="483"/>
    </row>
    <row r="18" spans="1:22" s="14" customFormat="1" ht="39" customHeight="1">
      <c r="A18" s="465"/>
      <c r="B18" s="468"/>
      <c r="C18" s="470" t="s">
        <v>240</v>
      </c>
      <c r="D18" s="472" t="s">
        <v>129</v>
      </c>
      <c r="E18" s="108"/>
      <c r="F18" s="291" t="s">
        <v>30</v>
      </c>
      <c r="G18" s="54"/>
      <c r="H18" s="54"/>
      <c r="I18" s="54"/>
      <c r="J18" s="54"/>
      <c r="K18" s="54"/>
      <c r="L18" s="54"/>
      <c r="M18" s="768"/>
      <c r="N18" s="768"/>
      <c r="O18" s="768">
        <v>0.15</v>
      </c>
      <c r="P18" s="768">
        <v>0.2</v>
      </c>
      <c r="Q18" s="768">
        <v>0.25</v>
      </c>
      <c r="R18" s="768">
        <v>0.4</v>
      </c>
      <c r="S18" s="291">
        <f t="shared" si="0"/>
        <v>1</v>
      </c>
      <c r="T18" s="475"/>
      <c r="U18" s="280">
        <v>0.0118</v>
      </c>
      <c r="V18" s="482" t="s">
        <v>466</v>
      </c>
    </row>
    <row r="19" spans="1:22" s="14" customFormat="1" ht="39" customHeight="1" thickBot="1">
      <c r="A19" s="465"/>
      <c r="B19" s="468"/>
      <c r="C19" s="471"/>
      <c r="D19" s="473"/>
      <c r="E19" s="108"/>
      <c r="F19" s="288" t="s">
        <v>31</v>
      </c>
      <c r="G19" s="54"/>
      <c r="H19" s="54"/>
      <c r="I19" s="54"/>
      <c r="J19" s="54"/>
      <c r="K19" s="54"/>
      <c r="L19" s="54"/>
      <c r="M19" s="769"/>
      <c r="N19" s="769"/>
      <c r="O19" s="769"/>
      <c r="P19" s="769">
        <v>0.35</v>
      </c>
      <c r="Q19" s="769">
        <v>0.25</v>
      </c>
      <c r="R19" s="769">
        <v>0.4</v>
      </c>
      <c r="S19" s="288">
        <f t="shared" si="0"/>
        <v>1</v>
      </c>
      <c r="T19" s="475"/>
      <c r="U19" s="276">
        <v>0.0118</v>
      </c>
      <c r="V19" s="483"/>
    </row>
    <row r="20" spans="1:22" s="14" customFormat="1" ht="84" customHeight="1">
      <c r="A20" s="465"/>
      <c r="B20" s="468"/>
      <c r="C20" s="484" t="s">
        <v>465</v>
      </c>
      <c r="D20" s="108"/>
      <c r="E20" s="108"/>
      <c r="F20" s="288"/>
      <c r="G20" s="54"/>
      <c r="H20" s="54"/>
      <c r="I20" s="54"/>
      <c r="J20" s="54"/>
      <c r="K20" s="54"/>
      <c r="L20" s="54"/>
      <c r="M20" s="768"/>
      <c r="N20" s="768"/>
      <c r="O20" s="768"/>
      <c r="P20" s="768">
        <v>0.33</v>
      </c>
      <c r="Q20" s="768">
        <v>0.33</v>
      </c>
      <c r="R20" s="768">
        <v>0.34</v>
      </c>
      <c r="S20" s="281">
        <f t="shared" si="0"/>
        <v>1</v>
      </c>
      <c r="T20" s="475"/>
      <c r="U20" s="280">
        <v>0.0032</v>
      </c>
      <c r="V20" s="491" t="s">
        <v>464</v>
      </c>
    </row>
    <row r="21" spans="1:22" s="14" customFormat="1" ht="84" customHeight="1" thickBot="1">
      <c r="A21" s="465"/>
      <c r="B21" s="468"/>
      <c r="C21" s="485"/>
      <c r="D21" s="305"/>
      <c r="E21" s="305"/>
      <c r="F21" s="304"/>
      <c r="G21" s="303"/>
      <c r="H21" s="303"/>
      <c r="I21" s="303"/>
      <c r="J21" s="303"/>
      <c r="K21" s="303"/>
      <c r="L21" s="303"/>
      <c r="M21" s="769"/>
      <c r="N21" s="769"/>
      <c r="O21" s="769"/>
      <c r="P21" s="769">
        <v>0.33</v>
      </c>
      <c r="Q21" s="769">
        <v>0.33</v>
      </c>
      <c r="R21" s="769">
        <v>0.34</v>
      </c>
      <c r="S21" s="277">
        <f t="shared" si="0"/>
        <v>1</v>
      </c>
      <c r="T21" s="475"/>
      <c r="U21" s="276">
        <v>0.0032</v>
      </c>
      <c r="V21" s="492"/>
    </row>
    <row r="22" spans="1:22" s="14" customFormat="1" ht="50.25" customHeight="1">
      <c r="A22" s="465"/>
      <c r="B22" s="468"/>
      <c r="C22" s="484" t="s">
        <v>463</v>
      </c>
      <c r="D22" s="305"/>
      <c r="E22" s="305"/>
      <c r="F22" s="304"/>
      <c r="G22" s="303"/>
      <c r="H22" s="303"/>
      <c r="I22" s="303"/>
      <c r="J22" s="303"/>
      <c r="K22" s="303"/>
      <c r="L22" s="303"/>
      <c r="M22" s="768"/>
      <c r="N22" s="768"/>
      <c r="O22" s="768"/>
      <c r="P22" s="768">
        <v>0.33</v>
      </c>
      <c r="Q22" s="768">
        <v>0.33</v>
      </c>
      <c r="R22" s="768">
        <v>0.34</v>
      </c>
      <c r="S22" s="281">
        <f t="shared" si="0"/>
        <v>1</v>
      </c>
      <c r="T22" s="475"/>
      <c r="U22" s="280">
        <v>0.0032</v>
      </c>
      <c r="V22" s="493" t="s">
        <v>462</v>
      </c>
    </row>
    <row r="23" spans="1:22" s="14" customFormat="1" ht="50.25" customHeight="1" thickBot="1">
      <c r="A23" s="465"/>
      <c r="B23" s="468"/>
      <c r="C23" s="485"/>
      <c r="D23" s="305"/>
      <c r="E23" s="305"/>
      <c r="F23" s="304"/>
      <c r="G23" s="303"/>
      <c r="H23" s="303"/>
      <c r="I23" s="303"/>
      <c r="J23" s="303"/>
      <c r="K23" s="303"/>
      <c r="L23" s="303"/>
      <c r="M23" s="769"/>
      <c r="N23" s="769"/>
      <c r="O23" s="769"/>
      <c r="P23" s="769">
        <v>0.33</v>
      </c>
      <c r="Q23" s="769">
        <v>0.33</v>
      </c>
      <c r="R23" s="769">
        <v>0.34</v>
      </c>
      <c r="S23" s="277">
        <f t="shared" si="0"/>
        <v>1</v>
      </c>
      <c r="T23" s="475"/>
      <c r="U23" s="276">
        <v>0.0032</v>
      </c>
      <c r="V23" s="494"/>
    </row>
    <row r="24" spans="1:22" s="14" customFormat="1" ht="28.5" customHeight="1">
      <c r="A24" s="465"/>
      <c r="B24" s="468"/>
      <c r="C24" s="484" t="s">
        <v>461</v>
      </c>
      <c r="D24" s="305"/>
      <c r="E24" s="305"/>
      <c r="F24" s="304"/>
      <c r="G24" s="303"/>
      <c r="H24" s="303"/>
      <c r="I24" s="303"/>
      <c r="J24" s="303"/>
      <c r="K24" s="303"/>
      <c r="L24" s="303"/>
      <c r="M24" s="768"/>
      <c r="N24" s="768"/>
      <c r="O24" s="768"/>
      <c r="P24" s="768">
        <v>0.33</v>
      </c>
      <c r="Q24" s="768">
        <v>0.33</v>
      </c>
      <c r="R24" s="768">
        <v>0.34</v>
      </c>
      <c r="S24" s="281">
        <f t="shared" si="0"/>
        <v>1</v>
      </c>
      <c r="T24" s="475"/>
      <c r="U24" s="280">
        <v>0.0032</v>
      </c>
      <c r="V24" s="495" t="s">
        <v>460</v>
      </c>
    </row>
    <row r="25" spans="1:22" s="14" customFormat="1" ht="28.5" customHeight="1" thickBot="1">
      <c r="A25" s="466"/>
      <c r="B25" s="469"/>
      <c r="C25" s="485"/>
      <c r="D25" s="305"/>
      <c r="E25" s="305"/>
      <c r="F25" s="304"/>
      <c r="G25" s="303"/>
      <c r="H25" s="303"/>
      <c r="I25" s="303"/>
      <c r="J25" s="303"/>
      <c r="K25" s="303"/>
      <c r="L25" s="303"/>
      <c r="M25" s="769"/>
      <c r="N25" s="769"/>
      <c r="O25" s="769"/>
      <c r="P25" s="769">
        <v>0.33</v>
      </c>
      <c r="Q25" s="769">
        <v>0.33</v>
      </c>
      <c r="R25" s="769">
        <v>0.34</v>
      </c>
      <c r="S25" s="277">
        <f t="shared" si="0"/>
        <v>1</v>
      </c>
      <c r="T25" s="476"/>
      <c r="U25" s="276">
        <v>0.0032</v>
      </c>
      <c r="V25" s="496"/>
    </row>
    <row r="26" spans="1:22" s="14" customFormat="1" ht="90" customHeight="1">
      <c r="A26" s="464" t="s">
        <v>200</v>
      </c>
      <c r="B26" s="486" t="str">
        <f>'[2]INVERSIÓN'!C21</f>
        <v>Realizar el seguimiento ambiental al 100% de los Predios afectados por actividad extractiva de minerales  en el perímetro urbano del D. C. con PMA y PMRRA</v>
      </c>
      <c r="C26" s="470" t="s">
        <v>131</v>
      </c>
      <c r="D26" s="472" t="s">
        <v>129</v>
      </c>
      <c r="E26" s="472"/>
      <c r="F26" s="291" t="s">
        <v>30</v>
      </c>
      <c r="G26" s="82"/>
      <c r="H26" s="82"/>
      <c r="I26" s="82"/>
      <c r="J26" s="82"/>
      <c r="K26" s="82"/>
      <c r="L26" s="82"/>
      <c r="M26" s="768"/>
      <c r="N26" s="768">
        <v>0.15</v>
      </c>
      <c r="O26" s="768">
        <v>0.2</v>
      </c>
      <c r="P26" s="768">
        <v>0.2</v>
      </c>
      <c r="Q26" s="768">
        <v>0.2</v>
      </c>
      <c r="R26" s="768">
        <v>0.25</v>
      </c>
      <c r="S26" s="291">
        <f t="shared" si="0"/>
        <v>1</v>
      </c>
      <c r="T26" s="497">
        <f>U27+U29+U31</f>
        <v>0.027375000000000003</v>
      </c>
      <c r="U26" s="290">
        <f>7%*25%</f>
        <v>0.0175</v>
      </c>
      <c r="V26" s="479" t="s">
        <v>459</v>
      </c>
    </row>
    <row r="27" spans="1:22" s="14" customFormat="1" ht="90" customHeight="1" thickBot="1">
      <c r="A27" s="465"/>
      <c r="B27" s="487"/>
      <c r="C27" s="471"/>
      <c r="D27" s="473"/>
      <c r="E27" s="473"/>
      <c r="F27" s="288" t="s">
        <v>31</v>
      </c>
      <c r="G27" s="54"/>
      <c r="H27" s="54"/>
      <c r="I27" s="54"/>
      <c r="J27" s="54"/>
      <c r="K27" s="54"/>
      <c r="L27" s="54"/>
      <c r="M27" s="769"/>
      <c r="N27" s="769"/>
      <c r="O27" s="769">
        <v>0.2</v>
      </c>
      <c r="P27" s="769">
        <v>0.2</v>
      </c>
      <c r="Q27" s="769">
        <v>0.25</v>
      </c>
      <c r="R27" s="769">
        <v>0.35</v>
      </c>
      <c r="S27" s="288">
        <f t="shared" si="0"/>
        <v>1</v>
      </c>
      <c r="T27" s="498"/>
      <c r="U27" s="276">
        <f>+S27*U26</f>
        <v>0.0175</v>
      </c>
      <c r="V27" s="479"/>
    </row>
    <row r="28" spans="1:22" s="14" customFormat="1" ht="51.75" customHeight="1">
      <c r="A28" s="465"/>
      <c r="B28" s="487"/>
      <c r="C28" s="471" t="s">
        <v>132</v>
      </c>
      <c r="D28" s="473" t="s">
        <v>129</v>
      </c>
      <c r="E28" s="473"/>
      <c r="F28" s="281" t="s">
        <v>30</v>
      </c>
      <c r="G28" s="54"/>
      <c r="H28" s="54"/>
      <c r="I28" s="54"/>
      <c r="J28" s="54"/>
      <c r="K28" s="54"/>
      <c r="L28" s="54"/>
      <c r="M28" s="768"/>
      <c r="N28" s="768"/>
      <c r="O28" s="768">
        <v>0.25</v>
      </c>
      <c r="P28" s="768">
        <v>0.25</v>
      </c>
      <c r="Q28" s="768">
        <v>0.25</v>
      </c>
      <c r="R28" s="768">
        <v>0.25</v>
      </c>
      <c r="S28" s="281">
        <f t="shared" si="0"/>
        <v>1</v>
      </c>
      <c r="T28" s="498"/>
      <c r="U28" s="280">
        <f>2%*25%</f>
        <v>0.005</v>
      </c>
      <c r="V28" s="479" t="s">
        <v>458</v>
      </c>
    </row>
    <row r="29" spans="1:22" s="14" customFormat="1" ht="54.75" customHeight="1" thickBot="1">
      <c r="A29" s="465"/>
      <c r="B29" s="487"/>
      <c r="C29" s="471"/>
      <c r="D29" s="473"/>
      <c r="E29" s="473"/>
      <c r="F29" s="288" t="s">
        <v>31</v>
      </c>
      <c r="G29" s="54"/>
      <c r="H29" s="54"/>
      <c r="I29" s="54"/>
      <c r="J29" s="54"/>
      <c r="K29" s="54"/>
      <c r="L29" s="54"/>
      <c r="M29" s="769"/>
      <c r="N29" s="769"/>
      <c r="O29" s="769">
        <v>0.25</v>
      </c>
      <c r="P29" s="769">
        <v>0.25</v>
      </c>
      <c r="Q29" s="769">
        <v>0.25</v>
      </c>
      <c r="R29" s="769">
        <v>0.25</v>
      </c>
      <c r="S29" s="288">
        <f t="shared" si="0"/>
        <v>1</v>
      </c>
      <c r="T29" s="498"/>
      <c r="U29" s="276">
        <f>+S29*U28</f>
        <v>0.005</v>
      </c>
      <c r="V29" s="479"/>
    </row>
    <row r="30" spans="1:22" s="14" customFormat="1" ht="27.75" customHeight="1">
      <c r="A30" s="465"/>
      <c r="B30" s="487"/>
      <c r="C30" s="471" t="s">
        <v>133</v>
      </c>
      <c r="D30" s="473" t="s">
        <v>129</v>
      </c>
      <c r="E30" s="473"/>
      <c r="F30" s="281" t="s">
        <v>30</v>
      </c>
      <c r="G30" s="54"/>
      <c r="H30" s="54"/>
      <c r="I30" s="54"/>
      <c r="J30" s="54"/>
      <c r="K30" s="54"/>
      <c r="L30" s="54"/>
      <c r="M30" s="768"/>
      <c r="N30" s="768"/>
      <c r="O30" s="768">
        <v>0.2</v>
      </c>
      <c r="P30" s="768">
        <v>0.2</v>
      </c>
      <c r="Q30" s="768">
        <v>0.3</v>
      </c>
      <c r="R30" s="768">
        <v>0.3</v>
      </c>
      <c r="S30" s="281">
        <f t="shared" si="0"/>
        <v>1</v>
      </c>
      <c r="T30" s="498"/>
      <c r="U30" s="280">
        <f>3%*25%</f>
        <v>0.0075</v>
      </c>
      <c r="V30" s="479" t="s">
        <v>457</v>
      </c>
    </row>
    <row r="31" spans="1:22" s="14" customFormat="1" ht="27.75" customHeight="1" thickBot="1">
      <c r="A31" s="466"/>
      <c r="B31" s="488"/>
      <c r="C31" s="480"/>
      <c r="D31" s="481"/>
      <c r="E31" s="481"/>
      <c r="F31" s="293" t="s">
        <v>31</v>
      </c>
      <c r="G31" s="83"/>
      <c r="H31" s="83"/>
      <c r="I31" s="83"/>
      <c r="J31" s="83"/>
      <c r="K31" s="83"/>
      <c r="L31" s="83"/>
      <c r="M31" s="769"/>
      <c r="N31" s="769"/>
      <c r="O31" s="769">
        <v>0</v>
      </c>
      <c r="P31" s="769">
        <v>0.15</v>
      </c>
      <c r="Q31" s="769">
        <v>0.25</v>
      </c>
      <c r="R31" s="769">
        <v>0.25</v>
      </c>
      <c r="S31" s="293">
        <f t="shared" si="0"/>
        <v>0.65</v>
      </c>
      <c r="T31" s="499"/>
      <c r="U31" s="302">
        <f>+S31*U30</f>
        <v>0.004875</v>
      </c>
      <c r="V31" s="479"/>
    </row>
    <row r="32" spans="1:22" s="14" customFormat="1" ht="56.25" customHeight="1">
      <c r="A32" s="464" t="s">
        <v>200</v>
      </c>
      <c r="B32" s="486" t="s">
        <v>120</v>
      </c>
      <c r="C32" s="470" t="s">
        <v>291</v>
      </c>
      <c r="D32" s="472" t="s">
        <v>129</v>
      </c>
      <c r="E32" s="472"/>
      <c r="F32" s="291" t="s">
        <v>30</v>
      </c>
      <c r="G32" s="82"/>
      <c r="H32" s="82"/>
      <c r="I32" s="82"/>
      <c r="J32" s="82"/>
      <c r="K32" s="82"/>
      <c r="L32" s="82"/>
      <c r="M32" s="768">
        <v>0</v>
      </c>
      <c r="N32" s="768">
        <v>0</v>
      </c>
      <c r="O32" s="768">
        <v>0.25</v>
      </c>
      <c r="P32" s="768">
        <v>0.25</v>
      </c>
      <c r="Q32" s="768">
        <v>0.25</v>
      </c>
      <c r="R32" s="768">
        <v>0.25</v>
      </c>
      <c r="S32" s="291">
        <f t="shared" si="0"/>
        <v>1</v>
      </c>
      <c r="T32" s="497">
        <f>U33+U35</f>
        <v>0.017140151515151514</v>
      </c>
      <c r="U32" s="290">
        <f>4%*25%</f>
        <v>0.01</v>
      </c>
      <c r="V32" s="596" t="s">
        <v>456</v>
      </c>
    </row>
    <row r="33" spans="1:22" s="14" customFormat="1" ht="56.25" customHeight="1" thickBot="1">
      <c r="A33" s="465"/>
      <c r="B33" s="487"/>
      <c r="C33" s="471"/>
      <c r="D33" s="473"/>
      <c r="E33" s="473"/>
      <c r="F33" s="288" t="s">
        <v>31</v>
      </c>
      <c r="G33" s="54"/>
      <c r="H33" s="54"/>
      <c r="I33" s="54"/>
      <c r="J33" s="54"/>
      <c r="K33" s="54"/>
      <c r="L33" s="54"/>
      <c r="M33" s="769"/>
      <c r="N33" s="769"/>
      <c r="O33" s="769">
        <v>0.0946969696969697</v>
      </c>
      <c r="P33" s="769">
        <v>0.3522727272727273</v>
      </c>
      <c r="Q33" s="769">
        <v>0.3087121212121212</v>
      </c>
      <c r="R33" s="769">
        <v>0.3996212121212121</v>
      </c>
      <c r="S33" s="288">
        <f t="shared" si="0"/>
        <v>1.1553030303030303</v>
      </c>
      <c r="T33" s="498"/>
      <c r="U33" s="276">
        <f>+S33*U32</f>
        <v>0.011553030303030303</v>
      </c>
      <c r="V33" s="597"/>
    </row>
    <row r="34" spans="1:22" s="14" customFormat="1" ht="54" customHeight="1">
      <c r="A34" s="465"/>
      <c r="B34" s="487"/>
      <c r="C34" s="471" t="s">
        <v>455</v>
      </c>
      <c r="D34" s="473" t="s">
        <v>129</v>
      </c>
      <c r="E34" s="473"/>
      <c r="F34" s="281" t="s">
        <v>30</v>
      </c>
      <c r="G34" s="54"/>
      <c r="H34" s="54"/>
      <c r="I34" s="54"/>
      <c r="J34" s="54"/>
      <c r="K34" s="54"/>
      <c r="L34" s="54"/>
      <c r="M34" s="768"/>
      <c r="N34" s="768"/>
      <c r="O34" s="768">
        <v>0.2</v>
      </c>
      <c r="P34" s="768">
        <v>0.2</v>
      </c>
      <c r="Q34" s="768">
        <v>0.3</v>
      </c>
      <c r="R34" s="768">
        <v>0.3</v>
      </c>
      <c r="S34" s="281">
        <f t="shared" si="0"/>
        <v>1</v>
      </c>
      <c r="T34" s="498"/>
      <c r="U34" s="280">
        <f>3%*25%</f>
        <v>0.0075</v>
      </c>
      <c r="V34" s="597"/>
    </row>
    <row r="35" spans="1:22" s="14" customFormat="1" ht="54" customHeight="1" thickBot="1">
      <c r="A35" s="466"/>
      <c r="B35" s="488"/>
      <c r="C35" s="480"/>
      <c r="D35" s="481"/>
      <c r="E35" s="481"/>
      <c r="F35" s="293" t="s">
        <v>31</v>
      </c>
      <c r="G35" s="83"/>
      <c r="H35" s="83"/>
      <c r="I35" s="83"/>
      <c r="J35" s="83"/>
      <c r="K35" s="83"/>
      <c r="L35" s="83"/>
      <c r="M35" s="769"/>
      <c r="N35" s="769"/>
      <c r="O35" s="769">
        <v>0.06060606060606061</v>
      </c>
      <c r="P35" s="769">
        <v>0.22727272727272727</v>
      </c>
      <c r="Q35" s="769">
        <v>0.1994949494949495</v>
      </c>
      <c r="R35" s="769">
        <v>0.25757575757575757</v>
      </c>
      <c r="S35" s="293">
        <f t="shared" si="0"/>
        <v>0.7449494949494949</v>
      </c>
      <c r="T35" s="499"/>
      <c r="U35" s="302">
        <f>+S35*U34</f>
        <v>0.005587121212121212</v>
      </c>
      <c r="V35" s="598"/>
    </row>
    <row r="36" spans="1:57" s="11" customFormat="1" ht="46.5" customHeight="1">
      <c r="A36" s="464" t="s">
        <v>200</v>
      </c>
      <c r="B36" s="486" t="s">
        <v>121</v>
      </c>
      <c r="C36" s="470" t="s">
        <v>241</v>
      </c>
      <c r="D36" s="472" t="s">
        <v>129</v>
      </c>
      <c r="E36" s="472"/>
      <c r="F36" s="291" t="s">
        <v>30</v>
      </c>
      <c r="G36" s="82"/>
      <c r="H36" s="82"/>
      <c r="I36" s="82"/>
      <c r="J36" s="82"/>
      <c r="K36" s="82"/>
      <c r="L36" s="82"/>
      <c r="M36" s="768">
        <v>0</v>
      </c>
      <c r="N36" s="768">
        <v>0</v>
      </c>
      <c r="O36" s="768">
        <v>0.33</v>
      </c>
      <c r="P36" s="768">
        <v>0.23</v>
      </c>
      <c r="Q36" s="768">
        <v>0.22</v>
      </c>
      <c r="R36" s="768">
        <v>0.22</v>
      </c>
      <c r="S36" s="291">
        <f t="shared" si="0"/>
        <v>1</v>
      </c>
      <c r="T36" s="497">
        <f>U37+U39</f>
        <v>0.014680000000000002</v>
      </c>
      <c r="U36" s="290">
        <v>0.0175</v>
      </c>
      <c r="V36" s="479" t="s">
        <v>454</v>
      </c>
      <c r="W36" s="14"/>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row>
    <row r="37" spans="1:57" s="11" customFormat="1" ht="61.5" customHeight="1" thickBot="1">
      <c r="A37" s="465"/>
      <c r="B37" s="487"/>
      <c r="C37" s="471"/>
      <c r="D37" s="473"/>
      <c r="E37" s="473"/>
      <c r="F37" s="288" t="s">
        <v>31</v>
      </c>
      <c r="G37" s="54"/>
      <c r="H37" s="54"/>
      <c r="I37" s="54"/>
      <c r="J37" s="54"/>
      <c r="K37" s="54"/>
      <c r="L37" s="54"/>
      <c r="M37" s="769"/>
      <c r="N37" s="769"/>
      <c r="O37" s="769">
        <v>0</v>
      </c>
      <c r="P37" s="769">
        <v>0.2</v>
      </c>
      <c r="Q37" s="769">
        <v>0.2</v>
      </c>
      <c r="R37" s="769">
        <v>0.246</v>
      </c>
      <c r="S37" s="288">
        <f t="shared" si="0"/>
        <v>0.646</v>
      </c>
      <c r="T37" s="498"/>
      <c r="U37" s="276">
        <f>+S37*U36</f>
        <v>0.011305</v>
      </c>
      <c r="V37" s="479"/>
      <c r="W37" s="14"/>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row>
    <row r="38" spans="1:57" s="11" customFormat="1" ht="50.25" customHeight="1">
      <c r="A38" s="465"/>
      <c r="B38" s="487"/>
      <c r="C38" s="471" t="s">
        <v>134</v>
      </c>
      <c r="D38" s="473" t="s">
        <v>129</v>
      </c>
      <c r="E38" s="473"/>
      <c r="F38" s="281" t="s">
        <v>30</v>
      </c>
      <c r="G38" s="54"/>
      <c r="H38" s="54"/>
      <c r="I38" s="54"/>
      <c r="J38" s="54"/>
      <c r="K38" s="54"/>
      <c r="L38" s="54"/>
      <c r="M38" s="768"/>
      <c r="N38" s="768">
        <v>0</v>
      </c>
      <c r="O38" s="768">
        <v>0.25</v>
      </c>
      <c r="P38" s="768">
        <v>0.25</v>
      </c>
      <c r="Q38" s="768">
        <v>0.25</v>
      </c>
      <c r="R38" s="768">
        <v>0.25</v>
      </c>
      <c r="S38" s="281">
        <f t="shared" si="0"/>
        <v>1</v>
      </c>
      <c r="T38" s="498"/>
      <c r="U38" s="280">
        <v>0.0125</v>
      </c>
      <c r="V38" s="479" t="s">
        <v>453</v>
      </c>
      <c r="W38" s="14"/>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row>
    <row r="39" spans="1:57" s="11" customFormat="1" ht="50.25" customHeight="1" thickBot="1">
      <c r="A39" s="466"/>
      <c r="B39" s="488"/>
      <c r="C39" s="480"/>
      <c r="D39" s="481"/>
      <c r="E39" s="481"/>
      <c r="F39" s="293" t="s">
        <v>31</v>
      </c>
      <c r="G39" s="83"/>
      <c r="H39" s="83"/>
      <c r="I39" s="83"/>
      <c r="J39" s="83"/>
      <c r="K39" s="83"/>
      <c r="L39" s="83"/>
      <c r="M39" s="769"/>
      <c r="N39" s="769"/>
      <c r="O39" s="769">
        <v>0.09</v>
      </c>
      <c r="P39" s="769">
        <v>0</v>
      </c>
      <c r="Q39" s="769">
        <v>0.09</v>
      </c>
      <c r="R39" s="769">
        <v>0.09</v>
      </c>
      <c r="S39" s="293">
        <f t="shared" si="0"/>
        <v>0.27</v>
      </c>
      <c r="T39" s="499"/>
      <c r="U39" s="302">
        <f>+S39*U38</f>
        <v>0.0033750000000000004</v>
      </c>
      <c r="V39" s="479"/>
      <c r="W39" s="14"/>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row>
    <row r="40" spans="1:57" s="11" customFormat="1" ht="36" customHeight="1">
      <c r="A40" s="464" t="s">
        <v>200</v>
      </c>
      <c r="B40" s="486" t="str">
        <f>'[2]INVERSIÓN'!C39</f>
        <v>Atender el 100% de las solicitudes de instrumentos ambientales asociadas al aprovechamiento del recurso Hídrico Subterráneo en el D. C.</v>
      </c>
      <c r="C40" s="500" t="s">
        <v>238</v>
      </c>
      <c r="D40" s="473" t="s">
        <v>129</v>
      </c>
      <c r="E40" s="473"/>
      <c r="F40" s="281" t="s">
        <v>30</v>
      </c>
      <c r="G40" s="311"/>
      <c r="H40" s="311"/>
      <c r="I40" s="311"/>
      <c r="J40" s="311"/>
      <c r="K40" s="311"/>
      <c r="L40" s="311"/>
      <c r="M40" s="768"/>
      <c r="N40" s="768"/>
      <c r="O40" s="768"/>
      <c r="P40" s="768">
        <v>0.3</v>
      </c>
      <c r="Q40" s="768">
        <v>0.3</v>
      </c>
      <c r="R40" s="768">
        <v>0.4</v>
      </c>
      <c r="S40" s="281">
        <f aca="true" t="shared" si="1" ref="S40:S71">SUM(G40:R40)</f>
        <v>1</v>
      </c>
      <c r="T40" s="498">
        <f>U41+U43</f>
        <v>0.02</v>
      </c>
      <c r="U40" s="280">
        <v>0.01</v>
      </c>
      <c r="V40" s="479" t="s">
        <v>452</v>
      </c>
      <c r="W40" s="14"/>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row>
    <row r="41" spans="1:57" s="11" customFormat="1" ht="36" customHeight="1" thickBot="1">
      <c r="A41" s="465"/>
      <c r="B41" s="487"/>
      <c r="C41" s="501"/>
      <c r="D41" s="473"/>
      <c r="E41" s="473"/>
      <c r="F41" s="288" t="s">
        <v>31</v>
      </c>
      <c r="G41" s="311"/>
      <c r="H41" s="311"/>
      <c r="I41" s="311"/>
      <c r="J41" s="311"/>
      <c r="K41" s="311"/>
      <c r="L41" s="311"/>
      <c r="M41" s="769"/>
      <c r="N41" s="769"/>
      <c r="O41" s="769"/>
      <c r="P41" s="769">
        <v>0.1</v>
      </c>
      <c r="Q41" s="769">
        <v>0.3</v>
      </c>
      <c r="R41" s="769">
        <v>0.6</v>
      </c>
      <c r="S41" s="288">
        <f t="shared" si="1"/>
        <v>1</v>
      </c>
      <c r="T41" s="498"/>
      <c r="U41" s="276">
        <f>+S41*U40</f>
        <v>0.01</v>
      </c>
      <c r="V41" s="479"/>
      <c r="W41" s="14"/>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row>
    <row r="42" spans="1:57" s="11" customFormat="1" ht="26.25" customHeight="1">
      <c r="A42" s="465"/>
      <c r="B42" s="487"/>
      <c r="C42" s="502" t="s">
        <v>239</v>
      </c>
      <c r="D42" s="473" t="s">
        <v>129</v>
      </c>
      <c r="E42" s="473"/>
      <c r="F42" s="281" t="s">
        <v>30</v>
      </c>
      <c r="G42" s="311"/>
      <c r="H42" s="311"/>
      <c r="I42" s="311"/>
      <c r="J42" s="311"/>
      <c r="K42" s="311"/>
      <c r="L42" s="311"/>
      <c r="M42" s="768"/>
      <c r="N42" s="768"/>
      <c r="O42" s="768"/>
      <c r="P42" s="768">
        <v>0.3</v>
      </c>
      <c r="Q42" s="768">
        <v>0.3</v>
      </c>
      <c r="R42" s="768">
        <v>0.4</v>
      </c>
      <c r="S42" s="281">
        <f t="shared" si="1"/>
        <v>1</v>
      </c>
      <c r="T42" s="498"/>
      <c r="U42" s="280">
        <v>0.01</v>
      </c>
      <c r="V42" s="479" t="s">
        <v>451</v>
      </c>
      <c r="W42" s="14"/>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row>
    <row r="43" spans="1:57" s="11" customFormat="1" ht="26.25" customHeight="1" thickBot="1">
      <c r="A43" s="466"/>
      <c r="B43" s="488"/>
      <c r="C43" s="501"/>
      <c r="D43" s="473"/>
      <c r="E43" s="473"/>
      <c r="F43" s="288" t="s">
        <v>31</v>
      </c>
      <c r="G43" s="311"/>
      <c r="H43" s="311"/>
      <c r="I43" s="311"/>
      <c r="J43" s="311"/>
      <c r="K43" s="311"/>
      <c r="L43" s="311"/>
      <c r="M43" s="769"/>
      <c r="N43" s="769"/>
      <c r="O43" s="769"/>
      <c r="P43" s="769">
        <v>0.6</v>
      </c>
      <c r="Q43" s="769"/>
      <c r="R43" s="769">
        <v>0.4</v>
      </c>
      <c r="S43" s="288">
        <f t="shared" si="1"/>
        <v>1</v>
      </c>
      <c r="T43" s="498"/>
      <c r="U43" s="276">
        <f>+S43*U42</f>
        <v>0.01</v>
      </c>
      <c r="V43" s="479"/>
      <c r="W43" s="14"/>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row>
    <row r="44" spans="1:56" s="11" customFormat="1" ht="31.5" customHeight="1">
      <c r="A44" s="464" t="s">
        <v>200</v>
      </c>
      <c r="B44" s="486" t="str">
        <f>'[2]INVERSIÓN'!C45</f>
        <v>Realizar seguimiento y control ambiental al 100% de los puntos de captación de agua subterránea inventariados por la SDA</v>
      </c>
      <c r="C44" s="502" t="s">
        <v>236</v>
      </c>
      <c r="D44" s="473" t="s">
        <v>129</v>
      </c>
      <c r="E44" s="473"/>
      <c r="F44" s="281" t="s">
        <v>30</v>
      </c>
      <c r="G44" s="311"/>
      <c r="H44" s="311"/>
      <c r="I44" s="311"/>
      <c r="J44" s="311"/>
      <c r="K44" s="311"/>
      <c r="L44" s="311"/>
      <c r="M44" s="768"/>
      <c r="N44" s="768">
        <v>0.2</v>
      </c>
      <c r="O44" s="768">
        <v>0.04</v>
      </c>
      <c r="P44" s="768">
        <v>0.2</v>
      </c>
      <c r="Q44" s="768">
        <v>0.3</v>
      </c>
      <c r="R44" s="768">
        <v>0.26</v>
      </c>
      <c r="S44" s="281">
        <f t="shared" si="1"/>
        <v>1</v>
      </c>
      <c r="T44" s="498">
        <f>U45+U47+U49</f>
        <v>0.03</v>
      </c>
      <c r="U44" s="280">
        <v>0.0113</v>
      </c>
      <c r="V44" s="479" t="s">
        <v>450</v>
      </c>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row>
    <row r="45" spans="1:56" s="11" customFormat="1" ht="31.5" customHeight="1">
      <c r="A45" s="465"/>
      <c r="B45" s="487"/>
      <c r="C45" s="501"/>
      <c r="D45" s="473"/>
      <c r="E45" s="473"/>
      <c r="F45" s="288" t="s">
        <v>31</v>
      </c>
      <c r="G45" s="311"/>
      <c r="H45" s="311"/>
      <c r="I45" s="311"/>
      <c r="J45" s="311"/>
      <c r="K45" s="311"/>
      <c r="L45" s="311"/>
      <c r="M45" s="769"/>
      <c r="N45" s="769">
        <v>0.22</v>
      </c>
      <c r="O45" s="769">
        <v>0.04</v>
      </c>
      <c r="P45" s="769">
        <v>0.2</v>
      </c>
      <c r="Q45" s="769">
        <v>0.3</v>
      </c>
      <c r="R45" s="769">
        <v>0.24</v>
      </c>
      <c r="S45" s="288">
        <f t="shared" si="1"/>
        <v>1</v>
      </c>
      <c r="T45" s="498"/>
      <c r="U45" s="276">
        <f>+S45*U44</f>
        <v>0.0113</v>
      </c>
      <c r="V45" s="479"/>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row>
    <row r="46" spans="1:57" s="11" customFormat="1" ht="31.5" customHeight="1">
      <c r="A46" s="465"/>
      <c r="B46" s="487"/>
      <c r="C46" s="502" t="s">
        <v>237</v>
      </c>
      <c r="D46" s="473" t="s">
        <v>129</v>
      </c>
      <c r="E46" s="473"/>
      <c r="F46" s="281" t="s">
        <v>30</v>
      </c>
      <c r="G46" s="311"/>
      <c r="H46" s="311"/>
      <c r="I46" s="311"/>
      <c r="J46" s="311"/>
      <c r="K46" s="311"/>
      <c r="L46" s="311"/>
      <c r="M46" s="734"/>
      <c r="N46" s="734"/>
      <c r="O46" s="734"/>
      <c r="P46" s="734">
        <v>0.3</v>
      </c>
      <c r="Q46" s="734">
        <v>0.3</v>
      </c>
      <c r="R46" s="734">
        <v>0.4</v>
      </c>
      <c r="S46" s="281">
        <f t="shared" si="1"/>
        <v>1</v>
      </c>
      <c r="T46" s="498"/>
      <c r="U46" s="280">
        <v>0.0113</v>
      </c>
      <c r="V46" s="479" t="s">
        <v>449</v>
      </c>
      <c r="W46" s="14"/>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row>
    <row r="47" spans="1:57" s="11" customFormat="1" ht="31.5" customHeight="1">
      <c r="A47" s="465"/>
      <c r="B47" s="487"/>
      <c r="C47" s="501"/>
      <c r="D47" s="473"/>
      <c r="E47" s="473"/>
      <c r="F47" s="288" t="s">
        <v>31</v>
      </c>
      <c r="G47" s="311"/>
      <c r="H47" s="311"/>
      <c r="I47" s="311"/>
      <c r="J47" s="311"/>
      <c r="K47" s="311"/>
      <c r="L47" s="311"/>
      <c r="M47" s="734"/>
      <c r="N47" s="734"/>
      <c r="O47" s="734"/>
      <c r="P47" s="734">
        <v>0.35</v>
      </c>
      <c r="Q47" s="734">
        <v>0.45</v>
      </c>
      <c r="R47" s="734">
        <v>0.2</v>
      </c>
      <c r="S47" s="288">
        <f t="shared" si="1"/>
        <v>1</v>
      </c>
      <c r="T47" s="498"/>
      <c r="U47" s="276">
        <f>+S47*U46</f>
        <v>0.0113</v>
      </c>
      <c r="V47" s="479"/>
      <c r="W47" s="14"/>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row>
    <row r="48" spans="1:57" s="11" customFormat="1" ht="25.5" customHeight="1">
      <c r="A48" s="465"/>
      <c r="B48" s="487"/>
      <c r="C48" s="502" t="s">
        <v>135</v>
      </c>
      <c r="D48" s="473" t="s">
        <v>129</v>
      </c>
      <c r="E48" s="473"/>
      <c r="F48" s="281" t="s">
        <v>30</v>
      </c>
      <c r="G48" s="311"/>
      <c r="H48" s="311"/>
      <c r="I48" s="311"/>
      <c r="J48" s="311"/>
      <c r="K48" s="311"/>
      <c r="L48" s="311"/>
      <c r="M48" s="736"/>
      <c r="N48" s="737"/>
      <c r="O48" s="737"/>
      <c r="P48" s="734">
        <v>0.05</v>
      </c>
      <c r="Q48" s="734">
        <v>0.8</v>
      </c>
      <c r="R48" s="734">
        <v>0.15</v>
      </c>
      <c r="S48" s="281">
        <f t="shared" si="1"/>
        <v>1</v>
      </c>
      <c r="T48" s="498"/>
      <c r="U48" s="280">
        <v>0.0074</v>
      </c>
      <c r="V48" s="479"/>
      <c r="W48" s="14"/>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row>
    <row r="49" spans="1:57" s="11" customFormat="1" ht="25.5" customHeight="1" thickBot="1">
      <c r="A49" s="466"/>
      <c r="B49" s="488"/>
      <c r="C49" s="501"/>
      <c r="D49" s="473"/>
      <c r="E49" s="473"/>
      <c r="F49" s="288" t="s">
        <v>31</v>
      </c>
      <c r="G49" s="311"/>
      <c r="H49" s="311"/>
      <c r="I49" s="311"/>
      <c r="J49" s="311"/>
      <c r="K49" s="311"/>
      <c r="L49" s="311"/>
      <c r="M49" s="734"/>
      <c r="N49" s="734"/>
      <c r="O49" s="734"/>
      <c r="P49" s="734">
        <v>0.05</v>
      </c>
      <c r="Q49" s="734">
        <v>0.95</v>
      </c>
      <c r="R49" s="734"/>
      <c r="S49" s="288">
        <f t="shared" si="1"/>
        <v>1</v>
      </c>
      <c r="T49" s="498"/>
      <c r="U49" s="276">
        <f>+S49*U48</f>
        <v>0.0074</v>
      </c>
      <c r="V49" s="479"/>
      <c r="W49" s="14"/>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row>
    <row r="50" spans="1:57" s="11" customFormat="1" ht="22.5" customHeight="1">
      <c r="A50" s="464" t="s">
        <v>200</v>
      </c>
      <c r="B50" s="486" t="str">
        <f>'[2]INVERSIÓN'!C51</f>
        <v>Atender el 100% de las solicitudes concepto de diagnóstico ambiental relacionadas con el cambio de uso de suelo o con sospecha de contaminación de los predios del área urbana</v>
      </c>
      <c r="C50" s="502" t="s">
        <v>234</v>
      </c>
      <c r="D50" s="473" t="s">
        <v>129</v>
      </c>
      <c r="E50" s="473"/>
      <c r="F50" s="281" t="s">
        <v>30</v>
      </c>
      <c r="G50" s="311"/>
      <c r="H50" s="311"/>
      <c r="I50" s="311"/>
      <c r="J50" s="311"/>
      <c r="K50" s="311"/>
      <c r="L50" s="311"/>
      <c r="M50" s="736"/>
      <c r="N50" s="734">
        <v>0.1</v>
      </c>
      <c r="O50" s="734">
        <v>0.06</v>
      </c>
      <c r="P50" s="734">
        <v>0.14</v>
      </c>
      <c r="Q50" s="734">
        <v>0.3</v>
      </c>
      <c r="R50" s="734">
        <v>0.4</v>
      </c>
      <c r="S50" s="281">
        <f t="shared" si="1"/>
        <v>1</v>
      </c>
      <c r="T50" s="498">
        <f>U51+U53</f>
        <v>0.02</v>
      </c>
      <c r="U50" s="280">
        <v>0.01</v>
      </c>
      <c r="V50" s="479" t="s">
        <v>448</v>
      </c>
      <c r="W50" s="14"/>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row>
    <row r="51" spans="1:57" s="11" customFormat="1" ht="22.5" customHeight="1">
      <c r="A51" s="465"/>
      <c r="B51" s="487"/>
      <c r="C51" s="501"/>
      <c r="D51" s="473"/>
      <c r="E51" s="473"/>
      <c r="F51" s="288" t="s">
        <v>31</v>
      </c>
      <c r="G51" s="311"/>
      <c r="H51" s="311"/>
      <c r="I51" s="311"/>
      <c r="J51" s="311"/>
      <c r="K51" s="311"/>
      <c r="L51" s="311"/>
      <c r="M51" s="734"/>
      <c r="N51" s="734">
        <v>0.388</v>
      </c>
      <c r="O51" s="734">
        <v>0.1</v>
      </c>
      <c r="P51" s="734">
        <v>0.1</v>
      </c>
      <c r="Q51" s="734">
        <v>0.02</v>
      </c>
      <c r="R51" s="734">
        <v>0.392</v>
      </c>
      <c r="S51" s="288">
        <f t="shared" si="1"/>
        <v>1</v>
      </c>
      <c r="T51" s="498"/>
      <c r="U51" s="276">
        <f>+S51*U50</f>
        <v>0.01</v>
      </c>
      <c r="V51" s="479"/>
      <c r="W51" s="14"/>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row>
    <row r="52" spans="1:56" s="11" customFormat="1" ht="34.5" customHeight="1">
      <c r="A52" s="465"/>
      <c r="B52" s="487"/>
      <c r="C52" s="502" t="s">
        <v>235</v>
      </c>
      <c r="D52" s="473" t="s">
        <v>129</v>
      </c>
      <c r="E52" s="473"/>
      <c r="F52" s="281" t="s">
        <v>30</v>
      </c>
      <c r="G52" s="311"/>
      <c r="H52" s="311"/>
      <c r="I52" s="311"/>
      <c r="J52" s="311"/>
      <c r="K52" s="311"/>
      <c r="L52" s="311"/>
      <c r="M52" s="736"/>
      <c r="N52" s="734">
        <v>0.1</v>
      </c>
      <c r="O52" s="734">
        <v>0</v>
      </c>
      <c r="P52" s="734">
        <v>0.2</v>
      </c>
      <c r="Q52" s="734">
        <v>0.3</v>
      </c>
      <c r="R52" s="734">
        <v>0.4</v>
      </c>
      <c r="S52" s="281">
        <f t="shared" si="1"/>
        <v>1</v>
      </c>
      <c r="T52" s="498"/>
      <c r="U52" s="280">
        <v>0.01</v>
      </c>
      <c r="V52" s="479" t="s">
        <v>447</v>
      </c>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row>
    <row r="53" spans="1:56" s="11" customFormat="1" ht="34.5" customHeight="1" thickBot="1">
      <c r="A53" s="466"/>
      <c r="B53" s="488"/>
      <c r="C53" s="501"/>
      <c r="D53" s="473"/>
      <c r="E53" s="473"/>
      <c r="F53" s="288" t="s">
        <v>31</v>
      </c>
      <c r="G53" s="311"/>
      <c r="H53" s="311"/>
      <c r="I53" s="311"/>
      <c r="J53" s="311"/>
      <c r="K53" s="311"/>
      <c r="L53" s="311"/>
      <c r="M53" s="734"/>
      <c r="N53" s="734">
        <v>0.2</v>
      </c>
      <c r="O53" s="734">
        <v>0</v>
      </c>
      <c r="P53" s="734">
        <v>0.05</v>
      </c>
      <c r="Q53" s="734">
        <v>0.1</v>
      </c>
      <c r="R53" s="734">
        <v>0.65</v>
      </c>
      <c r="S53" s="288">
        <f t="shared" si="1"/>
        <v>1</v>
      </c>
      <c r="T53" s="498"/>
      <c r="U53" s="276">
        <f>+S53*U52</f>
        <v>0.01</v>
      </c>
      <c r="V53" s="479"/>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row>
    <row r="54" spans="1:60" s="16" customFormat="1" ht="25.5" customHeight="1">
      <c r="A54" s="464" t="s">
        <v>200</v>
      </c>
      <c r="B54" s="486" t="str">
        <f>'[2]INVERSIÓN'!C57</f>
        <v>Ejecutar el 100% del programa de control ambiental a los predios diagnosticados con posible afectación al recurso suelo y agua subterránea</v>
      </c>
      <c r="C54" s="502" t="s">
        <v>231</v>
      </c>
      <c r="D54" s="473" t="s">
        <v>129</v>
      </c>
      <c r="E54" s="473"/>
      <c r="F54" s="281" t="s">
        <v>30</v>
      </c>
      <c r="G54" s="311"/>
      <c r="H54" s="311"/>
      <c r="I54" s="311"/>
      <c r="J54" s="311"/>
      <c r="K54" s="311"/>
      <c r="L54" s="311"/>
      <c r="M54" s="736"/>
      <c r="N54" s="734">
        <v>1</v>
      </c>
      <c r="O54" s="734"/>
      <c r="P54" s="734"/>
      <c r="Q54" s="734"/>
      <c r="R54" s="734"/>
      <c r="S54" s="281">
        <f t="shared" si="1"/>
        <v>1</v>
      </c>
      <c r="T54" s="503">
        <f>U55+U57+U59</f>
        <v>0.025</v>
      </c>
      <c r="U54" s="280">
        <v>0.005</v>
      </c>
      <c r="V54" s="479"/>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row>
    <row r="55" spans="1:60" s="16" customFormat="1" ht="25.5" customHeight="1">
      <c r="A55" s="465"/>
      <c r="B55" s="487"/>
      <c r="C55" s="501"/>
      <c r="D55" s="473"/>
      <c r="E55" s="473"/>
      <c r="F55" s="288" t="s">
        <v>31</v>
      </c>
      <c r="G55" s="311"/>
      <c r="H55" s="311"/>
      <c r="I55" s="311"/>
      <c r="J55" s="311"/>
      <c r="K55" s="311"/>
      <c r="L55" s="311"/>
      <c r="M55" s="736"/>
      <c r="N55" s="734">
        <v>1</v>
      </c>
      <c r="O55" s="734"/>
      <c r="P55" s="734"/>
      <c r="Q55" s="734"/>
      <c r="R55" s="734"/>
      <c r="S55" s="288">
        <f t="shared" si="1"/>
        <v>1</v>
      </c>
      <c r="T55" s="475"/>
      <c r="U55" s="276">
        <f>+S55*U54</f>
        <v>0.005</v>
      </c>
      <c r="V55" s="479"/>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row>
    <row r="56" spans="1:22" ht="41.25" customHeight="1">
      <c r="A56" s="465"/>
      <c r="B56" s="487"/>
      <c r="C56" s="502" t="s">
        <v>232</v>
      </c>
      <c r="D56" s="473" t="s">
        <v>129</v>
      </c>
      <c r="E56" s="473"/>
      <c r="F56" s="281" t="s">
        <v>30</v>
      </c>
      <c r="G56" s="311"/>
      <c r="H56" s="311"/>
      <c r="I56" s="311"/>
      <c r="J56" s="311"/>
      <c r="K56" s="311"/>
      <c r="L56" s="311"/>
      <c r="M56" s="736"/>
      <c r="N56" s="734">
        <v>0.15</v>
      </c>
      <c r="O56" s="734">
        <v>0.22</v>
      </c>
      <c r="P56" s="734">
        <v>0.05</v>
      </c>
      <c r="Q56" s="734">
        <v>0.23</v>
      </c>
      <c r="R56" s="734">
        <v>0.35</v>
      </c>
      <c r="S56" s="281">
        <f t="shared" si="1"/>
        <v>1</v>
      </c>
      <c r="T56" s="475"/>
      <c r="U56" s="280">
        <v>0.01</v>
      </c>
      <c r="V56" s="479" t="s">
        <v>446</v>
      </c>
    </row>
    <row r="57" spans="1:22" ht="32.25" customHeight="1">
      <c r="A57" s="465"/>
      <c r="B57" s="487"/>
      <c r="C57" s="501"/>
      <c r="D57" s="473"/>
      <c r="E57" s="473"/>
      <c r="F57" s="288" t="s">
        <v>31</v>
      </c>
      <c r="G57" s="311"/>
      <c r="H57" s="311"/>
      <c r="I57" s="311"/>
      <c r="J57" s="311"/>
      <c r="K57" s="311"/>
      <c r="L57" s="311"/>
      <c r="M57" s="736"/>
      <c r="N57" s="734">
        <v>0.15</v>
      </c>
      <c r="O57" s="734">
        <v>0.23</v>
      </c>
      <c r="P57" s="734">
        <v>0</v>
      </c>
      <c r="Q57" s="734">
        <v>0.23</v>
      </c>
      <c r="R57" s="734">
        <v>0.39</v>
      </c>
      <c r="S57" s="288">
        <f t="shared" si="1"/>
        <v>1</v>
      </c>
      <c r="T57" s="475"/>
      <c r="U57" s="276">
        <f>+S57*U56</f>
        <v>0.01</v>
      </c>
      <c r="V57" s="479"/>
    </row>
    <row r="58" spans="1:22" ht="25.5" customHeight="1">
      <c r="A58" s="465"/>
      <c r="B58" s="487"/>
      <c r="C58" s="502" t="s">
        <v>233</v>
      </c>
      <c r="D58" s="473" t="s">
        <v>129</v>
      </c>
      <c r="E58" s="473"/>
      <c r="F58" s="281" t="s">
        <v>30</v>
      </c>
      <c r="G58" s="311"/>
      <c r="H58" s="311"/>
      <c r="I58" s="311"/>
      <c r="J58" s="311"/>
      <c r="K58" s="311"/>
      <c r="L58" s="311"/>
      <c r="M58" s="736"/>
      <c r="N58" s="734"/>
      <c r="O58" s="734"/>
      <c r="P58" s="734">
        <v>0.3</v>
      </c>
      <c r="Q58" s="734">
        <v>0.3</v>
      </c>
      <c r="R58" s="734">
        <v>0.4</v>
      </c>
      <c r="S58" s="281">
        <f t="shared" si="1"/>
        <v>1</v>
      </c>
      <c r="T58" s="475"/>
      <c r="U58" s="280">
        <v>0.01</v>
      </c>
      <c r="V58" s="479" t="s">
        <v>445</v>
      </c>
    </row>
    <row r="59" spans="1:22" ht="25.5" customHeight="1" thickBot="1">
      <c r="A59" s="466"/>
      <c r="B59" s="488"/>
      <c r="C59" s="501"/>
      <c r="D59" s="473"/>
      <c r="E59" s="473"/>
      <c r="F59" s="288" t="s">
        <v>31</v>
      </c>
      <c r="G59" s="311"/>
      <c r="H59" s="311"/>
      <c r="I59" s="311"/>
      <c r="J59" s="311"/>
      <c r="K59" s="311"/>
      <c r="L59" s="311"/>
      <c r="M59" s="736"/>
      <c r="N59" s="734"/>
      <c r="O59" s="734"/>
      <c r="P59" s="734">
        <v>0.1</v>
      </c>
      <c r="Q59" s="734">
        <v>0.23</v>
      </c>
      <c r="R59" s="734">
        <v>0.67</v>
      </c>
      <c r="S59" s="288">
        <f t="shared" si="1"/>
        <v>1</v>
      </c>
      <c r="T59" s="475"/>
      <c r="U59" s="276">
        <f>+S59*U58</f>
        <v>0.01</v>
      </c>
      <c r="V59" s="479"/>
    </row>
    <row r="60" spans="1:56" s="11" customFormat="1" ht="26.25" customHeight="1">
      <c r="A60" s="504" t="str">
        <f>'[2]INVERSIÓN'!A63</f>
        <v>RECURSO ARBOLADO URBANO, FLORA Y FAUNA SILVESTRE</v>
      </c>
      <c r="B60" s="506" t="str">
        <f>'[2]INVERSIÓN'!C63</f>
        <v>Ejecutar 80,000 actuaciones técnicas o jurídicas en evaluación, control, seguimiento, prevención e investigación sobre el
manejo del arbolado urbano en el Distrito Capital</v>
      </c>
      <c r="C60" s="508" t="s">
        <v>201</v>
      </c>
      <c r="D60" s="510" t="s">
        <v>129</v>
      </c>
      <c r="E60" s="510"/>
      <c r="F60" s="287" t="s">
        <v>30</v>
      </c>
      <c r="G60" s="312"/>
      <c r="H60" s="312"/>
      <c r="I60" s="312"/>
      <c r="J60" s="312"/>
      <c r="K60" s="312"/>
      <c r="L60" s="312"/>
      <c r="M60" s="734">
        <v>0.1</v>
      </c>
      <c r="N60" s="734">
        <v>0.1</v>
      </c>
      <c r="O60" s="734">
        <v>0.2</v>
      </c>
      <c r="P60" s="734">
        <v>0.2</v>
      </c>
      <c r="Q60" s="734">
        <v>0.2</v>
      </c>
      <c r="R60" s="734">
        <v>0.2</v>
      </c>
      <c r="S60" s="281">
        <f aca="true" t="shared" si="2" ref="S60:S91">SUM(M60:R60)</f>
        <v>1</v>
      </c>
      <c r="T60" s="503">
        <f>U61+U63+U65</f>
        <v>0.089475</v>
      </c>
      <c r="U60" s="290">
        <v>0.042</v>
      </c>
      <c r="V60" s="512" t="s">
        <v>444</v>
      </c>
      <c r="W60"/>
      <c r="X60"/>
      <c r="Y60"/>
      <c r="Z60"/>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row>
    <row r="61" spans="1:56" s="11" customFormat="1" ht="26.25" customHeight="1">
      <c r="A61" s="505"/>
      <c r="B61" s="507"/>
      <c r="C61" s="509"/>
      <c r="D61" s="511"/>
      <c r="E61" s="511"/>
      <c r="F61" s="289" t="s">
        <v>31</v>
      </c>
      <c r="G61" s="312"/>
      <c r="H61" s="312"/>
      <c r="I61" s="312"/>
      <c r="J61" s="312"/>
      <c r="K61" s="312"/>
      <c r="L61" s="312"/>
      <c r="M61" s="738">
        <v>0</v>
      </c>
      <c r="N61" s="739">
        <v>0.078</v>
      </c>
      <c r="O61" s="739">
        <v>0.078</v>
      </c>
      <c r="P61" s="739">
        <v>0.078</v>
      </c>
      <c r="Q61" s="739">
        <v>0.24090000000000003</v>
      </c>
      <c r="R61" s="739">
        <v>0.24090000000000003</v>
      </c>
      <c r="S61" s="288">
        <f t="shared" si="2"/>
        <v>0.7158</v>
      </c>
      <c r="T61" s="475"/>
      <c r="U61" s="276">
        <f>+S61*U60</f>
        <v>0.030063600000000003</v>
      </c>
      <c r="V61" s="513"/>
      <c r="W61"/>
      <c r="X61"/>
      <c r="Y61"/>
      <c r="Z61"/>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row>
    <row r="62" spans="1:56" s="11" customFormat="1" ht="27" customHeight="1">
      <c r="A62" s="505"/>
      <c r="B62" s="507"/>
      <c r="C62" s="508" t="s">
        <v>202</v>
      </c>
      <c r="D62" s="510" t="s">
        <v>129</v>
      </c>
      <c r="E62" s="510"/>
      <c r="F62" s="287" t="s">
        <v>30</v>
      </c>
      <c r="G62" s="312"/>
      <c r="H62" s="312"/>
      <c r="I62" s="312"/>
      <c r="J62" s="312"/>
      <c r="K62" s="312"/>
      <c r="L62" s="312"/>
      <c r="M62" s="734">
        <v>0.1</v>
      </c>
      <c r="N62" s="734">
        <v>0.1</v>
      </c>
      <c r="O62" s="734">
        <v>0.2</v>
      </c>
      <c r="P62" s="734">
        <v>0.2</v>
      </c>
      <c r="Q62" s="734">
        <v>0.2</v>
      </c>
      <c r="R62" s="734">
        <v>0.2</v>
      </c>
      <c r="S62" s="281">
        <f t="shared" si="2"/>
        <v>1</v>
      </c>
      <c r="T62" s="475"/>
      <c r="U62" s="280">
        <v>0.041</v>
      </c>
      <c r="V62" s="513"/>
      <c r="W62"/>
      <c r="X62"/>
      <c r="Y62"/>
      <c r="Z62"/>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row>
    <row r="63" spans="1:56" s="11" customFormat="1" ht="27" customHeight="1">
      <c r="A63" s="505"/>
      <c r="B63" s="507"/>
      <c r="C63" s="509"/>
      <c r="D63" s="511"/>
      <c r="E63" s="511"/>
      <c r="F63" s="289" t="s">
        <v>31</v>
      </c>
      <c r="G63" s="312"/>
      <c r="H63" s="312"/>
      <c r="I63" s="312"/>
      <c r="J63" s="312"/>
      <c r="K63" s="312"/>
      <c r="L63" s="312"/>
      <c r="M63" s="738">
        <v>0</v>
      </c>
      <c r="N63" s="739">
        <v>0.078</v>
      </c>
      <c r="O63" s="739">
        <v>0.078</v>
      </c>
      <c r="P63" s="739">
        <v>0.078</v>
      </c>
      <c r="Q63" s="739">
        <v>0.24090000000000003</v>
      </c>
      <c r="R63" s="739">
        <v>0.24090000000000003</v>
      </c>
      <c r="S63" s="288">
        <f t="shared" si="2"/>
        <v>0.7158</v>
      </c>
      <c r="T63" s="475"/>
      <c r="U63" s="276">
        <f>+S63*U62</f>
        <v>0.0293478</v>
      </c>
      <c r="V63" s="513"/>
      <c r="W63"/>
      <c r="X63"/>
      <c r="Y63"/>
      <c r="Z6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row>
    <row r="64" spans="1:56" s="11" customFormat="1" ht="30" customHeight="1">
      <c r="A64" s="505"/>
      <c r="B64" s="507"/>
      <c r="C64" s="515" t="s">
        <v>203</v>
      </c>
      <c r="D64" s="510" t="s">
        <v>129</v>
      </c>
      <c r="E64" s="510"/>
      <c r="F64" s="287" t="s">
        <v>30</v>
      </c>
      <c r="G64" s="312"/>
      <c r="H64" s="312"/>
      <c r="I64" s="312"/>
      <c r="J64" s="312"/>
      <c r="K64" s="312"/>
      <c r="L64" s="312"/>
      <c r="M64" s="734">
        <v>0.1</v>
      </c>
      <c r="N64" s="734">
        <v>0.1</v>
      </c>
      <c r="O64" s="734">
        <v>0.2</v>
      </c>
      <c r="P64" s="734">
        <v>0.2</v>
      </c>
      <c r="Q64" s="734">
        <v>0.2</v>
      </c>
      <c r="R64" s="734">
        <v>0.2</v>
      </c>
      <c r="S64" s="281">
        <f t="shared" si="2"/>
        <v>1</v>
      </c>
      <c r="T64" s="475"/>
      <c r="U64" s="280">
        <v>0.042</v>
      </c>
      <c r="V64" s="513"/>
      <c r="W64"/>
      <c r="X64"/>
      <c r="Y64"/>
      <c r="Z64"/>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row>
    <row r="65" spans="1:56" s="11" customFormat="1" ht="30" customHeight="1" thickBot="1">
      <c r="A65" s="505"/>
      <c r="B65" s="507"/>
      <c r="C65" s="516"/>
      <c r="D65" s="517"/>
      <c r="E65" s="517"/>
      <c r="F65" s="286" t="s">
        <v>31</v>
      </c>
      <c r="G65" s="313"/>
      <c r="H65" s="313"/>
      <c r="I65" s="313"/>
      <c r="J65" s="313"/>
      <c r="K65" s="313"/>
      <c r="L65" s="313"/>
      <c r="M65" s="740">
        <v>0</v>
      </c>
      <c r="N65" s="739">
        <v>0.078</v>
      </c>
      <c r="O65" s="739">
        <v>0.078</v>
      </c>
      <c r="P65" s="739">
        <v>0.078</v>
      </c>
      <c r="Q65" s="741">
        <v>0.24090000000000003</v>
      </c>
      <c r="R65" s="741">
        <v>0.24090000000000003</v>
      </c>
      <c r="S65" s="277">
        <f t="shared" si="2"/>
        <v>0.7158</v>
      </c>
      <c r="T65" s="475"/>
      <c r="U65" s="276">
        <f>+S65*U64</f>
        <v>0.030063600000000003</v>
      </c>
      <c r="V65" s="514"/>
      <c r="W65"/>
      <c r="X65"/>
      <c r="Y65"/>
      <c r="Z65"/>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row>
    <row r="66" spans="1:56" s="11" customFormat="1" ht="34.5" customHeight="1">
      <c r="A66" s="464" t="str">
        <f>'[2]INVERSIÓN'!A69</f>
        <v>RECURSO ARBOLADO URBANO, FLORA Y FAUNA SILVESTRE</v>
      </c>
      <c r="B66" s="518" t="str">
        <f>'[2]INVERSIÓN'!C69</f>
        <v>Generar 8 instrumentos técnicos, científicos y de prevención para el mantenimiento y prevención en la gestión el arbolado
urbano, que propendan por su protección y prestación de los servicios ambientales inherentes</v>
      </c>
      <c r="C66" s="521"/>
      <c r="D66" s="522" t="s">
        <v>129</v>
      </c>
      <c r="E66" s="522"/>
      <c r="F66" s="292" t="s">
        <v>30</v>
      </c>
      <c r="G66" s="314"/>
      <c r="H66" s="314"/>
      <c r="I66" s="314"/>
      <c r="J66" s="314"/>
      <c r="K66" s="314"/>
      <c r="L66" s="314"/>
      <c r="M66" s="215"/>
      <c r="N66" s="742"/>
      <c r="O66" s="742"/>
      <c r="P66" s="742"/>
      <c r="Q66" s="742"/>
      <c r="R66" s="742"/>
      <c r="S66" s="291">
        <f t="shared" si="2"/>
        <v>0</v>
      </c>
      <c r="T66" s="523">
        <v>0</v>
      </c>
      <c r="U66" s="290">
        <v>0</v>
      </c>
      <c r="V66" s="526"/>
      <c r="W66"/>
      <c r="X66"/>
      <c r="Y66"/>
      <c r="Z66"/>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row>
    <row r="67" spans="1:56" s="11" customFormat="1" ht="34.5" customHeight="1">
      <c r="A67" s="465"/>
      <c r="B67" s="519"/>
      <c r="C67" s="509"/>
      <c r="D67" s="511"/>
      <c r="E67" s="511"/>
      <c r="F67" s="289" t="s">
        <v>31</v>
      </c>
      <c r="G67" s="312"/>
      <c r="H67" s="312"/>
      <c r="I67" s="312"/>
      <c r="J67" s="312"/>
      <c r="K67" s="312"/>
      <c r="L67" s="312"/>
      <c r="M67" s="738"/>
      <c r="N67" s="739"/>
      <c r="O67" s="739"/>
      <c r="P67" s="739"/>
      <c r="Q67" s="739"/>
      <c r="R67" s="739"/>
      <c r="S67" s="288">
        <f t="shared" si="2"/>
        <v>0</v>
      </c>
      <c r="T67" s="524"/>
      <c r="U67" s="276">
        <f>SUM(O67:T67)</f>
        <v>0</v>
      </c>
      <c r="V67" s="527"/>
      <c r="W67"/>
      <c r="X67"/>
      <c r="Y67"/>
      <c r="Z67"/>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row>
    <row r="68" spans="1:56" s="11" customFormat="1" ht="34.5" customHeight="1">
      <c r="A68" s="465"/>
      <c r="B68" s="519"/>
      <c r="C68" s="508"/>
      <c r="D68" s="510" t="s">
        <v>129</v>
      </c>
      <c r="E68" s="510"/>
      <c r="F68" s="287" t="s">
        <v>30</v>
      </c>
      <c r="G68" s="312"/>
      <c r="H68" s="312"/>
      <c r="I68" s="312"/>
      <c r="J68" s="312"/>
      <c r="K68" s="312"/>
      <c r="L68" s="312"/>
      <c r="M68" s="743"/>
      <c r="N68" s="744"/>
      <c r="O68" s="744"/>
      <c r="P68" s="744"/>
      <c r="Q68" s="744"/>
      <c r="R68" s="744"/>
      <c r="S68" s="281">
        <f t="shared" si="2"/>
        <v>0</v>
      </c>
      <c r="T68" s="524"/>
      <c r="U68" s="280">
        <f>SUM(O68:T68)</f>
        <v>0</v>
      </c>
      <c r="V68" s="528"/>
      <c r="W68"/>
      <c r="X68"/>
      <c r="Y68"/>
      <c r="Z68"/>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row>
    <row r="69" spans="1:56" s="11" customFormat="1" ht="34.5" customHeight="1">
      <c r="A69" s="465"/>
      <c r="B69" s="519"/>
      <c r="C69" s="509"/>
      <c r="D69" s="511"/>
      <c r="E69" s="511"/>
      <c r="F69" s="289" t="s">
        <v>31</v>
      </c>
      <c r="G69" s="312"/>
      <c r="H69" s="312"/>
      <c r="I69" s="312"/>
      <c r="J69" s="312"/>
      <c r="K69" s="312"/>
      <c r="L69" s="312"/>
      <c r="M69" s="738"/>
      <c r="N69" s="739"/>
      <c r="O69" s="739"/>
      <c r="P69" s="739"/>
      <c r="Q69" s="739"/>
      <c r="R69" s="739"/>
      <c r="S69" s="288">
        <f t="shared" si="2"/>
        <v>0</v>
      </c>
      <c r="T69" s="524"/>
      <c r="U69" s="276">
        <f>SUM(O69:T69)</f>
        <v>0</v>
      </c>
      <c r="V69" s="527"/>
      <c r="W69"/>
      <c r="X69"/>
      <c r="Y69"/>
      <c r="Z69"/>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row>
    <row r="70" spans="1:56" s="11" customFormat="1" ht="34.5" customHeight="1">
      <c r="A70" s="465"/>
      <c r="B70" s="519"/>
      <c r="C70" s="515"/>
      <c r="D70" s="510" t="s">
        <v>129</v>
      </c>
      <c r="E70" s="510"/>
      <c r="F70" s="287" t="s">
        <v>30</v>
      </c>
      <c r="G70" s="312"/>
      <c r="H70" s="312"/>
      <c r="I70" s="312"/>
      <c r="J70" s="312"/>
      <c r="K70" s="312"/>
      <c r="L70" s="312"/>
      <c r="M70" s="743"/>
      <c r="N70" s="744"/>
      <c r="O70" s="744"/>
      <c r="P70" s="744"/>
      <c r="Q70" s="744"/>
      <c r="R70" s="744"/>
      <c r="S70" s="281">
        <f t="shared" si="2"/>
        <v>0</v>
      </c>
      <c r="T70" s="524"/>
      <c r="U70" s="280">
        <f>SUM(O70:T70)</f>
        <v>0</v>
      </c>
      <c r="V70" s="528"/>
      <c r="W70"/>
      <c r="X70"/>
      <c r="Y70"/>
      <c r="Z70"/>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row>
    <row r="71" spans="1:56" s="11" customFormat="1" ht="34.5" customHeight="1" thickBot="1">
      <c r="A71" s="466"/>
      <c r="B71" s="520"/>
      <c r="C71" s="516"/>
      <c r="D71" s="529"/>
      <c r="E71" s="529"/>
      <c r="F71" s="294" t="s">
        <v>31</v>
      </c>
      <c r="G71" s="315"/>
      <c r="H71" s="315"/>
      <c r="I71" s="315"/>
      <c r="J71" s="315"/>
      <c r="K71" s="315"/>
      <c r="L71" s="315"/>
      <c r="M71" s="745"/>
      <c r="N71" s="746"/>
      <c r="O71" s="746"/>
      <c r="P71" s="746"/>
      <c r="Q71" s="746"/>
      <c r="R71" s="746"/>
      <c r="S71" s="293">
        <f t="shared" si="2"/>
        <v>0</v>
      </c>
      <c r="T71" s="525"/>
      <c r="U71" s="302">
        <f>SUM(O71:T71)</f>
        <v>0</v>
      </c>
      <c r="V71" s="530"/>
      <c r="W71"/>
      <c r="X71"/>
      <c r="Y71"/>
      <c r="Z71"/>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row>
    <row r="72" spans="1:56" s="11" customFormat="1" ht="60" customHeight="1">
      <c r="A72" s="464" t="str">
        <f>'[2]INVERSIÓN'!A75</f>
        <v>RECURSO ARBOLADO URBANO, FLORA Y FAUNA SILVESTRE</v>
      </c>
      <c r="B72" s="531" t="str">
        <f>'[2]INVERSIÓN'!C75</f>
        <v>REALIZAR 45000 ACTUACIÓNES TÉCNICAS O JURÍDICAS DE EVALUACIÓN, CONTROL, SEGUIMIENTO, PREVENCIÓN E INVESTIGACIÓN SOBRE LOS RECURSOS FLORA Y FAUNA SILVESTRE EN EL DISTRITO CAPITAL.</v>
      </c>
      <c r="C72" s="521" t="s">
        <v>204</v>
      </c>
      <c r="D72" s="522" t="s">
        <v>129</v>
      </c>
      <c r="E72" s="522"/>
      <c r="F72" s="292" t="s">
        <v>30</v>
      </c>
      <c r="G72" s="314"/>
      <c r="H72" s="314"/>
      <c r="I72" s="314"/>
      <c r="J72" s="314"/>
      <c r="K72" s="314"/>
      <c r="L72" s="314"/>
      <c r="M72" s="735">
        <v>0.1</v>
      </c>
      <c r="N72" s="735">
        <v>0.1</v>
      </c>
      <c r="O72" s="735">
        <v>0.2</v>
      </c>
      <c r="P72" s="735">
        <v>0.2</v>
      </c>
      <c r="Q72" s="735">
        <v>0.2</v>
      </c>
      <c r="R72" s="735">
        <v>0.2</v>
      </c>
      <c r="S72" s="291">
        <f t="shared" si="2"/>
        <v>1</v>
      </c>
      <c r="T72" s="523">
        <f>U73+U75+U77</f>
        <v>0.09671111111111111</v>
      </c>
      <c r="U72" s="290">
        <v>0.042</v>
      </c>
      <c r="V72" s="512" t="s">
        <v>443</v>
      </c>
      <c r="W72"/>
      <c r="X72"/>
      <c r="Y72"/>
      <c r="Z72"/>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row>
    <row r="73" spans="1:56" s="11" customFormat="1" ht="52.5" customHeight="1">
      <c r="A73" s="465"/>
      <c r="B73" s="507"/>
      <c r="C73" s="509"/>
      <c r="D73" s="511"/>
      <c r="E73" s="511"/>
      <c r="F73" s="289" t="s">
        <v>31</v>
      </c>
      <c r="G73" s="312"/>
      <c r="H73" s="312"/>
      <c r="I73" s="312"/>
      <c r="J73" s="312"/>
      <c r="K73" s="312"/>
      <c r="L73" s="312"/>
      <c r="M73" s="738">
        <v>0.05</v>
      </c>
      <c r="N73" s="739">
        <v>0.1</v>
      </c>
      <c r="O73" s="739">
        <v>0.1821</v>
      </c>
      <c r="P73" s="739">
        <v>0.1471962962962963</v>
      </c>
      <c r="Q73" s="739">
        <v>0.1471962962962963</v>
      </c>
      <c r="R73" s="739">
        <v>0.1471962962962963</v>
      </c>
      <c r="S73" s="288">
        <f t="shared" si="2"/>
        <v>0.7736888888888889</v>
      </c>
      <c r="T73" s="524"/>
      <c r="U73" s="276">
        <f>+S73*U72</f>
        <v>0.03249493333333334</v>
      </c>
      <c r="V73" s="513"/>
      <c r="W73"/>
      <c r="X73"/>
      <c r="Y73"/>
      <c r="Z7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row>
    <row r="74" spans="1:56" s="11" customFormat="1" ht="34.5" customHeight="1">
      <c r="A74" s="465"/>
      <c r="B74" s="507"/>
      <c r="C74" s="508" t="s">
        <v>205</v>
      </c>
      <c r="D74" s="510" t="s">
        <v>129</v>
      </c>
      <c r="E74" s="510"/>
      <c r="F74" s="287" t="s">
        <v>30</v>
      </c>
      <c r="G74" s="312"/>
      <c r="H74" s="312"/>
      <c r="I74" s="312"/>
      <c r="J74" s="312"/>
      <c r="K74" s="312"/>
      <c r="L74" s="312"/>
      <c r="M74" s="734">
        <v>0.1</v>
      </c>
      <c r="N74" s="734">
        <v>0.1</v>
      </c>
      <c r="O74" s="734">
        <v>0.2</v>
      </c>
      <c r="P74" s="734">
        <v>0.2</v>
      </c>
      <c r="Q74" s="734">
        <v>0.2</v>
      </c>
      <c r="R74" s="734">
        <v>0.2</v>
      </c>
      <c r="S74" s="281">
        <f t="shared" si="2"/>
        <v>1</v>
      </c>
      <c r="T74" s="524"/>
      <c r="U74" s="280">
        <v>0.041</v>
      </c>
      <c r="V74" s="513"/>
      <c r="W74"/>
      <c r="X74"/>
      <c r="Y74"/>
      <c r="Z74"/>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row>
    <row r="75" spans="1:56" s="11" customFormat="1" ht="60.75" customHeight="1">
      <c r="A75" s="465"/>
      <c r="B75" s="507"/>
      <c r="C75" s="509"/>
      <c r="D75" s="511"/>
      <c r="E75" s="511"/>
      <c r="F75" s="289" t="s">
        <v>31</v>
      </c>
      <c r="G75" s="312"/>
      <c r="H75" s="312"/>
      <c r="I75" s="312"/>
      <c r="J75" s="312"/>
      <c r="K75" s="312"/>
      <c r="L75" s="312"/>
      <c r="M75" s="738">
        <v>0.05</v>
      </c>
      <c r="N75" s="739">
        <v>0.1</v>
      </c>
      <c r="O75" s="739">
        <v>0.1821</v>
      </c>
      <c r="P75" s="739">
        <v>0.1471962962962963</v>
      </c>
      <c r="Q75" s="739">
        <v>0.1471962962962963</v>
      </c>
      <c r="R75" s="739">
        <v>0.1471962962962963</v>
      </c>
      <c r="S75" s="288">
        <f t="shared" si="2"/>
        <v>0.7736888888888889</v>
      </c>
      <c r="T75" s="524"/>
      <c r="U75" s="276">
        <f>+S75*U74</f>
        <v>0.03172124444444444</v>
      </c>
      <c r="V75" s="513"/>
      <c r="W75"/>
      <c r="X75"/>
      <c r="Y75"/>
      <c r="Z75"/>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row>
    <row r="76" spans="1:56" s="11" customFormat="1" ht="25.5" customHeight="1">
      <c r="A76" s="465"/>
      <c r="B76" s="507"/>
      <c r="C76" s="515" t="s">
        <v>206</v>
      </c>
      <c r="D76" s="510" t="s">
        <v>129</v>
      </c>
      <c r="E76" s="510"/>
      <c r="F76" s="287" t="s">
        <v>30</v>
      </c>
      <c r="G76" s="312"/>
      <c r="H76" s="312"/>
      <c r="I76" s="312"/>
      <c r="J76" s="312"/>
      <c r="K76" s="312"/>
      <c r="L76" s="312"/>
      <c r="M76" s="734">
        <v>0.1</v>
      </c>
      <c r="N76" s="734">
        <v>0.1</v>
      </c>
      <c r="O76" s="734">
        <v>0.2</v>
      </c>
      <c r="P76" s="734">
        <v>0.2</v>
      </c>
      <c r="Q76" s="734">
        <v>0.2</v>
      </c>
      <c r="R76" s="734">
        <v>0.2</v>
      </c>
      <c r="S76" s="281">
        <f t="shared" si="2"/>
        <v>1</v>
      </c>
      <c r="T76" s="524"/>
      <c r="U76" s="280">
        <v>0.042</v>
      </c>
      <c r="V76" s="513"/>
      <c r="W76"/>
      <c r="X76"/>
      <c r="Y76"/>
      <c r="Z76"/>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row>
    <row r="77" spans="1:56" s="11" customFormat="1" ht="25.5" customHeight="1" thickBot="1">
      <c r="A77" s="466"/>
      <c r="B77" s="532"/>
      <c r="C77" s="516"/>
      <c r="D77" s="529"/>
      <c r="E77" s="529"/>
      <c r="F77" s="294" t="s">
        <v>31</v>
      </c>
      <c r="G77" s="315"/>
      <c r="H77" s="315"/>
      <c r="I77" s="315"/>
      <c r="J77" s="315"/>
      <c r="K77" s="315"/>
      <c r="L77" s="315"/>
      <c r="M77" s="738">
        <v>0.05</v>
      </c>
      <c r="N77" s="739">
        <v>0.1</v>
      </c>
      <c r="O77" s="739">
        <v>0.1821</v>
      </c>
      <c r="P77" s="739">
        <v>0.1471962962962963</v>
      </c>
      <c r="Q77" s="739">
        <v>0.1471962962962963</v>
      </c>
      <c r="R77" s="739">
        <v>0.1471962962962963</v>
      </c>
      <c r="S77" s="293">
        <f t="shared" si="2"/>
        <v>0.7736888888888889</v>
      </c>
      <c r="T77" s="525"/>
      <c r="U77" s="276">
        <f>+S77*U76</f>
        <v>0.03249493333333334</v>
      </c>
      <c r="V77" s="514"/>
      <c r="W77"/>
      <c r="X77"/>
      <c r="Y77"/>
      <c r="Z77"/>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row>
    <row r="78" spans="1:56" s="11" customFormat="1" ht="70.5" customHeight="1">
      <c r="A78" s="533" t="str">
        <f>'[2]INVERSIÓN'!A81</f>
        <v>RECURSO AIRE, RUIDO Y PUBLICIDAD EXTERIOR VISUAL – PEV</v>
      </c>
      <c r="B78" s="518" t="str">
        <f>'[2]INVERSIÓN'!C81</f>
        <v>Intervenir 100% de las fuentes fijas generadoras de material particulado priorizadas.</v>
      </c>
      <c r="C78" s="521" t="s">
        <v>216</v>
      </c>
      <c r="D78" s="522" t="s">
        <v>129</v>
      </c>
      <c r="E78" s="536"/>
      <c r="F78" s="285" t="s">
        <v>30</v>
      </c>
      <c r="G78" s="316"/>
      <c r="H78" s="316"/>
      <c r="I78" s="316"/>
      <c r="J78" s="316"/>
      <c r="K78" s="316"/>
      <c r="L78" s="316"/>
      <c r="M78" s="735">
        <v>0</v>
      </c>
      <c r="N78" s="735">
        <v>0</v>
      </c>
      <c r="O78" s="735">
        <v>0.25</v>
      </c>
      <c r="P78" s="735">
        <v>0.25</v>
      </c>
      <c r="Q78" s="735">
        <v>0.25</v>
      </c>
      <c r="R78" s="735">
        <v>0.25</v>
      </c>
      <c r="S78" s="298">
        <f t="shared" si="2"/>
        <v>1</v>
      </c>
      <c r="T78" s="538">
        <f>U79+U81+U83</f>
        <v>0.0625</v>
      </c>
      <c r="U78" s="280">
        <v>0.0209</v>
      </c>
      <c r="V78" s="541" t="s">
        <v>442</v>
      </c>
      <c r="W78" s="14"/>
      <c r="X78" s="14"/>
      <c r="Y78" s="14"/>
      <c r="Z78" s="14"/>
      <c r="AA78" s="14"/>
      <c r="AB78" s="14"/>
      <c r="AC78" s="14"/>
      <c r="AD78" s="14"/>
      <c r="AE78" s="14"/>
      <c r="AF78" s="14"/>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row>
    <row r="79" spans="1:56" s="11" customFormat="1" ht="80.25" customHeight="1" thickBot="1">
      <c r="A79" s="534"/>
      <c r="B79" s="519"/>
      <c r="C79" s="509"/>
      <c r="D79" s="511"/>
      <c r="E79" s="537"/>
      <c r="F79" s="300" t="s">
        <v>31</v>
      </c>
      <c r="G79" s="317"/>
      <c r="H79" s="317"/>
      <c r="I79" s="317"/>
      <c r="J79" s="317"/>
      <c r="K79" s="317"/>
      <c r="L79" s="317"/>
      <c r="M79" s="747">
        <v>0</v>
      </c>
      <c r="N79" s="748">
        <v>0</v>
      </c>
      <c r="O79" s="748">
        <v>0.1</v>
      </c>
      <c r="P79" s="748">
        <v>0.3</v>
      </c>
      <c r="Q79" s="748">
        <v>0.3</v>
      </c>
      <c r="R79" s="748">
        <v>0.3</v>
      </c>
      <c r="S79" s="299">
        <f t="shared" si="2"/>
        <v>1</v>
      </c>
      <c r="T79" s="539"/>
      <c r="U79" s="276">
        <f>+S79*U78</f>
        <v>0.0209</v>
      </c>
      <c r="V79" s="542"/>
      <c r="W79" s="14"/>
      <c r="X79" s="14"/>
      <c r="Y79" s="14"/>
      <c r="Z79" s="14"/>
      <c r="AA79" s="14"/>
      <c r="AB79" s="14"/>
      <c r="AC79" s="14"/>
      <c r="AD79" s="14"/>
      <c r="AE79" s="14"/>
      <c r="AF79" s="14"/>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row>
    <row r="80" spans="1:56" s="11" customFormat="1" ht="52.5" customHeight="1">
      <c r="A80" s="534"/>
      <c r="B80" s="519"/>
      <c r="C80" s="515" t="s">
        <v>217</v>
      </c>
      <c r="D80" s="510" t="s">
        <v>129</v>
      </c>
      <c r="E80" s="537"/>
      <c r="F80" s="285" t="s">
        <v>30</v>
      </c>
      <c r="G80" s="317"/>
      <c r="H80" s="317"/>
      <c r="I80" s="317"/>
      <c r="J80" s="317"/>
      <c r="K80" s="317"/>
      <c r="L80" s="317"/>
      <c r="M80" s="734">
        <v>0</v>
      </c>
      <c r="N80" s="734">
        <v>0</v>
      </c>
      <c r="O80" s="734">
        <v>0.25</v>
      </c>
      <c r="P80" s="734">
        <v>0.25</v>
      </c>
      <c r="Q80" s="734">
        <v>0.25</v>
      </c>
      <c r="R80" s="734">
        <v>0.25</v>
      </c>
      <c r="S80" s="298">
        <f t="shared" si="2"/>
        <v>1</v>
      </c>
      <c r="T80" s="539"/>
      <c r="U80" s="280">
        <v>0.0208</v>
      </c>
      <c r="V80" s="543" t="s">
        <v>441</v>
      </c>
      <c r="W80" s="14"/>
      <c r="X80" s="14"/>
      <c r="Y80" s="14"/>
      <c r="Z80" s="14"/>
      <c r="AA80" s="14"/>
      <c r="AB80" s="14"/>
      <c r="AC80" s="14"/>
      <c r="AD80" s="14"/>
      <c r="AE80" s="14"/>
      <c r="AF80" s="14"/>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row>
    <row r="81" spans="1:56" s="11" customFormat="1" ht="51.75" customHeight="1" thickBot="1">
      <c r="A81" s="534"/>
      <c r="B81" s="519"/>
      <c r="C81" s="516"/>
      <c r="D81" s="511"/>
      <c r="E81" s="537"/>
      <c r="F81" s="300" t="s">
        <v>31</v>
      </c>
      <c r="G81" s="317"/>
      <c r="H81" s="317"/>
      <c r="I81" s="317"/>
      <c r="J81" s="317"/>
      <c r="K81" s="317"/>
      <c r="L81" s="317"/>
      <c r="M81" s="747">
        <v>0</v>
      </c>
      <c r="N81" s="748">
        <v>0</v>
      </c>
      <c r="O81" s="748">
        <v>0</v>
      </c>
      <c r="P81" s="748">
        <v>0.14</v>
      </c>
      <c r="Q81" s="748">
        <v>0.4</v>
      </c>
      <c r="R81" s="748">
        <v>0.46</v>
      </c>
      <c r="S81" s="299">
        <f t="shared" si="2"/>
        <v>1</v>
      </c>
      <c r="T81" s="539"/>
      <c r="U81" s="276">
        <f>+S81*U80</f>
        <v>0.0208</v>
      </c>
      <c r="V81" s="544"/>
      <c r="W81" s="14"/>
      <c r="X81" s="14"/>
      <c r="Y81" s="14"/>
      <c r="Z81" s="14"/>
      <c r="AA81" s="14"/>
      <c r="AB81" s="14"/>
      <c r="AC81" s="14"/>
      <c r="AD81" s="14"/>
      <c r="AE81" s="14"/>
      <c r="AF81" s="14"/>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row>
    <row r="82" spans="1:56" s="11" customFormat="1" ht="42.75" customHeight="1">
      <c r="A82" s="534"/>
      <c r="B82" s="519"/>
      <c r="C82" s="545" t="s">
        <v>207</v>
      </c>
      <c r="D82" s="510" t="s">
        <v>129</v>
      </c>
      <c r="E82" s="537"/>
      <c r="F82" s="285" t="s">
        <v>30</v>
      </c>
      <c r="G82" s="317"/>
      <c r="H82" s="317"/>
      <c r="I82" s="317"/>
      <c r="J82" s="317"/>
      <c r="K82" s="317"/>
      <c r="L82" s="317"/>
      <c r="M82" s="734">
        <v>0</v>
      </c>
      <c r="N82" s="734">
        <v>0.1</v>
      </c>
      <c r="O82" s="734">
        <v>0.25</v>
      </c>
      <c r="P82" s="734">
        <v>0.25</v>
      </c>
      <c r="Q82" s="734">
        <v>0.25</v>
      </c>
      <c r="R82" s="734">
        <v>0.15</v>
      </c>
      <c r="S82" s="298">
        <f t="shared" si="2"/>
        <v>1</v>
      </c>
      <c r="T82" s="539"/>
      <c r="U82" s="280">
        <v>0.0208</v>
      </c>
      <c r="V82" s="547" t="s">
        <v>440</v>
      </c>
      <c r="W82" s="14"/>
      <c r="X82" s="14"/>
      <c r="Y82" s="14"/>
      <c r="Z82" s="14"/>
      <c r="AA82" s="14"/>
      <c r="AB82" s="14"/>
      <c r="AC82" s="14"/>
      <c r="AD82" s="14"/>
      <c r="AE82" s="14"/>
      <c r="AF82" s="14"/>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row>
    <row r="83" spans="1:56" s="11" customFormat="1" ht="34.5" customHeight="1" thickBot="1">
      <c r="A83" s="535"/>
      <c r="B83" s="520"/>
      <c r="C83" s="516"/>
      <c r="D83" s="529"/>
      <c r="E83" s="546"/>
      <c r="F83" s="279" t="s">
        <v>31</v>
      </c>
      <c r="G83" s="87"/>
      <c r="H83" s="318"/>
      <c r="I83" s="318"/>
      <c r="J83" s="318"/>
      <c r="K83" s="318"/>
      <c r="L83" s="318"/>
      <c r="M83" s="749">
        <v>0</v>
      </c>
      <c r="N83" s="750">
        <v>0.1</v>
      </c>
      <c r="O83" s="750">
        <v>0.25</v>
      </c>
      <c r="P83" s="750">
        <v>0.25</v>
      </c>
      <c r="Q83" s="750">
        <v>0.25</v>
      </c>
      <c r="R83" s="750">
        <v>0.15</v>
      </c>
      <c r="S83" s="301">
        <f t="shared" si="2"/>
        <v>1</v>
      </c>
      <c r="T83" s="540"/>
      <c r="U83" s="276">
        <f>+S83*U82</f>
        <v>0.0208</v>
      </c>
      <c r="V83" s="548"/>
      <c r="W83" s="14"/>
      <c r="X83" s="14"/>
      <c r="Y83" s="14"/>
      <c r="Z83" s="14"/>
      <c r="AA83" s="14"/>
      <c r="AB83" s="14"/>
      <c r="AC83" s="14"/>
      <c r="AD83" s="14"/>
      <c r="AE83" s="14"/>
      <c r="AF83" s="14"/>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row>
    <row r="84" spans="1:56" s="11" customFormat="1" ht="34.5" customHeight="1">
      <c r="A84" s="549" t="str">
        <f>A78</f>
        <v>RECURSO AIRE, RUIDO Y PUBLICIDAD EXTERIOR VISUAL – PEV</v>
      </c>
      <c r="B84" s="552" t="str">
        <f>'[2]INVERSIÓN'!C87</f>
        <v> Revisar 136,000 vehículos Priorizando aquellos que utilicen combustible Diésel que circulen por la ciudad</v>
      </c>
      <c r="C84" s="545" t="s">
        <v>208</v>
      </c>
      <c r="D84" s="522" t="s">
        <v>129</v>
      </c>
      <c r="E84" s="536"/>
      <c r="F84" s="285" t="s">
        <v>30</v>
      </c>
      <c r="G84" s="316"/>
      <c r="H84" s="316"/>
      <c r="I84" s="316"/>
      <c r="J84" s="316"/>
      <c r="K84" s="316"/>
      <c r="L84" s="316"/>
      <c r="M84" s="735">
        <v>0.1</v>
      </c>
      <c r="N84" s="735">
        <v>0.18</v>
      </c>
      <c r="O84" s="735">
        <v>0.18</v>
      </c>
      <c r="P84" s="735">
        <v>0.18</v>
      </c>
      <c r="Q84" s="735">
        <v>0.18</v>
      </c>
      <c r="R84" s="735">
        <v>0.18</v>
      </c>
      <c r="S84" s="298">
        <f t="shared" si="2"/>
        <v>1</v>
      </c>
      <c r="T84" s="538">
        <f>U85+U87+U89+U91</f>
        <v>0.05574042</v>
      </c>
      <c r="U84" s="280">
        <v>0.0157</v>
      </c>
      <c r="V84" s="489" t="s">
        <v>439</v>
      </c>
      <c r="W84" s="14"/>
      <c r="X84" s="14"/>
      <c r="Y84" s="14"/>
      <c r="Z84" s="14"/>
      <c r="AA84" s="14"/>
      <c r="AB84" s="14"/>
      <c r="AC84" s="14"/>
      <c r="AD84" s="14"/>
      <c r="AE84" s="14"/>
      <c r="AF84" s="14"/>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row>
    <row r="85" spans="1:56" s="11" customFormat="1" ht="34.5" customHeight="1" thickBot="1">
      <c r="A85" s="550"/>
      <c r="B85" s="553"/>
      <c r="C85" s="555"/>
      <c r="D85" s="511"/>
      <c r="E85" s="537"/>
      <c r="F85" s="300" t="s">
        <v>31</v>
      </c>
      <c r="G85" s="317"/>
      <c r="H85" s="317"/>
      <c r="I85" s="317"/>
      <c r="J85" s="317"/>
      <c r="K85" s="317"/>
      <c r="L85" s="317"/>
      <c r="M85" s="751">
        <v>0.086</v>
      </c>
      <c r="N85" s="752">
        <v>0</v>
      </c>
      <c r="O85" s="752">
        <v>0.057</v>
      </c>
      <c r="P85" s="752">
        <v>0.14</v>
      </c>
      <c r="Q85" s="753">
        <v>0.11</v>
      </c>
      <c r="R85" s="752">
        <v>0.06</v>
      </c>
      <c r="S85" s="299">
        <f t="shared" si="2"/>
        <v>0.453</v>
      </c>
      <c r="T85" s="539"/>
      <c r="U85" s="276">
        <f>+S85*U84</f>
        <v>0.0071121</v>
      </c>
      <c r="V85" s="558"/>
      <c r="W85" s="14"/>
      <c r="X85" s="14"/>
      <c r="Y85" s="14"/>
      <c r="Z85" s="14"/>
      <c r="AA85" s="14"/>
      <c r="AB85" s="14"/>
      <c r="AC85" s="14"/>
      <c r="AD85" s="14"/>
      <c r="AE85" s="14"/>
      <c r="AF85" s="14"/>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row>
    <row r="86" spans="1:56" s="11" customFormat="1" ht="21.75" customHeight="1">
      <c r="A86" s="550"/>
      <c r="B86" s="553"/>
      <c r="C86" s="515" t="s">
        <v>209</v>
      </c>
      <c r="D86" s="510" t="s">
        <v>129</v>
      </c>
      <c r="E86" s="537"/>
      <c r="F86" s="285" t="s">
        <v>30</v>
      </c>
      <c r="G86" s="317"/>
      <c r="H86" s="317"/>
      <c r="I86" s="317"/>
      <c r="J86" s="317"/>
      <c r="K86" s="317"/>
      <c r="L86" s="317"/>
      <c r="M86" s="734">
        <v>0.05</v>
      </c>
      <c r="N86" s="734">
        <v>0.19</v>
      </c>
      <c r="O86" s="734">
        <v>0.19</v>
      </c>
      <c r="P86" s="734">
        <v>0.19</v>
      </c>
      <c r="Q86" s="734">
        <v>0.19</v>
      </c>
      <c r="R86" s="734">
        <v>0.19</v>
      </c>
      <c r="S86" s="298">
        <f t="shared" si="2"/>
        <v>1</v>
      </c>
      <c r="T86" s="539"/>
      <c r="U86" s="280">
        <v>0.0156</v>
      </c>
      <c r="V86" s="559" t="s">
        <v>438</v>
      </c>
      <c r="W86" s="14"/>
      <c r="X86" s="14"/>
      <c r="Y86" s="14"/>
      <c r="Z86" s="14"/>
      <c r="AA86" s="14"/>
      <c r="AB86" s="14"/>
      <c r="AC86" s="14"/>
      <c r="AD86" s="14"/>
      <c r="AE86" s="14"/>
      <c r="AF86" s="14"/>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row>
    <row r="87" spans="1:56" s="11" customFormat="1" ht="21.75" customHeight="1" thickBot="1">
      <c r="A87" s="550"/>
      <c r="B87" s="553"/>
      <c r="C87" s="555"/>
      <c r="D87" s="511"/>
      <c r="E87" s="537"/>
      <c r="F87" s="300" t="s">
        <v>31</v>
      </c>
      <c r="G87" s="317"/>
      <c r="H87" s="317"/>
      <c r="I87" s="317"/>
      <c r="J87" s="317"/>
      <c r="K87" s="317"/>
      <c r="L87" s="317"/>
      <c r="M87" s="751">
        <v>0</v>
      </c>
      <c r="N87" s="752">
        <v>0</v>
      </c>
      <c r="O87" s="752">
        <v>0</v>
      </c>
      <c r="P87" s="752">
        <v>0</v>
      </c>
      <c r="Q87" s="753">
        <v>0.23</v>
      </c>
      <c r="R87" s="752">
        <v>0.315</v>
      </c>
      <c r="S87" s="299">
        <f t="shared" si="2"/>
        <v>0.545</v>
      </c>
      <c r="T87" s="539"/>
      <c r="U87" s="276">
        <f>+S87*U86</f>
        <v>0.008502000000000001</v>
      </c>
      <c r="V87" s="560"/>
      <c r="W87" s="14"/>
      <c r="X87" s="14"/>
      <c r="Y87" s="14"/>
      <c r="Z87" s="14"/>
      <c r="AA87" s="14"/>
      <c r="AB87" s="14"/>
      <c r="AC87" s="14"/>
      <c r="AD87" s="14"/>
      <c r="AE87" s="14"/>
      <c r="AF87" s="14"/>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row>
    <row r="88" spans="1:56" s="11" customFormat="1" ht="21.75" customHeight="1">
      <c r="A88" s="550"/>
      <c r="B88" s="553"/>
      <c r="C88" s="515" t="s">
        <v>330</v>
      </c>
      <c r="D88" s="510" t="s">
        <v>129</v>
      </c>
      <c r="E88" s="537"/>
      <c r="F88" s="285" t="s">
        <v>30</v>
      </c>
      <c r="G88" s="317"/>
      <c r="H88" s="317"/>
      <c r="I88" s="317"/>
      <c r="J88" s="317"/>
      <c r="K88" s="317"/>
      <c r="L88" s="317"/>
      <c r="M88" s="734">
        <v>0.1</v>
      </c>
      <c r="N88" s="734">
        <v>0.18</v>
      </c>
      <c r="O88" s="734">
        <v>0.18</v>
      </c>
      <c r="P88" s="734">
        <v>0.18</v>
      </c>
      <c r="Q88" s="734">
        <v>0.18</v>
      </c>
      <c r="R88" s="734">
        <v>0.18</v>
      </c>
      <c r="S88" s="298">
        <f t="shared" si="2"/>
        <v>1</v>
      </c>
      <c r="T88" s="539"/>
      <c r="U88" s="280">
        <v>0.0156</v>
      </c>
      <c r="V88" s="559" t="s">
        <v>437</v>
      </c>
      <c r="W88" s="14"/>
      <c r="X88" s="14"/>
      <c r="Y88" s="14"/>
      <c r="Z88" s="14"/>
      <c r="AA88" s="14"/>
      <c r="AB88" s="14"/>
      <c r="AC88" s="14"/>
      <c r="AD88" s="14"/>
      <c r="AE88" s="14"/>
      <c r="AF88" s="14"/>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row>
    <row r="89" spans="1:56" s="11" customFormat="1" ht="21.75" customHeight="1" thickBot="1">
      <c r="A89" s="550"/>
      <c r="B89" s="553"/>
      <c r="C89" s="555"/>
      <c r="D89" s="511"/>
      <c r="E89" s="537"/>
      <c r="F89" s="300" t="s">
        <v>31</v>
      </c>
      <c r="G89" s="317"/>
      <c r="H89" s="317"/>
      <c r="I89" s="317"/>
      <c r="J89" s="317"/>
      <c r="K89" s="317"/>
      <c r="L89" s="317"/>
      <c r="M89" s="751">
        <v>0.0625</v>
      </c>
      <c r="N89" s="752">
        <v>0.0937</v>
      </c>
      <c r="O89" s="752">
        <v>0.4062</v>
      </c>
      <c r="P89" s="752">
        <v>0.0937</v>
      </c>
      <c r="Q89" s="753">
        <v>0.2187</v>
      </c>
      <c r="R89" s="752">
        <v>0.093</v>
      </c>
      <c r="S89" s="299">
        <f t="shared" si="2"/>
        <v>0.9678</v>
      </c>
      <c r="T89" s="539"/>
      <c r="U89" s="276">
        <f>+S89*U88</f>
        <v>0.015097679999999999</v>
      </c>
      <c r="V89" s="560"/>
      <c r="W89" s="14"/>
      <c r="X89" s="14"/>
      <c r="Y89" s="14"/>
      <c r="Z89" s="14"/>
      <c r="AA89" s="14"/>
      <c r="AB89" s="14"/>
      <c r="AC89" s="14"/>
      <c r="AD89" s="14"/>
      <c r="AE89" s="14"/>
      <c r="AF89" s="14"/>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row>
    <row r="90" spans="1:56" s="11" customFormat="1" ht="23.25" customHeight="1">
      <c r="A90" s="550"/>
      <c r="B90" s="553"/>
      <c r="C90" s="515" t="s">
        <v>210</v>
      </c>
      <c r="D90" s="510" t="s">
        <v>129</v>
      </c>
      <c r="E90" s="556"/>
      <c r="F90" s="285" t="s">
        <v>30</v>
      </c>
      <c r="G90" s="317"/>
      <c r="H90" s="317"/>
      <c r="I90" s="317"/>
      <c r="J90" s="317"/>
      <c r="K90" s="317"/>
      <c r="L90" s="317"/>
      <c r="M90" s="734">
        <v>0.05</v>
      </c>
      <c r="N90" s="734">
        <v>0.19</v>
      </c>
      <c r="O90" s="734">
        <v>0.19</v>
      </c>
      <c r="P90" s="734">
        <v>0.19</v>
      </c>
      <c r="Q90" s="734">
        <v>0.19</v>
      </c>
      <c r="R90" s="734">
        <v>0.19</v>
      </c>
      <c r="S90" s="298">
        <f t="shared" si="2"/>
        <v>1</v>
      </c>
      <c r="T90" s="539"/>
      <c r="U90" s="280">
        <v>0.0156</v>
      </c>
      <c r="V90" s="559" t="s">
        <v>436</v>
      </c>
      <c r="W90" s="14"/>
      <c r="X90" s="14"/>
      <c r="Y90" s="14"/>
      <c r="Z90" s="14"/>
      <c r="AA90" s="14"/>
      <c r="AB90" s="14"/>
      <c r="AC90" s="14"/>
      <c r="AD90" s="14"/>
      <c r="AE90" s="14"/>
      <c r="AF90" s="14"/>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row>
    <row r="91" spans="1:56" s="11" customFormat="1" ht="23.25" customHeight="1" thickBot="1">
      <c r="A91" s="551"/>
      <c r="B91" s="554"/>
      <c r="C91" s="516"/>
      <c r="D91" s="529"/>
      <c r="E91" s="557"/>
      <c r="F91" s="279" t="s">
        <v>31</v>
      </c>
      <c r="G91" s="318"/>
      <c r="H91" s="318"/>
      <c r="I91" s="318"/>
      <c r="J91" s="318"/>
      <c r="K91" s="318"/>
      <c r="L91" s="318"/>
      <c r="M91" s="754">
        <v>0.2797</v>
      </c>
      <c r="N91" s="755">
        <v>0.218</v>
      </c>
      <c r="O91" s="755">
        <v>0.29</v>
      </c>
      <c r="P91" s="755">
        <v>0.3388</v>
      </c>
      <c r="Q91" s="756">
        <v>0.2679</v>
      </c>
      <c r="R91" s="755">
        <v>0.21</v>
      </c>
      <c r="S91" s="301">
        <f t="shared" si="2"/>
        <v>1.6044</v>
      </c>
      <c r="T91" s="540"/>
      <c r="U91" s="276">
        <f>+S91*U90</f>
        <v>0.02502864</v>
      </c>
      <c r="V91" s="561"/>
      <c r="W91" s="14"/>
      <c r="X91" s="14"/>
      <c r="Y91" s="14"/>
      <c r="Z91" s="14"/>
      <c r="AA91" s="14"/>
      <c r="AB91" s="14"/>
      <c r="AC91" s="14"/>
      <c r="AD91" s="14"/>
      <c r="AE91" s="14"/>
      <c r="AF91" s="14"/>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row>
    <row r="92" spans="1:56" s="11" customFormat="1" ht="46.5" customHeight="1">
      <c r="A92" s="549" t="str">
        <f>A84</f>
        <v>RECURSO AIRE, RUIDO Y PUBLICIDAD EXTERIOR VISUAL – PEV</v>
      </c>
      <c r="B92" s="552" t="str">
        <f>'[2]INVERSIÓN'!C93</f>
        <v>Disminuir 2,1 decibeles en 8 zonas críticas</v>
      </c>
      <c r="C92" s="545" t="s">
        <v>211</v>
      </c>
      <c r="D92" s="522" t="s">
        <v>129</v>
      </c>
      <c r="E92" s="536"/>
      <c r="F92" s="285" t="s">
        <v>30</v>
      </c>
      <c r="G92" s="316"/>
      <c r="H92" s="316"/>
      <c r="I92" s="316"/>
      <c r="J92" s="316"/>
      <c r="K92" s="316"/>
      <c r="L92" s="316"/>
      <c r="M92" s="735">
        <v>0</v>
      </c>
      <c r="N92" s="735">
        <v>0.28</v>
      </c>
      <c r="O92" s="735">
        <f>3.5%+24%</f>
        <v>0.275</v>
      </c>
      <c r="P92" s="735">
        <v>0.105</v>
      </c>
      <c r="Q92" s="735">
        <v>0.105</v>
      </c>
      <c r="R92" s="735">
        <v>0.235</v>
      </c>
      <c r="S92" s="298">
        <f aca="true" t="shared" si="3" ref="S92:S123">SUM(M92:R92)</f>
        <v>1</v>
      </c>
      <c r="T92" s="538">
        <f>U93+U95+U97</f>
        <v>0.0625</v>
      </c>
      <c r="U92" s="280">
        <v>0.0209</v>
      </c>
      <c r="V92" s="562" t="s">
        <v>435</v>
      </c>
      <c r="W92" s="14"/>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row>
    <row r="93" spans="1:56" s="11" customFormat="1" ht="46.5" customHeight="1" thickBot="1">
      <c r="A93" s="550"/>
      <c r="B93" s="553"/>
      <c r="C93" s="555"/>
      <c r="D93" s="511"/>
      <c r="E93" s="537"/>
      <c r="F93" s="300" t="s">
        <v>31</v>
      </c>
      <c r="G93" s="85"/>
      <c r="H93" s="317"/>
      <c r="I93" s="317"/>
      <c r="J93" s="317"/>
      <c r="K93" s="317"/>
      <c r="L93" s="317"/>
      <c r="M93" s="751">
        <v>0</v>
      </c>
      <c r="N93" s="752">
        <v>0.28</v>
      </c>
      <c r="O93" s="752">
        <v>0.28</v>
      </c>
      <c r="P93" s="752">
        <v>0.1</v>
      </c>
      <c r="Q93" s="752">
        <v>0.105</v>
      </c>
      <c r="R93" s="752">
        <v>0.235</v>
      </c>
      <c r="S93" s="299">
        <f t="shared" si="3"/>
        <v>1</v>
      </c>
      <c r="T93" s="539"/>
      <c r="U93" s="276">
        <f>+S93*U92</f>
        <v>0.0209</v>
      </c>
      <c r="V93" s="560"/>
      <c r="W93" s="14"/>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row>
    <row r="94" spans="1:56" s="11" customFormat="1" ht="39.75" customHeight="1">
      <c r="A94" s="550"/>
      <c r="B94" s="553"/>
      <c r="C94" s="515" t="s">
        <v>212</v>
      </c>
      <c r="D94" s="510" t="s">
        <v>129</v>
      </c>
      <c r="E94" s="537"/>
      <c r="F94" s="285" t="s">
        <v>30</v>
      </c>
      <c r="G94" s="319"/>
      <c r="H94" s="317"/>
      <c r="I94" s="317"/>
      <c r="J94" s="317"/>
      <c r="K94" s="317"/>
      <c r="L94" s="317"/>
      <c r="M94" s="734">
        <v>0</v>
      </c>
      <c r="N94" s="734">
        <v>0.2</v>
      </c>
      <c r="O94" s="734">
        <v>0.2</v>
      </c>
      <c r="P94" s="734">
        <v>0.2</v>
      </c>
      <c r="Q94" s="734">
        <v>0.2</v>
      </c>
      <c r="R94" s="734">
        <v>0.2</v>
      </c>
      <c r="S94" s="298">
        <f t="shared" si="3"/>
        <v>1</v>
      </c>
      <c r="T94" s="539"/>
      <c r="U94" s="280">
        <v>0.0208</v>
      </c>
      <c r="V94" s="559" t="s">
        <v>434</v>
      </c>
      <c r="W94" s="14"/>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row>
    <row r="95" spans="1:56" s="11" customFormat="1" ht="39.75" customHeight="1" thickBot="1">
      <c r="A95" s="550"/>
      <c r="B95" s="553"/>
      <c r="C95" s="555"/>
      <c r="D95" s="511"/>
      <c r="E95" s="537"/>
      <c r="F95" s="300" t="s">
        <v>31</v>
      </c>
      <c r="G95" s="319"/>
      <c r="H95" s="317"/>
      <c r="I95" s="317"/>
      <c r="J95" s="317"/>
      <c r="K95" s="317"/>
      <c r="L95" s="317"/>
      <c r="M95" s="751">
        <v>0</v>
      </c>
      <c r="N95" s="752">
        <v>0.2</v>
      </c>
      <c r="O95" s="752">
        <v>0.2</v>
      </c>
      <c r="P95" s="752">
        <v>0.2</v>
      </c>
      <c r="Q95" s="757">
        <v>0.2</v>
      </c>
      <c r="R95" s="752">
        <v>0.2</v>
      </c>
      <c r="S95" s="299">
        <f t="shared" si="3"/>
        <v>1</v>
      </c>
      <c r="T95" s="539"/>
      <c r="U95" s="276">
        <f>+S95*U94</f>
        <v>0.0208</v>
      </c>
      <c r="V95" s="560"/>
      <c r="W95" s="14"/>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row>
    <row r="96" spans="1:56" s="11" customFormat="1" ht="34.5" customHeight="1">
      <c r="A96" s="550"/>
      <c r="B96" s="553"/>
      <c r="C96" s="515" t="s">
        <v>213</v>
      </c>
      <c r="D96" s="510" t="s">
        <v>129</v>
      </c>
      <c r="E96" s="59"/>
      <c r="F96" s="285" t="s">
        <v>30</v>
      </c>
      <c r="G96" s="319"/>
      <c r="H96" s="317"/>
      <c r="I96" s="317"/>
      <c r="J96" s="317"/>
      <c r="K96" s="317"/>
      <c r="L96" s="317"/>
      <c r="M96" s="734">
        <v>0</v>
      </c>
      <c r="N96" s="734">
        <v>0.2</v>
      </c>
      <c r="O96" s="734">
        <v>0.2</v>
      </c>
      <c r="P96" s="734">
        <v>0.2</v>
      </c>
      <c r="Q96" s="734">
        <v>0.2</v>
      </c>
      <c r="R96" s="734">
        <v>0.2</v>
      </c>
      <c r="S96" s="298">
        <f t="shared" si="3"/>
        <v>1</v>
      </c>
      <c r="T96" s="539"/>
      <c r="U96" s="280">
        <v>0.0208</v>
      </c>
      <c r="V96" s="547" t="s">
        <v>433</v>
      </c>
      <c r="W96" s="14"/>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row>
    <row r="97" spans="1:56" s="11" customFormat="1" ht="34.5" customHeight="1" thickBot="1">
      <c r="A97" s="551"/>
      <c r="B97" s="554"/>
      <c r="C97" s="516"/>
      <c r="D97" s="529"/>
      <c r="E97" s="86"/>
      <c r="F97" s="279" t="s">
        <v>31</v>
      </c>
      <c r="G97" s="278"/>
      <c r="H97" s="318"/>
      <c r="I97" s="318"/>
      <c r="J97" s="318"/>
      <c r="K97" s="318"/>
      <c r="L97" s="318"/>
      <c r="M97" s="754">
        <v>0</v>
      </c>
      <c r="N97" s="755">
        <v>0.2</v>
      </c>
      <c r="O97" s="755">
        <v>0.2</v>
      </c>
      <c r="P97" s="755">
        <v>0.2</v>
      </c>
      <c r="Q97" s="755">
        <v>0.2</v>
      </c>
      <c r="R97" s="755">
        <v>0.2</v>
      </c>
      <c r="S97" s="301">
        <f t="shared" si="3"/>
        <v>1</v>
      </c>
      <c r="T97" s="540"/>
      <c r="U97" s="276">
        <f>+S97*U96</f>
        <v>0.0208</v>
      </c>
      <c r="V97" s="563"/>
      <c r="W97" s="14"/>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row>
    <row r="98" spans="1:56" s="11" customFormat="1" ht="34.5" customHeight="1">
      <c r="A98" s="549" t="str">
        <f>A92</f>
        <v>RECURSO AIRE, RUIDO Y PUBLICIDAD EXTERIOR VISUAL – PEV</v>
      </c>
      <c r="B98" s="552" t="str">
        <f>'[2]INVERSIÓN'!C99</f>
        <v>Intervenir 18 rutas críticas tradicionalmente cubierta por PEV ilegal</v>
      </c>
      <c r="C98" s="545" t="s">
        <v>331</v>
      </c>
      <c r="D98" s="522" t="s">
        <v>129</v>
      </c>
      <c r="E98" s="536"/>
      <c r="F98" s="285" t="s">
        <v>30</v>
      </c>
      <c r="G98" s="320"/>
      <c r="H98" s="316"/>
      <c r="I98" s="316"/>
      <c r="J98" s="316"/>
      <c r="K98" s="316"/>
      <c r="L98" s="316"/>
      <c r="M98" s="735">
        <v>0</v>
      </c>
      <c r="N98" s="735">
        <v>0.1</v>
      </c>
      <c r="O98" s="735">
        <v>0.25</v>
      </c>
      <c r="P98" s="735">
        <v>0.25</v>
      </c>
      <c r="Q98" s="735">
        <v>0.2</v>
      </c>
      <c r="R98" s="735">
        <v>0.2</v>
      </c>
      <c r="S98" s="298">
        <f t="shared" si="3"/>
        <v>1</v>
      </c>
      <c r="T98" s="538">
        <f>U99+U101+U103</f>
        <v>0.03208951</v>
      </c>
      <c r="U98" s="280">
        <v>0.0209</v>
      </c>
      <c r="V98" s="565" t="s">
        <v>432</v>
      </c>
      <c r="W98" s="14"/>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row>
    <row r="99" spans="1:56" s="11" customFormat="1" ht="34.5" customHeight="1" thickBot="1">
      <c r="A99" s="550"/>
      <c r="B99" s="553"/>
      <c r="C99" s="555"/>
      <c r="D99" s="511"/>
      <c r="E99" s="537"/>
      <c r="F99" s="300" t="s">
        <v>31</v>
      </c>
      <c r="G99" s="319"/>
      <c r="H99" s="317"/>
      <c r="I99" s="317"/>
      <c r="J99" s="317"/>
      <c r="K99" s="317"/>
      <c r="L99" s="317"/>
      <c r="M99" s="758">
        <v>0</v>
      </c>
      <c r="N99" s="759">
        <v>0.014</v>
      </c>
      <c r="O99" s="758">
        <v>0.11</v>
      </c>
      <c r="P99" s="759">
        <v>0.028</v>
      </c>
      <c r="Q99" s="760">
        <v>0.0694</v>
      </c>
      <c r="R99" s="760">
        <v>0.0833</v>
      </c>
      <c r="S99" s="299">
        <f t="shared" si="3"/>
        <v>0.30469999999999997</v>
      </c>
      <c r="T99" s="539"/>
      <c r="U99" s="276">
        <f>+S99*U98</f>
        <v>0.006368229999999999</v>
      </c>
      <c r="V99" s="566"/>
      <c r="W99" s="14"/>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row>
    <row r="100" spans="1:56" s="11" customFormat="1" ht="34.5" customHeight="1">
      <c r="A100" s="550"/>
      <c r="B100" s="553"/>
      <c r="C100" s="515" t="s">
        <v>214</v>
      </c>
      <c r="D100" s="510" t="s">
        <v>129</v>
      </c>
      <c r="E100" s="537"/>
      <c r="F100" s="285" t="s">
        <v>30</v>
      </c>
      <c r="G100" s="319"/>
      <c r="H100" s="317"/>
      <c r="I100" s="317"/>
      <c r="J100" s="317"/>
      <c r="K100" s="317"/>
      <c r="L100" s="317"/>
      <c r="M100" s="734">
        <v>0</v>
      </c>
      <c r="N100" s="734">
        <v>0.1</v>
      </c>
      <c r="O100" s="734">
        <v>0.25</v>
      </c>
      <c r="P100" s="734">
        <v>0.25</v>
      </c>
      <c r="Q100" s="734">
        <v>0.2</v>
      </c>
      <c r="R100" s="734">
        <v>0.2</v>
      </c>
      <c r="S100" s="298">
        <f t="shared" si="3"/>
        <v>1</v>
      </c>
      <c r="T100" s="539"/>
      <c r="U100" s="280">
        <v>0.0208</v>
      </c>
      <c r="V100" s="566" t="s">
        <v>431</v>
      </c>
      <c r="W100" s="14"/>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row>
    <row r="101" spans="1:56" s="11" customFormat="1" ht="34.5" customHeight="1" thickBot="1">
      <c r="A101" s="550"/>
      <c r="B101" s="553"/>
      <c r="C101" s="555"/>
      <c r="D101" s="511"/>
      <c r="E101" s="537"/>
      <c r="F101" s="300" t="s">
        <v>31</v>
      </c>
      <c r="G101" s="319"/>
      <c r="H101" s="317"/>
      <c r="I101" s="317"/>
      <c r="J101" s="317"/>
      <c r="K101" s="317"/>
      <c r="L101" s="317"/>
      <c r="M101" s="761">
        <v>0</v>
      </c>
      <c r="N101" s="759">
        <v>0</v>
      </c>
      <c r="O101" s="759">
        <v>0.056</v>
      </c>
      <c r="P101" s="759">
        <v>0.014</v>
      </c>
      <c r="Q101" s="760">
        <v>0.0694</v>
      </c>
      <c r="R101" s="760">
        <v>0.0972</v>
      </c>
      <c r="S101" s="299">
        <f t="shared" si="3"/>
        <v>0.23660000000000003</v>
      </c>
      <c r="T101" s="539"/>
      <c r="U101" s="276">
        <f>+S101*U100</f>
        <v>0.00492128</v>
      </c>
      <c r="V101" s="566"/>
      <c r="W101" s="14"/>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row>
    <row r="102" spans="1:56" s="11" customFormat="1" ht="34.5" customHeight="1">
      <c r="A102" s="550"/>
      <c r="B102" s="553"/>
      <c r="C102" s="515" t="s">
        <v>215</v>
      </c>
      <c r="D102" s="510" t="s">
        <v>129</v>
      </c>
      <c r="E102" s="537"/>
      <c r="F102" s="285" t="s">
        <v>30</v>
      </c>
      <c r="G102" s="319"/>
      <c r="H102" s="317"/>
      <c r="I102" s="317"/>
      <c r="J102" s="317"/>
      <c r="K102" s="317"/>
      <c r="L102" s="317"/>
      <c r="M102" s="734">
        <v>0</v>
      </c>
      <c r="N102" s="734">
        <v>0.1</v>
      </c>
      <c r="O102" s="734">
        <v>0.25</v>
      </c>
      <c r="P102" s="734">
        <v>0.25</v>
      </c>
      <c r="Q102" s="734">
        <v>0.2</v>
      </c>
      <c r="R102" s="734">
        <v>0.2</v>
      </c>
      <c r="S102" s="298">
        <f t="shared" si="3"/>
        <v>1</v>
      </c>
      <c r="T102" s="539"/>
      <c r="U102" s="280">
        <v>0.0208</v>
      </c>
      <c r="V102" s="566" t="s">
        <v>430</v>
      </c>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row>
    <row r="103" spans="1:56" s="11" customFormat="1" ht="34.5" customHeight="1" thickBot="1">
      <c r="A103" s="550"/>
      <c r="B103" s="553"/>
      <c r="C103" s="516"/>
      <c r="D103" s="517"/>
      <c r="E103" s="567"/>
      <c r="F103" s="284" t="s">
        <v>31</v>
      </c>
      <c r="G103" s="283"/>
      <c r="H103" s="283"/>
      <c r="I103" s="283"/>
      <c r="J103" s="283"/>
      <c r="K103" s="283"/>
      <c r="L103" s="283"/>
      <c r="M103" s="761">
        <v>0</v>
      </c>
      <c r="N103" s="759">
        <v>0</v>
      </c>
      <c r="O103" s="759">
        <v>0.25</v>
      </c>
      <c r="P103" s="762">
        <v>0.25</v>
      </c>
      <c r="Q103" s="763">
        <v>0.2</v>
      </c>
      <c r="R103" s="763">
        <v>0.3</v>
      </c>
      <c r="S103" s="297">
        <f t="shared" si="3"/>
        <v>1</v>
      </c>
      <c r="T103" s="564"/>
      <c r="U103" s="276">
        <f>+S103*U102</f>
        <v>0.0208</v>
      </c>
      <c r="V103" s="568"/>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row>
    <row r="104" spans="1:56" s="11" customFormat="1" ht="24" customHeight="1">
      <c r="A104" s="569" t="str">
        <f>'[2]INVERSIÓN'!A105</f>
        <v>SANCIONATORIO</v>
      </c>
      <c r="B104" s="486" t="str">
        <f>'[2]INVERSIÓN'!C105</f>
        <v>Disminuir a 90 días el tiempo de atención a los procesos de notificación de los trámites administrativos.</v>
      </c>
      <c r="C104" s="545" t="s">
        <v>222</v>
      </c>
      <c r="D104" s="572" t="s">
        <v>129</v>
      </c>
      <c r="E104" s="572"/>
      <c r="F104" s="292" t="s">
        <v>30</v>
      </c>
      <c r="G104" s="314"/>
      <c r="H104" s="314"/>
      <c r="I104" s="314"/>
      <c r="J104" s="314"/>
      <c r="K104" s="314"/>
      <c r="L104" s="314"/>
      <c r="M104" s="735">
        <v>0.1</v>
      </c>
      <c r="N104" s="735">
        <v>0.18</v>
      </c>
      <c r="O104" s="735">
        <v>0.18</v>
      </c>
      <c r="P104" s="735">
        <v>0.18</v>
      </c>
      <c r="Q104" s="735">
        <v>0.18</v>
      </c>
      <c r="R104" s="735">
        <v>0.18</v>
      </c>
      <c r="S104" s="291">
        <f t="shared" si="3"/>
        <v>1</v>
      </c>
      <c r="T104" s="574">
        <f>U107+U109+U111+U113+U1159+U105+U115</f>
        <v>0.075</v>
      </c>
      <c r="U104" s="295">
        <v>0.0113</v>
      </c>
      <c r="V104" s="577" t="s">
        <v>429</v>
      </c>
      <c r="W104" s="13"/>
      <c r="X104" s="100"/>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row>
    <row r="105" spans="1:56" s="11" customFormat="1" ht="24" customHeight="1" thickBot="1">
      <c r="A105" s="570"/>
      <c r="B105" s="487"/>
      <c r="C105" s="555"/>
      <c r="D105" s="573"/>
      <c r="E105" s="573"/>
      <c r="F105" s="289" t="s">
        <v>31</v>
      </c>
      <c r="G105" s="312"/>
      <c r="H105" s="312"/>
      <c r="I105" s="312"/>
      <c r="J105" s="312"/>
      <c r="K105" s="312"/>
      <c r="L105" s="312"/>
      <c r="M105" s="743">
        <v>0.1</v>
      </c>
      <c r="N105" s="744">
        <v>0.18</v>
      </c>
      <c r="O105" s="744">
        <v>0.18</v>
      </c>
      <c r="P105" s="744">
        <v>0.18</v>
      </c>
      <c r="Q105" s="744">
        <v>0.18</v>
      </c>
      <c r="R105" s="744">
        <v>0.18</v>
      </c>
      <c r="S105" s="288">
        <f t="shared" si="3"/>
        <v>1</v>
      </c>
      <c r="T105" s="575"/>
      <c r="U105" s="276">
        <f>+S105*U104</f>
        <v>0.0113</v>
      </c>
      <c r="V105" s="578"/>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row>
    <row r="106" spans="1:56" s="11" customFormat="1" ht="50.25" customHeight="1">
      <c r="A106" s="570"/>
      <c r="B106" s="487"/>
      <c r="C106" s="515" t="s">
        <v>223</v>
      </c>
      <c r="D106" s="573" t="s">
        <v>129</v>
      </c>
      <c r="E106" s="201"/>
      <c r="F106" s="287" t="s">
        <v>30</v>
      </c>
      <c r="G106" s="312"/>
      <c r="H106" s="312"/>
      <c r="I106" s="312"/>
      <c r="J106" s="312"/>
      <c r="K106" s="312"/>
      <c r="L106" s="312"/>
      <c r="M106" s="734">
        <v>0.1</v>
      </c>
      <c r="N106" s="734">
        <v>0.18</v>
      </c>
      <c r="O106" s="734">
        <v>0.18</v>
      </c>
      <c r="P106" s="734">
        <v>0.18</v>
      </c>
      <c r="Q106" s="734">
        <v>0.18</v>
      </c>
      <c r="R106" s="734">
        <v>0.18</v>
      </c>
      <c r="S106" s="291">
        <f t="shared" si="3"/>
        <v>1</v>
      </c>
      <c r="T106" s="575"/>
      <c r="U106" s="296">
        <v>0.0188</v>
      </c>
      <c r="V106" s="579" t="s">
        <v>428</v>
      </c>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row>
    <row r="107" spans="1:56" s="11" customFormat="1" ht="40.5" customHeight="1" thickBot="1">
      <c r="A107" s="570"/>
      <c r="B107" s="487"/>
      <c r="C107" s="555"/>
      <c r="D107" s="573"/>
      <c r="E107" s="201"/>
      <c r="F107" s="289" t="s">
        <v>31</v>
      </c>
      <c r="G107" s="312"/>
      <c r="H107" s="312"/>
      <c r="I107" s="312"/>
      <c r="J107" s="312"/>
      <c r="K107" s="312"/>
      <c r="L107" s="312"/>
      <c r="M107" s="743">
        <v>0.1</v>
      </c>
      <c r="N107" s="744">
        <v>0.18</v>
      </c>
      <c r="O107" s="744">
        <v>0.18</v>
      </c>
      <c r="P107" s="744">
        <v>0.18</v>
      </c>
      <c r="Q107" s="744">
        <v>0.18</v>
      </c>
      <c r="R107" s="744">
        <v>0.18</v>
      </c>
      <c r="S107" s="288">
        <f t="shared" si="3"/>
        <v>1</v>
      </c>
      <c r="T107" s="575"/>
      <c r="U107" s="276">
        <f>+S107*U106</f>
        <v>0.0188</v>
      </c>
      <c r="V107" s="580"/>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row>
    <row r="108" spans="1:56" s="11" customFormat="1" ht="40.5" customHeight="1">
      <c r="A108" s="570"/>
      <c r="B108" s="487"/>
      <c r="C108" s="515" t="s">
        <v>224</v>
      </c>
      <c r="D108" s="573" t="s">
        <v>129</v>
      </c>
      <c r="E108" s="201"/>
      <c r="F108" s="287" t="s">
        <v>30</v>
      </c>
      <c r="G108" s="312"/>
      <c r="H108" s="312"/>
      <c r="I108" s="312"/>
      <c r="J108" s="312"/>
      <c r="K108" s="312"/>
      <c r="L108" s="312"/>
      <c r="M108" s="734">
        <v>0.05</v>
      </c>
      <c r="N108" s="734">
        <v>0.05</v>
      </c>
      <c r="O108" s="734">
        <v>0.2</v>
      </c>
      <c r="P108" s="734">
        <v>0.2</v>
      </c>
      <c r="Q108" s="734">
        <v>0.2</v>
      </c>
      <c r="R108" s="734">
        <v>0.3</v>
      </c>
      <c r="S108" s="291">
        <f t="shared" si="3"/>
        <v>1</v>
      </c>
      <c r="T108" s="575"/>
      <c r="U108" s="295">
        <v>0.0075</v>
      </c>
      <c r="V108" s="581" t="s">
        <v>427</v>
      </c>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row>
    <row r="109" spans="1:56" s="11" customFormat="1" ht="26.25" customHeight="1" thickBot="1">
      <c r="A109" s="570"/>
      <c r="B109" s="487"/>
      <c r="C109" s="555"/>
      <c r="D109" s="573"/>
      <c r="E109" s="201"/>
      <c r="F109" s="289" t="s">
        <v>31</v>
      </c>
      <c r="G109" s="312"/>
      <c r="H109" s="312"/>
      <c r="I109" s="312"/>
      <c r="J109" s="312"/>
      <c r="K109" s="312"/>
      <c r="L109" s="312"/>
      <c r="M109" s="743">
        <v>0.05</v>
      </c>
      <c r="N109" s="744">
        <v>0.05</v>
      </c>
      <c r="O109" s="744">
        <v>0.2</v>
      </c>
      <c r="P109" s="744">
        <v>0.2</v>
      </c>
      <c r="Q109" s="744">
        <v>0.2</v>
      </c>
      <c r="R109" s="744">
        <v>0.3</v>
      </c>
      <c r="S109" s="288">
        <f t="shared" si="3"/>
        <v>1</v>
      </c>
      <c r="T109" s="575"/>
      <c r="U109" s="276">
        <f>+S109*U108</f>
        <v>0.0075</v>
      </c>
      <c r="V109" s="581"/>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row>
    <row r="110" spans="1:56" s="11" customFormat="1" ht="24" customHeight="1">
      <c r="A110" s="570"/>
      <c r="B110" s="487"/>
      <c r="C110" s="515" t="s">
        <v>225</v>
      </c>
      <c r="D110" s="573" t="s">
        <v>129</v>
      </c>
      <c r="E110" s="201"/>
      <c r="F110" s="287" t="s">
        <v>30</v>
      </c>
      <c r="G110" s="312"/>
      <c r="H110" s="312"/>
      <c r="I110" s="312"/>
      <c r="J110" s="312"/>
      <c r="K110" s="312"/>
      <c r="L110" s="312"/>
      <c r="M110" s="734">
        <v>0.1</v>
      </c>
      <c r="N110" s="734">
        <v>0.18</v>
      </c>
      <c r="O110" s="734">
        <v>0.18</v>
      </c>
      <c r="P110" s="734">
        <v>0.18</v>
      </c>
      <c r="Q110" s="734">
        <v>0.18</v>
      </c>
      <c r="R110" s="734">
        <v>0.18</v>
      </c>
      <c r="S110" s="291">
        <f t="shared" si="3"/>
        <v>1</v>
      </c>
      <c r="T110" s="575"/>
      <c r="U110" s="296">
        <v>0.0112</v>
      </c>
      <c r="V110" s="579" t="s">
        <v>426</v>
      </c>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row>
    <row r="111" spans="1:56" s="11" customFormat="1" ht="24" customHeight="1" thickBot="1">
      <c r="A111" s="570"/>
      <c r="B111" s="487"/>
      <c r="C111" s="555"/>
      <c r="D111" s="573"/>
      <c r="E111" s="201"/>
      <c r="F111" s="289" t="s">
        <v>31</v>
      </c>
      <c r="G111" s="312"/>
      <c r="H111" s="312"/>
      <c r="I111" s="312"/>
      <c r="J111" s="312"/>
      <c r="K111" s="312"/>
      <c r="L111" s="312"/>
      <c r="M111" s="743">
        <v>0.1</v>
      </c>
      <c r="N111" s="744">
        <v>0.18</v>
      </c>
      <c r="O111" s="744">
        <v>0.18</v>
      </c>
      <c r="P111" s="744">
        <v>0.18</v>
      </c>
      <c r="Q111" s="744">
        <v>0.18</v>
      </c>
      <c r="R111" s="744">
        <v>0.18</v>
      </c>
      <c r="S111" s="288">
        <f t="shared" si="3"/>
        <v>1</v>
      </c>
      <c r="T111" s="575"/>
      <c r="U111" s="276">
        <f>+S111*U110</f>
        <v>0.0112</v>
      </c>
      <c r="V111" s="580"/>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row>
    <row r="112" spans="1:56" s="11" customFormat="1" ht="22.5" customHeight="1">
      <c r="A112" s="570"/>
      <c r="B112" s="487"/>
      <c r="C112" s="515" t="s">
        <v>226</v>
      </c>
      <c r="D112" s="573" t="s">
        <v>129</v>
      </c>
      <c r="E112" s="201"/>
      <c r="F112" s="287" t="s">
        <v>30</v>
      </c>
      <c r="G112" s="312"/>
      <c r="H112" s="312"/>
      <c r="I112" s="312"/>
      <c r="J112" s="312"/>
      <c r="K112" s="312"/>
      <c r="L112" s="312"/>
      <c r="M112" s="734">
        <v>0.1</v>
      </c>
      <c r="N112" s="734">
        <v>0.18</v>
      </c>
      <c r="O112" s="734">
        <v>0.18</v>
      </c>
      <c r="P112" s="734">
        <v>0.18</v>
      </c>
      <c r="Q112" s="734">
        <v>0.18</v>
      </c>
      <c r="R112" s="734">
        <v>0.18</v>
      </c>
      <c r="S112" s="291">
        <f t="shared" si="3"/>
        <v>1</v>
      </c>
      <c r="T112" s="575"/>
      <c r="U112" s="296">
        <v>0.015</v>
      </c>
      <c r="V112" s="579" t="s">
        <v>425</v>
      </c>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row>
    <row r="113" spans="1:56" s="11" customFormat="1" ht="22.5" customHeight="1" thickBot="1">
      <c r="A113" s="570"/>
      <c r="B113" s="487"/>
      <c r="C113" s="555"/>
      <c r="D113" s="573"/>
      <c r="E113" s="201"/>
      <c r="F113" s="289" t="s">
        <v>31</v>
      </c>
      <c r="G113" s="312"/>
      <c r="H113" s="312"/>
      <c r="I113" s="312"/>
      <c r="J113" s="312"/>
      <c r="K113" s="312"/>
      <c r="L113" s="312"/>
      <c r="M113" s="743">
        <v>0.1</v>
      </c>
      <c r="N113" s="744">
        <v>0.18</v>
      </c>
      <c r="O113" s="744">
        <v>0.18</v>
      </c>
      <c r="P113" s="744">
        <v>0.18</v>
      </c>
      <c r="Q113" s="744">
        <v>0.18</v>
      </c>
      <c r="R113" s="744">
        <v>0.18</v>
      </c>
      <c r="S113" s="288">
        <f t="shared" si="3"/>
        <v>1</v>
      </c>
      <c r="T113" s="575"/>
      <c r="U113" s="276">
        <f>+S113*U112</f>
        <v>0.015</v>
      </c>
      <c r="V113" s="580"/>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row>
    <row r="114" spans="1:56" s="11" customFormat="1" ht="24.75" customHeight="1">
      <c r="A114" s="570"/>
      <c r="B114" s="487"/>
      <c r="C114" s="515" t="s">
        <v>227</v>
      </c>
      <c r="D114" s="573" t="s">
        <v>129</v>
      </c>
      <c r="E114" s="573"/>
      <c r="F114" s="287" t="s">
        <v>30</v>
      </c>
      <c r="G114" s="312"/>
      <c r="H114" s="312"/>
      <c r="I114" s="312"/>
      <c r="J114" s="312"/>
      <c r="K114" s="312"/>
      <c r="L114" s="312"/>
      <c r="M114" s="734">
        <v>0.1</v>
      </c>
      <c r="N114" s="734">
        <v>0.18</v>
      </c>
      <c r="O114" s="734">
        <v>0.18</v>
      </c>
      <c r="P114" s="734">
        <v>0.18</v>
      </c>
      <c r="Q114" s="734">
        <v>0.18</v>
      </c>
      <c r="R114" s="734">
        <v>0.18</v>
      </c>
      <c r="S114" s="291">
        <f t="shared" si="3"/>
        <v>1</v>
      </c>
      <c r="T114" s="575"/>
      <c r="U114" s="295">
        <v>0.0112</v>
      </c>
      <c r="V114" s="578" t="s">
        <v>424</v>
      </c>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row>
    <row r="115" spans="1:56" s="11" customFormat="1" ht="24.75" customHeight="1" thickBot="1">
      <c r="A115" s="571"/>
      <c r="B115" s="488"/>
      <c r="C115" s="516"/>
      <c r="D115" s="582"/>
      <c r="E115" s="582"/>
      <c r="F115" s="294" t="s">
        <v>31</v>
      </c>
      <c r="G115" s="315"/>
      <c r="H115" s="315"/>
      <c r="I115" s="315"/>
      <c r="J115" s="315"/>
      <c r="K115" s="315"/>
      <c r="L115" s="315"/>
      <c r="M115" s="764">
        <v>0.1</v>
      </c>
      <c r="N115" s="763">
        <v>0.18</v>
      </c>
      <c r="O115" s="763">
        <v>0.18</v>
      </c>
      <c r="P115" s="763">
        <v>0.18</v>
      </c>
      <c r="Q115" s="763">
        <v>0.18</v>
      </c>
      <c r="R115" s="763">
        <v>0.18</v>
      </c>
      <c r="S115" s="293">
        <f t="shared" si="3"/>
        <v>1</v>
      </c>
      <c r="T115" s="576"/>
      <c r="U115" s="276">
        <f>+S115*U114</f>
        <v>0.0112</v>
      </c>
      <c r="V115" s="58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row>
    <row r="116" spans="1:56" s="11" customFormat="1" ht="34.5" customHeight="1">
      <c r="A116" s="584" t="str">
        <f>A104</f>
        <v>SANCIONATORIO</v>
      </c>
      <c r="B116" s="467" t="str">
        <f>'[2]INVERSIÓN'!C111</f>
        <v>Impulsar 12.000 expedientes sancionatorios mediante actos administrativos</v>
      </c>
      <c r="C116" s="545" t="s">
        <v>218</v>
      </c>
      <c r="D116" s="572" t="s">
        <v>129</v>
      </c>
      <c r="E116" s="572"/>
      <c r="F116" s="292" t="s">
        <v>30</v>
      </c>
      <c r="G116" s="314"/>
      <c r="H116" s="314"/>
      <c r="I116" s="314"/>
      <c r="J116" s="314"/>
      <c r="K116" s="314"/>
      <c r="L116" s="314"/>
      <c r="M116" s="735">
        <v>0</v>
      </c>
      <c r="N116" s="735">
        <v>0.1</v>
      </c>
      <c r="O116" s="735">
        <v>0.2</v>
      </c>
      <c r="P116" s="735">
        <v>0.2</v>
      </c>
      <c r="Q116" s="735">
        <v>0.25</v>
      </c>
      <c r="R116" s="735">
        <v>0.25</v>
      </c>
      <c r="S116" s="291">
        <f t="shared" si="3"/>
        <v>1</v>
      </c>
      <c r="T116" s="587">
        <f>U117+U119+U121</f>
        <v>0.0875</v>
      </c>
      <c r="U116" s="290">
        <v>0.021875</v>
      </c>
      <c r="V116" s="590" t="s">
        <v>423</v>
      </c>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row>
    <row r="117" spans="1:56" s="11" customFormat="1" ht="34.5" customHeight="1">
      <c r="A117" s="585"/>
      <c r="B117" s="468"/>
      <c r="C117" s="555"/>
      <c r="D117" s="573"/>
      <c r="E117" s="573"/>
      <c r="F117" s="289" t="s">
        <v>31</v>
      </c>
      <c r="G117" s="312"/>
      <c r="H117" s="312"/>
      <c r="I117" s="312"/>
      <c r="J117" s="312"/>
      <c r="K117" s="312"/>
      <c r="L117" s="312"/>
      <c r="M117" s="743"/>
      <c r="N117" s="744">
        <v>0.1</v>
      </c>
      <c r="O117" s="744">
        <v>0.1</v>
      </c>
      <c r="P117" s="744">
        <v>0.1</v>
      </c>
      <c r="Q117" s="744">
        <v>0.2</v>
      </c>
      <c r="R117" s="744">
        <v>0.5</v>
      </c>
      <c r="S117" s="288">
        <f t="shared" si="3"/>
        <v>1</v>
      </c>
      <c r="T117" s="588"/>
      <c r="U117" s="276">
        <f>+S117*U116</f>
        <v>0.021875</v>
      </c>
      <c r="V117" s="591"/>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row>
    <row r="118" spans="1:56" s="11" customFormat="1" ht="34.5" customHeight="1">
      <c r="A118" s="585"/>
      <c r="B118" s="468"/>
      <c r="C118" s="515" t="s">
        <v>219</v>
      </c>
      <c r="D118" s="573" t="s">
        <v>129</v>
      </c>
      <c r="E118" s="573"/>
      <c r="F118" s="287" t="s">
        <v>30</v>
      </c>
      <c r="G118" s="312"/>
      <c r="H118" s="312"/>
      <c r="I118" s="312"/>
      <c r="J118" s="312"/>
      <c r="K118" s="312"/>
      <c r="L118" s="312"/>
      <c r="M118" s="734">
        <v>0</v>
      </c>
      <c r="N118" s="734">
        <v>0.1</v>
      </c>
      <c r="O118" s="734">
        <v>0.2</v>
      </c>
      <c r="P118" s="734">
        <v>0.2</v>
      </c>
      <c r="Q118" s="734">
        <v>0.25</v>
      </c>
      <c r="R118" s="734">
        <v>0.25</v>
      </c>
      <c r="S118" s="281">
        <f t="shared" si="3"/>
        <v>1</v>
      </c>
      <c r="T118" s="588"/>
      <c r="U118" s="280">
        <v>0.04375</v>
      </c>
      <c r="V118" s="591" t="s">
        <v>422</v>
      </c>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row>
    <row r="119" spans="1:56" s="11" customFormat="1" ht="34.5" customHeight="1">
      <c r="A119" s="585"/>
      <c r="B119" s="468"/>
      <c r="C119" s="555"/>
      <c r="D119" s="573"/>
      <c r="E119" s="573"/>
      <c r="F119" s="289" t="s">
        <v>31</v>
      </c>
      <c r="G119" s="312"/>
      <c r="H119" s="312"/>
      <c r="I119" s="312"/>
      <c r="J119" s="312"/>
      <c r="K119" s="312"/>
      <c r="L119" s="312"/>
      <c r="M119" s="743"/>
      <c r="N119" s="744">
        <v>0.1</v>
      </c>
      <c r="O119" s="744">
        <v>0.1</v>
      </c>
      <c r="P119" s="744">
        <v>0.1</v>
      </c>
      <c r="Q119" s="744">
        <v>0.2</v>
      </c>
      <c r="R119" s="744">
        <v>0.5</v>
      </c>
      <c r="S119" s="288">
        <f t="shared" si="3"/>
        <v>1</v>
      </c>
      <c r="T119" s="588"/>
      <c r="U119" s="276">
        <f>+S119*U118</f>
        <v>0.04375</v>
      </c>
      <c r="V119" s="591"/>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row>
    <row r="120" spans="1:56" s="11" customFormat="1" ht="34.5" customHeight="1">
      <c r="A120" s="585"/>
      <c r="B120" s="468"/>
      <c r="C120" s="515" t="s">
        <v>220</v>
      </c>
      <c r="D120" s="510" t="s">
        <v>129</v>
      </c>
      <c r="E120" s="510"/>
      <c r="F120" s="287" t="s">
        <v>30</v>
      </c>
      <c r="G120" s="312"/>
      <c r="H120" s="312"/>
      <c r="I120" s="312"/>
      <c r="J120" s="312"/>
      <c r="K120" s="312"/>
      <c r="L120" s="312"/>
      <c r="M120" s="734">
        <v>0</v>
      </c>
      <c r="N120" s="734">
        <v>0.1</v>
      </c>
      <c r="O120" s="734">
        <v>0.2</v>
      </c>
      <c r="P120" s="734">
        <v>0.2</v>
      </c>
      <c r="Q120" s="734">
        <v>0.25</v>
      </c>
      <c r="R120" s="734">
        <v>0.25</v>
      </c>
      <c r="S120" s="281">
        <f t="shared" si="3"/>
        <v>1</v>
      </c>
      <c r="T120" s="588"/>
      <c r="U120" s="280">
        <v>0.021875</v>
      </c>
      <c r="V120" s="591" t="s">
        <v>421</v>
      </c>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row>
    <row r="121" spans="1:56" s="11" customFormat="1" ht="34.5" customHeight="1" thickBot="1">
      <c r="A121" s="586"/>
      <c r="B121" s="468"/>
      <c r="C121" s="516"/>
      <c r="D121" s="517"/>
      <c r="E121" s="517"/>
      <c r="F121" s="286" t="s">
        <v>31</v>
      </c>
      <c r="G121" s="313"/>
      <c r="H121" s="313"/>
      <c r="I121" s="313"/>
      <c r="J121" s="313"/>
      <c r="K121" s="313"/>
      <c r="L121" s="313"/>
      <c r="M121" s="765"/>
      <c r="N121" s="744">
        <v>0.1</v>
      </c>
      <c r="O121" s="744">
        <v>0.1</v>
      </c>
      <c r="P121" s="744">
        <v>0.1</v>
      </c>
      <c r="Q121" s="744">
        <v>0.2</v>
      </c>
      <c r="R121" s="744">
        <v>0.5</v>
      </c>
      <c r="S121" s="277">
        <f t="shared" si="3"/>
        <v>1</v>
      </c>
      <c r="T121" s="589"/>
      <c r="U121" s="276">
        <f>+S121*U120</f>
        <v>0.021875</v>
      </c>
      <c r="V121" s="591"/>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row>
    <row r="122" spans="1:56" s="11" customFormat="1" ht="49.5" customHeight="1">
      <c r="A122" s="464" t="str">
        <f>A116</f>
        <v>SANCIONATORIO</v>
      </c>
      <c r="B122" s="486" t="str">
        <f>'[2]INVERSIÓN'!C117</f>
        <v>Decidir de fondo 1600 procesos sancionatorios</v>
      </c>
      <c r="C122" s="593" t="s">
        <v>228</v>
      </c>
      <c r="D122" s="522" t="s">
        <v>129</v>
      </c>
      <c r="E122" s="536"/>
      <c r="F122" s="285" t="s">
        <v>30</v>
      </c>
      <c r="G122" s="320"/>
      <c r="H122" s="316"/>
      <c r="I122" s="316"/>
      <c r="J122" s="316"/>
      <c r="K122" s="316"/>
      <c r="L122" s="316"/>
      <c r="M122" s="734">
        <v>0</v>
      </c>
      <c r="N122" s="734">
        <v>0</v>
      </c>
      <c r="O122" s="734">
        <v>0.2</v>
      </c>
      <c r="P122" s="734">
        <v>0.25</v>
      </c>
      <c r="Q122" s="734">
        <v>0.3</v>
      </c>
      <c r="R122" s="734">
        <v>0.25</v>
      </c>
      <c r="S122" s="281">
        <f t="shared" si="3"/>
        <v>1</v>
      </c>
      <c r="T122" s="595">
        <f>U123+U125+U127</f>
        <v>0.08750000000000001</v>
      </c>
      <c r="U122" s="280">
        <v>0.0291</v>
      </c>
      <c r="V122" s="579" t="s">
        <v>420</v>
      </c>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row>
    <row r="123" spans="1:56" s="11" customFormat="1" ht="58.5" customHeight="1" thickBot="1">
      <c r="A123" s="465"/>
      <c r="B123" s="487"/>
      <c r="C123" s="594"/>
      <c r="D123" s="529"/>
      <c r="E123" s="567"/>
      <c r="F123" s="284" t="s">
        <v>31</v>
      </c>
      <c r="G123" s="283"/>
      <c r="H123" s="283"/>
      <c r="I123" s="283"/>
      <c r="J123" s="283"/>
      <c r="K123" s="283"/>
      <c r="L123" s="283"/>
      <c r="M123" s="766"/>
      <c r="N123" s="766"/>
      <c r="O123" s="744">
        <v>0.1</v>
      </c>
      <c r="P123" s="744">
        <v>0.1</v>
      </c>
      <c r="Q123" s="744">
        <v>0.5</v>
      </c>
      <c r="R123" s="744">
        <v>0.3</v>
      </c>
      <c r="S123" s="277">
        <f>SUM(G123:R123)</f>
        <v>1</v>
      </c>
      <c r="T123" s="575"/>
      <c r="U123" s="276">
        <f>+S123*U122</f>
        <v>0.0291</v>
      </c>
      <c r="V123" s="580"/>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row>
    <row r="124" spans="1:56" s="11" customFormat="1" ht="34.5" customHeight="1">
      <c r="A124" s="465"/>
      <c r="B124" s="487"/>
      <c r="C124" s="600" t="s">
        <v>229</v>
      </c>
      <c r="D124" s="510" t="s">
        <v>129</v>
      </c>
      <c r="E124" s="592"/>
      <c r="F124" s="282" t="s">
        <v>30</v>
      </c>
      <c r="G124" s="321"/>
      <c r="H124" s="322"/>
      <c r="I124" s="322"/>
      <c r="J124" s="322"/>
      <c r="K124" s="322"/>
      <c r="L124" s="322"/>
      <c r="M124" s="734">
        <v>0</v>
      </c>
      <c r="N124" s="734">
        <v>0</v>
      </c>
      <c r="O124" s="734">
        <v>0.2</v>
      </c>
      <c r="P124" s="734">
        <v>0.25</v>
      </c>
      <c r="Q124" s="734">
        <v>0.3</v>
      </c>
      <c r="R124" s="734">
        <v>0.25</v>
      </c>
      <c r="S124" s="281">
        <f>SUM(M124:R124)</f>
        <v>1</v>
      </c>
      <c r="T124" s="575"/>
      <c r="U124" s="280">
        <v>0.0292</v>
      </c>
      <c r="V124" s="579" t="s">
        <v>419</v>
      </c>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row>
    <row r="125" spans="1:56" s="11" customFormat="1" ht="34.5" customHeight="1" thickBot="1">
      <c r="A125" s="465"/>
      <c r="B125" s="487"/>
      <c r="C125" s="594"/>
      <c r="D125" s="529"/>
      <c r="E125" s="567"/>
      <c r="F125" s="284" t="s">
        <v>31</v>
      </c>
      <c r="G125" s="283"/>
      <c r="H125" s="283"/>
      <c r="I125" s="283"/>
      <c r="J125" s="283"/>
      <c r="K125" s="283"/>
      <c r="L125" s="283"/>
      <c r="M125" s="766"/>
      <c r="N125" s="766"/>
      <c r="O125" s="744">
        <v>0.1</v>
      </c>
      <c r="P125" s="744">
        <v>0.1</v>
      </c>
      <c r="Q125" s="744">
        <v>0.5</v>
      </c>
      <c r="R125" s="744">
        <v>0.3</v>
      </c>
      <c r="S125" s="277">
        <f>SUM(G125:R125)</f>
        <v>1</v>
      </c>
      <c r="T125" s="575"/>
      <c r="U125" s="276">
        <f>+S125*U124</f>
        <v>0.0292</v>
      </c>
      <c r="V125" s="579"/>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row>
    <row r="126" spans="1:56" s="11" customFormat="1" ht="47.25" customHeight="1">
      <c r="A126" s="465"/>
      <c r="B126" s="487"/>
      <c r="C126" s="600" t="s">
        <v>230</v>
      </c>
      <c r="D126" s="510" t="s">
        <v>129</v>
      </c>
      <c r="E126" s="592"/>
      <c r="F126" s="282" t="s">
        <v>30</v>
      </c>
      <c r="G126" s="321"/>
      <c r="H126" s="322"/>
      <c r="I126" s="322"/>
      <c r="J126" s="322"/>
      <c r="K126" s="322"/>
      <c r="L126" s="322"/>
      <c r="M126" s="734">
        <v>0</v>
      </c>
      <c r="N126" s="734">
        <v>0</v>
      </c>
      <c r="O126" s="734">
        <v>0.2</v>
      </c>
      <c r="P126" s="734">
        <v>0.25</v>
      </c>
      <c r="Q126" s="734">
        <v>0.3</v>
      </c>
      <c r="R126" s="734">
        <v>0.25</v>
      </c>
      <c r="S126" s="281">
        <f>SUM(M126:R126)</f>
        <v>1</v>
      </c>
      <c r="T126" s="575"/>
      <c r="U126" s="280">
        <v>0.0292</v>
      </c>
      <c r="V126" s="579" t="s">
        <v>418</v>
      </c>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row>
    <row r="127" spans="1:56" s="11" customFormat="1" ht="53.25" customHeight="1" thickBot="1">
      <c r="A127" s="466"/>
      <c r="B127" s="488"/>
      <c r="C127" s="601"/>
      <c r="D127" s="529"/>
      <c r="E127" s="546"/>
      <c r="F127" s="279" t="s">
        <v>31</v>
      </c>
      <c r="G127" s="278"/>
      <c r="H127" s="278"/>
      <c r="I127" s="278"/>
      <c r="J127" s="278"/>
      <c r="K127" s="278"/>
      <c r="L127" s="278"/>
      <c r="M127" s="767"/>
      <c r="N127" s="767"/>
      <c r="O127" s="744">
        <v>0.1</v>
      </c>
      <c r="P127" s="744">
        <v>0.1</v>
      </c>
      <c r="Q127" s="744">
        <v>0.5</v>
      </c>
      <c r="R127" s="744">
        <v>0.3</v>
      </c>
      <c r="S127" s="277">
        <f>SUM(G127:R127)</f>
        <v>1</v>
      </c>
      <c r="T127" s="576"/>
      <c r="U127" s="276">
        <f>+S127*U126</f>
        <v>0.0292</v>
      </c>
      <c r="V127" s="580"/>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row>
    <row r="128" spans="1:60" s="16" customFormat="1" ht="18.75" customHeight="1" thickBot="1">
      <c r="A128" s="599" t="s">
        <v>32</v>
      </c>
      <c r="B128" s="457"/>
      <c r="C128" s="457"/>
      <c r="D128" s="457"/>
      <c r="E128" s="457"/>
      <c r="F128" s="457"/>
      <c r="G128" s="457"/>
      <c r="H128" s="457"/>
      <c r="I128" s="457"/>
      <c r="J128" s="457"/>
      <c r="K128" s="457"/>
      <c r="L128" s="457"/>
      <c r="M128" s="457"/>
      <c r="N128" s="457"/>
      <c r="O128" s="457"/>
      <c r="P128" s="457"/>
      <c r="Q128" s="457"/>
      <c r="R128" s="457"/>
      <c r="S128" s="457"/>
      <c r="T128" s="273">
        <v>1</v>
      </c>
      <c r="U128" s="273">
        <f>U8+U10+U12+U14+U18+U26+U28+U30+U32+U34+U36+U38+U40+U42+U44+U46+U48+U50+U52+U54+U58+U60+U62+U64+U66+U68+U70+U72+U74+U76+U78+U80+U82+U84+U86+U88+U90+U92+U94+U96+U98+U100+U102+U104+U106+U108+U110+U112+U114+U116+U118+U120+U122+U124+U126+U56+U16+U24+U22+U20</f>
        <v>1</v>
      </c>
      <c r="V128" s="27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row>
    <row r="129" spans="1:60" s="16" customFormat="1" ht="18.75" customHeight="1" thickBot="1">
      <c r="A129" s="599" t="s">
        <v>417</v>
      </c>
      <c r="B129" s="457"/>
      <c r="C129" s="457"/>
      <c r="D129" s="457"/>
      <c r="E129" s="457"/>
      <c r="F129" s="457"/>
      <c r="G129" s="457"/>
      <c r="H129" s="457"/>
      <c r="I129" s="457"/>
      <c r="J129" s="457"/>
      <c r="K129" s="457"/>
      <c r="L129" s="457"/>
      <c r="M129" s="457"/>
      <c r="N129" s="457"/>
      <c r="O129" s="457"/>
      <c r="P129" s="457"/>
      <c r="Q129" s="457"/>
      <c r="R129" s="457"/>
      <c r="S129" s="457"/>
      <c r="T129" s="273">
        <f>SUM(T8:T127)</f>
        <v>0.8784611926262627</v>
      </c>
      <c r="U129" s="273">
        <f>U9+U11+U13+U15+U19+U27+U29+U31+U33+U35+U37+U39+U41+U43+U45+U47+U49+U51+U53+U55+U59+U61+U63+U65+U67+U69+U71+U73+U75+U77+U79+U81+U83+U85+U87+U89+U91+U93+U95+U97+U99+U101+U103+U105+U107+U109+U111+U113+U115+U117+U119+U121+U123+U125+U127+U57+U17+U25+U23+U21</f>
        <v>0.8784611926262627</v>
      </c>
      <c r="V129" s="272"/>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row>
    <row r="130" spans="1:21" ht="15" customHeight="1">
      <c r="A130" s="14"/>
      <c r="B130" s="14"/>
      <c r="C130" s="147"/>
      <c r="D130" s="323"/>
      <c r="E130" s="323"/>
      <c r="F130" s="323"/>
      <c r="G130" s="323"/>
      <c r="H130" s="323"/>
      <c r="I130" s="323"/>
      <c r="J130" s="323"/>
      <c r="K130" s="323"/>
      <c r="L130" s="323"/>
      <c r="M130" s="323"/>
      <c r="N130" s="17"/>
      <c r="O130" s="17"/>
      <c r="P130" s="17"/>
      <c r="Q130" s="17"/>
      <c r="R130" s="17"/>
      <c r="S130" s="17"/>
      <c r="T130" s="17"/>
      <c r="U130" s="17"/>
    </row>
    <row r="131" spans="1:21" ht="15" customHeight="1">
      <c r="A131" s="14"/>
      <c r="B131" s="14"/>
      <c r="C131" s="147"/>
      <c r="D131" s="323"/>
      <c r="E131" s="323"/>
      <c r="F131" s="323"/>
      <c r="G131" s="323"/>
      <c r="H131" s="323"/>
      <c r="I131" s="323"/>
      <c r="J131" s="323"/>
      <c r="K131" s="323"/>
      <c r="L131" s="323"/>
      <c r="M131" s="323"/>
      <c r="N131" s="17"/>
      <c r="O131" s="17"/>
      <c r="P131" s="17"/>
      <c r="Q131" s="17"/>
      <c r="R131" s="17"/>
      <c r="S131" s="17"/>
      <c r="T131" s="17"/>
      <c r="U131" s="17"/>
    </row>
    <row r="132" spans="1:21" ht="15" customHeight="1">
      <c r="A132" s="14"/>
      <c r="B132" s="14"/>
      <c r="C132" s="147"/>
      <c r="D132" s="323"/>
      <c r="E132" s="323"/>
      <c r="F132" s="323"/>
      <c r="G132" s="323"/>
      <c r="H132" s="323"/>
      <c r="I132" s="323"/>
      <c r="J132" s="323"/>
      <c r="K132" s="323"/>
      <c r="L132" s="323"/>
      <c r="M132" s="323"/>
      <c r="N132" s="17"/>
      <c r="O132" s="17"/>
      <c r="P132" s="17"/>
      <c r="Q132" s="17"/>
      <c r="R132" s="17"/>
      <c r="S132" s="17"/>
      <c r="T132" s="17"/>
      <c r="U132" s="17"/>
    </row>
    <row r="133" spans="1:21" ht="15" customHeight="1">
      <c r="A133" s="14"/>
      <c r="B133" s="14"/>
      <c r="C133" s="147"/>
      <c r="D133" s="323"/>
      <c r="E133" s="323"/>
      <c r="F133" s="323"/>
      <c r="G133" s="323"/>
      <c r="H133" s="323"/>
      <c r="I133" s="323"/>
      <c r="J133" s="323"/>
      <c r="K133" s="323"/>
      <c r="L133" s="323"/>
      <c r="M133" s="323"/>
      <c r="N133" s="17"/>
      <c r="O133" s="17"/>
      <c r="P133" s="17"/>
      <c r="Q133" s="17"/>
      <c r="R133" s="17"/>
      <c r="S133" s="17"/>
      <c r="T133" s="17"/>
      <c r="U133" s="17"/>
    </row>
    <row r="134" spans="1:21" ht="15" customHeight="1">
      <c r="A134" s="14"/>
      <c r="B134" s="14"/>
      <c r="C134" s="147"/>
      <c r="D134" s="323"/>
      <c r="E134" s="323"/>
      <c r="F134" s="323"/>
      <c r="G134" s="323"/>
      <c r="H134" s="323"/>
      <c r="I134" s="323"/>
      <c r="J134" s="323"/>
      <c r="K134" s="323"/>
      <c r="L134" s="323"/>
      <c r="M134" s="323"/>
      <c r="N134" s="17"/>
      <c r="O134" s="17"/>
      <c r="P134" s="17"/>
      <c r="Q134" s="17"/>
      <c r="R134" s="17"/>
      <c r="S134" s="17"/>
      <c r="T134" s="17"/>
      <c r="U134" s="17"/>
    </row>
    <row r="135" spans="1:21" ht="15" customHeight="1">
      <c r="A135" s="14"/>
      <c r="B135" s="14"/>
      <c r="C135" s="147"/>
      <c r="D135" s="323"/>
      <c r="E135" s="323"/>
      <c r="F135" s="323"/>
      <c r="G135" s="323"/>
      <c r="H135" s="323"/>
      <c r="I135" s="323"/>
      <c r="J135" s="323"/>
      <c r="K135" s="323"/>
      <c r="L135" s="323"/>
      <c r="M135" s="323"/>
      <c r="N135" s="17"/>
      <c r="O135" s="17"/>
      <c r="P135" s="17"/>
      <c r="Q135" s="17"/>
      <c r="R135" s="17"/>
      <c r="S135" s="17"/>
      <c r="T135" s="17"/>
      <c r="U135" s="17"/>
    </row>
    <row r="136" spans="1:21" ht="15" customHeight="1">
      <c r="A136" s="14"/>
      <c r="B136" s="14"/>
      <c r="C136" s="147"/>
      <c r="D136" s="323"/>
      <c r="E136" s="323"/>
      <c r="F136" s="323"/>
      <c r="G136" s="323"/>
      <c r="H136" s="323"/>
      <c r="I136" s="323"/>
      <c r="J136" s="323"/>
      <c r="K136" s="323"/>
      <c r="L136" s="323"/>
      <c r="M136" s="323"/>
      <c r="N136" s="17"/>
      <c r="O136" s="17"/>
      <c r="P136" s="17"/>
      <c r="Q136" s="17"/>
      <c r="R136" s="17"/>
      <c r="S136" s="17"/>
      <c r="T136" s="17"/>
      <c r="U136" s="17"/>
    </row>
    <row r="137" spans="1:21" ht="12.75">
      <c r="A137" s="14"/>
      <c r="B137" s="14"/>
      <c r="C137" s="147"/>
      <c r="D137" s="323"/>
      <c r="E137" s="323"/>
      <c r="F137" s="323"/>
      <c r="G137" s="323"/>
      <c r="H137" s="323"/>
      <c r="I137" s="323"/>
      <c r="J137" s="323"/>
      <c r="K137" s="323"/>
      <c r="L137" s="323"/>
      <c r="M137" s="323"/>
      <c r="N137" s="17"/>
      <c r="O137" s="17"/>
      <c r="P137" s="17"/>
      <c r="Q137" s="17"/>
      <c r="R137" s="17"/>
      <c r="S137" s="17"/>
      <c r="T137" s="17"/>
      <c r="U137" s="17"/>
    </row>
    <row r="138" spans="1:21" ht="12.75">
      <c r="A138" s="14"/>
      <c r="B138" s="14"/>
      <c r="C138" s="147"/>
      <c r="D138" s="323"/>
      <c r="E138" s="323"/>
      <c r="F138" s="323"/>
      <c r="G138" s="323"/>
      <c r="H138" s="323"/>
      <c r="I138" s="323"/>
      <c r="J138" s="323"/>
      <c r="K138" s="323"/>
      <c r="L138" s="323"/>
      <c r="M138" s="323"/>
      <c r="N138" s="17"/>
      <c r="O138" s="17"/>
      <c r="P138" s="17"/>
      <c r="Q138" s="17"/>
      <c r="R138" s="17"/>
      <c r="S138" s="17"/>
      <c r="T138" s="17"/>
      <c r="U138" s="17"/>
    </row>
    <row r="139" spans="1:21" ht="12.75">
      <c r="A139" s="14"/>
      <c r="B139" s="14"/>
      <c r="C139" s="147"/>
      <c r="D139" s="323"/>
      <c r="E139" s="323"/>
      <c r="F139" s="323"/>
      <c r="G139" s="323"/>
      <c r="H139" s="323"/>
      <c r="I139" s="323"/>
      <c r="J139" s="323"/>
      <c r="K139" s="323"/>
      <c r="L139" s="323"/>
      <c r="M139" s="323"/>
      <c r="N139" s="17"/>
      <c r="O139" s="17"/>
      <c r="P139" s="17"/>
      <c r="Q139" s="17"/>
      <c r="R139" s="17"/>
      <c r="S139" s="17"/>
      <c r="T139" s="17"/>
      <c r="U139" s="17"/>
    </row>
    <row r="140" spans="1:21" ht="12.75">
      <c r="A140" s="14"/>
      <c r="B140" s="14"/>
      <c r="C140" s="147"/>
      <c r="D140" s="323"/>
      <c r="E140" s="323"/>
      <c r="F140" s="323"/>
      <c r="G140" s="323"/>
      <c r="H140" s="323"/>
      <c r="I140" s="323"/>
      <c r="J140" s="323"/>
      <c r="K140" s="323"/>
      <c r="L140" s="323"/>
      <c r="M140" s="323"/>
      <c r="N140" s="17"/>
      <c r="O140" s="17"/>
      <c r="P140" s="17"/>
      <c r="Q140" s="17"/>
      <c r="R140" s="17"/>
      <c r="S140" s="17"/>
      <c r="T140" s="17"/>
      <c r="U140" s="17"/>
    </row>
    <row r="141" spans="1:21" ht="12.75">
      <c r="A141" s="14"/>
      <c r="B141" s="14"/>
      <c r="C141" s="147"/>
      <c r="D141" s="323"/>
      <c r="E141" s="323"/>
      <c r="F141" s="323"/>
      <c r="G141" s="323"/>
      <c r="H141" s="323"/>
      <c r="I141" s="323"/>
      <c r="J141" s="323"/>
      <c r="K141" s="323"/>
      <c r="L141" s="323"/>
      <c r="M141" s="323"/>
      <c r="N141" s="17"/>
      <c r="O141" s="17"/>
      <c r="P141" s="17"/>
      <c r="Q141" s="17"/>
      <c r="R141" s="17"/>
      <c r="S141" s="17"/>
      <c r="T141" s="17"/>
      <c r="U141" s="17"/>
    </row>
    <row r="142" spans="1:21" ht="12.75">
      <c r="A142" s="14"/>
      <c r="B142" s="14"/>
      <c r="C142" s="147"/>
      <c r="D142" s="323"/>
      <c r="E142" s="323"/>
      <c r="F142" s="323"/>
      <c r="G142" s="323"/>
      <c r="H142" s="323"/>
      <c r="I142" s="323"/>
      <c r="J142" s="323"/>
      <c r="K142" s="323"/>
      <c r="L142" s="323"/>
      <c r="M142" s="323"/>
      <c r="N142" s="17"/>
      <c r="O142" s="17"/>
      <c r="P142" s="17"/>
      <c r="Q142" s="17"/>
      <c r="R142" s="17"/>
      <c r="S142" s="17"/>
      <c r="T142" s="17"/>
      <c r="U142" s="17"/>
    </row>
    <row r="143" spans="1:21" ht="12.75">
      <c r="A143" s="14"/>
      <c r="B143" s="14"/>
      <c r="C143" s="147"/>
      <c r="D143" s="323"/>
      <c r="E143" s="323"/>
      <c r="F143" s="323"/>
      <c r="G143" s="323"/>
      <c r="H143" s="323"/>
      <c r="I143" s="323"/>
      <c r="J143" s="323"/>
      <c r="K143" s="323"/>
      <c r="L143" s="323"/>
      <c r="M143" s="323"/>
      <c r="N143" s="17"/>
      <c r="O143" s="17"/>
      <c r="P143" s="17"/>
      <c r="Q143" s="17"/>
      <c r="R143" s="17"/>
      <c r="S143" s="17"/>
      <c r="T143" s="17"/>
      <c r="U143" s="17"/>
    </row>
    <row r="144" spans="1:21" ht="12.75">
      <c r="A144" s="14"/>
      <c r="B144" s="14"/>
      <c r="C144" s="147"/>
      <c r="D144" s="323"/>
      <c r="E144" s="323"/>
      <c r="F144" s="323"/>
      <c r="G144" s="323"/>
      <c r="H144" s="323"/>
      <c r="I144" s="323"/>
      <c r="J144" s="323"/>
      <c r="K144" s="323"/>
      <c r="L144" s="323"/>
      <c r="M144" s="323"/>
      <c r="N144" s="17"/>
      <c r="O144" s="17"/>
      <c r="P144" s="17"/>
      <c r="Q144" s="17"/>
      <c r="R144" s="17"/>
      <c r="S144" s="17"/>
      <c r="T144" s="17"/>
      <c r="U144" s="17"/>
    </row>
    <row r="145" spans="1:21" ht="12.75">
      <c r="A145" s="14"/>
      <c r="B145" s="14"/>
      <c r="C145" s="147"/>
      <c r="D145" s="323"/>
      <c r="E145" s="323"/>
      <c r="F145" s="323"/>
      <c r="G145" s="323"/>
      <c r="H145" s="323"/>
      <c r="I145" s="323"/>
      <c r="J145" s="323"/>
      <c r="K145" s="323"/>
      <c r="L145" s="323"/>
      <c r="M145" s="323"/>
      <c r="N145" s="17"/>
      <c r="O145" s="17"/>
      <c r="P145" s="17"/>
      <c r="Q145" s="17"/>
      <c r="R145" s="17"/>
      <c r="S145" s="17"/>
      <c r="T145" s="17"/>
      <c r="U145" s="17"/>
    </row>
    <row r="146" spans="1:21" ht="12.75">
      <c r="A146" s="14"/>
      <c r="B146" s="14"/>
      <c r="C146" s="147"/>
      <c r="D146" s="323"/>
      <c r="E146" s="323"/>
      <c r="F146" s="323"/>
      <c r="G146" s="323"/>
      <c r="H146" s="323"/>
      <c r="I146" s="323"/>
      <c r="J146" s="323"/>
      <c r="K146" s="323"/>
      <c r="L146" s="323"/>
      <c r="M146" s="323"/>
      <c r="N146" s="17"/>
      <c r="O146" s="17"/>
      <c r="P146" s="17"/>
      <c r="Q146" s="17"/>
      <c r="R146" s="17"/>
      <c r="S146" s="17"/>
      <c r="T146" s="17"/>
      <c r="U146" s="17"/>
    </row>
    <row r="147" spans="1:21" ht="12.75">
      <c r="A147" s="14"/>
      <c r="B147" s="14"/>
      <c r="C147" s="147"/>
      <c r="D147" s="323"/>
      <c r="E147" s="323"/>
      <c r="F147" s="323"/>
      <c r="G147" s="323"/>
      <c r="H147" s="323"/>
      <c r="I147" s="323"/>
      <c r="J147" s="323"/>
      <c r="K147" s="323"/>
      <c r="L147" s="323"/>
      <c r="M147" s="323"/>
      <c r="N147" s="17"/>
      <c r="O147" s="17"/>
      <c r="P147" s="17"/>
      <c r="Q147" s="17"/>
      <c r="R147" s="17"/>
      <c r="S147" s="17"/>
      <c r="T147" s="17"/>
      <c r="U147" s="17"/>
    </row>
    <row r="148" spans="1:21" ht="12.75">
      <c r="A148" s="14"/>
      <c r="B148" s="14"/>
      <c r="C148" s="147"/>
      <c r="D148" s="323"/>
      <c r="E148" s="323"/>
      <c r="F148" s="323"/>
      <c r="G148" s="323"/>
      <c r="H148" s="323"/>
      <c r="I148" s="323"/>
      <c r="J148" s="323"/>
      <c r="K148" s="323"/>
      <c r="L148" s="323"/>
      <c r="M148" s="323"/>
      <c r="N148" s="17"/>
      <c r="O148" s="17"/>
      <c r="P148" s="17"/>
      <c r="Q148" s="17"/>
      <c r="R148" s="17"/>
      <c r="S148" s="17"/>
      <c r="T148" s="17"/>
      <c r="U148" s="17"/>
    </row>
    <row r="149" spans="1:21" ht="12.75">
      <c r="A149" s="14"/>
      <c r="B149" s="14"/>
      <c r="C149" s="147"/>
      <c r="D149" s="323"/>
      <c r="E149" s="323"/>
      <c r="F149" s="323"/>
      <c r="G149" s="323"/>
      <c r="H149" s="323"/>
      <c r="I149" s="323"/>
      <c r="J149" s="323"/>
      <c r="K149" s="323"/>
      <c r="L149" s="323"/>
      <c r="M149" s="323"/>
      <c r="N149" s="17"/>
      <c r="O149" s="17"/>
      <c r="P149" s="17"/>
      <c r="Q149" s="17"/>
      <c r="R149" s="17"/>
      <c r="S149" s="17"/>
      <c r="T149" s="17"/>
      <c r="U149" s="17"/>
    </row>
    <row r="150" spans="1:21" ht="12.75">
      <c r="A150" s="14"/>
      <c r="B150" s="14"/>
      <c r="C150" s="147"/>
      <c r="D150" s="323"/>
      <c r="E150" s="323"/>
      <c r="F150" s="323"/>
      <c r="G150" s="323"/>
      <c r="H150" s="323"/>
      <c r="I150" s="323"/>
      <c r="J150" s="323"/>
      <c r="K150" s="323"/>
      <c r="L150" s="323"/>
      <c r="M150" s="323"/>
      <c r="N150" s="17"/>
      <c r="O150" s="17"/>
      <c r="P150" s="17"/>
      <c r="Q150" s="17"/>
      <c r="R150" s="17"/>
      <c r="S150" s="17"/>
      <c r="T150" s="17"/>
      <c r="U150" s="17"/>
    </row>
    <row r="151" spans="1:21" ht="12.75">
      <c r="A151" s="14"/>
      <c r="B151" s="14"/>
      <c r="C151" s="147"/>
      <c r="D151" s="323"/>
      <c r="E151" s="323"/>
      <c r="F151" s="323"/>
      <c r="G151" s="323"/>
      <c r="H151" s="323"/>
      <c r="I151" s="323"/>
      <c r="J151" s="323"/>
      <c r="K151" s="323"/>
      <c r="L151" s="323"/>
      <c r="M151" s="323"/>
      <c r="N151" s="17"/>
      <c r="O151" s="17"/>
      <c r="P151" s="17"/>
      <c r="Q151" s="17"/>
      <c r="R151" s="17"/>
      <c r="S151" s="17"/>
      <c r="T151" s="17"/>
      <c r="U151" s="17"/>
    </row>
    <row r="152" spans="1:21" ht="12.75">
      <c r="A152" s="14"/>
      <c r="B152" s="14"/>
      <c r="C152" s="147"/>
      <c r="D152" s="323"/>
      <c r="E152" s="323"/>
      <c r="F152" s="323"/>
      <c r="G152" s="323"/>
      <c r="H152" s="323"/>
      <c r="I152" s="323"/>
      <c r="J152" s="323"/>
      <c r="K152" s="323"/>
      <c r="L152" s="323"/>
      <c r="M152" s="323"/>
      <c r="N152" s="17"/>
      <c r="O152" s="17"/>
      <c r="P152" s="17"/>
      <c r="Q152" s="17"/>
      <c r="R152" s="17"/>
      <c r="S152" s="17"/>
      <c r="T152" s="17"/>
      <c r="U152" s="17"/>
    </row>
    <row r="153" spans="1:21" ht="12.75">
      <c r="A153" s="14"/>
      <c r="B153" s="14"/>
      <c r="C153" s="147"/>
      <c r="D153" s="323"/>
      <c r="E153" s="323"/>
      <c r="F153" s="323"/>
      <c r="G153" s="323"/>
      <c r="H153" s="323"/>
      <c r="I153" s="323"/>
      <c r="J153" s="323"/>
      <c r="K153" s="323"/>
      <c r="L153" s="323"/>
      <c r="M153" s="323"/>
      <c r="N153" s="17"/>
      <c r="O153" s="17"/>
      <c r="P153" s="17"/>
      <c r="Q153" s="17"/>
      <c r="R153" s="17"/>
      <c r="S153" s="17"/>
      <c r="T153" s="17"/>
      <c r="U153" s="17"/>
    </row>
    <row r="154" spans="1:21" ht="12.75">
      <c r="A154" s="14"/>
      <c r="B154" s="14"/>
      <c r="C154" s="147"/>
      <c r="D154" s="323"/>
      <c r="E154" s="323"/>
      <c r="F154" s="323"/>
      <c r="G154" s="323"/>
      <c r="H154" s="323"/>
      <c r="I154" s="323"/>
      <c r="J154" s="323"/>
      <c r="K154" s="323"/>
      <c r="L154" s="323"/>
      <c r="M154" s="323"/>
      <c r="N154" s="17"/>
      <c r="O154" s="17"/>
      <c r="P154" s="17"/>
      <c r="Q154" s="17"/>
      <c r="R154" s="17"/>
      <c r="S154" s="17"/>
      <c r="T154" s="17"/>
      <c r="U154" s="17"/>
    </row>
    <row r="155" spans="1:21" ht="12.75">
      <c r="A155" s="14"/>
      <c r="B155" s="14"/>
      <c r="C155" s="147"/>
      <c r="D155" s="323"/>
      <c r="E155" s="323"/>
      <c r="F155" s="323"/>
      <c r="G155" s="323"/>
      <c r="H155" s="323"/>
      <c r="I155" s="323"/>
      <c r="J155" s="323"/>
      <c r="K155" s="323"/>
      <c r="L155" s="323"/>
      <c r="M155" s="323"/>
      <c r="N155" s="17"/>
      <c r="O155" s="17"/>
      <c r="P155" s="17"/>
      <c r="Q155" s="17"/>
      <c r="R155" s="17"/>
      <c r="S155" s="17"/>
      <c r="T155" s="17"/>
      <c r="U155" s="17"/>
    </row>
    <row r="156" spans="1:21" ht="12.75">
      <c r="A156" s="14"/>
      <c r="B156" s="14"/>
      <c r="C156" s="147"/>
      <c r="D156" s="323"/>
      <c r="E156" s="323"/>
      <c r="F156" s="323"/>
      <c r="G156" s="323"/>
      <c r="H156" s="323"/>
      <c r="I156" s="323"/>
      <c r="J156" s="323"/>
      <c r="K156" s="323"/>
      <c r="L156" s="323"/>
      <c r="M156" s="323"/>
      <c r="N156" s="17"/>
      <c r="O156" s="17"/>
      <c r="P156" s="17"/>
      <c r="Q156" s="17"/>
      <c r="R156" s="17"/>
      <c r="S156" s="17"/>
      <c r="T156" s="17"/>
      <c r="U156" s="17"/>
    </row>
    <row r="157" spans="1:21" ht="12.75">
      <c r="A157" s="14"/>
      <c r="B157" s="14"/>
      <c r="C157" s="147"/>
      <c r="D157" s="323"/>
      <c r="E157" s="323"/>
      <c r="F157" s="323"/>
      <c r="G157" s="323"/>
      <c r="H157" s="323"/>
      <c r="I157" s="323"/>
      <c r="J157" s="323"/>
      <c r="K157" s="323"/>
      <c r="L157" s="323"/>
      <c r="M157" s="323"/>
      <c r="N157" s="17"/>
      <c r="O157" s="17"/>
      <c r="P157" s="17"/>
      <c r="Q157" s="17"/>
      <c r="R157" s="17"/>
      <c r="S157" s="17"/>
      <c r="T157" s="17"/>
      <c r="U157" s="17"/>
    </row>
    <row r="158" spans="1:21" ht="12.75">
      <c r="A158" s="14"/>
      <c r="B158" s="14"/>
      <c r="C158" s="147"/>
      <c r="D158" s="323"/>
      <c r="E158" s="323"/>
      <c r="F158" s="323"/>
      <c r="G158" s="323"/>
      <c r="H158" s="323"/>
      <c r="I158" s="323"/>
      <c r="J158" s="323"/>
      <c r="K158" s="323"/>
      <c r="L158" s="323"/>
      <c r="M158" s="323"/>
      <c r="N158" s="17"/>
      <c r="O158" s="17"/>
      <c r="P158" s="17"/>
      <c r="Q158" s="17"/>
      <c r="R158" s="17"/>
      <c r="S158" s="17"/>
      <c r="T158" s="17"/>
      <c r="U158" s="17"/>
    </row>
    <row r="159" spans="1:21" ht="12.75">
      <c r="A159" s="14"/>
      <c r="B159" s="14"/>
      <c r="C159" s="147"/>
      <c r="D159" s="323"/>
      <c r="E159" s="323"/>
      <c r="F159" s="323"/>
      <c r="G159" s="323"/>
      <c r="H159" s="323"/>
      <c r="I159" s="323"/>
      <c r="J159" s="323"/>
      <c r="K159" s="323"/>
      <c r="L159" s="323"/>
      <c r="M159" s="323"/>
      <c r="N159" s="17"/>
      <c r="O159" s="17"/>
      <c r="P159" s="17"/>
      <c r="Q159" s="17"/>
      <c r="R159" s="17"/>
      <c r="S159" s="17"/>
      <c r="T159" s="17"/>
      <c r="U159" s="17"/>
    </row>
    <row r="160" spans="1:21" ht="12.75">
      <c r="A160" s="14"/>
      <c r="B160" s="14"/>
      <c r="C160" s="147"/>
      <c r="D160" s="323"/>
      <c r="E160" s="323"/>
      <c r="F160" s="323"/>
      <c r="G160" s="323"/>
      <c r="H160" s="323"/>
      <c r="I160" s="323"/>
      <c r="J160" s="323"/>
      <c r="K160" s="323"/>
      <c r="L160" s="323"/>
      <c r="M160" s="323"/>
      <c r="N160" s="17"/>
      <c r="O160" s="17"/>
      <c r="P160" s="17"/>
      <c r="Q160" s="17"/>
      <c r="R160" s="17"/>
      <c r="S160" s="17"/>
      <c r="T160" s="17"/>
      <c r="U160" s="17"/>
    </row>
    <row r="161" spans="1:21" ht="12.75">
      <c r="A161" s="14"/>
      <c r="B161" s="14"/>
      <c r="C161" s="147"/>
      <c r="D161" s="323"/>
      <c r="E161" s="323"/>
      <c r="F161" s="323"/>
      <c r="G161" s="323"/>
      <c r="H161" s="323"/>
      <c r="I161" s="323"/>
      <c r="J161" s="323"/>
      <c r="K161" s="323"/>
      <c r="L161" s="323"/>
      <c r="M161" s="323"/>
      <c r="N161" s="17"/>
      <c r="O161" s="17"/>
      <c r="P161" s="17"/>
      <c r="Q161" s="17"/>
      <c r="R161" s="17"/>
      <c r="S161" s="17"/>
      <c r="T161" s="17"/>
      <c r="U161" s="17"/>
    </row>
    <row r="162" spans="1:21" ht="12.75">
      <c r="A162" s="14"/>
      <c r="B162" s="14"/>
      <c r="C162" s="147"/>
      <c r="D162" s="323"/>
      <c r="E162" s="323"/>
      <c r="F162" s="323"/>
      <c r="G162" s="323"/>
      <c r="H162" s="323"/>
      <c r="I162" s="323"/>
      <c r="J162" s="323"/>
      <c r="K162" s="323"/>
      <c r="L162" s="323"/>
      <c r="M162" s="323"/>
      <c r="N162" s="17"/>
      <c r="O162" s="17"/>
      <c r="P162" s="17"/>
      <c r="Q162" s="17"/>
      <c r="R162" s="17"/>
      <c r="S162" s="17"/>
      <c r="T162" s="17"/>
      <c r="U162" s="17"/>
    </row>
    <row r="163" spans="1:21" ht="12.75">
      <c r="A163" s="14"/>
      <c r="B163" s="14"/>
      <c r="C163" s="147"/>
      <c r="D163" s="323"/>
      <c r="E163" s="323"/>
      <c r="F163" s="323"/>
      <c r="G163" s="323"/>
      <c r="H163" s="323"/>
      <c r="I163" s="323"/>
      <c r="J163" s="323"/>
      <c r="K163" s="323"/>
      <c r="L163" s="323"/>
      <c r="M163" s="323"/>
      <c r="N163" s="17"/>
      <c r="O163" s="17"/>
      <c r="P163" s="17"/>
      <c r="Q163" s="17"/>
      <c r="R163" s="17"/>
      <c r="S163" s="17"/>
      <c r="T163" s="17"/>
      <c r="U163" s="17"/>
    </row>
    <row r="164" spans="1:21" ht="12.75">
      <c r="A164" s="14"/>
      <c r="B164" s="14"/>
      <c r="C164" s="147"/>
      <c r="D164" s="323"/>
      <c r="E164" s="323"/>
      <c r="F164" s="323"/>
      <c r="G164" s="323"/>
      <c r="H164" s="323"/>
      <c r="I164" s="323"/>
      <c r="J164" s="323"/>
      <c r="K164" s="323"/>
      <c r="L164" s="323"/>
      <c r="M164" s="323"/>
      <c r="N164" s="17"/>
      <c r="O164" s="17"/>
      <c r="P164" s="17"/>
      <c r="Q164" s="17"/>
      <c r="R164" s="17"/>
      <c r="S164" s="17"/>
      <c r="T164" s="17"/>
      <c r="U164" s="17"/>
    </row>
    <row r="165" spans="1:21" ht="12.75">
      <c r="A165" s="14"/>
      <c r="B165" s="14"/>
      <c r="C165" s="147"/>
      <c r="D165" s="323"/>
      <c r="E165" s="323"/>
      <c r="F165" s="323"/>
      <c r="G165" s="323"/>
      <c r="H165" s="323"/>
      <c r="I165" s="323"/>
      <c r="J165" s="323"/>
      <c r="K165" s="323"/>
      <c r="L165" s="323"/>
      <c r="M165" s="323"/>
      <c r="N165" s="17"/>
      <c r="O165" s="17"/>
      <c r="P165" s="17"/>
      <c r="Q165" s="17"/>
      <c r="R165" s="17"/>
      <c r="S165" s="17"/>
      <c r="T165" s="17"/>
      <c r="U165" s="17"/>
    </row>
    <row r="166" spans="1:21" ht="12.75">
      <c r="A166" s="14"/>
      <c r="B166" s="14"/>
      <c r="C166" s="147"/>
      <c r="D166" s="323"/>
      <c r="E166" s="323"/>
      <c r="F166" s="323"/>
      <c r="G166" s="323"/>
      <c r="H166" s="323"/>
      <c r="I166" s="323"/>
      <c r="J166" s="323"/>
      <c r="K166" s="323"/>
      <c r="L166" s="323"/>
      <c r="M166" s="323"/>
      <c r="N166" s="17"/>
      <c r="O166" s="17"/>
      <c r="P166" s="17"/>
      <c r="Q166" s="17"/>
      <c r="R166" s="17"/>
      <c r="S166" s="17"/>
      <c r="T166" s="17"/>
      <c r="U166" s="17"/>
    </row>
    <row r="167" spans="1:21" ht="12.75">
      <c r="A167" s="14"/>
      <c r="B167" s="14"/>
      <c r="C167" s="147"/>
      <c r="D167" s="323"/>
      <c r="E167" s="323"/>
      <c r="F167" s="323"/>
      <c r="G167" s="323"/>
      <c r="H167" s="323"/>
      <c r="I167" s="323"/>
      <c r="J167" s="323"/>
      <c r="K167" s="323"/>
      <c r="L167" s="323"/>
      <c r="M167" s="323"/>
      <c r="N167" s="17"/>
      <c r="O167" s="17"/>
      <c r="P167" s="17"/>
      <c r="Q167" s="17"/>
      <c r="R167" s="17"/>
      <c r="S167" s="17"/>
      <c r="T167" s="17"/>
      <c r="U167" s="17"/>
    </row>
    <row r="168" spans="1:21" ht="12.75">
      <c r="A168" s="14"/>
      <c r="B168" s="14"/>
      <c r="C168" s="147"/>
      <c r="D168" s="323"/>
      <c r="E168" s="323"/>
      <c r="F168" s="323"/>
      <c r="G168" s="323"/>
      <c r="H168" s="323"/>
      <c r="I168" s="323"/>
      <c r="J168" s="323"/>
      <c r="K168" s="323"/>
      <c r="L168" s="323"/>
      <c r="M168" s="323"/>
      <c r="N168" s="17"/>
      <c r="O168" s="17"/>
      <c r="P168" s="17"/>
      <c r="Q168" s="17"/>
      <c r="R168" s="17"/>
      <c r="S168" s="17"/>
      <c r="T168" s="17"/>
      <c r="U168" s="17"/>
    </row>
    <row r="169" spans="1:21" ht="12.75">
      <c r="A169" s="14"/>
      <c r="B169" s="14"/>
      <c r="C169" s="147"/>
      <c r="D169" s="323"/>
      <c r="E169" s="323"/>
      <c r="F169" s="323"/>
      <c r="G169" s="323"/>
      <c r="H169" s="323"/>
      <c r="I169" s="323"/>
      <c r="J169" s="323"/>
      <c r="K169" s="323"/>
      <c r="L169" s="323"/>
      <c r="M169" s="323"/>
      <c r="N169" s="17"/>
      <c r="O169" s="17"/>
      <c r="P169" s="17"/>
      <c r="Q169" s="17"/>
      <c r="R169" s="17"/>
      <c r="S169" s="17"/>
      <c r="T169" s="17"/>
      <c r="U169" s="17"/>
    </row>
    <row r="170" spans="1:21" ht="12.75">
      <c r="A170" s="14"/>
      <c r="B170" s="14"/>
      <c r="C170" s="147"/>
      <c r="D170" s="323"/>
      <c r="E170" s="323"/>
      <c r="F170" s="323"/>
      <c r="G170" s="323"/>
      <c r="H170" s="323"/>
      <c r="I170" s="323"/>
      <c r="J170" s="323"/>
      <c r="K170" s="323"/>
      <c r="L170" s="323"/>
      <c r="M170" s="323"/>
      <c r="N170" s="17"/>
      <c r="O170" s="17"/>
      <c r="P170" s="17"/>
      <c r="Q170" s="17"/>
      <c r="R170" s="17"/>
      <c r="S170" s="17"/>
      <c r="T170" s="17"/>
      <c r="U170" s="17"/>
    </row>
    <row r="171" spans="1:21" ht="12.75">
      <c r="A171" s="14"/>
      <c r="B171" s="14"/>
      <c r="C171" s="147"/>
      <c r="D171" s="323"/>
      <c r="E171" s="323"/>
      <c r="F171" s="323"/>
      <c r="G171" s="323"/>
      <c r="H171" s="323"/>
      <c r="I171" s="323"/>
      <c r="J171" s="323"/>
      <c r="K171" s="323"/>
      <c r="L171" s="323"/>
      <c r="M171" s="323"/>
      <c r="N171" s="17"/>
      <c r="O171" s="17"/>
      <c r="P171" s="17"/>
      <c r="Q171" s="17"/>
      <c r="R171" s="17"/>
      <c r="S171" s="17"/>
      <c r="T171" s="17"/>
      <c r="U171" s="17"/>
    </row>
    <row r="172" spans="1:21" ht="12.75">
      <c r="A172" s="14"/>
      <c r="B172" s="14"/>
      <c r="C172" s="147"/>
      <c r="D172" s="323"/>
      <c r="E172" s="323"/>
      <c r="F172" s="323"/>
      <c r="G172" s="323"/>
      <c r="H172" s="323"/>
      <c r="I172" s="323"/>
      <c r="J172" s="323"/>
      <c r="K172" s="323"/>
      <c r="L172" s="323"/>
      <c r="M172" s="323"/>
      <c r="N172" s="17"/>
      <c r="O172" s="17"/>
      <c r="P172" s="17"/>
      <c r="Q172" s="17"/>
      <c r="R172" s="17"/>
      <c r="S172" s="17"/>
      <c r="T172" s="17"/>
      <c r="U172" s="17"/>
    </row>
    <row r="173" spans="1:21" ht="12.75">
      <c r="A173" s="14"/>
      <c r="B173" s="14"/>
      <c r="C173" s="147"/>
      <c r="D173" s="323"/>
      <c r="E173" s="323"/>
      <c r="F173" s="323"/>
      <c r="G173" s="323"/>
      <c r="H173" s="323"/>
      <c r="I173" s="323"/>
      <c r="J173" s="323"/>
      <c r="K173" s="323"/>
      <c r="L173" s="323"/>
      <c r="M173" s="323"/>
      <c r="N173" s="17"/>
      <c r="O173" s="17"/>
      <c r="P173" s="17"/>
      <c r="Q173" s="17"/>
      <c r="R173" s="17"/>
      <c r="S173" s="17"/>
      <c r="T173" s="17"/>
      <c r="U173" s="17"/>
    </row>
    <row r="174" spans="1:21" ht="12.75">
      <c r="A174" s="14"/>
      <c r="B174" s="14"/>
      <c r="C174" s="147"/>
      <c r="D174" s="323"/>
      <c r="E174" s="323"/>
      <c r="F174" s="323"/>
      <c r="G174" s="323"/>
      <c r="H174" s="323"/>
      <c r="I174" s="323"/>
      <c r="J174" s="323"/>
      <c r="K174" s="323"/>
      <c r="L174" s="323"/>
      <c r="M174" s="323"/>
      <c r="N174" s="17"/>
      <c r="O174" s="17"/>
      <c r="P174" s="17"/>
      <c r="Q174" s="17"/>
      <c r="R174" s="17"/>
      <c r="S174" s="17"/>
      <c r="T174" s="17"/>
      <c r="U174" s="17"/>
    </row>
    <row r="175" spans="1:21" ht="12.75">
      <c r="A175" s="14"/>
      <c r="B175" s="14"/>
      <c r="C175" s="147"/>
      <c r="D175" s="323"/>
      <c r="E175" s="323"/>
      <c r="F175" s="323"/>
      <c r="G175" s="323"/>
      <c r="H175" s="323"/>
      <c r="I175" s="323"/>
      <c r="J175" s="323"/>
      <c r="K175" s="323"/>
      <c r="L175" s="323"/>
      <c r="M175" s="323"/>
      <c r="N175" s="17"/>
      <c r="O175" s="17"/>
      <c r="P175" s="17"/>
      <c r="Q175" s="17"/>
      <c r="R175" s="17"/>
      <c r="S175" s="17"/>
      <c r="T175" s="17"/>
      <c r="U175" s="17"/>
    </row>
    <row r="176" spans="1:21" ht="12.75">
      <c r="A176" s="14"/>
      <c r="B176" s="14"/>
      <c r="C176" s="147"/>
      <c r="D176" s="323"/>
      <c r="E176" s="323"/>
      <c r="F176" s="323"/>
      <c r="G176" s="323"/>
      <c r="H176" s="323"/>
      <c r="I176" s="323"/>
      <c r="J176" s="323"/>
      <c r="K176" s="323"/>
      <c r="L176" s="323"/>
      <c r="M176" s="323"/>
      <c r="N176" s="17"/>
      <c r="O176" s="17"/>
      <c r="P176" s="17"/>
      <c r="Q176" s="17"/>
      <c r="R176" s="17"/>
      <c r="S176" s="17"/>
      <c r="T176" s="17"/>
      <c r="U176" s="17"/>
    </row>
    <row r="177" spans="1:21" ht="12.75">
      <c r="A177" s="14"/>
      <c r="B177" s="14"/>
      <c r="C177" s="147"/>
      <c r="D177" s="323"/>
      <c r="E177" s="323"/>
      <c r="F177" s="323"/>
      <c r="G177" s="323"/>
      <c r="H177" s="323"/>
      <c r="I177" s="323"/>
      <c r="J177" s="323"/>
      <c r="K177" s="323"/>
      <c r="L177" s="323"/>
      <c r="M177" s="323"/>
      <c r="N177" s="17"/>
      <c r="O177" s="17"/>
      <c r="P177" s="17"/>
      <c r="Q177" s="17"/>
      <c r="R177" s="17"/>
      <c r="S177" s="17"/>
      <c r="T177" s="17"/>
      <c r="U177" s="17"/>
    </row>
    <row r="178" spans="1:21" ht="12.75">
      <c r="A178" s="14"/>
      <c r="B178" s="14"/>
      <c r="C178" s="147"/>
      <c r="D178" s="323"/>
      <c r="E178" s="323"/>
      <c r="F178" s="323"/>
      <c r="G178" s="323"/>
      <c r="H178" s="323"/>
      <c r="I178" s="323"/>
      <c r="J178" s="323"/>
      <c r="K178" s="323"/>
      <c r="L178" s="323"/>
      <c r="M178" s="323"/>
      <c r="N178" s="17"/>
      <c r="O178" s="17"/>
      <c r="P178" s="17"/>
      <c r="Q178" s="17"/>
      <c r="R178" s="17"/>
      <c r="S178" s="17"/>
      <c r="T178" s="17"/>
      <c r="U178" s="17"/>
    </row>
    <row r="179" spans="1:21" ht="12.75">
      <c r="A179" s="14"/>
      <c r="B179" s="14"/>
      <c r="C179" s="147"/>
      <c r="D179" s="323"/>
      <c r="E179" s="323"/>
      <c r="F179" s="323"/>
      <c r="G179" s="323"/>
      <c r="H179" s="323"/>
      <c r="I179" s="323"/>
      <c r="J179" s="323"/>
      <c r="K179" s="323"/>
      <c r="L179" s="323"/>
      <c r="M179" s="323"/>
      <c r="N179" s="17"/>
      <c r="O179" s="17"/>
      <c r="P179" s="17"/>
      <c r="Q179" s="17"/>
      <c r="R179" s="17"/>
      <c r="S179" s="17"/>
      <c r="T179" s="17"/>
      <c r="U179" s="17"/>
    </row>
    <row r="180" spans="1:21" ht="12.75">
      <c r="A180" s="14"/>
      <c r="B180" s="14"/>
      <c r="C180" s="147"/>
      <c r="D180" s="323"/>
      <c r="E180" s="323"/>
      <c r="F180" s="323"/>
      <c r="G180" s="323"/>
      <c r="H180" s="323"/>
      <c r="I180" s="323"/>
      <c r="J180" s="323"/>
      <c r="K180" s="323"/>
      <c r="L180" s="323"/>
      <c r="M180" s="323"/>
      <c r="N180" s="17"/>
      <c r="O180" s="17"/>
      <c r="P180" s="17"/>
      <c r="Q180" s="17"/>
      <c r="R180" s="17"/>
      <c r="S180" s="17"/>
      <c r="T180" s="17"/>
      <c r="U180" s="17"/>
    </row>
    <row r="181" spans="1:21" ht="12.75">
      <c r="A181" s="14"/>
      <c r="B181" s="14"/>
      <c r="C181" s="147"/>
      <c r="D181" s="323"/>
      <c r="E181" s="323"/>
      <c r="F181" s="323"/>
      <c r="G181" s="323"/>
      <c r="H181" s="323"/>
      <c r="I181" s="323"/>
      <c r="J181" s="323"/>
      <c r="K181" s="323"/>
      <c r="L181" s="323"/>
      <c r="M181" s="323"/>
      <c r="N181" s="17"/>
      <c r="O181" s="17"/>
      <c r="P181" s="17"/>
      <c r="Q181" s="17"/>
      <c r="R181" s="17"/>
      <c r="S181" s="17"/>
      <c r="T181" s="17"/>
      <c r="U181" s="17"/>
    </row>
    <row r="182" spans="1:21" ht="12.75">
      <c r="A182" s="14"/>
      <c r="B182" s="14"/>
      <c r="C182" s="147"/>
      <c r="D182" s="323"/>
      <c r="E182" s="323"/>
      <c r="F182" s="323"/>
      <c r="G182" s="323"/>
      <c r="H182" s="323"/>
      <c r="I182" s="323"/>
      <c r="J182" s="323"/>
      <c r="K182" s="323"/>
      <c r="L182" s="323"/>
      <c r="M182" s="323"/>
      <c r="N182" s="17"/>
      <c r="O182" s="17"/>
      <c r="P182" s="17"/>
      <c r="Q182" s="17"/>
      <c r="R182" s="17"/>
      <c r="S182" s="17"/>
      <c r="T182" s="17"/>
      <c r="U182" s="17"/>
    </row>
    <row r="183" spans="1:21" ht="12.75">
      <c r="A183" s="14"/>
      <c r="B183" s="14"/>
      <c r="C183" s="147"/>
      <c r="D183" s="323"/>
      <c r="E183" s="323"/>
      <c r="F183" s="323"/>
      <c r="G183" s="323"/>
      <c r="H183" s="323"/>
      <c r="I183" s="323"/>
      <c r="J183" s="323"/>
      <c r="K183" s="323"/>
      <c r="L183" s="323"/>
      <c r="M183" s="323"/>
      <c r="N183" s="17"/>
      <c r="O183" s="17"/>
      <c r="P183" s="17"/>
      <c r="Q183" s="17"/>
      <c r="R183" s="17"/>
      <c r="S183" s="17"/>
      <c r="T183" s="17"/>
      <c r="U183" s="17"/>
    </row>
    <row r="184" spans="1:21" ht="12.75">
      <c r="A184" s="14"/>
      <c r="B184" s="14"/>
      <c r="C184" s="147"/>
      <c r="D184" s="323"/>
      <c r="E184" s="323"/>
      <c r="F184" s="323"/>
      <c r="G184" s="323"/>
      <c r="H184" s="323"/>
      <c r="I184" s="323"/>
      <c r="J184" s="323"/>
      <c r="K184" s="323"/>
      <c r="L184" s="323"/>
      <c r="M184" s="323"/>
      <c r="N184" s="17"/>
      <c r="O184" s="17"/>
      <c r="P184" s="17"/>
      <c r="Q184" s="17"/>
      <c r="R184" s="17"/>
      <c r="S184" s="17"/>
      <c r="T184" s="17"/>
      <c r="U184" s="17"/>
    </row>
    <row r="185" spans="1:21" ht="12.75">
      <c r="A185" s="14"/>
      <c r="B185" s="14"/>
      <c r="C185" s="147"/>
      <c r="D185" s="323"/>
      <c r="E185" s="323"/>
      <c r="F185" s="323"/>
      <c r="G185" s="323"/>
      <c r="H185" s="323"/>
      <c r="I185" s="323"/>
      <c r="J185" s="323"/>
      <c r="K185" s="323"/>
      <c r="L185" s="323"/>
      <c r="M185" s="323"/>
      <c r="N185" s="17"/>
      <c r="O185" s="17"/>
      <c r="P185" s="17"/>
      <c r="Q185" s="17"/>
      <c r="R185" s="17"/>
      <c r="S185" s="17"/>
      <c r="T185" s="17"/>
      <c r="U185" s="17"/>
    </row>
    <row r="186" spans="1:21" ht="12.75">
      <c r="A186" s="14"/>
      <c r="B186" s="14"/>
      <c r="C186" s="147"/>
      <c r="D186" s="323"/>
      <c r="E186" s="323"/>
      <c r="F186" s="323"/>
      <c r="G186" s="323"/>
      <c r="H186" s="323"/>
      <c r="I186" s="323"/>
      <c r="J186" s="323"/>
      <c r="K186" s="323"/>
      <c r="L186" s="323"/>
      <c r="M186" s="323"/>
      <c r="N186" s="17"/>
      <c r="O186" s="17"/>
      <c r="P186" s="17"/>
      <c r="Q186" s="17"/>
      <c r="R186" s="17"/>
      <c r="S186" s="17"/>
      <c r="T186" s="17"/>
      <c r="U186" s="17"/>
    </row>
    <row r="187" spans="1:21" ht="12.75">
      <c r="A187" s="14"/>
      <c r="B187" s="14"/>
      <c r="C187" s="147"/>
      <c r="D187" s="323"/>
      <c r="E187" s="323"/>
      <c r="F187" s="323"/>
      <c r="G187" s="323"/>
      <c r="H187" s="323"/>
      <c r="I187" s="323"/>
      <c r="J187" s="323"/>
      <c r="K187" s="323"/>
      <c r="L187" s="323"/>
      <c r="M187" s="323"/>
      <c r="N187" s="17"/>
      <c r="O187" s="17"/>
      <c r="P187" s="17"/>
      <c r="Q187" s="17"/>
      <c r="R187" s="17"/>
      <c r="S187" s="17"/>
      <c r="T187" s="17"/>
      <c r="U187" s="17"/>
    </row>
    <row r="188" spans="1:21" ht="12.75">
      <c r="A188" s="14"/>
      <c r="B188" s="14"/>
      <c r="C188" s="147"/>
      <c r="D188" s="323"/>
      <c r="E188" s="323"/>
      <c r="F188" s="323"/>
      <c r="G188" s="323"/>
      <c r="H188" s="323"/>
      <c r="I188" s="323"/>
      <c r="J188" s="323"/>
      <c r="K188" s="323"/>
      <c r="L188" s="323"/>
      <c r="M188" s="323"/>
      <c r="N188" s="17"/>
      <c r="O188" s="17"/>
      <c r="P188" s="17"/>
      <c r="Q188" s="17"/>
      <c r="R188" s="17"/>
      <c r="S188" s="17"/>
      <c r="T188" s="17"/>
      <c r="U188" s="17"/>
    </row>
    <row r="189" spans="1:21" ht="12.75">
      <c r="A189" s="14"/>
      <c r="B189" s="14"/>
      <c r="C189" s="147"/>
      <c r="D189" s="323"/>
      <c r="E189" s="323"/>
      <c r="F189" s="323"/>
      <c r="G189" s="323"/>
      <c r="H189" s="323"/>
      <c r="I189" s="323"/>
      <c r="J189" s="323"/>
      <c r="K189" s="323"/>
      <c r="L189" s="323"/>
      <c r="M189" s="323"/>
      <c r="N189" s="17"/>
      <c r="O189" s="17"/>
      <c r="P189" s="17"/>
      <c r="Q189" s="17"/>
      <c r="R189" s="17"/>
      <c r="S189" s="17"/>
      <c r="T189" s="17"/>
      <c r="U189" s="17"/>
    </row>
    <row r="190" spans="1:21" ht="12.75">
      <c r="A190" s="14"/>
      <c r="B190" s="14"/>
      <c r="C190" s="147"/>
      <c r="D190" s="323"/>
      <c r="E190" s="323"/>
      <c r="F190" s="323"/>
      <c r="G190" s="323"/>
      <c r="H190" s="323"/>
      <c r="I190" s="323"/>
      <c r="J190" s="323"/>
      <c r="K190" s="323"/>
      <c r="L190" s="323"/>
      <c r="M190" s="323"/>
      <c r="N190" s="17"/>
      <c r="O190" s="17"/>
      <c r="P190" s="17"/>
      <c r="Q190" s="17"/>
      <c r="R190" s="17"/>
      <c r="S190" s="17"/>
      <c r="T190" s="17"/>
      <c r="U190" s="17"/>
    </row>
    <row r="191" spans="1:21" ht="12.75">
      <c r="A191" s="14"/>
      <c r="B191" s="14"/>
      <c r="C191" s="147"/>
      <c r="D191" s="323"/>
      <c r="E191" s="323"/>
      <c r="F191" s="323"/>
      <c r="G191" s="323"/>
      <c r="H191" s="323"/>
      <c r="I191" s="323"/>
      <c r="J191" s="323"/>
      <c r="K191" s="323"/>
      <c r="L191" s="323"/>
      <c r="M191" s="323"/>
      <c r="N191" s="17"/>
      <c r="O191" s="17"/>
      <c r="P191" s="17"/>
      <c r="Q191" s="17"/>
      <c r="R191" s="17"/>
      <c r="S191" s="17"/>
      <c r="T191" s="17"/>
      <c r="U191" s="17"/>
    </row>
    <row r="192" spans="1:21" ht="12.75">
      <c r="A192" s="14"/>
      <c r="B192" s="14"/>
      <c r="C192" s="147"/>
      <c r="D192" s="323"/>
      <c r="E192" s="323"/>
      <c r="F192" s="323"/>
      <c r="G192" s="323"/>
      <c r="H192" s="323"/>
      <c r="I192" s="323"/>
      <c r="J192" s="323"/>
      <c r="K192" s="323"/>
      <c r="L192" s="323"/>
      <c r="M192" s="323"/>
      <c r="N192" s="17"/>
      <c r="O192" s="17"/>
      <c r="P192" s="17"/>
      <c r="Q192" s="17"/>
      <c r="R192" s="17"/>
      <c r="S192" s="17"/>
      <c r="T192" s="17"/>
      <c r="U192" s="17"/>
    </row>
    <row r="193" spans="1:21" ht="12.75">
      <c r="A193" s="14"/>
      <c r="B193" s="14"/>
      <c r="C193" s="147"/>
      <c r="D193" s="323"/>
      <c r="E193" s="323"/>
      <c r="F193" s="323"/>
      <c r="G193" s="323"/>
      <c r="H193" s="323"/>
      <c r="I193" s="323"/>
      <c r="J193" s="323"/>
      <c r="K193" s="323"/>
      <c r="L193" s="323"/>
      <c r="M193" s="323"/>
      <c r="N193" s="17"/>
      <c r="O193" s="17"/>
      <c r="P193" s="17"/>
      <c r="Q193" s="17"/>
      <c r="R193" s="17"/>
      <c r="S193" s="17"/>
      <c r="T193" s="17"/>
      <c r="U193" s="17"/>
    </row>
    <row r="194" spans="1:21" ht="12.75">
      <c r="A194" s="14"/>
      <c r="B194" s="14"/>
      <c r="C194" s="147"/>
      <c r="D194" s="323"/>
      <c r="E194" s="323"/>
      <c r="F194" s="323"/>
      <c r="G194" s="323"/>
      <c r="H194" s="323"/>
      <c r="I194" s="323"/>
      <c r="J194" s="323"/>
      <c r="K194" s="323"/>
      <c r="L194" s="323"/>
      <c r="M194" s="323"/>
      <c r="N194" s="17"/>
      <c r="O194" s="17"/>
      <c r="P194" s="17"/>
      <c r="Q194" s="17"/>
      <c r="R194" s="17"/>
      <c r="S194" s="17"/>
      <c r="T194" s="17"/>
      <c r="U194" s="17"/>
    </row>
    <row r="195" spans="3:14" ht="12.75">
      <c r="C195" s="147"/>
      <c r="D195" s="323"/>
      <c r="E195" s="323"/>
      <c r="F195" s="323"/>
      <c r="G195" s="323"/>
      <c r="H195" s="323"/>
      <c r="I195" s="323"/>
      <c r="J195" s="323"/>
      <c r="K195" s="323"/>
      <c r="L195" s="323"/>
      <c r="M195" s="323"/>
      <c r="N195" s="17"/>
    </row>
    <row r="196" spans="3:14" ht="12.75">
      <c r="C196" s="147"/>
      <c r="D196" s="323"/>
      <c r="E196" s="323"/>
      <c r="F196" s="323"/>
      <c r="G196" s="323"/>
      <c r="H196" s="323"/>
      <c r="I196" s="323"/>
      <c r="J196" s="323"/>
      <c r="K196" s="323"/>
      <c r="L196" s="323"/>
      <c r="M196" s="323"/>
      <c r="N196" s="17"/>
    </row>
    <row r="197" spans="3:14" ht="12.75">
      <c r="C197" s="147"/>
      <c r="D197" s="323"/>
      <c r="E197" s="323"/>
      <c r="F197" s="323"/>
      <c r="G197" s="323"/>
      <c r="H197" s="323"/>
      <c r="I197" s="323"/>
      <c r="J197" s="323"/>
      <c r="K197" s="323"/>
      <c r="L197" s="323"/>
      <c r="M197" s="323"/>
      <c r="N197" s="17"/>
    </row>
    <row r="198" spans="3:14" ht="12.75">
      <c r="C198" s="147"/>
      <c r="D198" s="323"/>
      <c r="E198" s="323"/>
      <c r="F198" s="323"/>
      <c r="G198" s="323"/>
      <c r="H198" s="323"/>
      <c r="I198" s="323"/>
      <c r="J198" s="323"/>
      <c r="K198" s="323"/>
      <c r="L198" s="323"/>
      <c r="M198" s="323"/>
      <c r="N198" s="17"/>
    </row>
  </sheetData>
  <sheetProtection/>
  <mergeCells count="293">
    <mergeCell ref="V32:V35"/>
    <mergeCell ref="A128:S128"/>
    <mergeCell ref="A129:S129"/>
    <mergeCell ref="V122:V123"/>
    <mergeCell ref="C124:C125"/>
    <mergeCell ref="D124:D125"/>
    <mergeCell ref="E124:E125"/>
    <mergeCell ref="V124:V125"/>
    <mergeCell ref="C126:C127"/>
    <mergeCell ref="D126:D127"/>
    <mergeCell ref="E126:E127"/>
    <mergeCell ref="V126:V127"/>
    <mergeCell ref="A122:A127"/>
    <mergeCell ref="B122:B127"/>
    <mergeCell ref="C122:C123"/>
    <mergeCell ref="D122:D123"/>
    <mergeCell ref="E122:E123"/>
    <mergeCell ref="T122:T127"/>
    <mergeCell ref="V116:V117"/>
    <mergeCell ref="C118:C119"/>
    <mergeCell ref="D118:D119"/>
    <mergeCell ref="E118:E119"/>
    <mergeCell ref="V118:V119"/>
    <mergeCell ref="C120:C121"/>
    <mergeCell ref="D120:D121"/>
    <mergeCell ref="E120:E121"/>
    <mergeCell ref="V120:V121"/>
    <mergeCell ref="A116:A121"/>
    <mergeCell ref="B116:B121"/>
    <mergeCell ref="C116:C117"/>
    <mergeCell ref="D116:D117"/>
    <mergeCell ref="E116:E117"/>
    <mergeCell ref="T116:T121"/>
    <mergeCell ref="V110:V111"/>
    <mergeCell ref="C112:C113"/>
    <mergeCell ref="D112:D113"/>
    <mergeCell ref="V112:V113"/>
    <mergeCell ref="C114:C115"/>
    <mergeCell ref="D114:D115"/>
    <mergeCell ref="E114:E115"/>
    <mergeCell ref="V114:V115"/>
    <mergeCell ref="V104:V105"/>
    <mergeCell ref="C106:C107"/>
    <mergeCell ref="D106:D107"/>
    <mergeCell ref="V106:V107"/>
    <mergeCell ref="C108:C109"/>
    <mergeCell ref="D108:D109"/>
    <mergeCell ref="V108:V109"/>
    <mergeCell ref="A104:A115"/>
    <mergeCell ref="B104:B115"/>
    <mergeCell ref="C104:C105"/>
    <mergeCell ref="D104:D105"/>
    <mergeCell ref="E104:E105"/>
    <mergeCell ref="T104:T115"/>
    <mergeCell ref="C110:C111"/>
    <mergeCell ref="D110:D111"/>
    <mergeCell ref="T98:T103"/>
    <mergeCell ref="V98:V99"/>
    <mergeCell ref="C100:C101"/>
    <mergeCell ref="D100:D101"/>
    <mergeCell ref="E100:E101"/>
    <mergeCell ref="V100:V101"/>
    <mergeCell ref="C102:C103"/>
    <mergeCell ref="D102:D103"/>
    <mergeCell ref="E102:E103"/>
    <mergeCell ref="V102:V103"/>
    <mergeCell ref="E94:E95"/>
    <mergeCell ref="V94:V95"/>
    <mergeCell ref="C96:C97"/>
    <mergeCell ref="D96:D97"/>
    <mergeCell ref="V96:V97"/>
    <mergeCell ref="A98:A103"/>
    <mergeCell ref="B98:B103"/>
    <mergeCell ref="C98:C99"/>
    <mergeCell ref="D98:D99"/>
    <mergeCell ref="E98:E99"/>
    <mergeCell ref="V90:V91"/>
    <mergeCell ref="A92:A97"/>
    <mergeCell ref="B92:B97"/>
    <mergeCell ref="C92:C93"/>
    <mergeCell ref="D92:D93"/>
    <mergeCell ref="E92:E93"/>
    <mergeCell ref="T92:T97"/>
    <mergeCell ref="V92:V93"/>
    <mergeCell ref="C94:C95"/>
    <mergeCell ref="D94:D95"/>
    <mergeCell ref="V84:V85"/>
    <mergeCell ref="C86:C87"/>
    <mergeCell ref="D86:D87"/>
    <mergeCell ref="E86:E87"/>
    <mergeCell ref="V86:V87"/>
    <mergeCell ref="C88:C89"/>
    <mergeCell ref="D88:D89"/>
    <mergeCell ref="E88:E89"/>
    <mergeCell ref="V88:V89"/>
    <mergeCell ref="A84:A91"/>
    <mergeCell ref="B84:B91"/>
    <mergeCell ref="C84:C85"/>
    <mergeCell ref="D84:D85"/>
    <mergeCell ref="E84:E85"/>
    <mergeCell ref="T84:T91"/>
    <mergeCell ref="C90:C91"/>
    <mergeCell ref="D90:D91"/>
    <mergeCell ref="E90:E91"/>
    <mergeCell ref="V78:V79"/>
    <mergeCell ref="C80:C81"/>
    <mergeCell ref="D80:D81"/>
    <mergeCell ref="E80:E81"/>
    <mergeCell ref="V80:V81"/>
    <mergeCell ref="C82:C83"/>
    <mergeCell ref="D82:D83"/>
    <mergeCell ref="E82:E83"/>
    <mergeCell ref="V82:V83"/>
    <mergeCell ref="A78:A83"/>
    <mergeCell ref="B78:B83"/>
    <mergeCell ref="C78:C79"/>
    <mergeCell ref="D78:D79"/>
    <mergeCell ref="E78:E79"/>
    <mergeCell ref="T78:T83"/>
    <mergeCell ref="V72:V77"/>
    <mergeCell ref="C74:C75"/>
    <mergeCell ref="D74:D75"/>
    <mergeCell ref="E74:E75"/>
    <mergeCell ref="C76:C77"/>
    <mergeCell ref="D76:D77"/>
    <mergeCell ref="E76:E77"/>
    <mergeCell ref="A72:A77"/>
    <mergeCell ref="B72:B77"/>
    <mergeCell ref="C72:C73"/>
    <mergeCell ref="D72:D73"/>
    <mergeCell ref="E72:E73"/>
    <mergeCell ref="T72:T77"/>
    <mergeCell ref="V66:V67"/>
    <mergeCell ref="C68:C69"/>
    <mergeCell ref="D68:D69"/>
    <mergeCell ref="E68:E69"/>
    <mergeCell ref="V68:V69"/>
    <mergeCell ref="C70:C71"/>
    <mergeCell ref="D70:D71"/>
    <mergeCell ref="E70:E71"/>
    <mergeCell ref="V70:V71"/>
    <mergeCell ref="A66:A71"/>
    <mergeCell ref="B66:B71"/>
    <mergeCell ref="C66:C67"/>
    <mergeCell ref="D66:D67"/>
    <mergeCell ref="E66:E67"/>
    <mergeCell ref="T66:T71"/>
    <mergeCell ref="V60:V65"/>
    <mergeCell ref="C62:C63"/>
    <mergeCell ref="D62:D63"/>
    <mergeCell ref="E62:E63"/>
    <mergeCell ref="C64:C65"/>
    <mergeCell ref="D64:D65"/>
    <mergeCell ref="E64:E65"/>
    <mergeCell ref="A60:A65"/>
    <mergeCell ref="B60:B65"/>
    <mergeCell ref="C60:C61"/>
    <mergeCell ref="D60:D61"/>
    <mergeCell ref="E60:E61"/>
    <mergeCell ref="T60:T65"/>
    <mergeCell ref="T54:T59"/>
    <mergeCell ref="V54:V55"/>
    <mergeCell ref="C56:C57"/>
    <mergeCell ref="D56:D57"/>
    <mergeCell ref="E56:E57"/>
    <mergeCell ref="V56:V57"/>
    <mergeCell ref="C58:C59"/>
    <mergeCell ref="D58:D59"/>
    <mergeCell ref="E58:E59"/>
    <mergeCell ref="V58:V59"/>
    <mergeCell ref="V50:V51"/>
    <mergeCell ref="C52:C53"/>
    <mergeCell ref="D52:D53"/>
    <mergeCell ref="E52:E53"/>
    <mergeCell ref="V52:V53"/>
    <mergeCell ref="A54:A59"/>
    <mergeCell ref="B54:B59"/>
    <mergeCell ref="C54:C55"/>
    <mergeCell ref="D54:D55"/>
    <mergeCell ref="E54:E55"/>
    <mergeCell ref="A50:A53"/>
    <mergeCell ref="B50:B53"/>
    <mergeCell ref="C50:C51"/>
    <mergeCell ref="D50:D51"/>
    <mergeCell ref="E50:E51"/>
    <mergeCell ref="T50:T53"/>
    <mergeCell ref="T44:T49"/>
    <mergeCell ref="V44:V45"/>
    <mergeCell ref="C46:C47"/>
    <mergeCell ref="D46:D47"/>
    <mergeCell ref="E46:E47"/>
    <mergeCell ref="V46:V47"/>
    <mergeCell ref="C48:C49"/>
    <mergeCell ref="D48:D49"/>
    <mergeCell ref="E48:E49"/>
    <mergeCell ref="V48:V49"/>
    <mergeCell ref="V40:V41"/>
    <mergeCell ref="C42:C43"/>
    <mergeCell ref="D42:D43"/>
    <mergeCell ref="E42:E43"/>
    <mergeCell ref="V42:V43"/>
    <mergeCell ref="A44:A49"/>
    <mergeCell ref="B44:B49"/>
    <mergeCell ref="C44:C45"/>
    <mergeCell ref="D44:D45"/>
    <mergeCell ref="E44:E45"/>
    <mergeCell ref="A40:A43"/>
    <mergeCell ref="B40:B43"/>
    <mergeCell ref="C40:C41"/>
    <mergeCell ref="D40:D41"/>
    <mergeCell ref="E40:E41"/>
    <mergeCell ref="T40:T43"/>
    <mergeCell ref="T36:T39"/>
    <mergeCell ref="V36:V37"/>
    <mergeCell ref="C38:C39"/>
    <mergeCell ref="D38:D39"/>
    <mergeCell ref="E38:E39"/>
    <mergeCell ref="V38:V39"/>
    <mergeCell ref="C34:C35"/>
    <mergeCell ref="D34:D35"/>
    <mergeCell ref="E34:E35"/>
    <mergeCell ref="A36:A39"/>
    <mergeCell ref="B36:B39"/>
    <mergeCell ref="C36:C37"/>
    <mergeCell ref="D36:D37"/>
    <mergeCell ref="E36:E37"/>
    <mergeCell ref="A32:A35"/>
    <mergeCell ref="B32:B35"/>
    <mergeCell ref="C32:C33"/>
    <mergeCell ref="D32:D33"/>
    <mergeCell ref="E32:E33"/>
    <mergeCell ref="T32:T35"/>
    <mergeCell ref="T26:T31"/>
    <mergeCell ref="V26:V27"/>
    <mergeCell ref="C28:C29"/>
    <mergeCell ref="D28:D29"/>
    <mergeCell ref="E28:E29"/>
    <mergeCell ref="V28:V29"/>
    <mergeCell ref="C30:C31"/>
    <mergeCell ref="D30:D31"/>
    <mergeCell ref="E30:E31"/>
    <mergeCell ref="V30:V31"/>
    <mergeCell ref="V20:V21"/>
    <mergeCell ref="C22:C23"/>
    <mergeCell ref="V22:V23"/>
    <mergeCell ref="C24:C25"/>
    <mergeCell ref="V24:V25"/>
    <mergeCell ref="A26:A31"/>
    <mergeCell ref="B26:B31"/>
    <mergeCell ref="C26:C27"/>
    <mergeCell ref="D26:D27"/>
    <mergeCell ref="E26:E27"/>
    <mergeCell ref="V14:V15"/>
    <mergeCell ref="C16:C17"/>
    <mergeCell ref="D16:D17"/>
    <mergeCell ref="V16:V17"/>
    <mergeCell ref="C18:C19"/>
    <mergeCell ref="D18:D19"/>
    <mergeCell ref="V18:V19"/>
    <mergeCell ref="A14:A25"/>
    <mergeCell ref="B14:B25"/>
    <mergeCell ref="C14:C15"/>
    <mergeCell ref="D14:D15"/>
    <mergeCell ref="E14:E15"/>
    <mergeCell ref="T14:T25"/>
    <mergeCell ref="C20:C21"/>
    <mergeCell ref="D10:D11"/>
    <mergeCell ref="E10:E11"/>
    <mergeCell ref="V10:V11"/>
    <mergeCell ref="C12:C13"/>
    <mergeCell ref="D12:D13"/>
    <mergeCell ref="E12:E13"/>
    <mergeCell ref="V12:V13"/>
    <mergeCell ref="T6:U6"/>
    <mergeCell ref="V6:V7"/>
    <mergeCell ref="A8:A13"/>
    <mergeCell ref="B8:B13"/>
    <mergeCell ref="C8:C9"/>
    <mergeCell ref="D8:D9"/>
    <mergeCell ref="E8:E9"/>
    <mergeCell ref="T8:T13"/>
    <mergeCell ref="V8:V9"/>
    <mergeCell ref="C10:C11"/>
    <mergeCell ref="A1:B4"/>
    <mergeCell ref="C1:V1"/>
    <mergeCell ref="C2:V2"/>
    <mergeCell ref="D3:V3"/>
    <mergeCell ref="D4:V4"/>
    <mergeCell ref="A6:A7"/>
    <mergeCell ref="B6:B7"/>
    <mergeCell ref="C6:C7"/>
    <mergeCell ref="D6:E6"/>
    <mergeCell ref="F6:S6"/>
  </mergeCells>
  <printOptions horizontalCentered="1" verticalCentered="1"/>
  <pageMargins left="0" right="0" top="0.5511811023622047" bottom="0" header="0.31496062992125984" footer="0"/>
  <pageSetup fitToHeight="0" horizontalDpi="600" verticalDpi="600" orientation="landscape" scale="44" r:id="rId5"/>
  <headerFooter>
    <oddFooter>&amp;C&amp;G</oddFooter>
  </headerFooter>
  <drawing r:id="rId3"/>
  <legacyDrawing r:id="rId2"/>
  <legacyDrawingHF r:id="rId4"/>
</worksheet>
</file>

<file path=xl/worksheets/sheet4.xml><?xml version="1.0" encoding="utf-8"?>
<worksheet xmlns="http://schemas.openxmlformats.org/spreadsheetml/2006/main" xmlns:r="http://schemas.openxmlformats.org/officeDocument/2006/relationships">
  <dimension ref="A1:CD190"/>
  <sheetViews>
    <sheetView view="pageBreakPreview" zoomScaleNormal="50" zoomScaleSheetLayoutView="100" zoomScalePageLayoutView="50" workbookViewId="0" topLeftCell="A1">
      <selection activeCell="E11" sqref="E11"/>
    </sheetView>
  </sheetViews>
  <sheetFormatPr defaultColWidth="10.8515625" defaultRowHeight="15"/>
  <cols>
    <col min="1" max="1" width="8.7109375" style="113" customWidth="1"/>
    <col min="2" max="2" width="21.7109375" style="113" customWidth="1"/>
    <col min="3" max="3" width="15.421875" style="113" customWidth="1"/>
    <col min="4" max="9" width="16.00390625" style="113" customWidth="1"/>
    <col min="10" max="11" width="13.421875" style="113" customWidth="1"/>
    <col min="12" max="12" width="12.140625" style="113" customWidth="1"/>
    <col min="13" max="13" width="12.28125" style="113" customWidth="1"/>
    <col min="14" max="14" width="14.8515625" style="113" customWidth="1"/>
    <col min="15" max="15" width="7.421875" style="113" customWidth="1"/>
    <col min="16" max="16" width="10.140625" style="113" customWidth="1"/>
    <col min="17" max="17" width="14.421875" style="113" customWidth="1"/>
    <col min="18" max="18" width="12.421875" style="113" customWidth="1"/>
    <col min="19" max="21" width="16.7109375" style="113" customWidth="1"/>
    <col min="22" max="22" width="32.00390625" style="113" customWidth="1"/>
    <col min="23" max="23" width="22.28125" style="131" customWidth="1"/>
    <col min="24" max="24" width="17.8515625" style="113" customWidth="1"/>
    <col min="25" max="25" width="29.7109375" style="110" customWidth="1"/>
    <col min="26" max="26" width="4.8515625" style="110" customWidth="1"/>
    <col min="27" max="27" width="7.7109375" style="111" hidden="1" customWidth="1"/>
    <col min="28" max="28" width="14.140625" style="111" hidden="1" customWidth="1"/>
    <col min="29" max="29" width="1.8515625" style="111" hidden="1" customWidth="1"/>
    <col min="30" max="30" width="14.28125" style="111" hidden="1" customWidth="1"/>
    <col min="31" max="31" width="1.8515625" style="111" hidden="1" customWidth="1"/>
    <col min="32" max="32" width="16.8515625" style="111" hidden="1" customWidth="1"/>
    <col min="33" max="34" width="1.8515625" style="111" hidden="1" customWidth="1"/>
    <col min="35" max="35" width="14.140625" style="111" hidden="1" customWidth="1"/>
    <col min="36" max="38" width="10.8515625" style="112" customWidth="1"/>
    <col min="39" max="82" width="10.8515625" style="110" customWidth="1"/>
    <col min="83" max="16384" width="10.8515625" style="113" customWidth="1"/>
  </cols>
  <sheetData>
    <row r="1" spans="1:24" ht="27.75" customHeight="1">
      <c r="A1" s="619"/>
      <c r="B1" s="620"/>
      <c r="C1" s="620"/>
      <c r="D1" s="621"/>
      <c r="E1" s="625" t="s">
        <v>0</v>
      </c>
      <c r="F1" s="626"/>
      <c r="G1" s="626"/>
      <c r="H1" s="626"/>
      <c r="I1" s="626"/>
      <c r="J1" s="626"/>
      <c r="K1" s="626"/>
      <c r="L1" s="626"/>
      <c r="M1" s="626"/>
      <c r="N1" s="626"/>
      <c r="O1" s="626"/>
      <c r="P1" s="626"/>
      <c r="Q1" s="626"/>
      <c r="R1" s="626"/>
      <c r="S1" s="626"/>
      <c r="T1" s="626"/>
      <c r="U1" s="626"/>
      <c r="V1" s="626"/>
      <c r="W1" s="626"/>
      <c r="X1" s="627"/>
    </row>
    <row r="2" spans="1:24" ht="36" customHeight="1">
      <c r="A2" s="622"/>
      <c r="B2" s="623"/>
      <c r="C2" s="623"/>
      <c r="D2" s="624"/>
      <c r="E2" s="628" t="s">
        <v>107</v>
      </c>
      <c r="F2" s="629"/>
      <c r="G2" s="629"/>
      <c r="H2" s="629"/>
      <c r="I2" s="629"/>
      <c r="J2" s="629"/>
      <c r="K2" s="629"/>
      <c r="L2" s="629"/>
      <c r="M2" s="629"/>
      <c r="N2" s="629"/>
      <c r="O2" s="629"/>
      <c r="P2" s="629"/>
      <c r="Q2" s="629"/>
      <c r="R2" s="629"/>
      <c r="S2" s="629"/>
      <c r="T2" s="629"/>
      <c r="U2" s="629"/>
      <c r="V2" s="629"/>
      <c r="W2" s="629"/>
      <c r="X2" s="630"/>
    </row>
    <row r="3" spans="1:24" ht="35.25" customHeight="1">
      <c r="A3" s="622"/>
      <c r="B3" s="623"/>
      <c r="C3" s="623"/>
      <c r="D3" s="624"/>
      <c r="E3" s="631" t="s">
        <v>34</v>
      </c>
      <c r="F3" s="632"/>
      <c r="G3" s="631"/>
      <c r="H3" s="633"/>
      <c r="I3" s="633"/>
      <c r="J3" s="633"/>
      <c r="K3" s="633"/>
      <c r="L3" s="633"/>
      <c r="M3" s="633"/>
      <c r="N3" s="633"/>
      <c r="O3" s="633"/>
      <c r="P3" s="633"/>
      <c r="Q3" s="633"/>
      <c r="R3" s="633"/>
      <c r="S3" s="633"/>
      <c r="T3" s="633"/>
      <c r="U3" s="633"/>
      <c r="V3" s="633"/>
      <c r="W3" s="633"/>
      <c r="X3" s="634"/>
    </row>
    <row r="4" spans="1:24" ht="23.25" customHeight="1" thickBot="1">
      <c r="A4" s="622"/>
      <c r="B4" s="623"/>
      <c r="C4" s="623"/>
      <c r="D4" s="624"/>
      <c r="E4" s="635" t="s">
        <v>35</v>
      </c>
      <c r="F4" s="636"/>
      <c r="G4" s="637"/>
      <c r="H4" s="638"/>
      <c r="I4" s="638"/>
      <c r="J4" s="638"/>
      <c r="K4" s="638"/>
      <c r="L4" s="638"/>
      <c r="M4" s="638"/>
      <c r="N4" s="638"/>
      <c r="O4" s="638"/>
      <c r="P4" s="638"/>
      <c r="Q4" s="638"/>
      <c r="R4" s="638"/>
      <c r="S4" s="638"/>
      <c r="T4" s="638"/>
      <c r="U4" s="638"/>
      <c r="V4" s="638"/>
      <c r="W4" s="638"/>
      <c r="X4" s="639"/>
    </row>
    <row r="5" spans="1:82" s="117" customFormat="1" ht="24.75" customHeight="1" thickBot="1">
      <c r="A5" s="616" t="s">
        <v>41</v>
      </c>
      <c r="B5" s="616" t="s">
        <v>42</v>
      </c>
      <c r="C5" s="616" t="s">
        <v>43</v>
      </c>
      <c r="D5" s="604" t="s">
        <v>44</v>
      </c>
      <c r="E5" s="613" t="s">
        <v>45</v>
      </c>
      <c r="F5" s="613" t="s">
        <v>251</v>
      </c>
      <c r="G5" s="613"/>
      <c r="H5" s="613"/>
      <c r="I5" s="613"/>
      <c r="J5" s="613" t="s">
        <v>252</v>
      </c>
      <c r="K5" s="613"/>
      <c r="L5" s="613"/>
      <c r="M5" s="613"/>
      <c r="N5" s="614" t="s">
        <v>46</v>
      </c>
      <c r="O5" s="614"/>
      <c r="P5" s="614"/>
      <c r="Q5" s="614"/>
      <c r="R5" s="615"/>
      <c r="S5" s="605" t="s">
        <v>52</v>
      </c>
      <c r="T5" s="605"/>
      <c r="U5" s="614"/>
      <c r="V5" s="614"/>
      <c r="W5" s="614"/>
      <c r="X5" s="615"/>
      <c r="Y5" s="114"/>
      <c r="Z5" s="114"/>
      <c r="AA5" s="115"/>
      <c r="AB5" s="115"/>
      <c r="AC5" s="115"/>
      <c r="AD5" s="115"/>
      <c r="AE5" s="115"/>
      <c r="AF5" s="115"/>
      <c r="AG5" s="115"/>
      <c r="AH5" s="115"/>
      <c r="AI5" s="115"/>
      <c r="AJ5" s="116"/>
      <c r="AK5" s="116"/>
      <c r="AL5" s="116"/>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row>
    <row r="6" spans="1:82" s="117" customFormat="1" ht="58.5" customHeight="1" thickBot="1">
      <c r="A6" s="617" t="s">
        <v>36</v>
      </c>
      <c r="B6" s="617"/>
      <c r="C6" s="617"/>
      <c r="D6" s="606"/>
      <c r="E6" s="618"/>
      <c r="F6" s="118" t="s">
        <v>253</v>
      </c>
      <c r="G6" s="118" t="s">
        <v>254</v>
      </c>
      <c r="H6" s="118" t="s">
        <v>255</v>
      </c>
      <c r="I6" s="118" t="s">
        <v>256</v>
      </c>
      <c r="J6" s="118" t="s">
        <v>257</v>
      </c>
      <c r="K6" s="118" t="s">
        <v>258</v>
      </c>
      <c r="L6" s="118" t="s">
        <v>259</v>
      </c>
      <c r="M6" s="118" t="s">
        <v>260</v>
      </c>
      <c r="N6" s="119" t="s">
        <v>47</v>
      </c>
      <c r="O6" s="120" t="s">
        <v>48</v>
      </c>
      <c r="P6" s="120" t="s">
        <v>49</v>
      </c>
      <c r="Q6" s="120" t="s">
        <v>50</v>
      </c>
      <c r="R6" s="120" t="s">
        <v>51</v>
      </c>
      <c r="S6" s="121" t="s">
        <v>53</v>
      </c>
      <c r="T6" s="121" t="s">
        <v>54</v>
      </c>
      <c r="U6" s="119" t="s">
        <v>55</v>
      </c>
      <c r="V6" s="119" t="s">
        <v>56</v>
      </c>
      <c r="W6" s="122" t="s">
        <v>57</v>
      </c>
      <c r="X6" s="123" t="s">
        <v>58</v>
      </c>
      <c r="Y6" s="110"/>
      <c r="Z6" s="110"/>
      <c r="AA6" s="124"/>
      <c r="AB6" s="124"/>
      <c r="AC6" s="125"/>
      <c r="AD6" s="125"/>
      <c r="AE6" s="125"/>
      <c r="AF6" s="124"/>
      <c r="AG6" s="125"/>
      <c r="AH6" s="125"/>
      <c r="AI6" s="125"/>
      <c r="AJ6" s="112"/>
      <c r="AK6" s="112"/>
      <c r="AL6" s="110"/>
      <c r="AM6" s="110"/>
      <c r="AN6" s="124"/>
      <c r="AO6" s="12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row>
    <row r="7" spans="1:41" ht="12.75">
      <c r="A7" s="640">
        <v>1</v>
      </c>
      <c r="B7" s="641" t="s">
        <v>116</v>
      </c>
      <c r="C7" s="641" t="s">
        <v>474</v>
      </c>
      <c r="D7" s="642" t="s">
        <v>37</v>
      </c>
      <c r="E7" s="643">
        <v>50</v>
      </c>
      <c r="F7" s="643"/>
      <c r="G7" s="643"/>
      <c r="H7" s="643">
        <v>86</v>
      </c>
      <c r="I7" s="643">
        <v>50</v>
      </c>
      <c r="J7" s="644">
        <v>0</v>
      </c>
      <c r="K7" s="643">
        <v>0</v>
      </c>
      <c r="L7" s="643"/>
      <c r="M7" s="643">
        <f>44+29</f>
        <v>73</v>
      </c>
      <c r="N7" s="645" t="s">
        <v>136</v>
      </c>
      <c r="O7" s="645" t="s">
        <v>136</v>
      </c>
      <c r="P7" s="645" t="s">
        <v>136</v>
      </c>
      <c r="Q7" s="645" t="s">
        <v>262</v>
      </c>
      <c r="R7" s="645" t="s">
        <v>143</v>
      </c>
      <c r="S7" s="645" t="s">
        <v>136</v>
      </c>
      <c r="T7" s="645" t="s">
        <v>136</v>
      </c>
      <c r="U7" s="645" t="s">
        <v>137</v>
      </c>
      <c r="V7" s="645" t="s">
        <v>138</v>
      </c>
      <c r="W7" s="645" t="s">
        <v>139</v>
      </c>
      <c r="X7" s="646">
        <v>2612347</v>
      </c>
      <c r="AA7" s="124"/>
      <c r="AB7" s="124"/>
      <c r="AC7" s="125"/>
      <c r="AD7" s="125"/>
      <c r="AE7" s="125"/>
      <c r="AF7" s="124"/>
      <c r="AG7" s="125"/>
      <c r="AH7" s="125"/>
      <c r="AI7" s="125"/>
      <c r="AL7" s="110"/>
      <c r="AN7" s="124"/>
      <c r="AO7" s="124"/>
    </row>
    <row r="8" spans="1:41" ht="12.75">
      <c r="A8" s="647"/>
      <c r="B8" s="607"/>
      <c r="C8" s="607"/>
      <c r="D8" s="648" t="s">
        <v>38</v>
      </c>
      <c r="E8" s="649">
        <f>E20/3</f>
        <v>232756979</v>
      </c>
      <c r="F8" s="649"/>
      <c r="G8" s="649"/>
      <c r="H8" s="649">
        <v>326773277</v>
      </c>
      <c r="I8" s="649">
        <v>232756979</v>
      </c>
      <c r="J8" s="650">
        <v>0</v>
      </c>
      <c r="K8" s="649">
        <v>0</v>
      </c>
      <c r="L8" s="649"/>
      <c r="M8" s="649">
        <v>258089729</v>
      </c>
      <c r="N8" s="651"/>
      <c r="O8" s="651"/>
      <c r="P8" s="651"/>
      <c r="Q8" s="651"/>
      <c r="R8" s="651"/>
      <c r="S8" s="651"/>
      <c r="T8" s="651"/>
      <c r="U8" s="651"/>
      <c r="V8" s="651"/>
      <c r="W8" s="651"/>
      <c r="X8" s="652"/>
      <c r="AA8" s="124"/>
      <c r="AB8" s="124"/>
      <c r="AC8" s="125"/>
      <c r="AD8" s="125"/>
      <c r="AE8" s="125"/>
      <c r="AF8" s="124"/>
      <c r="AG8" s="125"/>
      <c r="AH8" s="125"/>
      <c r="AI8" s="125"/>
      <c r="AL8" s="110"/>
      <c r="AN8" s="124"/>
      <c r="AO8" s="124"/>
    </row>
    <row r="9" spans="1:41" ht="22.5">
      <c r="A9" s="647"/>
      <c r="B9" s="607"/>
      <c r="C9" s="607"/>
      <c r="D9" s="648" t="s">
        <v>39</v>
      </c>
      <c r="E9" s="649">
        <v>0</v>
      </c>
      <c r="F9" s="649"/>
      <c r="G9" s="649"/>
      <c r="H9" s="649">
        <v>0</v>
      </c>
      <c r="I9" s="649">
        <v>0</v>
      </c>
      <c r="J9" s="650">
        <v>0</v>
      </c>
      <c r="K9" s="649">
        <v>0</v>
      </c>
      <c r="L9" s="649"/>
      <c r="M9" s="649">
        <v>0</v>
      </c>
      <c r="N9" s="651"/>
      <c r="O9" s="651"/>
      <c r="P9" s="651"/>
      <c r="Q9" s="651"/>
      <c r="R9" s="651"/>
      <c r="S9" s="651"/>
      <c r="T9" s="651"/>
      <c r="U9" s="651"/>
      <c r="V9" s="651"/>
      <c r="W9" s="651"/>
      <c r="X9" s="652"/>
      <c r="AA9" s="124"/>
      <c r="AB9" s="124"/>
      <c r="AC9" s="125"/>
      <c r="AD9" s="125"/>
      <c r="AE9" s="125"/>
      <c r="AF9" s="124"/>
      <c r="AG9" s="125"/>
      <c r="AH9" s="125"/>
      <c r="AI9" s="125"/>
      <c r="AL9" s="110"/>
      <c r="AN9" s="124"/>
      <c r="AO9" s="124"/>
    </row>
    <row r="10" spans="1:41" ht="22.5">
      <c r="A10" s="647"/>
      <c r="B10" s="607"/>
      <c r="C10" s="607"/>
      <c r="D10" s="648" t="s">
        <v>40</v>
      </c>
      <c r="E10" s="649">
        <v>0</v>
      </c>
      <c r="F10" s="649"/>
      <c r="G10" s="649"/>
      <c r="H10" s="649">
        <v>0</v>
      </c>
      <c r="I10" s="649">
        <v>0</v>
      </c>
      <c r="J10" s="650">
        <v>0</v>
      </c>
      <c r="K10" s="649">
        <v>0</v>
      </c>
      <c r="L10" s="649"/>
      <c r="M10" s="649">
        <v>0</v>
      </c>
      <c r="N10" s="651"/>
      <c r="O10" s="651"/>
      <c r="P10" s="651"/>
      <c r="Q10" s="651"/>
      <c r="R10" s="651"/>
      <c r="S10" s="651"/>
      <c r="T10" s="651"/>
      <c r="U10" s="651"/>
      <c r="V10" s="651"/>
      <c r="W10" s="651"/>
      <c r="X10" s="652"/>
      <c r="AA10" s="124"/>
      <c r="AB10" s="124"/>
      <c r="AC10" s="125"/>
      <c r="AD10" s="125"/>
      <c r="AE10" s="125"/>
      <c r="AF10" s="124"/>
      <c r="AG10" s="125"/>
      <c r="AH10" s="125"/>
      <c r="AI10" s="125"/>
      <c r="AL10" s="110"/>
      <c r="AN10" s="124"/>
      <c r="AO10" s="124"/>
    </row>
    <row r="11" spans="1:41" ht="12.75">
      <c r="A11" s="647"/>
      <c r="B11" s="607"/>
      <c r="C11" s="607" t="s">
        <v>144</v>
      </c>
      <c r="D11" s="648" t="s">
        <v>37</v>
      </c>
      <c r="E11" s="649">
        <v>50</v>
      </c>
      <c r="F11" s="649"/>
      <c r="G11" s="649"/>
      <c r="H11" s="649">
        <v>85</v>
      </c>
      <c r="I11" s="649">
        <v>50</v>
      </c>
      <c r="J11" s="650">
        <v>0</v>
      </c>
      <c r="K11" s="649">
        <v>0</v>
      </c>
      <c r="L11" s="649"/>
      <c r="M11" s="649">
        <v>29</v>
      </c>
      <c r="N11" s="651" t="s">
        <v>136</v>
      </c>
      <c r="O11" s="651" t="s">
        <v>136</v>
      </c>
      <c r="P11" s="651" t="s">
        <v>136</v>
      </c>
      <c r="Q11" s="651" t="s">
        <v>262</v>
      </c>
      <c r="R11" s="651" t="s">
        <v>145</v>
      </c>
      <c r="S11" s="651" t="s">
        <v>136</v>
      </c>
      <c r="T11" s="651" t="s">
        <v>136</v>
      </c>
      <c r="U11" s="651" t="s">
        <v>137</v>
      </c>
      <c r="V11" s="651" t="s">
        <v>138</v>
      </c>
      <c r="W11" s="651" t="s">
        <v>139</v>
      </c>
      <c r="X11" s="652">
        <v>2256428</v>
      </c>
      <c r="AA11" s="124"/>
      <c r="AB11" s="124"/>
      <c r="AC11" s="125"/>
      <c r="AD11" s="125"/>
      <c r="AE11" s="125"/>
      <c r="AF11" s="124"/>
      <c r="AG11" s="125"/>
      <c r="AH11" s="125"/>
      <c r="AI11" s="125"/>
      <c r="AL11" s="110"/>
      <c r="AN11" s="124"/>
      <c r="AO11" s="124"/>
    </row>
    <row r="12" spans="1:41" ht="12.75">
      <c r="A12" s="647"/>
      <c r="B12" s="607"/>
      <c r="C12" s="607"/>
      <c r="D12" s="648" t="s">
        <v>38</v>
      </c>
      <c r="E12" s="649">
        <v>232756979</v>
      </c>
      <c r="F12" s="649"/>
      <c r="G12" s="649"/>
      <c r="H12" s="649">
        <v>326773276</v>
      </c>
      <c r="I12" s="649">
        <v>232756979</v>
      </c>
      <c r="J12" s="650">
        <v>0</v>
      </c>
      <c r="K12" s="649">
        <v>0</v>
      </c>
      <c r="L12" s="649"/>
      <c r="M12" s="649">
        <v>102528797</v>
      </c>
      <c r="N12" s="651"/>
      <c r="O12" s="651"/>
      <c r="P12" s="651"/>
      <c r="Q12" s="651"/>
      <c r="R12" s="651"/>
      <c r="S12" s="651"/>
      <c r="T12" s="651"/>
      <c r="U12" s="651"/>
      <c r="V12" s="651"/>
      <c r="W12" s="651"/>
      <c r="X12" s="652"/>
      <c r="AA12" s="124"/>
      <c r="AB12" s="124"/>
      <c r="AC12" s="125"/>
      <c r="AD12" s="125"/>
      <c r="AE12" s="125"/>
      <c r="AF12" s="124"/>
      <c r="AG12" s="125"/>
      <c r="AH12" s="125"/>
      <c r="AI12" s="125"/>
      <c r="AL12" s="110"/>
      <c r="AN12" s="124"/>
      <c r="AO12" s="124"/>
    </row>
    <row r="13" spans="1:41" ht="12.75">
      <c r="A13" s="647"/>
      <c r="B13" s="607"/>
      <c r="C13" s="607"/>
      <c r="D13" s="648" t="s">
        <v>39</v>
      </c>
      <c r="E13" s="649">
        <v>0</v>
      </c>
      <c r="F13" s="649"/>
      <c r="G13" s="649"/>
      <c r="H13" s="649">
        <v>0</v>
      </c>
      <c r="I13" s="649">
        <v>0</v>
      </c>
      <c r="J13" s="650">
        <v>0</v>
      </c>
      <c r="K13" s="649">
        <v>0</v>
      </c>
      <c r="L13" s="649"/>
      <c r="M13" s="649">
        <v>0</v>
      </c>
      <c r="N13" s="651"/>
      <c r="O13" s="651"/>
      <c r="P13" s="651"/>
      <c r="Q13" s="651"/>
      <c r="R13" s="651"/>
      <c r="S13" s="651"/>
      <c r="T13" s="651"/>
      <c r="U13" s="651"/>
      <c r="V13" s="651"/>
      <c r="W13" s="651"/>
      <c r="X13" s="652"/>
      <c r="AA13" s="124"/>
      <c r="AB13" s="124"/>
      <c r="AC13" s="125"/>
      <c r="AD13" s="125"/>
      <c r="AE13" s="125"/>
      <c r="AF13" s="124"/>
      <c r="AG13" s="125"/>
      <c r="AH13" s="125"/>
      <c r="AI13" s="125"/>
      <c r="AL13" s="110"/>
      <c r="AN13" s="124"/>
      <c r="AO13" s="124"/>
    </row>
    <row r="14" spans="1:41" ht="22.5">
      <c r="A14" s="647"/>
      <c r="B14" s="607"/>
      <c r="C14" s="607"/>
      <c r="D14" s="648" t="s">
        <v>40</v>
      </c>
      <c r="E14" s="649">
        <v>0</v>
      </c>
      <c r="F14" s="649"/>
      <c r="G14" s="649"/>
      <c r="H14" s="649">
        <v>0</v>
      </c>
      <c r="I14" s="649">
        <v>0</v>
      </c>
      <c r="J14" s="650">
        <v>0</v>
      </c>
      <c r="K14" s="649">
        <v>0</v>
      </c>
      <c r="L14" s="649"/>
      <c r="M14" s="649">
        <v>0</v>
      </c>
      <c r="N14" s="651"/>
      <c r="O14" s="651"/>
      <c r="P14" s="651"/>
      <c r="Q14" s="651"/>
      <c r="R14" s="651"/>
      <c r="S14" s="651"/>
      <c r="T14" s="651"/>
      <c r="U14" s="651"/>
      <c r="V14" s="651"/>
      <c r="W14" s="651"/>
      <c r="X14" s="652"/>
      <c r="AA14" s="124"/>
      <c r="AB14" s="124"/>
      <c r="AC14" s="125"/>
      <c r="AD14" s="125"/>
      <c r="AE14" s="125"/>
      <c r="AF14" s="124"/>
      <c r="AG14" s="125"/>
      <c r="AH14" s="125"/>
      <c r="AI14" s="125"/>
      <c r="AL14" s="110"/>
      <c r="AN14" s="124"/>
      <c r="AO14" s="124"/>
    </row>
    <row r="15" spans="1:41" ht="12.75">
      <c r="A15" s="647"/>
      <c r="B15" s="607"/>
      <c r="C15" s="612" t="s">
        <v>146</v>
      </c>
      <c r="D15" s="648" t="s">
        <v>37</v>
      </c>
      <c r="E15" s="649">
        <v>51</v>
      </c>
      <c r="F15" s="649"/>
      <c r="G15" s="649"/>
      <c r="H15" s="649">
        <v>86</v>
      </c>
      <c r="I15" s="649">
        <v>51</v>
      </c>
      <c r="J15" s="650">
        <v>0</v>
      </c>
      <c r="K15" s="649">
        <v>0</v>
      </c>
      <c r="L15" s="649"/>
      <c r="M15" s="649">
        <v>39</v>
      </c>
      <c r="N15" s="651" t="s">
        <v>136</v>
      </c>
      <c r="O15" s="651" t="s">
        <v>136</v>
      </c>
      <c r="P15" s="651" t="s">
        <v>136</v>
      </c>
      <c r="Q15" s="651" t="s">
        <v>262</v>
      </c>
      <c r="R15" s="651" t="s">
        <v>147</v>
      </c>
      <c r="S15" s="651" t="s">
        <v>136</v>
      </c>
      <c r="T15" s="651" t="s">
        <v>136</v>
      </c>
      <c r="U15" s="651" t="s">
        <v>137</v>
      </c>
      <c r="V15" s="651" t="s">
        <v>138</v>
      </c>
      <c r="W15" s="651" t="s">
        <v>139</v>
      </c>
      <c r="X15" s="652">
        <v>2805591</v>
      </c>
      <c r="AA15" s="124"/>
      <c r="AB15" s="124"/>
      <c r="AC15" s="125"/>
      <c r="AD15" s="125"/>
      <c r="AE15" s="125"/>
      <c r="AF15" s="124"/>
      <c r="AG15" s="125"/>
      <c r="AH15" s="125"/>
      <c r="AI15" s="125"/>
      <c r="AL15" s="110"/>
      <c r="AN15" s="124"/>
      <c r="AO15" s="124"/>
    </row>
    <row r="16" spans="1:41" ht="12.75">
      <c r="A16" s="647"/>
      <c r="B16" s="607"/>
      <c r="C16" s="612"/>
      <c r="D16" s="648" t="s">
        <v>38</v>
      </c>
      <c r="E16" s="649">
        <v>232756979</v>
      </c>
      <c r="F16" s="649"/>
      <c r="G16" s="649"/>
      <c r="H16" s="649">
        <v>326773277</v>
      </c>
      <c r="I16" s="649">
        <v>232756979</v>
      </c>
      <c r="J16" s="650">
        <v>0</v>
      </c>
      <c r="K16" s="649">
        <v>0</v>
      </c>
      <c r="L16" s="649"/>
      <c r="M16" s="649">
        <v>137883554</v>
      </c>
      <c r="N16" s="651"/>
      <c r="O16" s="651"/>
      <c r="P16" s="651"/>
      <c r="Q16" s="651"/>
      <c r="R16" s="651"/>
      <c r="S16" s="651"/>
      <c r="T16" s="651"/>
      <c r="U16" s="651"/>
      <c r="V16" s="651"/>
      <c r="W16" s="651"/>
      <c r="X16" s="652"/>
      <c r="AA16" s="124"/>
      <c r="AB16" s="124"/>
      <c r="AC16" s="125"/>
      <c r="AD16" s="125"/>
      <c r="AE16" s="125"/>
      <c r="AF16" s="124"/>
      <c r="AG16" s="125"/>
      <c r="AH16" s="125"/>
      <c r="AI16" s="125"/>
      <c r="AL16" s="110"/>
      <c r="AN16" s="124"/>
      <c r="AO16" s="124"/>
    </row>
    <row r="17" spans="1:41" ht="12.75">
      <c r="A17" s="647"/>
      <c r="B17" s="607"/>
      <c r="C17" s="612"/>
      <c r="D17" s="648" t="s">
        <v>39</v>
      </c>
      <c r="E17" s="649">
        <v>0</v>
      </c>
      <c r="F17" s="649"/>
      <c r="G17" s="649"/>
      <c r="H17" s="649">
        <v>0</v>
      </c>
      <c r="I17" s="649">
        <v>0</v>
      </c>
      <c r="J17" s="650">
        <v>0</v>
      </c>
      <c r="K17" s="649">
        <v>0</v>
      </c>
      <c r="L17" s="649"/>
      <c r="M17" s="649">
        <v>0</v>
      </c>
      <c r="N17" s="651"/>
      <c r="O17" s="651"/>
      <c r="P17" s="651"/>
      <c r="Q17" s="651"/>
      <c r="R17" s="651"/>
      <c r="S17" s="651"/>
      <c r="T17" s="651"/>
      <c r="U17" s="651"/>
      <c r="V17" s="651"/>
      <c r="W17" s="651"/>
      <c r="X17" s="652"/>
      <c r="AA17" s="124"/>
      <c r="AB17" s="124"/>
      <c r="AC17" s="125"/>
      <c r="AD17" s="125"/>
      <c r="AE17" s="125"/>
      <c r="AF17" s="124"/>
      <c r="AG17" s="125"/>
      <c r="AH17" s="125"/>
      <c r="AI17" s="125"/>
      <c r="AL17" s="110"/>
      <c r="AN17" s="124"/>
      <c r="AO17" s="124"/>
    </row>
    <row r="18" spans="1:41" ht="22.5">
      <c r="A18" s="647"/>
      <c r="B18" s="607"/>
      <c r="C18" s="612"/>
      <c r="D18" s="648" t="s">
        <v>40</v>
      </c>
      <c r="E18" s="649">
        <v>0</v>
      </c>
      <c r="F18" s="649"/>
      <c r="G18" s="649"/>
      <c r="H18" s="649">
        <v>0</v>
      </c>
      <c r="I18" s="649">
        <v>0</v>
      </c>
      <c r="J18" s="650">
        <v>0</v>
      </c>
      <c r="K18" s="649">
        <v>0</v>
      </c>
      <c r="L18" s="649"/>
      <c r="M18" s="649">
        <v>0</v>
      </c>
      <c r="N18" s="651"/>
      <c r="O18" s="651"/>
      <c r="P18" s="651"/>
      <c r="Q18" s="651"/>
      <c r="R18" s="651"/>
      <c r="S18" s="651"/>
      <c r="T18" s="651"/>
      <c r="U18" s="651"/>
      <c r="V18" s="651"/>
      <c r="W18" s="651"/>
      <c r="X18" s="652"/>
      <c r="AA18" s="124"/>
      <c r="AB18" s="124"/>
      <c r="AC18" s="125"/>
      <c r="AD18" s="125"/>
      <c r="AE18" s="125"/>
      <c r="AF18" s="124"/>
      <c r="AG18" s="125"/>
      <c r="AH18" s="125"/>
      <c r="AI18" s="125"/>
      <c r="AL18" s="110"/>
      <c r="AN18" s="124"/>
      <c r="AO18" s="124"/>
    </row>
    <row r="19" spans="1:41" ht="12.75">
      <c r="A19" s="647"/>
      <c r="B19" s="607"/>
      <c r="C19" s="653" t="s">
        <v>475</v>
      </c>
      <c r="D19" s="654" t="s">
        <v>37</v>
      </c>
      <c r="E19" s="655">
        <v>151</v>
      </c>
      <c r="F19" s="656"/>
      <c r="G19" s="656"/>
      <c r="H19" s="656">
        <v>257</v>
      </c>
      <c r="I19" s="656">
        <v>151</v>
      </c>
      <c r="J19" s="657">
        <v>0</v>
      </c>
      <c r="K19" s="656">
        <v>0</v>
      </c>
      <c r="L19" s="656">
        <v>17</v>
      </c>
      <c r="M19" s="656">
        <v>141</v>
      </c>
      <c r="N19" s="658" t="s">
        <v>261</v>
      </c>
      <c r="O19" s="658" t="s">
        <v>136</v>
      </c>
      <c r="P19" s="658" t="s">
        <v>136</v>
      </c>
      <c r="Q19" s="658" t="s">
        <v>136</v>
      </c>
      <c r="R19" s="658" t="s">
        <v>136</v>
      </c>
      <c r="S19" s="658" t="s">
        <v>136</v>
      </c>
      <c r="T19" s="658" t="s">
        <v>136</v>
      </c>
      <c r="U19" s="658" t="s">
        <v>137</v>
      </c>
      <c r="V19" s="658" t="s">
        <v>138</v>
      </c>
      <c r="W19" s="658" t="s">
        <v>139</v>
      </c>
      <c r="X19" s="659">
        <f>X7+X11+X15</f>
        <v>7674366</v>
      </c>
      <c r="AA19" s="124"/>
      <c r="AB19" s="124"/>
      <c r="AC19" s="125"/>
      <c r="AD19" s="125"/>
      <c r="AE19" s="125"/>
      <c r="AF19" s="124"/>
      <c r="AG19" s="125"/>
      <c r="AH19" s="125"/>
      <c r="AI19" s="125"/>
      <c r="AL19" s="110"/>
      <c r="AN19" s="124"/>
      <c r="AO19" s="124"/>
    </row>
    <row r="20" spans="1:41" ht="12.75">
      <c r="A20" s="647"/>
      <c r="B20" s="607"/>
      <c r="C20" s="653"/>
      <c r="D20" s="654" t="s">
        <v>38</v>
      </c>
      <c r="E20" s="656">
        <v>698270937</v>
      </c>
      <c r="F20" s="656"/>
      <c r="G20" s="656"/>
      <c r="H20" s="656">
        <f>H16+H12+H8</f>
        <v>980319830</v>
      </c>
      <c r="I20" s="656">
        <v>698270937</v>
      </c>
      <c r="J20" s="657">
        <v>0</v>
      </c>
      <c r="K20" s="656">
        <v>0</v>
      </c>
      <c r="L20" s="656">
        <v>220149482</v>
      </c>
      <c r="M20" s="656">
        <f>M16+M12+M8</f>
        <v>498502080</v>
      </c>
      <c r="N20" s="658"/>
      <c r="O20" s="658"/>
      <c r="P20" s="658"/>
      <c r="Q20" s="658"/>
      <c r="R20" s="658"/>
      <c r="S20" s="658"/>
      <c r="T20" s="658"/>
      <c r="U20" s="658"/>
      <c r="V20" s="658"/>
      <c r="W20" s="658"/>
      <c r="X20" s="659"/>
      <c r="AA20" s="124"/>
      <c r="AB20" s="124"/>
      <c r="AC20" s="125"/>
      <c r="AD20" s="125"/>
      <c r="AE20" s="125"/>
      <c r="AF20" s="124"/>
      <c r="AG20" s="125"/>
      <c r="AH20" s="125"/>
      <c r="AI20" s="125"/>
      <c r="AL20" s="110"/>
      <c r="AN20" s="124"/>
      <c r="AO20" s="124"/>
    </row>
    <row r="21" spans="1:41" ht="12.75">
      <c r="A21" s="647"/>
      <c r="B21" s="607"/>
      <c r="C21" s="653"/>
      <c r="D21" s="654" t="s">
        <v>39</v>
      </c>
      <c r="E21" s="656">
        <v>0</v>
      </c>
      <c r="F21" s="656"/>
      <c r="G21" s="656"/>
      <c r="H21" s="656">
        <v>0</v>
      </c>
      <c r="I21" s="656">
        <v>0</v>
      </c>
      <c r="J21" s="657">
        <v>0</v>
      </c>
      <c r="K21" s="656">
        <v>0</v>
      </c>
      <c r="L21" s="656">
        <v>0</v>
      </c>
      <c r="M21" s="656">
        <v>0</v>
      </c>
      <c r="N21" s="658"/>
      <c r="O21" s="658"/>
      <c r="P21" s="658"/>
      <c r="Q21" s="658"/>
      <c r="R21" s="658"/>
      <c r="S21" s="658"/>
      <c r="T21" s="658"/>
      <c r="U21" s="658"/>
      <c r="V21" s="658"/>
      <c r="W21" s="658"/>
      <c r="X21" s="659"/>
      <c r="AA21" s="124"/>
      <c r="AB21" s="124"/>
      <c r="AC21" s="125"/>
      <c r="AD21" s="125"/>
      <c r="AE21" s="125"/>
      <c r="AF21" s="124"/>
      <c r="AG21" s="125"/>
      <c r="AH21" s="125"/>
      <c r="AI21" s="125"/>
      <c r="AL21" s="110"/>
      <c r="AN21" s="124"/>
      <c r="AO21" s="124"/>
    </row>
    <row r="22" spans="1:41" ht="22.5">
      <c r="A22" s="647"/>
      <c r="B22" s="607"/>
      <c r="C22" s="653"/>
      <c r="D22" s="654" t="s">
        <v>40</v>
      </c>
      <c r="E22" s="656">
        <v>0</v>
      </c>
      <c r="F22" s="656"/>
      <c r="G22" s="656"/>
      <c r="H22" s="656">
        <v>0</v>
      </c>
      <c r="I22" s="656">
        <v>0</v>
      </c>
      <c r="J22" s="657">
        <v>0</v>
      </c>
      <c r="K22" s="656">
        <v>0</v>
      </c>
      <c r="L22" s="656">
        <v>0</v>
      </c>
      <c r="M22" s="656">
        <v>0</v>
      </c>
      <c r="N22" s="658"/>
      <c r="O22" s="658"/>
      <c r="P22" s="658"/>
      <c r="Q22" s="658"/>
      <c r="R22" s="658"/>
      <c r="S22" s="658"/>
      <c r="T22" s="658"/>
      <c r="U22" s="658"/>
      <c r="V22" s="658"/>
      <c r="W22" s="658"/>
      <c r="X22" s="659"/>
      <c r="AA22" s="124"/>
      <c r="AB22" s="124"/>
      <c r="AC22" s="125"/>
      <c r="AD22" s="125"/>
      <c r="AE22" s="125"/>
      <c r="AF22" s="124"/>
      <c r="AG22" s="125"/>
      <c r="AH22" s="125"/>
      <c r="AI22" s="125"/>
      <c r="AL22" s="110"/>
      <c r="AN22" s="124"/>
      <c r="AO22" s="124"/>
    </row>
    <row r="23" spans="1:41" ht="13.5" customHeight="1">
      <c r="A23" s="647">
        <v>2</v>
      </c>
      <c r="B23" s="607" t="s">
        <v>117</v>
      </c>
      <c r="C23" s="607" t="s">
        <v>141</v>
      </c>
      <c r="D23" s="648" t="s">
        <v>37</v>
      </c>
      <c r="E23" s="660">
        <v>0.0347</v>
      </c>
      <c r="F23" s="649"/>
      <c r="G23" s="649"/>
      <c r="H23" s="660">
        <v>0.05</v>
      </c>
      <c r="I23" s="661">
        <v>392</v>
      </c>
      <c r="J23" s="650">
        <v>0</v>
      </c>
      <c r="K23" s="649">
        <v>0</v>
      </c>
      <c r="L23" s="649"/>
      <c r="M23" s="662">
        <v>0.0416</v>
      </c>
      <c r="N23" s="651" t="s">
        <v>136</v>
      </c>
      <c r="O23" s="651" t="s">
        <v>136</v>
      </c>
      <c r="P23" s="651" t="s">
        <v>136</v>
      </c>
      <c r="Q23" s="651" t="s">
        <v>262</v>
      </c>
      <c r="R23" s="651" t="s">
        <v>143</v>
      </c>
      <c r="S23" s="651" t="s">
        <v>136</v>
      </c>
      <c r="T23" s="651" t="s">
        <v>136</v>
      </c>
      <c r="U23" s="651" t="s">
        <v>137</v>
      </c>
      <c r="V23" s="651" t="s">
        <v>138</v>
      </c>
      <c r="W23" s="651" t="s">
        <v>139</v>
      </c>
      <c r="X23" s="652">
        <v>2612347</v>
      </c>
      <c r="AA23" s="124"/>
      <c r="AB23" s="124"/>
      <c r="AC23" s="125"/>
      <c r="AD23" s="125"/>
      <c r="AE23" s="125"/>
      <c r="AF23" s="124"/>
      <c r="AG23" s="125"/>
      <c r="AH23" s="125"/>
      <c r="AI23" s="125"/>
      <c r="AL23" s="110"/>
      <c r="AN23" s="124"/>
      <c r="AO23" s="124"/>
    </row>
    <row r="24" spans="1:41" ht="13.5" customHeight="1">
      <c r="A24" s="647"/>
      <c r="B24" s="607"/>
      <c r="C24" s="607"/>
      <c r="D24" s="663" t="s">
        <v>38</v>
      </c>
      <c r="E24" s="127">
        <v>583759379</v>
      </c>
      <c r="F24" s="649"/>
      <c r="G24" s="649"/>
      <c r="H24" s="126">
        <v>838219549.6</v>
      </c>
      <c r="I24" s="127">
        <v>583759379</v>
      </c>
      <c r="J24" s="650">
        <v>0</v>
      </c>
      <c r="K24" s="649">
        <v>0</v>
      </c>
      <c r="L24" s="649"/>
      <c r="M24" s="649">
        <v>546508650</v>
      </c>
      <c r="N24" s="651"/>
      <c r="O24" s="651"/>
      <c r="P24" s="651"/>
      <c r="Q24" s="651"/>
      <c r="R24" s="651"/>
      <c r="S24" s="651"/>
      <c r="T24" s="651"/>
      <c r="U24" s="651"/>
      <c r="V24" s="651"/>
      <c r="W24" s="651"/>
      <c r="X24" s="652"/>
      <c r="AA24" s="124"/>
      <c r="AB24" s="124"/>
      <c r="AC24" s="125"/>
      <c r="AD24" s="125"/>
      <c r="AE24" s="125"/>
      <c r="AF24" s="124"/>
      <c r="AG24" s="125"/>
      <c r="AH24" s="125"/>
      <c r="AI24" s="125"/>
      <c r="AL24" s="110"/>
      <c r="AN24" s="124"/>
      <c r="AO24" s="124"/>
    </row>
    <row r="25" spans="1:41" ht="14.25" customHeight="1">
      <c r="A25" s="647"/>
      <c r="B25" s="607"/>
      <c r="C25" s="607"/>
      <c r="D25" s="663" t="s">
        <v>39</v>
      </c>
      <c r="E25" s="126">
        <v>0</v>
      </c>
      <c r="F25" s="649"/>
      <c r="G25" s="649"/>
      <c r="H25" s="126">
        <v>0</v>
      </c>
      <c r="I25" s="126">
        <v>0</v>
      </c>
      <c r="J25" s="650">
        <v>0</v>
      </c>
      <c r="K25" s="649">
        <v>0</v>
      </c>
      <c r="L25" s="649"/>
      <c r="M25" s="649">
        <v>0</v>
      </c>
      <c r="N25" s="651"/>
      <c r="O25" s="651"/>
      <c r="P25" s="651"/>
      <c r="Q25" s="651"/>
      <c r="R25" s="651"/>
      <c r="S25" s="651"/>
      <c r="T25" s="651"/>
      <c r="U25" s="651"/>
      <c r="V25" s="651"/>
      <c r="W25" s="651"/>
      <c r="X25" s="652"/>
      <c r="AA25" s="124"/>
      <c r="AB25" s="124"/>
      <c r="AC25" s="125"/>
      <c r="AD25" s="125"/>
      <c r="AE25" s="125"/>
      <c r="AF25" s="124"/>
      <c r="AG25" s="125"/>
      <c r="AH25" s="125"/>
      <c r="AI25" s="125"/>
      <c r="AL25" s="110"/>
      <c r="AN25" s="124"/>
      <c r="AO25" s="124"/>
    </row>
    <row r="26" spans="1:41" ht="30" customHeight="1">
      <c r="A26" s="647"/>
      <c r="B26" s="607"/>
      <c r="C26" s="607"/>
      <c r="D26" s="664" t="s">
        <v>40</v>
      </c>
      <c r="E26" s="126">
        <v>0</v>
      </c>
      <c r="F26" s="649"/>
      <c r="G26" s="649"/>
      <c r="H26" s="126">
        <v>0</v>
      </c>
      <c r="I26" s="126">
        <v>0</v>
      </c>
      <c r="J26" s="650">
        <v>0</v>
      </c>
      <c r="K26" s="649">
        <v>0</v>
      </c>
      <c r="L26" s="649"/>
      <c r="M26" s="649">
        <v>0</v>
      </c>
      <c r="N26" s="651"/>
      <c r="O26" s="651"/>
      <c r="P26" s="651"/>
      <c r="Q26" s="651"/>
      <c r="R26" s="651"/>
      <c r="S26" s="651"/>
      <c r="T26" s="651"/>
      <c r="U26" s="651"/>
      <c r="V26" s="651"/>
      <c r="W26" s="651"/>
      <c r="X26" s="652"/>
      <c r="AA26" s="124"/>
      <c r="AB26" s="124"/>
      <c r="AC26" s="125"/>
      <c r="AD26" s="125"/>
      <c r="AE26" s="125"/>
      <c r="AF26" s="124"/>
      <c r="AG26" s="125"/>
      <c r="AH26" s="125"/>
      <c r="AI26" s="125"/>
      <c r="AL26" s="110"/>
      <c r="AN26" s="124"/>
      <c r="AO26" s="124"/>
    </row>
    <row r="27" spans="1:41" ht="13.5" customHeight="1">
      <c r="A27" s="647"/>
      <c r="B27" s="607"/>
      <c r="C27" s="607" t="s">
        <v>144</v>
      </c>
      <c r="D27" s="648" t="s">
        <v>37</v>
      </c>
      <c r="E27" s="660">
        <v>0.0347</v>
      </c>
      <c r="F27" s="649"/>
      <c r="G27" s="649"/>
      <c r="H27" s="660">
        <v>0.0375</v>
      </c>
      <c r="I27" s="661">
        <v>324</v>
      </c>
      <c r="J27" s="650">
        <v>0</v>
      </c>
      <c r="K27" s="649">
        <v>0</v>
      </c>
      <c r="L27" s="665"/>
      <c r="M27" s="662">
        <v>0.0312</v>
      </c>
      <c r="N27" s="651" t="s">
        <v>136</v>
      </c>
      <c r="O27" s="651" t="s">
        <v>136</v>
      </c>
      <c r="P27" s="651" t="s">
        <v>136</v>
      </c>
      <c r="Q27" s="651" t="s">
        <v>262</v>
      </c>
      <c r="R27" s="651" t="s">
        <v>145</v>
      </c>
      <c r="S27" s="651" t="s">
        <v>136</v>
      </c>
      <c r="T27" s="651" t="s">
        <v>136</v>
      </c>
      <c r="U27" s="651" t="s">
        <v>137</v>
      </c>
      <c r="V27" s="651" t="s">
        <v>138</v>
      </c>
      <c r="W27" s="651" t="s">
        <v>139</v>
      </c>
      <c r="X27" s="652">
        <v>2256428</v>
      </c>
      <c r="AA27" s="124"/>
      <c r="AB27" s="124"/>
      <c r="AC27" s="125"/>
      <c r="AD27" s="125"/>
      <c r="AE27" s="125"/>
      <c r="AF27" s="124"/>
      <c r="AG27" s="125"/>
      <c r="AH27" s="125"/>
      <c r="AI27" s="125"/>
      <c r="AL27" s="110"/>
      <c r="AN27" s="124"/>
      <c r="AO27" s="124"/>
    </row>
    <row r="28" spans="1:41" ht="13.5" customHeight="1">
      <c r="A28" s="647"/>
      <c r="B28" s="607"/>
      <c r="C28" s="607"/>
      <c r="D28" s="663" t="s">
        <v>38</v>
      </c>
      <c r="E28" s="127">
        <v>583759379</v>
      </c>
      <c r="F28" s="649"/>
      <c r="G28" s="649"/>
      <c r="H28" s="127">
        <v>628664662.1999999</v>
      </c>
      <c r="I28" s="127">
        <v>583759379</v>
      </c>
      <c r="J28" s="650">
        <v>0</v>
      </c>
      <c r="K28" s="649">
        <v>0</v>
      </c>
      <c r="L28" s="649"/>
      <c r="M28" s="649">
        <v>409881487</v>
      </c>
      <c r="N28" s="651"/>
      <c r="O28" s="651"/>
      <c r="P28" s="651"/>
      <c r="Q28" s="651"/>
      <c r="R28" s="651"/>
      <c r="S28" s="651"/>
      <c r="T28" s="651"/>
      <c r="U28" s="651"/>
      <c r="V28" s="651"/>
      <c r="W28" s="651"/>
      <c r="X28" s="652"/>
      <c r="AA28" s="124"/>
      <c r="AB28" s="124"/>
      <c r="AC28" s="125"/>
      <c r="AD28" s="125"/>
      <c r="AE28" s="125"/>
      <c r="AF28" s="124"/>
      <c r="AG28" s="125"/>
      <c r="AH28" s="125"/>
      <c r="AI28" s="125"/>
      <c r="AL28" s="110"/>
      <c r="AN28" s="124"/>
      <c r="AO28" s="124"/>
    </row>
    <row r="29" spans="1:41" ht="14.25" customHeight="1">
      <c r="A29" s="647"/>
      <c r="B29" s="607"/>
      <c r="C29" s="607"/>
      <c r="D29" s="663" t="s">
        <v>39</v>
      </c>
      <c r="E29" s="127">
        <v>0</v>
      </c>
      <c r="F29" s="649"/>
      <c r="G29" s="649"/>
      <c r="H29" s="127">
        <v>0</v>
      </c>
      <c r="I29" s="127">
        <v>0</v>
      </c>
      <c r="J29" s="650">
        <v>0</v>
      </c>
      <c r="K29" s="649">
        <v>0</v>
      </c>
      <c r="L29" s="649"/>
      <c r="M29" s="649">
        <v>0</v>
      </c>
      <c r="N29" s="651"/>
      <c r="O29" s="651"/>
      <c r="P29" s="651"/>
      <c r="Q29" s="651"/>
      <c r="R29" s="651"/>
      <c r="S29" s="651"/>
      <c r="T29" s="651"/>
      <c r="U29" s="651"/>
      <c r="V29" s="651"/>
      <c r="W29" s="651"/>
      <c r="X29" s="652"/>
      <c r="AA29" s="124"/>
      <c r="AB29" s="124"/>
      <c r="AC29" s="125"/>
      <c r="AD29" s="125"/>
      <c r="AE29" s="125"/>
      <c r="AF29" s="124"/>
      <c r="AG29" s="125"/>
      <c r="AH29" s="125"/>
      <c r="AI29" s="125"/>
      <c r="AL29" s="110"/>
      <c r="AN29" s="124"/>
      <c r="AO29" s="124"/>
    </row>
    <row r="30" spans="1:41" ht="25.5" customHeight="1">
      <c r="A30" s="647"/>
      <c r="B30" s="607"/>
      <c r="C30" s="607"/>
      <c r="D30" s="664" t="s">
        <v>40</v>
      </c>
      <c r="E30" s="127">
        <v>0</v>
      </c>
      <c r="F30" s="649"/>
      <c r="G30" s="649"/>
      <c r="H30" s="127">
        <v>0</v>
      </c>
      <c r="I30" s="127">
        <v>0</v>
      </c>
      <c r="J30" s="650">
        <v>0</v>
      </c>
      <c r="K30" s="649">
        <v>0</v>
      </c>
      <c r="L30" s="649"/>
      <c r="M30" s="649">
        <v>0</v>
      </c>
      <c r="N30" s="651"/>
      <c r="O30" s="651"/>
      <c r="P30" s="651"/>
      <c r="Q30" s="651"/>
      <c r="R30" s="651"/>
      <c r="S30" s="651"/>
      <c r="T30" s="651"/>
      <c r="U30" s="651"/>
      <c r="V30" s="651"/>
      <c r="W30" s="651"/>
      <c r="X30" s="652"/>
      <c r="AA30" s="124"/>
      <c r="AB30" s="124"/>
      <c r="AC30" s="125"/>
      <c r="AD30" s="125"/>
      <c r="AE30" s="125"/>
      <c r="AF30" s="124"/>
      <c r="AG30" s="125"/>
      <c r="AH30" s="125"/>
      <c r="AI30" s="125"/>
      <c r="AL30" s="110"/>
      <c r="AN30" s="124"/>
      <c r="AO30" s="124"/>
    </row>
    <row r="31" spans="1:41" ht="13.5" customHeight="1">
      <c r="A31" s="647"/>
      <c r="B31" s="607"/>
      <c r="C31" s="612" t="s">
        <v>146</v>
      </c>
      <c r="D31" s="648" t="s">
        <v>37</v>
      </c>
      <c r="E31" s="660">
        <v>0.0347</v>
      </c>
      <c r="F31" s="649"/>
      <c r="G31" s="649"/>
      <c r="H31" s="660">
        <v>0.0375</v>
      </c>
      <c r="I31" s="661">
        <v>324</v>
      </c>
      <c r="J31" s="650">
        <v>0</v>
      </c>
      <c r="K31" s="649">
        <v>0</v>
      </c>
      <c r="L31" s="649"/>
      <c r="M31" s="662">
        <v>0.0312</v>
      </c>
      <c r="N31" s="651" t="s">
        <v>136</v>
      </c>
      <c r="O31" s="651" t="s">
        <v>136</v>
      </c>
      <c r="P31" s="651" t="s">
        <v>136</v>
      </c>
      <c r="Q31" s="651" t="s">
        <v>262</v>
      </c>
      <c r="R31" s="651" t="s">
        <v>147</v>
      </c>
      <c r="S31" s="651" t="s">
        <v>136</v>
      </c>
      <c r="T31" s="651" t="s">
        <v>136</v>
      </c>
      <c r="U31" s="651" t="s">
        <v>137</v>
      </c>
      <c r="V31" s="651" t="s">
        <v>138</v>
      </c>
      <c r="W31" s="651" t="s">
        <v>139</v>
      </c>
      <c r="X31" s="652">
        <v>2805591</v>
      </c>
      <c r="AA31" s="124"/>
      <c r="AB31" s="124"/>
      <c r="AC31" s="125"/>
      <c r="AD31" s="125"/>
      <c r="AE31" s="125"/>
      <c r="AF31" s="124"/>
      <c r="AG31" s="125"/>
      <c r="AH31" s="125"/>
      <c r="AI31" s="125"/>
      <c r="AL31" s="110"/>
      <c r="AN31" s="124"/>
      <c r="AO31" s="124"/>
    </row>
    <row r="32" spans="1:41" ht="13.5" customHeight="1">
      <c r="A32" s="647"/>
      <c r="B32" s="607"/>
      <c r="C32" s="612"/>
      <c r="D32" s="663" t="s">
        <v>38</v>
      </c>
      <c r="E32" s="127">
        <v>583759379</v>
      </c>
      <c r="F32" s="649"/>
      <c r="G32" s="649"/>
      <c r="H32" s="127">
        <v>628664662.1999999</v>
      </c>
      <c r="I32" s="127">
        <v>583759379</v>
      </c>
      <c r="J32" s="650">
        <v>0</v>
      </c>
      <c r="K32" s="649">
        <v>0</v>
      </c>
      <c r="L32" s="649"/>
      <c r="M32" s="649">
        <v>409881487</v>
      </c>
      <c r="N32" s="651"/>
      <c r="O32" s="651"/>
      <c r="P32" s="651"/>
      <c r="Q32" s="651"/>
      <c r="R32" s="651"/>
      <c r="S32" s="651"/>
      <c r="T32" s="651"/>
      <c r="U32" s="651"/>
      <c r="V32" s="651"/>
      <c r="W32" s="651"/>
      <c r="X32" s="652"/>
      <c r="AA32" s="124"/>
      <c r="AB32" s="124"/>
      <c r="AC32" s="125"/>
      <c r="AD32" s="125"/>
      <c r="AE32" s="125"/>
      <c r="AF32" s="124"/>
      <c r="AG32" s="125"/>
      <c r="AH32" s="125"/>
      <c r="AI32" s="125"/>
      <c r="AL32" s="110"/>
      <c r="AN32" s="124"/>
      <c r="AO32" s="124"/>
    </row>
    <row r="33" spans="1:41" ht="14.25" customHeight="1">
      <c r="A33" s="647"/>
      <c r="B33" s="607"/>
      <c r="C33" s="612"/>
      <c r="D33" s="663" t="s">
        <v>39</v>
      </c>
      <c r="E33" s="127">
        <v>0</v>
      </c>
      <c r="F33" s="649"/>
      <c r="G33" s="649"/>
      <c r="H33" s="127">
        <v>0</v>
      </c>
      <c r="I33" s="127">
        <v>0</v>
      </c>
      <c r="J33" s="650">
        <v>0</v>
      </c>
      <c r="K33" s="649">
        <v>0</v>
      </c>
      <c r="L33" s="649"/>
      <c r="M33" s="649">
        <v>0</v>
      </c>
      <c r="N33" s="651"/>
      <c r="O33" s="651"/>
      <c r="P33" s="651"/>
      <c r="Q33" s="651"/>
      <c r="R33" s="651"/>
      <c r="S33" s="651"/>
      <c r="T33" s="651"/>
      <c r="U33" s="651"/>
      <c r="V33" s="651"/>
      <c r="W33" s="651"/>
      <c r="X33" s="652"/>
      <c r="AA33" s="124"/>
      <c r="AB33" s="124"/>
      <c r="AC33" s="125"/>
      <c r="AD33" s="125"/>
      <c r="AE33" s="125"/>
      <c r="AF33" s="124"/>
      <c r="AG33" s="125"/>
      <c r="AH33" s="125"/>
      <c r="AI33" s="125"/>
      <c r="AL33" s="110"/>
      <c r="AN33" s="124"/>
      <c r="AO33" s="124"/>
    </row>
    <row r="34" spans="1:41" ht="30" customHeight="1">
      <c r="A34" s="647"/>
      <c r="B34" s="607"/>
      <c r="C34" s="612"/>
      <c r="D34" s="664" t="s">
        <v>40</v>
      </c>
      <c r="E34" s="127">
        <v>0</v>
      </c>
      <c r="F34" s="649"/>
      <c r="G34" s="649"/>
      <c r="H34" s="127">
        <v>0</v>
      </c>
      <c r="I34" s="127">
        <v>0</v>
      </c>
      <c r="J34" s="650">
        <v>0</v>
      </c>
      <c r="K34" s="649">
        <v>0</v>
      </c>
      <c r="L34" s="649"/>
      <c r="M34" s="649">
        <v>0</v>
      </c>
      <c r="N34" s="651"/>
      <c r="O34" s="651"/>
      <c r="P34" s="651"/>
      <c r="Q34" s="651"/>
      <c r="R34" s="651"/>
      <c r="S34" s="651"/>
      <c r="T34" s="651"/>
      <c r="U34" s="651"/>
      <c r="V34" s="651"/>
      <c r="W34" s="651"/>
      <c r="X34" s="652"/>
      <c r="AA34" s="124"/>
      <c r="AB34" s="124"/>
      <c r="AC34" s="125"/>
      <c r="AD34" s="125"/>
      <c r="AE34" s="125"/>
      <c r="AF34" s="124"/>
      <c r="AG34" s="125"/>
      <c r="AH34" s="125"/>
      <c r="AI34" s="125"/>
      <c r="AL34" s="110"/>
      <c r="AN34" s="124"/>
      <c r="AO34" s="124"/>
    </row>
    <row r="35" spans="1:41" ht="13.5" customHeight="1">
      <c r="A35" s="647"/>
      <c r="B35" s="607"/>
      <c r="C35" s="653" t="s">
        <v>301</v>
      </c>
      <c r="D35" s="654" t="s">
        <v>37</v>
      </c>
      <c r="E35" s="666">
        <v>0.104</v>
      </c>
      <c r="F35" s="667"/>
      <c r="G35" s="666"/>
      <c r="H35" s="666">
        <v>0.125</v>
      </c>
      <c r="I35" s="666">
        <v>0.104</v>
      </c>
      <c r="J35" s="657">
        <v>0</v>
      </c>
      <c r="K35" s="656">
        <v>0</v>
      </c>
      <c r="L35" s="666">
        <v>0.0081</v>
      </c>
      <c r="M35" s="666">
        <v>0.104</v>
      </c>
      <c r="N35" s="658" t="s">
        <v>261</v>
      </c>
      <c r="O35" s="658" t="s">
        <v>136</v>
      </c>
      <c r="P35" s="658" t="s">
        <v>136</v>
      </c>
      <c r="Q35" s="658" t="s">
        <v>136</v>
      </c>
      <c r="R35" s="658" t="s">
        <v>136</v>
      </c>
      <c r="S35" s="658" t="s">
        <v>136</v>
      </c>
      <c r="T35" s="658" t="s">
        <v>136</v>
      </c>
      <c r="U35" s="658" t="s">
        <v>137</v>
      </c>
      <c r="V35" s="658" t="s">
        <v>138</v>
      </c>
      <c r="W35" s="658" t="s">
        <v>139</v>
      </c>
      <c r="X35" s="659">
        <f>X23+X27+X31</f>
        <v>7674366</v>
      </c>
      <c r="Y35" s="128"/>
      <c r="AA35" s="124"/>
      <c r="AB35" s="124"/>
      <c r="AC35" s="125"/>
      <c r="AD35" s="125"/>
      <c r="AE35" s="125"/>
      <c r="AF35" s="124"/>
      <c r="AG35" s="125"/>
      <c r="AH35" s="125"/>
      <c r="AI35" s="125"/>
      <c r="AL35" s="110"/>
      <c r="AN35" s="124"/>
      <c r="AO35" s="124"/>
    </row>
    <row r="36" spans="1:41" ht="13.5" customHeight="1">
      <c r="A36" s="647"/>
      <c r="B36" s="607"/>
      <c r="C36" s="653"/>
      <c r="D36" s="654" t="s">
        <v>38</v>
      </c>
      <c r="E36" s="668">
        <v>1751278137</v>
      </c>
      <c r="F36" s="656"/>
      <c r="G36" s="656"/>
      <c r="H36" s="668">
        <v>2095548874</v>
      </c>
      <c r="I36" s="668">
        <f>I24+I28+I32</f>
        <v>1751278137</v>
      </c>
      <c r="J36" s="657">
        <v>0</v>
      </c>
      <c r="K36" s="656">
        <v>0</v>
      </c>
      <c r="L36" s="668">
        <v>0</v>
      </c>
      <c r="M36" s="669">
        <v>1366271624</v>
      </c>
      <c r="N36" s="658"/>
      <c r="O36" s="658"/>
      <c r="P36" s="658"/>
      <c r="Q36" s="658"/>
      <c r="R36" s="658"/>
      <c r="S36" s="658"/>
      <c r="T36" s="658"/>
      <c r="U36" s="658"/>
      <c r="V36" s="658"/>
      <c r="W36" s="658"/>
      <c r="X36" s="659"/>
      <c r="AA36" s="124"/>
      <c r="AB36" s="124"/>
      <c r="AC36" s="125"/>
      <c r="AD36" s="125"/>
      <c r="AE36" s="125"/>
      <c r="AF36" s="124"/>
      <c r="AG36" s="125"/>
      <c r="AH36" s="125"/>
      <c r="AI36" s="125"/>
      <c r="AL36" s="110"/>
      <c r="AN36" s="124"/>
      <c r="AO36" s="124"/>
    </row>
    <row r="37" spans="1:41" ht="18.75" customHeight="1">
      <c r="A37" s="647"/>
      <c r="B37" s="607"/>
      <c r="C37" s="653"/>
      <c r="D37" s="654" t="s">
        <v>39</v>
      </c>
      <c r="E37" s="668">
        <v>0</v>
      </c>
      <c r="F37" s="656"/>
      <c r="G37" s="656"/>
      <c r="H37" s="668">
        <v>0</v>
      </c>
      <c r="I37" s="668">
        <v>0</v>
      </c>
      <c r="J37" s="657">
        <v>0</v>
      </c>
      <c r="K37" s="656">
        <v>0</v>
      </c>
      <c r="L37" s="668">
        <v>0</v>
      </c>
      <c r="M37" s="656">
        <v>0</v>
      </c>
      <c r="N37" s="658"/>
      <c r="O37" s="658"/>
      <c r="P37" s="658"/>
      <c r="Q37" s="658"/>
      <c r="R37" s="658"/>
      <c r="S37" s="658"/>
      <c r="T37" s="658"/>
      <c r="U37" s="658"/>
      <c r="V37" s="658"/>
      <c r="W37" s="658"/>
      <c r="X37" s="659"/>
      <c r="AA37" s="124"/>
      <c r="AB37" s="124"/>
      <c r="AC37" s="125"/>
      <c r="AD37" s="125"/>
      <c r="AE37" s="125"/>
      <c r="AF37" s="124"/>
      <c r="AG37" s="125"/>
      <c r="AH37" s="125"/>
      <c r="AI37" s="125"/>
      <c r="AL37" s="110"/>
      <c r="AN37" s="124"/>
      <c r="AO37" s="124"/>
    </row>
    <row r="38" spans="1:41" ht="21.75" customHeight="1">
      <c r="A38" s="647"/>
      <c r="B38" s="607"/>
      <c r="C38" s="653"/>
      <c r="D38" s="654" t="s">
        <v>40</v>
      </c>
      <c r="E38" s="668">
        <v>0</v>
      </c>
      <c r="F38" s="656"/>
      <c r="G38" s="656"/>
      <c r="H38" s="668">
        <v>0</v>
      </c>
      <c r="I38" s="668">
        <v>0</v>
      </c>
      <c r="J38" s="657">
        <v>0</v>
      </c>
      <c r="K38" s="656">
        <v>0</v>
      </c>
      <c r="L38" s="668">
        <v>0</v>
      </c>
      <c r="M38" s="656">
        <v>0</v>
      </c>
      <c r="N38" s="658"/>
      <c r="O38" s="658"/>
      <c r="P38" s="658"/>
      <c r="Q38" s="658"/>
      <c r="R38" s="658"/>
      <c r="S38" s="658"/>
      <c r="T38" s="658"/>
      <c r="U38" s="658"/>
      <c r="V38" s="658"/>
      <c r="W38" s="658"/>
      <c r="X38" s="659"/>
      <c r="AA38" s="124"/>
      <c r="AB38" s="124"/>
      <c r="AC38" s="125"/>
      <c r="AD38" s="125"/>
      <c r="AE38" s="125"/>
      <c r="AF38" s="124"/>
      <c r="AG38" s="125"/>
      <c r="AH38" s="125"/>
      <c r="AI38" s="125"/>
      <c r="AL38" s="110"/>
      <c r="AN38" s="124"/>
      <c r="AO38" s="124"/>
    </row>
    <row r="39" spans="1:41" ht="13.5" customHeight="1">
      <c r="A39" s="670">
        <v>3</v>
      </c>
      <c r="B39" s="609" t="s">
        <v>118</v>
      </c>
      <c r="C39" s="671" t="s">
        <v>263</v>
      </c>
      <c r="D39" s="648" t="s">
        <v>37</v>
      </c>
      <c r="E39" s="662">
        <v>0.04</v>
      </c>
      <c r="F39" s="649"/>
      <c r="G39" s="649"/>
      <c r="H39" s="662">
        <v>0.04</v>
      </c>
      <c r="I39" s="662">
        <v>0.04</v>
      </c>
      <c r="J39" s="650">
        <v>0</v>
      </c>
      <c r="K39" s="649">
        <v>0</v>
      </c>
      <c r="L39" s="649"/>
      <c r="M39" s="649"/>
      <c r="N39" s="651" t="s">
        <v>149</v>
      </c>
      <c r="O39" s="651" t="s">
        <v>150</v>
      </c>
      <c r="P39" s="651" t="s">
        <v>142</v>
      </c>
      <c r="Q39" s="651" t="s">
        <v>264</v>
      </c>
      <c r="R39" s="651" t="s">
        <v>148</v>
      </c>
      <c r="S39" s="651" t="s">
        <v>136</v>
      </c>
      <c r="T39" s="651" t="s">
        <v>136</v>
      </c>
      <c r="U39" s="651" t="s">
        <v>137</v>
      </c>
      <c r="V39" s="651" t="s">
        <v>138</v>
      </c>
      <c r="W39" s="651" t="s">
        <v>139</v>
      </c>
      <c r="X39" s="608"/>
      <c r="AA39" s="124"/>
      <c r="AB39" s="124"/>
      <c r="AC39" s="125"/>
      <c r="AD39" s="125"/>
      <c r="AE39" s="125"/>
      <c r="AF39" s="124"/>
      <c r="AG39" s="125"/>
      <c r="AH39" s="125"/>
      <c r="AI39" s="125"/>
      <c r="AL39" s="110"/>
      <c r="AN39" s="124"/>
      <c r="AO39" s="124"/>
    </row>
    <row r="40" spans="1:41" ht="13.5" customHeight="1">
      <c r="A40" s="672"/>
      <c r="B40" s="610"/>
      <c r="C40" s="671"/>
      <c r="D40" s="648" t="s">
        <v>38</v>
      </c>
      <c r="E40" s="649">
        <v>8813186.36</v>
      </c>
      <c r="F40" s="649"/>
      <c r="G40" s="649"/>
      <c r="H40" s="649">
        <v>5847680.8</v>
      </c>
      <c r="I40" s="650">
        <v>8813186</v>
      </c>
      <c r="J40" s="650">
        <v>0</v>
      </c>
      <c r="K40" s="649">
        <v>0</v>
      </c>
      <c r="L40" s="649"/>
      <c r="M40" s="649"/>
      <c r="N40" s="651"/>
      <c r="O40" s="651"/>
      <c r="P40" s="651"/>
      <c r="Q40" s="651"/>
      <c r="R40" s="651"/>
      <c r="S40" s="651"/>
      <c r="T40" s="651"/>
      <c r="U40" s="651"/>
      <c r="V40" s="651"/>
      <c r="W40" s="651"/>
      <c r="X40" s="608"/>
      <c r="AA40" s="124"/>
      <c r="AB40" s="124"/>
      <c r="AC40" s="125"/>
      <c r="AD40" s="125"/>
      <c r="AE40" s="125"/>
      <c r="AF40" s="124"/>
      <c r="AG40" s="125"/>
      <c r="AH40" s="125"/>
      <c r="AI40" s="125"/>
      <c r="AL40" s="110"/>
      <c r="AN40" s="124"/>
      <c r="AO40" s="124"/>
    </row>
    <row r="41" spans="1:41" ht="14.25" customHeight="1">
      <c r="A41" s="672"/>
      <c r="B41" s="610"/>
      <c r="C41" s="671"/>
      <c r="D41" s="648" t="s">
        <v>39</v>
      </c>
      <c r="E41" s="649">
        <v>0</v>
      </c>
      <c r="F41" s="649"/>
      <c r="G41" s="649"/>
      <c r="H41" s="649">
        <v>0</v>
      </c>
      <c r="I41" s="649">
        <v>0</v>
      </c>
      <c r="J41" s="650">
        <v>0</v>
      </c>
      <c r="K41" s="649">
        <v>0</v>
      </c>
      <c r="L41" s="649"/>
      <c r="M41" s="649"/>
      <c r="N41" s="651"/>
      <c r="O41" s="651"/>
      <c r="P41" s="651"/>
      <c r="Q41" s="651"/>
      <c r="R41" s="651"/>
      <c r="S41" s="651"/>
      <c r="T41" s="651"/>
      <c r="U41" s="651"/>
      <c r="V41" s="651"/>
      <c r="W41" s="651"/>
      <c r="X41" s="608"/>
      <c r="AA41" s="124"/>
      <c r="AB41" s="124"/>
      <c r="AC41" s="125"/>
      <c r="AD41" s="125"/>
      <c r="AE41" s="125"/>
      <c r="AF41" s="124"/>
      <c r="AG41" s="125"/>
      <c r="AH41" s="125"/>
      <c r="AI41" s="125"/>
      <c r="AL41" s="110"/>
      <c r="AN41" s="124"/>
      <c r="AO41" s="124"/>
    </row>
    <row r="42" spans="1:41" ht="32.25" customHeight="1">
      <c r="A42" s="672"/>
      <c r="B42" s="610"/>
      <c r="C42" s="671"/>
      <c r="D42" s="648" t="s">
        <v>40</v>
      </c>
      <c r="E42" s="649">
        <v>0</v>
      </c>
      <c r="F42" s="649"/>
      <c r="G42" s="649"/>
      <c r="H42" s="649">
        <v>0</v>
      </c>
      <c r="I42" s="649">
        <v>0</v>
      </c>
      <c r="J42" s="650">
        <v>0</v>
      </c>
      <c r="K42" s="649">
        <v>0</v>
      </c>
      <c r="L42" s="673"/>
      <c r="M42" s="673"/>
      <c r="N42" s="651"/>
      <c r="O42" s="651"/>
      <c r="P42" s="651"/>
      <c r="Q42" s="651"/>
      <c r="R42" s="651"/>
      <c r="S42" s="651"/>
      <c r="T42" s="651"/>
      <c r="U42" s="651"/>
      <c r="V42" s="651"/>
      <c r="W42" s="651"/>
      <c r="X42" s="608"/>
      <c r="AA42" s="124"/>
      <c r="AB42" s="124"/>
      <c r="AC42" s="125"/>
      <c r="AD42" s="125"/>
      <c r="AE42" s="125"/>
      <c r="AF42" s="124"/>
      <c r="AG42" s="125"/>
      <c r="AH42" s="125"/>
      <c r="AI42" s="125"/>
      <c r="AL42" s="110"/>
      <c r="AN42" s="124"/>
      <c r="AO42" s="124"/>
    </row>
    <row r="43" spans="1:41" ht="13.5" customHeight="1">
      <c r="A43" s="672"/>
      <c r="B43" s="610"/>
      <c r="C43" s="671" t="s">
        <v>265</v>
      </c>
      <c r="D43" s="648" t="s">
        <v>37</v>
      </c>
      <c r="E43" s="662">
        <v>0.02</v>
      </c>
      <c r="F43" s="649"/>
      <c r="G43" s="649"/>
      <c r="H43" s="662">
        <v>0.02</v>
      </c>
      <c r="I43" s="662">
        <v>0.02</v>
      </c>
      <c r="J43" s="650">
        <v>0</v>
      </c>
      <c r="K43" s="649">
        <v>0</v>
      </c>
      <c r="L43" s="649"/>
      <c r="M43" s="674">
        <v>0.0659</v>
      </c>
      <c r="N43" s="651" t="s">
        <v>149</v>
      </c>
      <c r="O43" s="651" t="s">
        <v>151</v>
      </c>
      <c r="P43" s="651" t="s">
        <v>142</v>
      </c>
      <c r="Q43" s="651" t="s">
        <v>476</v>
      </c>
      <c r="R43" s="651" t="s">
        <v>148</v>
      </c>
      <c r="S43" s="651" t="s">
        <v>136</v>
      </c>
      <c r="T43" s="651" t="s">
        <v>136</v>
      </c>
      <c r="U43" s="651" t="s">
        <v>137</v>
      </c>
      <c r="V43" s="651" t="s">
        <v>138</v>
      </c>
      <c r="W43" s="651" t="s">
        <v>139</v>
      </c>
      <c r="X43" s="608">
        <v>104565</v>
      </c>
      <c r="AA43" s="124"/>
      <c r="AB43" s="124"/>
      <c r="AC43" s="125"/>
      <c r="AD43" s="125"/>
      <c r="AE43" s="125"/>
      <c r="AF43" s="124"/>
      <c r="AG43" s="125"/>
      <c r="AH43" s="125"/>
      <c r="AI43" s="125"/>
      <c r="AL43" s="110"/>
      <c r="AN43" s="124"/>
      <c r="AO43" s="124"/>
    </row>
    <row r="44" spans="1:41" ht="13.5" customHeight="1">
      <c r="A44" s="672"/>
      <c r="B44" s="610"/>
      <c r="C44" s="671"/>
      <c r="D44" s="648" t="s">
        <v>38</v>
      </c>
      <c r="E44" s="649">
        <v>4406593.18</v>
      </c>
      <c r="F44" s="649"/>
      <c r="G44" s="649"/>
      <c r="H44" s="649">
        <v>2923840.4</v>
      </c>
      <c r="I44" s="650">
        <v>4406593</v>
      </c>
      <c r="J44" s="650">
        <v>0</v>
      </c>
      <c r="K44" s="649">
        <v>0</v>
      </c>
      <c r="L44" s="649"/>
      <c r="M44" s="675">
        <v>13670283.47</v>
      </c>
      <c r="N44" s="651"/>
      <c r="O44" s="651"/>
      <c r="P44" s="651"/>
      <c r="Q44" s="651"/>
      <c r="R44" s="651"/>
      <c r="S44" s="651"/>
      <c r="T44" s="651"/>
      <c r="U44" s="651"/>
      <c r="V44" s="651"/>
      <c r="W44" s="651"/>
      <c r="X44" s="608"/>
      <c r="AA44" s="124"/>
      <c r="AB44" s="124"/>
      <c r="AC44" s="125"/>
      <c r="AD44" s="125"/>
      <c r="AE44" s="125"/>
      <c r="AF44" s="124"/>
      <c r="AG44" s="125"/>
      <c r="AH44" s="125"/>
      <c r="AI44" s="125"/>
      <c r="AL44" s="110"/>
      <c r="AN44" s="124"/>
      <c r="AO44" s="124"/>
    </row>
    <row r="45" spans="1:41" ht="14.25" customHeight="1">
      <c r="A45" s="672"/>
      <c r="B45" s="610"/>
      <c r="C45" s="671"/>
      <c r="D45" s="648" t="s">
        <v>39</v>
      </c>
      <c r="E45" s="649">
        <v>0</v>
      </c>
      <c r="F45" s="649"/>
      <c r="G45" s="649"/>
      <c r="H45" s="649">
        <v>0</v>
      </c>
      <c r="I45" s="649">
        <v>0</v>
      </c>
      <c r="J45" s="650">
        <v>0</v>
      </c>
      <c r="K45" s="649">
        <v>0</v>
      </c>
      <c r="L45" s="649"/>
      <c r="M45" s="675">
        <v>0</v>
      </c>
      <c r="N45" s="651"/>
      <c r="O45" s="651"/>
      <c r="P45" s="651"/>
      <c r="Q45" s="651"/>
      <c r="R45" s="651"/>
      <c r="S45" s="651"/>
      <c r="T45" s="651"/>
      <c r="U45" s="651"/>
      <c r="V45" s="651"/>
      <c r="W45" s="651"/>
      <c r="X45" s="608"/>
      <c r="AA45" s="124"/>
      <c r="AB45" s="124"/>
      <c r="AC45" s="125"/>
      <c r="AD45" s="125"/>
      <c r="AE45" s="125"/>
      <c r="AF45" s="124"/>
      <c r="AG45" s="125"/>
      <c r="AH45" s="125"/>
      <c r="AI45" s="125"/>
      <c r="AL45" s="110"/>
      <c r="AN45" s="124"/>
      <c r="AO45" s="124"/>
    </row>
    <row r="46" spans="1:41" ht="32.25" customHeight="1">
      <c r="A46" s="672"/>
      <c r="B46" s="610"/>
      <c r="C46" s="671"/>
      <c r="D46" s="648" t="s">
        <v>40</v>
      </c>
      <c r="E46" s="649">
        <v>0</v>
      </c>
      <c r="F46" s="649"/>
      <c r="G46" s="649"/>
      <c r="H46" s="649">
        <v>0</v>
      </c>
      <c r="I46" s="649">
        <v>0</v>
      </c>
      <c r="J46" s="650">
        <v>0</v>
      </c>
      <c r="K46" s="649">
        <v>0</v>
      </c>
      <c r="L46" s="673"/>
      <c r="M46" s="675">
        <v>0</v>
      </c>
      <c r="N46" s="651"/>
      <c r="O46" s="651"/>
      <c r="P46" s="651"/>
      <c r="Q46" s="651"/>
      <c r="R46" s="651"/>
      <c r="S46" s="651"/>
      <c r="T46" s="651"/>
      <c r="U46" s="651"/>
      <c r="V46" s="651"/>
      <c r="W46" s="651"/>
      <c r="X46" s="608"/>
      <c r="AA46" s="124"/>
      <c r="AB46" s="124"/>
      <c r="AC46" s="125"/>
      <c r="AD46" s="125"/>
      <c r="AE46" s="125"/>
      <c r="AF46" s="124"/>
      <c r="AG46" s="125"/>
      <c r="AH46" s="125"/>
      <c r="AI46" s="125"/>
      <c r="AL46" s="110"/>
      <c r="AN46" s="124"/>
      <c r="AO46" s="124"/>
    </row>
    <row r="47" spans="1:41" ht="13.5" customHeight="1">
      <c r="A47" s="672"/>
      <c r="B47" s="610"/>
      <c r="C47" s="671" t="s">
        <v>266</v>
      </c>
      <c r="D47" s="648" t="s">
        <v>37</v>
      </c>
      <c r="E47" s="662">
        <v>0.05</v>
      </c>
      <c r="F47" s="649"/>
      <c r="G47" s="649"/>
      <c r="H47" s="662">
        <v>0.05</v>
      </c>
      <c r="I47" s="662">
        <v>0.05</v>
      </c>
      <c r="J47" s="650">
        <v>0</v>
      </c>
      <c r="K47" s="649">
        <v>0</v>
      </c>
      <c r="L47" s="649"/>
      <c r="M47" s="674">
        <v>0.1318</v>
      </c>
      <c r="N47" s="651" t="s">
        <v>149</v>
      </c>
      <c r="O47" s="651" t="s">
        <v>152</v>
      </c>
      <c r="P47" s="651" t="s">
        <v>142</v>
      </c>
      <c r="Q47" s="651" t="s">
        <v>477</v>
      </c>
      <c r="R47" s="651" t="s">
        <v>148</v>
      </c>
      <c r="S47" s="651" t="s">
        <v>136</v>
      </c>
      <c r="T47" s="651" t="s">
        <v>136</v>
      </c>
      <c r="U47" s="651" t="s">
        <v>137</v>
      </c>
      <c r="V47" s="651" t="s">
        <v>138</v>
      </c>
      <c r="W47" s="651" t="s">
        <v>139</v>
      </c>
      <c r="X47" s="608">
        <v>19034</v>
      </c>
      <c r="AA47" s="124"/>
      <c r="AB47" s="124"/>
      <c r="AC47" s="125"/>
      <c r="AD47" s="125"/>
      <c r="AE47" s="125"/>
      <c r="AF47" s="124"/>
      <c r="AG47" s="125"/>
      <c r="AH47" s="125"/>
      <c r="AI47" s="125"/>
      <c r="AL47" s="110"/>
      <c r="AN47" s="124"/>
      <c r="AO47" s="124"/>
    </row>
    <row r="48" spans="1:41" ht="13.5" customHeight="1">
      <c r="A48" s="672"/>
      <c r="B48" s="610"/>
      <c r="C48" s="671"/>
      <c r="D48" s="648" t="s">
        <v>38</v>
      </c>
      <c r="E48" s="649">
        <v>11016482.95</v>
      </c>
      <c r="F48" s="649"/>
      <c r="G48" s="649"/>
      <c r="H48" s="649">
        <v>7309601</v>
      </c>
      <c r="I48" s="649">
        <v>11016482</v>
      </c>
      <c r="J48" s="650">
        <v>0</v>
      </c>
      <c r="K48" s="649">
        <v>0</v>
      </c>
      <c r="L48" s="649"/>
      <c r="M48" s="675">
        <v>27340566.93</v>
      </c>
      <c r="N48" s="651"/>
      <c r="O48" s="651"/>
      <c r="P48" s="651"/>
      <c r="Q48" s="651"/>
      <c r="R48" s="651"/>
      <c r="S48" s="651"/>
      <c r="T48" s="651"/>
      <c r="U48" s="651"/>
      <c r="V48" s="651"/>
      <c r="W48" s="651"/>
      <c r="X48" s="608"/>
      <c r="AA48" s="124"/>
      <c r="AB48" s="124"/>
      <c r="AC48" s="125"/>
      <c r="AD48" s="125"/>
      <c r="AE48" s="125"/>
      <c r="AF48" s="124"/>
      <c r="AG48" s="125"/>
      <c r="AH48" s="125"/>
      <c r="AI48" s="125"/>
      <c r="AL48" s="110"/>
      <c r="AN48" s="124"/>
      <c r="AO48" s="124"/>
    </row>
    <row r="49" spans="1:41" ht="14.25" customHeight="1">
      <c r="A49" s="672"/>
      <c r="B49" s="610"/>
      <c r="C49" s="671"/>
      <c r="D49" s="648" t="s">
        <v>39</v>
      </c>
      <c r="E49" s="649">
        <v>0</v>
      </c>
      <c r="F49" s="649"/>
      <c r="G49" s="649"/>
      <c r="H49" s="649">
        <v>0</v>
      </c>
      <c r="I49" s="649">
        <v>0</v>
      </c>
      <c r="J49" s="650">
        <v>0</v>
      </c>
      <c r="K49" s="649">
        <v>0</v>
      </c>
      <c r="L49" s="649"/>
      <c r="M49" s="675">
        <v>0</v>
      </c>
      <c r="N49" s="651"/>
      <c r="O49" s="651"/>
      <c r="P49" s="651"/>
      <c r="Q49" s="651"/>
      <c r="R49" s="651"/>
      <c r="S49" s="651"/>
      <c r="T49" s="651"/>
      <c r="U49" s="651"/>
      <c r="V49" s="651"/>
      <c r="W49" s="651"/>
      <c r="X49" s="608"/>
      <c r="AA49" s="124"/>
      <c r="AB49" s="124"/>
      <c r="AC49" s="125"/>
      <c r="AD49" s="125"/>
      <c r="AE49" s="125"/>
      <c r="AF49" s="124"/>
      <c r="AG49" s="125"/>
      <c r="AH49" s="125"/>
      <c r="AI49" s="125"/>
      <c r="AL49" s="110"/>
      <c r="AN49" s="124"/>
      <c r="AO49" s="124"/>
    </row>
    <row r="50" spans="1:41" ht="32.25" customHeight="1">
      <c r="A50" s="672"/>
      <c r="B50" s="610"/>
      <c r="C50" s="671"/>
      <c r="D50" s="648" t="s">
        <v>40</v>
      </c>
      <c r="E50" s="649">
        <v>0</v>
      </c>
      <c r="F50" s="649"/>
      <c r="G50" s="649"/>
      <c r="H50" s="649">
        <v>0</v>
      </c>
      <c r="I50" s="649">
        <v>0</v>
      </c>
      <c r="J50" s="650">
        <v>0</v>
      </c>
      <c r="K50" s="649">
        <v>0</v>
      </c>
      <c r="L50" s="673"/>
      <c r="M50" s="675">
        <v>0</v>
      </c>
      <c r="N50" s="651"/>
      <c r="O50" s="651"/>
      <c r="P50" s="651"/>
      <c r="Q50" s="651"/>
      <c r="R50" s="651"/>
      <c r="S50" s="651"/>
      <c r="T50" s="651"/>
      <c r="U50" s="651"/>
      <c r="V50" s="651"/>
      <c r="W50" s="651"/>
      <c r="X50" s="608"/>
      <c r="AA50" s="124"/>
      <c r="AB50" s="124"/>
      <c r="AC50" s="125"/>
      <c r="AD50" s="125"/>
      <c r="AE50" s="125"/>
      <c r="AF50" s="124"/>
      <c r="AG50" s="125"/>
      <c r="AH50" s="125"/>
      <c r="AI50" s="125"/>
      <c r="AL50" s="110"/>
      <c r="AN50" s="124"/>
      <c r="AO50" s="124"/>
    </row>
    <row r="51" spans="1:41" ht="13.5" customHeight="1">
      <c r="A51" s="672"/>
      <c r="B51" s="610"/>
      <c r="C51" s="671" t="s">
        <v>267</v>
      </c>
      <c r="D51" s="648" t="s">
        <v>37</v>
      </c>
      <c r="E51" s="662">
        <v>0.01</v>
      </c>
      <c r="F51" s="649"/>
      <c r="G51" s="649"/>
      <c r="H51" s="662">
        <v>0.01</v>
      </c>
      <c r="I51" s="662">
        <v>0.01</v>
      </c>
      <c r="J51" s="650">
        <v>0</v>
      </c>
      <c r="K51" s="649">
        <v>0</v>
      </c>
      <c r="L51" s="649"/>
      <c r="M51" s="649"/>
      <c r="N51" s="651" t="s">
        <v>153</v>
      </c>
      <c r="O51" s="651" t="s">
        <v>154</v>
      </c>
      <c r="P51" s="651" t="s">
        <v>142</v>
      </c>
      <c r="Q51" s="651" t="s">
        <v>264</v>
      </c>
      <c r="R51" s="651" t="s">
        <v>148</v>
      </c>
      <c r="S51" s="651" t="s">
        <v>136</v>
      </c>
      <c r="T51" s="651" t="s">
        <v>136</v>
      </c>
      <c r="U51" s="651" t="s">
        <v>137</v>
      </c>
      <c r="V51" s="651" t="s">
        <v>138</v>
      </c>
      <c r="W51" s="651" t="s">
        <v>139</v>
      </c>
      <c r="X51" s="608"/>
      <c r="AA51" s="124"/>
      <c r="AB51" s="124"/>
      <c r="AC51" s="125"/>
      <c r="AD51" s="125"/>
      <c r="AE51" s="125"/>
      <c r="AF51" s="124"/>
      <c r="AG51" s="125"/>
      <c r="AH51" s="125"/>
      <c r="AI51" s="125"/>
      <c r="AL51" s="110"/>
      <c r="AN51" s="124"/>
      <c r="AO51" s="124"/>
    </row>
    <row r="52" spans="1:41" ht="13.5" customHeight="1">
      <c r="A52" s="672"/>
      <c r="B52" s="610"/>
      <c r="C52" s="671"/>
      <c r="D52" s="648" t="s">
        <v>38</v>
      </c>
      <c r="E52" s="649">
        <v>2203296.59</v>
      </c>
      <c r="F52" s="649"/>
      <c r="G52" s="649"/>
      <c r="H52" s="649">
        <v>1461920.2</v>
      </c>
      <c r="I52" s="649">
        <v>2203296.59</v>
      </c>
      <c r="J52" s="650">
        <v>0</v>
      </c>
      <c r="K52" s="649">
        <v>0</v>
      </c>
      <c r="L52" s="649"/>
      <c r="M52" s="649"/>
      <c r="N52" s="651"/>
      <c r="O52" s="651"/>
      <c r="P52" s="651"/>
      <c r="Q52" s="651"/>
      <c r="R52" s="651"/>
      <c r="S52" s="651"/>
      <c r="T52" s="651"/>
      <c r="U52" s="651"/>
      <c r="V52" s="651"/>
      <c r="W52" s="651"/>
      <c r="X52" s="608"/>
      <c r="AA52" s="124"/>
      <c r="AB52" s="124"/>
      <c r="AC52" s="125"/>
      <c r="AD52" s="125"/>
      <c r="AE52" s="125"/>
      <c r="AF52" s="124"/>
      <c r="AG52" s="125"/>
      <c r="AH52" s="125"/>
      <c r="AI52" s="125"/>
      <c r="AL52" s="110"/>
      <c r="AN52" s="124"/>
      <c r="AO52" s="124"/>
    </row>
    <row r="53" spans="1:41" ht="14.25" customHeight="1">
      <c r="A53" s="672"/>
      <c r="B53" s="610"/>
      <c r="C53" s="671"/>
      <c r="D53" s="648" t="s">
        <v>39</v>
      </c>
      <c r="E53" s="649">
        <v>0</v>
      </c>
      <c r="F53" s="649"/>
      <c r="G53" s="649"/>
      <c r="H53" s="649">
        <v>0</v>
      </c>
      <c r="I53" s="649">
        <v>0</v>
      </c>
      <c r="J53" s="650">
        <v>0</v>
      </c>
      <c r="K53" s="649">
        <v>0</v>
      </c>
      <c r="L53" s="649"/>
      <c r="M53" s="649"/>
      <c r="N53" s="651"/>
      <c r="O53" s="651"/>
      <c r="P53" s="651"/>
      <c r="Q53" s="651"/>
      <c r="R53" s="651"/>
      <c r="S53" s="651"/>
      <c r="T53" s="651"/>
      <c r="U53" s="651"/>
      <c r="V53" s="651"/>
      <c r="W53" s="651"/>
      <c r="X53" s="608"/>
      <c r="AA53" s="124"/>
      <c r="AB53" s="124"/>
      <c r="AC53" s="125"/>
      <c r="AD53" s="125"/>
      <c r="AE53" s="125"/>
      <c r="AF53" s="124"/>
      <c r="AG53" s="125"/>
      <c r="AH53" s="125"/>
      <c r="AI53" s="125"/>
      <c r="AL53" s="110"/>
      <c r="AN53" s="124"/>
      <c r="AO53" s="124"/>
    </row>
    <row r="54" spans="1:41" ht="32.25" customHeight="1">
      <c r="A54" s="672"/>
      <c r="B54" s="610"/>
      <c r="C54" s="671"/>
      <c r="D54" s="648" t="s">
        <v>40</v>
      </c>
      <c r="E54" s="649">
        <v>0</v>
      </c>
      <c r="F54" s="649"/>
      <c r="G54" s="649"/>
      <c r="H54" s="649">
        <v>0</v>
      </c>
      <c r="I54" s="649">
        <v>0</v>
      </c>
      <c r="J54" s="650">
        <v>0</v>
      </c>
      <c r="K54" s="649">
        <v>0</v>
      </c>
      <c r="L54" s="673"/>
      <c r="M54" s="673"/>
      <c r="N54" s="651"/>
      <c r="O54" s="651"/>
      <c r="P54" s="651"/>
      <c r="Q54" s="651"/>
      <c r="R54" s="651"/>
      <c r="S54" s="651"/>
      <c r="T54" s="651"/>
      <c r="U54" s="651"/>
      <c r="V54" s="651"/>
      <c r="W54" s="651"/>
      <c r="X54" s="608"/>
      <c r="AA54" s="124"/>
      <c r="AB54" s="124"/>
      <c r="AC54" s="125"/>
      <c r="AD54" s="125"/>
      <c r="AE54" s="125"/>
      <c r="AF54" s="124"/>
      <c r="AG54" s="125"/>
      <c r="AH54" s="125"/>
      <c r="AI54" s="125"/>
      <c r="AL54" s="110"/>
      <c r="AN54" s="124"/>
      <c r="AO54" s="124"/>
    </row>
    <row r="55" spans="1:41" ht="13.5" customHeight="1">
      <c r="A55" s="672"/>
      <c r="B55" s="610"/>
      <c r="C55" s="671" t="s">
        <v>268</v>
      </c>
      <c r="D55" s="648" t="s">
        <v>37</v>
      </c>
      <c r="E55" s="662">
        <v>0.12</v>
      </c>
      <c r="F55" s="649"/>
      <c r="G55" s="649"/>
      <c r="H55" s="662">
        <v>0.12</v>
      </c>
      <c r="I55" s="676">
        <v>0.12</v>
      </c>
      <c r="J55" s="650">
        <v>0</v>
      </c>
      <c r="K55" s="649">
        <v>0</v>
      </c>
      <c r="L55" s="649"/>
      <c r="M55" s="649"/>
      <c r="N55" s="651" t="s">
        <v>155</v>
      </c>
      <c r="O55" s="651" t="s">
        <v>156</v>
      </c>
      <c r="P55" s="651" t="s">
        <v>142</v>
      </c>
      <c r="Q55" s="651" t="s">
        <v>264</v>
      </c>
      <c r="R55" s="651" t="s">
        <v>148</v>
      </c>
      <c r="S55" s="651" t="s">
        <v>136</v>
      </c>
      <c r="T55" s="651" t="s">
        <v>136</v>
      </c>
      <c r="U55" s="651" t="s">
        <v>137</v>
      </c>
      <c r="V55" s="651" t="s">
        <v>138</v>
      </c>
      <c r="W55" s="651" t="s">
        <v>139</v>
      </c>
      <c r="X55" s="608"/>
      <c r="AA55" s="124"/>
      <c r="AB55" s="124"/>
      <c r="AC55" s="125"/>
      <c r="AD55" s="125"/>
      <c r="AE55" s="125"/>
      <c r="AF55" s="124"/>
      <c r="AG55" s="125"/>
      <c r="AH55" s="125"/>
      <c r="AI55" s="125"/>
      <c r="AL55" s="110"/>
      <c r="AN55" s="124"/>
      <c r="AO55" s="124"/>
    </row>
    <row r="56" spans="1:41" ht="13.5" customHeight="1">
      <c r="A56" s="672"/>
      <c r="B56" s="610"/>
      <c r="C56" s="671"/>
      <c r="D56" s="648" t="s">
        <v>38</v>
      </c>
      <c r="E56" s="649">
        <v>23439559.08</v>
      </c>
      <c r="F56" s="649"/>
      <c r="G56" s="649"/>
      <c r="H56" s="649">
        <v>17543042.4</v>
      </c>
      <c r="I56" s="649">
        <v>26439559</v>
      </c>
      <c r="J56" s="650">
        <v>0</v>
      </c>
      <c r="K56" s="649">
        <v>0</v>
      </c>
      <c r="L56" s="649"/>
      <c r="M56" s="649"/>
      <c r="N56" s="651"/>
      <c r="O56" s="651"/>
      <c r="P56" s="651"/>
      <c r="Q56" s="651"/>
      <c r="R56" s="651"/>
      <c r="S56" s="651"/>
      <c r="T56" s="651"/>
      <c r="U56" s="651"/>
      <c r="V56" s="651"/>
      <c r="W56" s="651"/>
      <c r="X56" s="608"/>
      <c r="AA56" s="124"/>
      <c r="AB56" s="124"/>
      <c r="AC56" s="125"/>
      <c r="AD56" s="125"/>
      <c r="AE56" s="125"/>
      <c r="AF56" s="124"/>
      <c r="AG56" s="125"/>
      <c r="AH56" s="125"/>
      <c r="AI56" s="125"/>
      <c r="AL56" s="110"/>
      <c r="AN56" s="124"/>
      <c r="AO56" s="124"/>
    </row>
    <row r="57" spans="1:41" ht="14.25" customHeight="1">
      <c r="A57" s="672"/>
      <c r="B57" s="610"/>
      <c r="C57" s="671"/>
      <c r="D57" s="648" t="s">
        <v>39</v>
      </c>
      <c r="E57" s="649">
        <v>0</v>
      </c>
      <c r="F57" s="649"/>
      <c r="G57" s="649"/>
      <c r="H57" s="649">
        <v>0</v>
      </c>
      <c r="I57" s="649">
        <v>0</v>
      </c>
      <c r="J57" s="650">
        <v>0</v>
      </c>
      <c r="K57" s="649">
        <v>0</v>
      </c>
      <c r="L57" s="649"/>
      <c r="M57" s="649"/>
      <c r="N57" s="651"/>
      <c r="O57" s="651"/>
      <c r="P57" s="651"/>
      <c r="Q57" s="651"/>
      <c r="R57" s="651"/>
      <c r="S57" s="651"/>
      <c r="T57" s="651"/>
      <c r="U57" s="651"/>
      <c r="V57" s="651"/>
      <c r="W57" s="651"/>
      <c r="X57" s="608"/>
      <c r="AA57" s="124"/>
      <c r="AB57" s="124"/>
      <c r="AC57" s="125"/>
      <c r="AD57" s="125"/>
      <c r="AE57" s="125"/>
      <c r="AF57" s="124"/>
      <c r="AG57" s="125"/>
      <c r="AH57" s="125"/>
      <c r="AI57" s="125"/>
      <c r="AL57" s="110"/>
      <c r="AN57" s="124"/>
      <c r="AO57" s="124"/>
    </row>
    <row r="58" spans="1:41" ht="32.25" customHeight="1">
      <c r="A58" s="672"/>
      <c r="B58" s="610"/>
      <c r="C58" s="671"/>
      <c r="D58" s="648" t="s">
        <v>40</v>
      </c>
      <c r="E58" s="649">
        <v>0</v>
      </c>
      <c r="F58" s="649"/>
      <c r="G58" s="649"/>
      <c r="H58" s="649">
        <v>0</v>
      </c>
      <c r="I58" s="649">
        <v>0</v>
      </c>
      <c r="J58" s="650">
        <v>0</v>
      </c>
      <c r="K58" s="649">
        <v>0</v>
      </c>
      <c r="L58" s="673"/>
      <c r="M58" s="673"/>
      <c r="N58" s="651"/>
      <c r="O58" s="651"/>
      <c r="P58" s="651"/>
      <c r="Q58" s="651"/>
      <c r="R58" s="651"/>
      <c r="S58" s="651"/>
      <c r="T58" s="651"/>
      <c r="U58" s="651"/>
      <c r="V58" s="651"/>
      <c r="W58" s="651"/>
      <c r="X58" s="608"/>
      <c r="AA58" s="124"/>
      <c r="AB58" s="124"/>
      <c r="AC58" s="125"/>
      <c r="AD58" s="125"/>
      <c r="AE58" s="125"/>
      <c r="AF58" s="124"/>
      <c r="AG58" s="125"/>
      <c r="AH58" s="125"/>
      <c r="AI58" s="125"/>
      <c r="AL58" s="110"/>
      <c r="AN58" s="124"/>
      <c r="AO58" s="124"/>
    </row>
    <row r="59" spans="1:41" ht="13.5" customHeight="1">
      <c r="A59" s="672"/>
      <c r="B59" s="610"/>
      <c r="C59" s="671" t="s">
        <v>269</v>
      </c>
      <c r="D59" s="648" t="s">
        <v>37</v>
      </c>
      <c r="E59" s="662">
        <v>0.01</v>
      </c>
      <c r="F59" s="649"/>
      <c r="G59" s="649"/>
      <c r="H59" s="662">
        <v>0.01</v>
      </c>
      <c r="I59" s="662">
        <v>0.01</v>
      </c>
      <c r="J59" s="650">
        <v>0</v>
      </c>
      <c r="K59" s="649">
        <v>0</v>
      </c>
      <c r="L59" s="649"/>
      <c r="M59" s="649"/>
      <c r="N59" s="651" t="s">
        <v>155</v>
      </c>
      <c r="O59" s="651" t="s">
        <v>157</v>
      </c>
      <c r="P59" s="651" t="s">
        <v>142</v>
      </c>
      <c r="Q59" s="651" t="s">
        <v>264</v>
      </c>
      <c r="R59" s="651" t="s">
        <v>148</v>
      </c>
      <c r="S59" s="651" t="s">
        <v>136</v>
      </c>
      <c r="T59" s="651" t="s">
        <v>136</v>
      </c>
      <c r="U59" s="651" t="s">
        <v>137</v>
      </c>
      <c r="V59" s="651" t="s">
        <v>138</v>
      </c>
      <c r="W59" s="651" t="s">
        <v>139</v>
      </c>
      <c r="X59" s="608"/>
      <c r="AA59" s="124"/>
      <c r="AB59" s="124"/>
      <c r="AC59" s="125"/>
      <c r="AD59" s="125"/>
      <c r="AE59" s="125"/>
      <c r="AF59" s="124"/>
      <c r="AG59" s="125"/>
      <c r="AH59" s="125"/>
      <c r="AI59" s="125"/>
      <c r="AL59" s="110"/>
      <c r="AN59" s="124"/>
      <c r="AO59" s="124"/>
    </row>
    <row r="60" spans="1:41" ht="13.5" customHeight="1">
      <c r="A60" s="672"/>
      <c r="B60" s="610"/>
      <c r="C60" s="671"/>
      <c r="D60" s="648" t="s">
        <v>38</v>
      </c>
      <c r="E60" s="649">
        <v>2203296.59</v>
      </c>
      <c r="F60" s="649"/>
      <c r="G60" s="649"/>
      <c r="H60" s="649">
        <v>1461920.2</v>
      </c>
      <c r="I60" s="649">
        <v>2203296.59</v>
      </c>
      <c r="J60" s="650">
        <v>0</v>
      </c>
      <c r="K60" s="649">
        <v>0</v>
      </c>
      <c r="L60" s="649"/>
      <c r="M60" s="649"/>
      <c r="N60" s="651"/>
      <c r="O60" s="651"/>
      <c r="P60" s="651"/>
      <c r="Q60" s="651"/>
      <c r="R60" s="651"/>
      <c r="S60" s="651"/>
      <c r="T60" s="651"/>
      <c r="U60" s="651"/>
      <c r="V60" s="651"/>
      <c r="W60" s="651"/>
      <c r="X60" s="608"/>
      <c r="AA60" s="124"/>
      <c r="AB60" s="124"/>
      <c r="AC60" s="125"/>
      <c r="AD60" s="125"/>
      <c r="AE60" s="125"/>
      <c r="AF60" s="124"/>
      <c r="AG60" s="125"/>
      <c r="AH60" s="125"/>
      <c r="AI60" s="125"/>
      <c r="AL60" s="110"/>
      <c r="AN60" s="124"/>
      <c r="AO60" s="124"/>
    </row>
    <row r="61" spans="1:41" ht="14.25" customHeight="1">
      <c r="A61" s="672"/>
      <c r="B61" s="610"/>
      <c r="C61" s="671"/>
      <c r="D61" s="648" t="s">
        <v>39</v>
      </c>
      <c r="E61" s="649">
        <v>0</v>
      </c>
      <c r="F61" s="649"/>
      <c r="G61" s="649"/>
      <c r="H61" s="649">
        <v>0</v>
      </c>
      <c r="I61" s="649">
        <v>0</v>
      </c>
      <c r="J61" s="650">
        <v>0</v>
      </c>
      <c r="K61" s="649">
        <v>0</v>
      </c>
      <c r="L61" s="649"/>
      <c r="M61" s="649"/>
      <c r="N61" s="651"/>
      <c r="O61" s="651"/>
      <c r="P61" s="651"/>
      <c r="Q61" s="651"/>
      <c r="R61" s="651"/>
      <c r="S61" s="651"/>
      <c r="T61" s="651"/>
      <c r="U61" s="651"/>
      <c r="V61" s="651"/>
      <c r="W61" s="651"/>
      <c r="X61" s="608"/>
      <c r="AA61" s="124"/>
      <c r="AB61" s="124"/>
      <c r="AC61" s="125"/>
      <c r="AD61" s="125"/>
      <c r="AE61" s="125"/>
      <c r="AF61" s="124"/>
      <c r="AG61" s="125"/>
      <c r="AH61" s="125"/>
      <c r="AI61" s="125"/>
      <c r="AL61" s="110"/>
      <c r="AN61" s="124"/>
      <c r="AO61" s="124"/>
    </row>
    <row r="62" spans="1:41" ht="32.25" customHeight="1">
      <c r="A62" s="672"/>
      <c r="B62" s="610"/>
      <c r="C62" s="671"/>
      <c r="D62" s="648" t="s">
        <v>40</v>
      </c>
      <c r="E62" s="649">
        <v>0</v>
      </c>
      <c r="F62" s="649"/>
      <c r="G62" s="649"/>
      <c r="H62" s="649">
        <v>0</v>
      </c>
      <c r="I62" s="649">
        <v>0</v>
      </c>
      <c r="J62" s="650">
        <v>0</v>
      </c>
      <c r="K62" s="649">
        <v>0</v>
      </c>
      <c r="L62" s="673"/>
      <c r="M62" s="673"/>
      <c r="N62" s="651"/>
      <c r="O62" s="651"/>
      <c r="P62" s="651"/>
      <c r="Q62" s="651"/>
      <c r="R62" s="651"/>
      <c r="S62" s="651"/>
      <c r="T62" s="651"/>
      <c r="U62" s="651"/>
      <c r="V62" s="651"/>
      <c r="W62" s="651"/>
      <c r="X62" s="608"/>
      <c r="AA62" s="124"/>
      <c r="AB62" s="124"/>
      <c r="AC62" s="125"/>
      <c r="AD62" s="125"/>
      <c r="AE62" s="125"/>
      <c r="AF62" s="124"/>
      <c r="AG62" s="125"/>
      <c r="AH62" s="125"/>
      <c r="AI62" s="125"/>
      <c r="AL62" s="110"/>
      <c r="AN62" s="124"/>
      <c r="AO62" s="124"/>
    </row>
    <row r="63" spans="1:41" ht="13.5" customHeight="1">
      <c r="A63" s="672"/>
      <c r="B63" s="610"/>
      <c r="C63" s="671" t="s">
        <v>270</v>
      </c>
      <c r="D63" s="648" t="s">
        <v>37</v>
      </c>
      <c r="E63" s="662">
        <v>0.12</v>
      </c>
      <c r="F63" s="649"/>
      <c r="G63" s="649"/>
      <c r="H63" s="662">
        <v>0.12</v>
      </c>
      <c r="I63" s="662">
        <v>0.12</v>
      </c>
      <c r="J63" s="650">
        <v>0</v>
      </c>
      <c r="K63" s="649">
        <v>0</v>
      </c>
      <c r="L63" s="649"/>
      <c r="M63" s="674">
        <v>0.1977</v>
      </c>
      <c r="N63" s="651" t="s">
        <v>158</v>
      </c>
      <c r="O63" s="651" t="s">
        <v>159</v>
      </c>
      <c r="P63" s="651" t="s">
        <v>142</v>
      </c>
      <c r="Q63" s="651" t="s">
        <v>478</v>
      </c>
      <c r="R63" s="651" t="s">
        <v>148</v>
      </c>
      <c r="S63" s="651" t="s">
        <v>136</v>
      </c>
      <c r="T63" s="651" t="s">
        <v>136</v>
      </c>
      <c r="U63" s="651" t="s">
        <v>137</v>
      </c>
      <c r="V63" s="651" t="s">
        <v>138</v>
      </c>
      <c r="W63" s="651" t="s">
        <v>139</v>
      </c>
      <c r="X63" s="608">
        <v>157588</v>
      </c>
      <c r="AA63" s="124"/>
      <c r="AB63" s="124"/>
      <c r="AC63" s="125"/>
      <c r="AD63" s="125"/>
      <c r="AE63" s="125"/>
      <c r="AF63" s="124"/>
      <c r="AG63" s="125"/>
      <c r="AH63" s="125"/>
      <c r="AI63" s="125"/>
      <c r="AL63" s="110"/>
      <c r="AN63" s="124"/>
      <c r="AO63" s="124"/>
    </row>
    <row r="64" spans="1:41" ht="13.5" customHeight="1">
      <c r="A64" s="672"/>
      <c r="B64" s="610"/>
      <c r="C64" s="671"/>
      <c r="D64" s="648" t="s">
        <v>38</v>
      </c>
      <c r="E64" s="649">
        <v>26439559.08</v>
      </c>
      <c r="F64" s="649"/>
      <c r="G64" s="649"/>
      <c r="H64" s="649">
        <v>17543042.4</v>
      </c>
      <c r="I64" s="649">
        <v>26439559.08</v>
      </c>
      <c r="J64" s="650">
        <v>0</v>
      </c>
      <c r="K64" s="649">
        <v>0</v>
      </c>
      <c r="L64" s="649"/>
      <c r="M64" s="677">
        <v>41010850.4</v>
      </c>
      <c r="N64" s="651"/>
      <c r="O64" s="651"/>
      <c r="P64" s="651"/>
      <c r="Q64" s="651"/>
      <c r="R64" s="651"/>
      <c r="S64" s="651"/>
      <c r="T64" s="651"/>
      <c r="U64" s="651"/>
      <c r="V64" s="651"/>
      <c r="W64" s="651"/>
      <c r="X64" s="608"/>
      <c r="AA64" s="124"/>
      <c r="AB64" s="124"/>
      <c r="AC64" s="125"/>
      <c r="AD64" s="125"/>
      <c r="AE64" s="125"/>
      <c r="AF64" s="124"/>
      <c r="AG64" s="125"/>
      <c r="AH64" s="125"/>
      <c r="AI64" s="125"/>
      <c r="AL64" s="110"/>
      <c r="AN64" s="124"/>
      <c r="AO64" s="124"/>
    </row>
    <row r="65" spans="1:41" ht="14.25" customHeight="1">
      <c r="A65" s="672"/>
      <c r="B65" s="610"/>
      <c r="C65" s="671"/>
      <c r="D65" s="648" t="s">
        <v>39</v>
      </c>
      <c r="E65" s="649">
        <v>0</v>
      </c>
      <c r="F65" s="649"/>
      <c r="G65" s="649"/>
      <c r="H65" s="649">
        <v>0</v>
      </c>
      <c r="I65" s="649">
        <v>0</v>
      </c>
      <c r="J65" s="650">
        <v>0</v>
      </c>
      <c r="K65" s="649">
        <v>0</v>
      </c>
      <c r="L65" s="649"/>
      <c r="M65" s="675">
        <v>0</v>
      </c>
      <c r="N65" s="651"/>
      <c r="O65" s="651"/>
      <c r="P65" s="651"/>
      <c r="Q65" s="651"/>
      <c r="R65" s="651"/>
      <c r="S65" s="651"/>
      <c r="T65" s="651"/>
      <c r="U65" s="651"/>
      <c r="V65" s="651"/>
      <c r="W65" s="651"/>
      <c r="X65" s="608"/>
      <c r="AA65" s="124"/>
      <c r="AB65" s="124"/>
      <c r="AC65" s="125"/>
      <c r="AD65" s="125"/>
      <c r="AE65" s="125"/>
      <c r="AF65" s="124"/>
      <c r="AG65" s="125"/>
      <c r="AH65" s="125"/>
      <c r="AI65" s="125"/>
      <c r="AL65" s="110"/>
      <c r="AN65" s="124"/>
      <c r="AO65" s="124"/>
    </row>
    <row r="66" spans="1:41" ht="32.25" customHeight="1">
      <c r="A66" s="672"/>
      <c r="B66" s="610"/>
      <c r="C66" s="671"/>
      <c r="D66" s="648" t="s">
        <v>40</v>
      </c>
      <c r="E66" s="649">
        <v>0</v>
      </c>
      <c r="F66" s="649"/>
      <c r="G66" s="649"/>
      <c r="H66" s="649">
        <v>0</v>
      </c>
      <c r="I66" s="649">
        <v>0</v>
      </c>
      <c r="J66" s="650">
        <v>0</v>
      </c>
      <c r="K66" s="649">
        <v>0</v>
      </c>
      <c r="L66" s="673"/>
      <c r="M66" s="675">
        <v>0</v>
      </c>
      <c r="N66" s="651"/>
      <c r="O66" s="651"/>
      <c r="P66" s="651"/>
      <c r="Q66" s="651"/>
      <c r="R66" s="651"/>
      <c r="S66" s="651"/>
      <c r="T66" s="651"/>
      <c r="U66" s="651"/>
      <c r="V66" s="651"/>
      <c r="W66" s="651"/>
      <c r="X66" s="608"/>
      <c r="AA66" s="124"/>
      <c r="AB66" s="124"/>
      <c r="AC66" s="125"/>
      <c r="AD66" s="125"/>
      <c r="AE66" s="125"/>
      <c r="AF66" s="124"/>
      <c r="AG66" s="125"/>
      <c r="AH66" s="125"/>
      <c r="AI66" s="125"/>
      <c r="AL66" s="110"/>
      <c r="AN66" s="124"/>
      <c r="AO66" s="124"/>
    </row>
    <row r="67" spans="1:41" ht="13.5" customHeight="1">
      <c r="A67" s="672"/>
      <c r="B67" s="610"/>
      <c r="C67" s="671" t="s">
        <v>271</v>
      </c>
      <c r="D67" s="648" t="s">
        <v>37</v>
      </c>
      <c r="E67" s="662">
        <v>0.12</v>
      </c>
      <c r="F67" s="649"/>
      <c r="G67" s="649"/>
      <c r="H67" s="662">
        <v>0.12</v>
      </c>
      <c r="I67" s="662">
        <v>0.12</v>
      </c>
      <c r="J67" s="650">
        <v>0</v>
      </c>
      <c r="K67" s="649">
        <v>0</v>
      </c>
      <c r="L67" s="649"/>
      <c r="M67" s="649"/>
      <c r="N67" s="651" t="s">
        <v>158</v>
      </c>
      <c r="O67" s="651" t="s">
        <v>160</v>
      </c>
      <c r="P67" s="651" t="s">
        <v>142</v>
      </c>
      <c r="Q67" s="651" t="s">
        <v>264</v>
      </c>
      <c r="R67" s="651" t="s">
        <v>148</v>
      </c>
      <c r="S67" s="651" t="s">
        <v>136</v>
      </c>
      <c r="T67" s="651" t="s">
        <v>136</v>
      </c>
      <c r="U67" s="651" t="s">
        <v>137</v>
      </c>
      <c r="V67" s="651" t="s">
        <v>138</v>
      </c>
      <c r="W67" s="651" t="s">
        <v>139</v>
      </c>
      <c r="X67" s="608"/>
      <c r="AA67" s="124"/>
      <c r="AB67" s="124"/>
      <c r="AC67" s="125"/>
      <c r="AD67" s="125"/>
      <c r="AE67" s="125"/>
      <c r="AF67" s="124"/>
      <c r="AG67" s="125"/>
      <c r="AH67" s="125"/>
      <c r="AI67" s="125"/>
      <c r="AL67" s="110"/>
      <c r="AN67" s="124"/>
      <c r="AO67" s="124"/>
    </row>
    <row r="68" spans="1:41" ht="13.5" customHeight="1">
      <c r="A68" s="672"/>
      <c r="B68" s="610"/>
      <c r="C68" s="671"/>
      <c r="D68" s="648" t="s">
        <v>38</v>
      </c>
      <c r="E68" s="649">
        <v>26439559.08</v>
      </c>
      <c r="F68" s="649"/>
      <c r="G68" s="649"/>
      <c r="H68" s="649">
        <v>17543042.4</v>
      </c>
      <c r="I68" s="649">
        <v>26439559.08</v>
      </c>
      <c r="J68" s="650">
        <v>0</v>
      </c>
      <c r="K68" s="649">
        <v>0</v>
      </c>
      <c r="L68" s="649"/>
      <c r="M68" s="649"/>
      <c r="N68" s="651"/>
      <c r="O68" s="651"/>
      <c r="P68" s="651"/>
      <c r="Q68" s="651"/>
      <c r="R68" s="651"/>
      <c r="S68" s="651"/>
      <c r="T68" s="651"/>
      <c r="U68" s="651"/>
      <c r="V68" s="651"/>
      <c r="W68" s="651"/>
      <c r="X68" s="608"/>
      <c r="AA68" s="124"/>
      <c r="AB68" s="124"/>
      <c r="AC68" s="125"/>
      <c r="AD68" s="125"/>
      <c r="AE68" s="125"/>
      <c r="AF68" s="124"/>
      <c r="AG68" s="125"/>
      <c r="AH68" s="125"/>
      <c r="AI68" s="125"/>
      <c r="AL68" s="110"/>
      <c r="AN68" s="124"/>
      <c r="AO68" s="124"/>
    </row>
    <row r="69" spans="1:41" ht="14.25" customHeight="1">
      <c r="A69" s="672"/>
      <c r="B69" s="610"/>
      <c r="C69" s="671"/>
      <c r="D69" s="648" t="s">
        <v>39</v>
      </c>
      <c r="E69" s="649">
        <v>0</v>
      </c>
      <c r="F69" s="649"/>
      <c r="G69" s="649"/>
      <c r="H69" s="649">
        <v>0</v>
      </c>
      <c r="I69" s="649">
        <v>0</v>
      </c>
      <c r="J69" s="650">
        <v>0</v>
      </c>
      <c r="K69" s="649">
        <v>0</v>
      </c>
      <c r="L69" s="649"/>
      <c r="M69" s="649"/>
      <c r="N69" s="651"/>
      <c r="O69" s="651"/>
      <c r="P69" s="651"/>
      <c r="Q69" s="651"/>
      <c r="R69" s="651"/>
      <c r="S69" s="651"/>
      <c r="T69" s="651"/>
      <c r="U69" s="651"/>
      <c r="V69" s="651"/>
      <c r="W69" s="651"/>
      <c r="X69" s="608"/>
      <c r="AA69" s="124"/>
      <c r="AB69" s="124"/>
      <c r="AC69" s="125"/>
      <c r="AD69" s="125"/>
      <c r="AE69" s="125"/>
      <c r="AF69" s="124"/>
      <c r="AG69" s="125"/>
      <c r="AH69" s="125"/>
      <c r="AI69" s="125"/>
      <c r="AL69" s="110"/>
      <c r="AN69" s="124"/>
      <c r="AO69" s="124"/>
    </row>
    <row r="70" spans="1:41" ht="32.25" customHeight="1">
      <c r="A70" s="672"/>
      <c r="B70" s="610"/>
      <c r="C70" s="671"/>
      <c r="D70" s="648" t="s">
        <v>40</v>
      </c>
      <c r="E70" s="649">
        <v>0</v>
      </c>
      <c r="F70" s="649"/>
      <c r="G70" s="649"/>
      <c r="H70" s="649">
        <v>0</v>
      </c>
      <c r="I70" s="649">
        <v>0</v>
      </c>
      <c r="J70" s="650">
        <v>0</v>
      </c>
      <c r="K70" s="649">
        <v>0</v>
      </c>
      <c r="L70" s="673"/>
      <c r="M70" s="673"/>
      <c r="N70" s="651"/>
      <c r="O70" s="651"/>
      <c r="P70" s="651"/>
      <c r="Q70" s="651"/>
      <c r="R70" s="651"/>
      <c r="S70" s="651"/>
      <c r="T70" s="651"/>
      <c r="U70" s="651"/>
      <c r="V70" s="651"/>
      <c r="W70" s="651"/>
      <c r="X70" s="608"/>
      <c r="AA70" s="124"/>
      <c r="AB70" s="124"/>
      <c r="AC70" s="125"/>
      <c r="AD70" s="125"/>
      <c r="AE70" s="125"/>
      <c r="AF70" s="124"/>
      <c r="AG70" s="125"/>
      <c r="AH70" s="125"/>
      <c r="AI70" s="125"/>
      <c r="AL70" s="110"/>
      <c r="AN70" s="124"/>
      <c r="AO70" s="124"/>
    </row>
    <row r="71" spans="1:41" ht="13.5" customHeight="1">
      <c r="A71" s="672"/>
      <c r="B71" s="610"/>
      <c r="C71" s="671" t="s">
        <v>272</v>
      </c>
      <c r="D71" s="648" t="s">
        <v>37</v>
      </c>
      <c r="E71" s="662">
        <v>0.08</v>
      </c>
      <c r="F71" s="649"/>
      <c r="G71" s="649"/>
      <c r="H71" s="662">
        <v>0.08</v>
      </c>
      <c r="I71" s="662">
        <v>0.08</v>
      </c>
      <c r="J71" s="650">
        <v>0</v>
      </c>
      <c r="K71" s="649">
        <v>0</v>
      </c>
      <c r="L71" s="649"/>
      <c r="M71" s="674">
        <v>0.0659</v>
      </c>
      <c r="N71" s="651" t="s">
        <v>158</v>
      </c>
      <c r="O71" s="651" t="s">
        <v>161</v>
      </c>
      <c r="P71" s="651" t="s">
        <v>142</v>
      </c>
      <c r="Q71" s="651" t="s">
        <v>479</v>
      </c>
      <c r="R71" s="651" t="s">
        <v>148</v>
      </c>
      <c r="S71" s="651" t="s">
        <v>136</v>
      </c>
      <c r="T71" s="651" t="s">
        <v>136</v>
      </c>
      <c r="U71" s="651" t="s">
        <v>137</v>
      </c>
      <c r="V71" s="651" t="s">
        <v>138</v>
      </c>
      <c r="W71" s="651" t="s">
        <v>139</v>
      </c>
      <c r="X71" s="608">
        <v>47420</v>
      </c>
      <c r="AA71" s="124"/>
      <c r="AB71" s="124"/>
      <c r="AC71" s="125"/>
      <c r="AD71" s="125"/>
      <c r="AE71" s="125"/>
      <c r="AF71" s="124"/>
      <c r="AG71" s="125"/>
      <c r="AH71" s="125"/>
      <c r="AI71" s="125"/>
      <c r="AL71" s="110"/>
      <c r="AN71" s="124"/>
      <c r="AO71" s="124"/>
    </row>
    <row r="72" spans="1:41" ht="13.5" customHeight="1">
      <c r="A72" s="672"/>
      <c r="B72" s="610"/>
      <c r="C72" s="671"/>
      <c r="D72" s="648" t="s">
        <v>38</v>
      </c>
      <c r="E72" s="649">
        <v>17626372.72</v>
      </c>
      <c r="F72" s="649"/>
      <c r="G72" s="649"/>
      <c r="H72" s="649">
        <v>11695361.6</v>
      </c>
      <c r="I72" s="649">
        <v>17626372.72</v>
      </c>
      <c r="J72" s="650">
        <v>0</v>
      </c>
      <c r="K72" s="649">
        <v>0</v>
      </c>
      <c r="L72" s="649"/>
      <c r="M72" s="677">
        <v>13670283.47</v>
      </c>
      <c r="N72" s="651"/>
      <c r="O72" s="651"/>
      <c r="P72" s="651"/>
      <c r="Q72" s="651"/>
      <c r="R72" s="651"/>
      <c r="S72" s="651"/>
      <c r="T72" s="651"/>
      <c r="U72" s="651"/>
      <c r="V72" s="651"/>
      <c r="W72" s="651"/>
      <c r="X72" s="608"/>
      <c r="AA72" s="124"/>
      <c r="AB72" s="124"/>
      <c r="AC72" s="125"/>
      <c r="AD72" s="125"/>
      <c r="AE72" s="125"/>
      <c r="AF72" s="124"/>
      <c r="AG72" s="125"/>
      <c r="AH72" s="125"/>
      <c r="AI72" s="125"/>
      <c r="AL72" s="110"/>
      <c r="AN72" s="124"/>
      <c r="AO72" s="124"/>
    </row>
    <row r="73" spans="1:41" ht="14.25" customHeight="1">
      <c r="A73" s="672"/>
      <c r="B73" s="610"/>
      <c r="C73" s="671"/>
      <c r="D73" s="648" t="s">
        <v>39</v>
      </c>
      <c r="E73" s="649">
        <v>0</v>
      </c>
      <c r="F73" s="649"/>
      <c r="G73" s="649"/>
      <c r="H73" s="649">
        <v>0</v>
      </c>
      <c r="I73" s="649">
        <v>0</v>
      </c>
      <c r="J73" s="650">
        <v>0</v>
      </c>
      <c r="K73" s="649">
        <v>0</v>
      </c>
      <c r="L73" s="649"/>
      <c r="M73" s="675">
        <v>0</v>
      </c>
      <c r="N73" s="651"/>
      <c r="O73" s="651"/>
      <c r="P73" s="651"/>
      <c r="Q73" s="651"/>
      <c r="R73" s="651"/>
      <c r="S73" s="651"/>
      <c r="T73" s="651"/>
      <c r="U73" s="651"/>
      <c r="V73" s="651"/>
      <c r="W73" s="651"/>
      <c r="X73" s="608"/>
      <c r="AA73" s="124"/>
      <c r="AB73" s="124"/>
      <c r="AC73" s="125"/>
      <c r="AD73" s="125"/>
      <c r="AE73" s="125"/>
      <c r="AF73" s="124"/>
      <c r="AG73" s="125"/>
      <c r="AH73" s="125"/>
      <c r="AI73" s="125"/>
      <c r="AL73" s="110"/>
      <c r="AN73" s="124"/>
      <c r="AO73" s="124"/>
    </row>
    <row r="74" spans="1:41" ht="32.25" customHeight="1">
      <c r="A74" s="672"/>
      <c r="B74" s="610"/>
      <c r="C74" s="671"/>
      <c r="D74" s="648" t="s">
        <v>40</v>
      </c>
      <c r="E74" s="649">
        <v>0</v>
      </c>
      <c r="F74" s="649"/>
      <c r="G74" s="649"/>
      <c r="H74" s="649">
        <v>0</v>
      </c>
      <c r="I74" s="649">
        <v>0</v>
      </c>
      <c r="J74" s="650">
        <v>0</v>
      </c>
      <c r="K74" s="649">
        <v>0</v>
      </c>
      <c r="L74" s="673"/>
      <c r="M74" s="675">
        <v>0</v>
      </c>
      <c r="N74" s="651"/>
      <c r="O74" s="651"/>
      <c r="P74" s="651"/>
      <c r="Q74" s="651"/>
      <c r="R74" s="651"/>
      <c r="S74" s="651"/>
      <c r="T74" s="651"/>
      <c r="U74" s="651"/>
      <c r="V74" s="651"/>
      <c r="W74" s="651"/>
      <c r="X74" s="608"/>
      <c r="AA74" s="124"/>
      <c r="AB74" s="124"/>
      <c r="AC74" s="125"/>
      <c r="AD74" s="125"/>
      <c r="AE74" s="125"/>
      <c r="AF74" s="124"/>
      <c r="AG74" s="125"/>
      <c r="AH74" s="125"/>
      <c r="AI74" s="125"/>
      <c r="AL74" s="110"/>
      <c r="AN74" s="124"/>
      <c r="AO74" s="124"/>
    </row>
    <row r="75" spans="1:41" ht="13.5" customHeight="1">
      <c r="A75" s="672"/>
      <c r="B75" s="610"/>
      <c r="C75" s="671" t="s">
        <v>273</v>
      </c>
      <c r="D75" s="648" t="s">
        <v>37</v>
      </c>
      <c r="E75" s="662">
        <v>0.02</v>
      </c>
      <c r="F75" s="649"/>
      <c r="G75" s="649"/>
      <c r="H75" s="662">
        <v>0.02</v>
      </c>
      <c r="I75" s="662">
        <v>0.02</v>
      </c>
      <c r="J75" s="650">
        <v>0</v>
      </c>
      <c r="K75" s="649">
        <v>0</v>
      </c>
      <c r="L75" s="649"/>
      <c r="M75" s="674">
        <v>0.0659</v>
      </c>
      <c r="N75" s="651" t="s">
        <v>158</v>
      </c>
      <c r="O75" s="651" t="s">
        <v>162</v>
      </c>
      <c r="P75" s="651" t="s">
        <v>142</v>
      </c>
      <c r="Q75" s="651" t="s">
        <v>480</v>
      </c>
      <c r="R75" s="651" t="s">
        <v>148</v>
      </c>
      <c r="S75" s="651" t="s">
        <v>136</v>
      </c>
      <c r="T75" s="651" t="s">
        <v>136</v>
      </c>
      <c r="U75" s="651" t="s">
        <v>137</v>
      </c>
      <c r="V75" s="651" t="s">
        <v>138</v>
      </c>
      <c r="W75" s="651" t="s">
        <v>139</v>
      </c>
      <c r="X75" s="608">
        <v>102806</v>
      </c>
      <c r="AA75" s="124"/>
      <c r="AB75" s="124"/>
      <c r="AC75" s="125"/>
      <c r="AD75" s="125"/>
      <c r="AE75" s="125"/>
      <c r="AF75" s="124"/>
      <c r="AG75" s="125"/>
      <c r="AH75" s="125"/>
      <c r="AI75" s="125"/>
      <c r="AL75" s="110"/>
      <c r="AN75" s="124"/>
      <c r="AO75" s="124"/>
    </row>
    <row r="76" spans="1:41" ht="13.5" customHeight="1">
      <c r="A76" s="672"/>
      <c r="B76" s="610"/>
      <c r="C76" s="671"/>
      <c r="D76" s="648" t="s">
        <v>38</v>
      </c>
      <c r="E76" s="649">
        <v>4406593.18</v>
      </c>
      <c r="F76" s="649"/>
      <c r="G76" s="649"/>
      <c r="H76" s="649">
        <v>2923840.4</v>
      </c>
      <c r="I76" s="649">
        <v>4406593.18</v>
      </c>
      <c r="J76" s="650">
        <v>0</v>
      </c>
      <c r="K76" s="649">
        <v>0</v>
      </c>
      <c r="L76" s="649"/>
      <c r="M76" s="677">
        <v>13670283.47</v>
      </c>
      <c r="N76" s="651"/>
      <c r="O76" s="651"/>
      <c r="P76" s="651"/>
      <c r="Q76" s="651"/>
      <c r="R76" s="651"/>
      <c r="S76" s="651"/>
      <c r="T76" s="651"/>
      <c r="U76" s="651"/>
      <c r="V76" s="651"/>
      <c r="W76" s="651"/>
      <c r="X76" s="608"/>
      <c r="AA76" s="124"/>
      <c r="AB76" s="124"/>
      <c r="AC76" s="125"/>
      <c r="AD76" s="125"/>
      <c r="AE76" s="125"/>
      <c r="AF76" s="124"/>
      <c r="AG76" s="125"/>
      <c r="AH76" s="125"/>
      <c r="AI76" s="125"/>
      <c r="AL76" s="110"/>
      <c r="AN76" s="124"/>
      <c r="AO76" s="124"/>
    </row>
    <row r="77" spans="1:41" ht="14.25" customHeight="1">
      <c r="A77" s="672"/>
      <c r="B77" s="610"/>
      <c r="C77" s="671"/>
      <c r="D77" s="648" t="s">
        <v>39</v>
      </c>
      <c r="E77" s="649">
        <v>0</v>
      </c>
      <c r="F77" s="649"/>
      <c r="G77" s="649"/>
      <c r="H77" s="649">
        <v>0</v>
      </c>
      <c r="I77" s="649">
        <v>0</v>
      </c>
      <c r="J77" s="650">
        <v>0</v>
      </c>
      <c r="K77" s="649">
        <v>0</v>
      </c>
      <c r="L77" s="649"/>
      <c r="M77" s="675">
        <v>0</v>
      </c>
      <c r="N77" s="651"/>
      <c r="O77" s="651"/>
      <c r="P77" s="651"/>
      <c r="Q77" s="651"/>
      <c r="R77" s="651"/>
      <c r="S77" s="651"/>
      <c r="T77" s="651"/>
      <c r="U77" s="651"/>
      <c r="V77" s="651"/>
      <c r="W77" s="651"/>
      <c r="X77" s="608"/>
      <c r="AA77" s="124"/>
      <c r="AB77" s="124"/>
      <c r="AC77" s="125"/>
      <c r="AD77" s="125"/>
      <c r="AE77" s="125"/>
      <c r="AF77" s="124"/>
      <c r="AG77" s="125"/>
      <c r="AH77" s="125"/>
      <c r="AI77" s="125"/>
      <c r="AL77" s="110"/>
      <c r="AN77" s="124"/>
      <c r="AO77" s="124"/>
    </row>
    <row r="78" spans="1:41" ht="32.25" customHeight="1">
      <c r="A78" s="672"/>
      <c r="B78" s="610"/>
      <c r="C78" s="671"/>
      <c r="D78" s="648" t="s">
        <v>40</v>
      </c>
      <c r="E78" s="649">
        <v>0</v>
      </c>
      <c r="F78" s="649"/>
      <c r="G78" s="649"/>
      <c r="H78" s="649">
        <v>0</v>
      </c>
      <c r="I78" s="649">
        <v>0</v>
      </c>
      <c r="J78" s="650">
        <v>0</v>
      </c>
      <c r="K78" s="649">
        <v>0</v>
      </c>
      <c r="L78" s="673"/>
      <c r="M78" s="675">
        <v>0</v>
      </c>
      <c r="N78" s="651"/>
      <c r="O78" s="651"/>
      <c r="P78" s="651"/>
      <c r="Q78" s="651"/>
      <c r="R78" s="651"/>
      <c r="S78" s="651"/>
      <c r="T78" s="651"/>
      <c r="U78" s="651"/>
      <c r="V78" s="651"/>
      <c r="W78" s="651"/>
      <c r="X78" s="608"/>
      <c r="AA78" s="124"/>
      <c r="AB78" s="124"/>
      <c r="AC78" s="125"/>
      <c r="AD78" s="125"/>
      <c r="AE78" s="125"/>
      <c r="AF78" s="124"/>
      <c r="AG78" s="125"/>
      <c r="AH78" s="125"/>
      <c r="AI78" s="125"/>
      <c r="AL78" s="110"/>
      <c r="AN78" s="124"/>
      <c r="AO78" s="124"/>
    </row>
    <row r="79" spans="1:41" ht="13.5" customHeight="1">
      <c r="A79" s="672"/>
      <c r="B79" s="610"/>
      <c r="C79" s="671" t="s">
        <v>274</v>
      </c>
      <c r="D79" s="648" t="s">
        <v>37</v>
      </c>
      <c r="E79" s="662">
        <v>0.01</v>
      </c>
      <c r="F79" s="649"/>
      <c r="G79" s="649"/>
      <c r="H79" s="662">
        <v>0.01</v>
      </c>
      <c r="I79" s="662">
        <v>0.01</v>
      </c>
      <c r="J79" s="650">
        <v>0</v>
      </c>
      <c r="K79" s="649">
        <v>0</v>
      </c>
      <c r="L79" s="649"/>
      <c r="M79" s="649"/>
      <c r="N79" s="651" t="s">
        <v>158</v>
      </c>
      <c r="O79" s="651" t="s">
        <v>163</v>
      </c>
      <c r="P79" s="651" t="s">
        <v>142</v>
      </c>
      <c r="Q79" s="651" t="s">
        <v>264</v>
      </c>
      <c r="R79" s="651" t="s">
        <v>148</v>
      </c>
      <c r="S79" s="651" t="s">
        <v>136</v>
      </c>
      <c r="T79" s="651" t="s">
        <v>136</v>
      </c>
      <c r="U79" s="651" t="s">
        <v>137</v>
      </c>
      <c r="V79" s="651" t="s">
        <v>138</v>
      </c>
      <c r="W79" s="651" t="s">
        <v>139</v>
      </c>
      <c r="X79" s="608"/>
      <c r="AA79" s="124"/>
      <c r="AB79" s="124"/>
      <c r="AC79" s="125"/>
      <c r="AD79" s="125"/>
      <c r="AE79" s="125"/>
      <c r="AF79" s="124"/>
      <c r="AG79" s="125"/>
      <c r="AH79" s="125"/>
      <c r="AI79" s="125"/>
      <c r="AL79" s="110"/>
      <c r="AN79" s="124"/>
      <c r="AO79" s="124"/>
    </row>
    <row r="80" spans="1:41" ht="13.5" customHeight="1">
      <c r="A80" s="672"/>
      <c r="B80" s="610"/>
      <c r="C80" s="671"/>
      <c r="D80" s="648" t="s">
        <v>38</v>
      </c>
      <c r="E80" s="649">
        <v>2203296.59</v>
      </c>
      <c r="F80" s="649"/>
      <c r="G80" s="649"/>
      <c r="H80" s="649">
        <v>1461920.2</v>
      </c>
      <c r="I80" s="649">
        <v>2203296.59</v>
      </c>
      <c r="J80" s="650">
        <v>0</v>
      </c>
      <c r="K80" s="649">
        <v>0</v>
      </c>
      <c r="L80" s="649"/>
      <c r="M80" s="649"/>
      <c r="N80" s="651"/>
      <c r="O80" s="651"/>
      <c r="P80" s="651"/>
      <c r="Q80" s="651"/>
      <c r="R80" s="651"/>
      <c r="S80" s="651"/>
      <c r="T80" s="651"/>
      <c r="U80" s="651"/>
      <c r="V80" s="651"/>
      <c r="W80" s="651"/>
      <c r="X80" s="608"/>
      <c r="AA80" s="124"/>
      <c r="AB80" s="124"/>
      <c r="AC80" s="125"/>
      <c r="AD80" s="125"/>
      <c r="AE80" s="125"/>
      <c r="AF80" s="124"/>
      <c r="AG80" s="125"/>
      <c r="AH80" s="125"/>
      <c r="AI80" s="125"/>
      <c r="AL80" s="110"/>
      <c r="AN80" s="124"/>
      <c r="AO80" s="124"/>
    </row>
    <row r="81" spans="1:41" ht="14.25" customHeight="1">
      <c r="A81" s="672"/>
      <c r="B81" s="610"/>
      <c r="C81" s="671"/>
      <c r="D81" s="648" t="s">
        <v>39</v>
      </c>
      <c r="E81" s="649">
        <v>0</v>
      </c>
      <c r="F81" s="649"/>
      <c r="G81" s="649"/>
      <c r="H81" s="649">
        <v>0</v>
      </c>
      <c r="I81" s="649">
        <v>0</v>
      </c>
      <c r="J81" s="650">
        <v>0</v>
      </c>
      <c r="K81" s="649">
        <v>0</v>
      </c>
      <c r="L81" s="649"/>
      <c r="M81" s="649"/>
      <c r="N81" s="651"/>
      <c r="O81" s="651"/>
      <c r="P81" s="651"/>
      <c r="Q81" s="651"/>
      <c r="R81" s="651"/>
      <c r="S81" s="651"/>
      <c r="T81" s="651"/>
      <c r="U81" s="651"/>
      <c r="V81" s="651"/>
      <c r="W81" s="651"/>
      <c r="X81" s="608"/>
      <c r="AA81" s="124"/>
      <c r="AB81" s="124"/>
      <c r="AC81" s="125"/>
      <c r="AD81" s="125"/>
      <c r="AE81" s="125"/>
      <c r="AF81" s="124"/>
      <c r="AG81" s="125"/>
      <c r="AH81" s="125"/>
      <c r="AI81" s="125"/>
      <c r="AL81" s="110"/>
      <c r="AN81" s="124"/>
      <c r="AO81" s="124"/>
    </row>
    <row r="82" spans="1:41" ht="32.25" customHeight="1">
      <c r="A82" s="672"/>
      <c r="B82" s="610"/>
      <c r="C82" s="671"/>
      <c r="D82" s="648" t="s">
        <v>40</v>
      </c>
      <c r="E82" s="649">
        <v>0</v>
      </c>
      <c r="F82" s="649"/>
      <c r="G82" s="649"/>
      <c r="H82" s="649">
        <v>0</v>
      </c>
      <c r="I82" s="649">
        <v>0</v>
      </c>
      <c r="J82" s="650">
        <v>0</v>
      </c>
      <c r="K82" s="649">
        <v>0</v>
      </c>
      <c r="L82" s="673"/>
      <c r="M82" s="673"/>
      <c r="N82" s="651"/>
      <c r="O82" s="651"/>
      <c r="P82" s="651"/>
      <c r="Q82" s="651"/>
      <c r="R82" s="651"/>
      <c r="S82" s="651"/>
      <c r="T82" s="651"/>
      <c r="U82" s="651"/>
      <c r="V82" s="651"/>
      <c r="W82" s="651"/>
      <c r="X82" s="608"/>
      <c r="AA82" s="124"/>
      <c r="AB82" s="124"/>
      <c r="AC82" s="125"/>
      <c r="AD82" s="125"/>
      <c r="AE82" s="125"/>
      <c r="AF82" s="124"/>
      <c r="AG82" s="125"/>
      <c r="AH82" s="125"/>
      <c r="AI82" s="125"/>
      <c r="AL82" s="110"/>
      <c r="AN82" s="124"/>
      <c r="AO82" s="124"/>
    </row>
    <row r="83" spans="1:41" ht="13.5" customHeight="1">
      <c r="A83" s="672"/>
      <c r="B83" s="610"/>
      <c r="C83" s="671" t="s">
        <v>275</v>
      </c>
      <c r="D83" s="648" t="s">
        <v>37</v>
      </c>
      <c r="E83" s="662">
        <v>0.15</v>
      </c>
      <c r="F83" s="649"/>
      <c r="G83" s="649"/>
      <c r="H83" s="662">
        <v>0.15</v>
      </c>
      <c r="I83" s="662">
        <v>0.15</v>
      </c>
      <c r="J83" s="650">
        <v>0</v>
      </c>
      <c r="K83" s="649">
        <v>0</v>
      </c>
      <c r="L83" s="649"/>
      <c r="M83" s="674">
        <v>0.0659</v>
      </c>
      <c r="N83" s="651" t="s">
        <v>164</v>
      </c>
      <c r="O83" s="651" t="s">
        <v>165</v>
      </c>
      <c r="P83" s="651" t="s">
        <v>142</v>
      </c>
      <c r="Q83" s="651" t="s">
        <v>481</v>
      </c>
      <c r="R83" s="651" t="s">
        <v>148</v>
      </c>
      <c r="S83" s="651" t="s">
        <v>136</v>
      </c>
      <c r="T83" s="651" t="s">
        <v>136</v>
      </c>
      <c r="U83" s="651" t="s">
        <v>137</v>
      </c>
      <c r="V83" s="651" t="s">
        <v>138</v>
      </c>
      <c r="W83" s="651" t="s">
        <v>139</v>
      </c>
      <c r="X83" s="608">
        <v>106616</v>
      </c>
      <c r="AA83" s="124"/>
      <c r="AB83" s="124"/>
      <c r="AC83" s="125"/>
      <c r="AD83" s="125"/>
      <c r="AE83" s="125"/>
      <c r="AF83" s="124"/>
      <c r="AG83" s="125"/>
      <c r="AH83" s="125"/>
      <c r="AI83" s="125"/>
      <c r="AL83" s="110"/>
      <c r="AN83" s="124"/>
      <c r="AO83" s="124"/>
    </row>
    <row r="84" spans="1:41" ht="13.5" customHeight="1">
      <c r="A84" s="672"/>
      <c r="B84" s="610"/>
      <c r="C84" s="671"/>
      <c r="D84" s="648" t="s">
        <v>38</v>
      </c>
      <c r="E84" s="649">
        <v>33049448.849999998</v>
      </c>
      <c r="F84" s="649"/>
      <c r="G84" s="649"/>
      <c r="H84" s="649">
        <v>21928803</v>
      </c>
      <c r="I84" s="649">
        <v>33049448.849999998</v>
      </c>
      <c r="J84" s="650">
        <v>0</v>
      </c>
      <c r="K84" s="649">
        <v>0</v>
      </c>
      <c r="L84" s="649"/>
      <c r="M84" s="677">
        <v>13670283.47</v>
      </c>
      <c r="N84" s="651"/>
      <c r="O84" s="651"/>
      <c r="P84" s="651"/>
      <c r="Q84" s="651"/>
      <c r="R84" s="651"/>
      <c r="S84" s="651"/>
      <c r="T84" s="651"/>
      <c r="U84" s="651"/>
      <c r="V84" s="651"/>
      <c r="W84" s="651"/>
      <c r="X84" s="608"/>
      <c r="AA84" s="124"/>
      <c r="AB84" s="124"/>
      <c r="AC84" s="125"/>
      <c r="AD84" s="125"/>
      <c r="AE84" s="125"/>
      <c r="AF84" s="124"/>
      <c r="AG84" s="125"/>
      <c r="AH84" s="125"/>
      <c r="AI84" s="125"/>
      <c r="AL84" s="110"/>
      <c r="AN84" s="124"/>
      <c r="AO84" s="124"/>
    </row>
    <row r="85" spans="1:41" ht="14.25" customHeight="1">
      <c r="A85" s="672"/>
      <c r="B85" s="610"/>
      <c r="C85" s="671"/>
      <c r="D85" s="648" t="s">
        <v>39</v>
      </c>
      <c r="E85" s="649">
        <v>0</v>
      </c>
      <c r="F85" s="649"/>
      <c r="G85" s="649"/>
      <c r="H85" s="649">
        <v>0</v>
      </c>
      <c r="I85" s="649">
        <v>0</v>
      </c>
      <c r="J85" s="650">
        <v>0</v>
      </c>
      <c r="K85" s="649">
        <v>0</v>
      </c>
      <c r="L85" s="649"/>
      <c r="M85" s="675">
        <v>0</v>
      </c>
      <c r="N85" s="651"/>
      <c r="O85" s="651"/>
      <c r="P85" s="651"/>
      <c r="Q85" s="651"/>
      <c r="R85" s="651"/>
      <c r="S85" s="651"/>
      <c r="T85" s="651"/>
      <c r="U85" s="651"/>
      <c r="V85" s="651"/>
      <c r="W85" s="651"/>
      <c r="X85" s="608"/>
      <c r="AA85" s="124"/>
      <c r="AB85" s="124"/>
      <c r="AC85" s="125"/>
      <c r="AD85" s="125"/>
      <c r="AE85" s="125"/>
      <c r="AF85" s="124"/>
      <c r="AG85" s="125"/>
      <c r="AH85" s="125"/>
      <c r="AI85" s="125"/>
      <c r="AL85" s="110"/>
      <c r="AN85" s="124"/>
      <c r="AO85" s="124"/>
    </row>
    <row r="86" spans="1:41" ht="32.25" customHeight="1">
      <c r="A86" s="672"/>
      <c r="B86" s="610"/>
      <c r="C86" s="671"/>
      <c r="D86" s="648" t="s">
        <v>40</v>
      </c>
      <c r="E86" s="649">
        <v>0</v>
      </c>
      <c r="F86" s="649"/>
      <c r="G86" s="649"/>
      <c r="H86" s="649">
        <v>0</v>
      </c>
      <c r="I86" s="649">
        <v>0</v>
      </c>
      <c r="J86" s="650">
        <v>0</v>
      </c>
      <c r="K86" s="649">
        <v>0</v>
      </c>
      <c r="L86" s="673"/>
      <c r="M86" s="675">
        <v>0</v>
      </c>
      <c r="N86" s="651"/>
      <c r="O86" s="651"/>
      <c r="P86" s="651"/>
      <c r="Q86" s="651"/>
      <c r="R86" s="651"/>
      <c r="S86" s="651"/>
      <c r="T86" s="651"/>
      <c r="U86" s="651"/>
      <c r="V86" s="651"/>
      <c r="W86" s="651"/>
      <c r="X86" s="608"/>
      <c r="AA86" s="124"/>
      <c r="AB86" s="124"/>
      <c r="AC86" s="125"/>
      <c r="AD86" s="125"/>
      <c r="AE86" s="125"/>
      <c r="AF86" s="124"/>
      <c r="AG86" s="125"/>
      <c r="AH86" s="125"/>
      <c r="AI86" s="125"/>
      <c r="AL86" s="110"/>
      <c r="AN86" s="124"/>
      <c r="AO86" s="124"/>
    </row>
    <row r="87" spans="1:41" ht="13.5" customHeight="1">
      <c r="A87" s="672"/>
      <c r="B87" s="610"/>
      <c r="C87" s="671" t="s">
        <v>276</v>
      </c>
      <c r="D87" s="648" t="s">
        <v>37</v>
      </c>
      <c r="E87" s="662">
        <v>0.03</v>
      </c>
      <c r="F87" s="649"/>
      <c r="G87" s="649"/>
      <c r="H87" s="662">
        <v>0.03</v>
      </c>
      <c r="I87" s="676">
        <v>0.03</v>
      </c>
      <c r="J87" s="650">
        <v>0</v>
      </c>
      <c r="K87" s="649">
        <v>0</v>
      </c>
      <c r="L87" s="649"/>
      <c r="M87" s="649"/>
      <c r="N87" s="651" t="s">
        <v>166</v>
      </c>
      <c r="O87" s="651" t="s">
        <v>167</v>
      </c>
      <c r="P87" s="651" t="s">
        <v>142</v>
      </c>
      <c r="Q87" s="651" t="s">
        <v>264</v>
      </c>
      <c r="R87" s="651" t="s">
        <v>148</v>
      </c>
      <c r="S87" s="651" t="s">
        <v>136</v>
      </c>
      <c r="T87" s="651" t="s">
        <v>136</v>
      </c>
      <c r="U87" s="651" t="s">
        <v>137</v>
      </c>
      <c r="V87" s="651" t="s">
        <v>138</v>
      </c>
      <c r="W87" s="651" t="s">
        <v>139</v>
      </c>
      <c r="X87" s="608"/>
      <c r="AA87" s="124"/>
      <c r="AB87" s="124"/>
      <c r="AC87" s="125"/>
      <c r="AD87" s="125"/>
      <c r="AE87" s="125"/>
      <c r="AF87" s="124"/>
      <c r="AG87" s="125"/>
      <c r="AH87" s="125"/>
      <c r="AI87" s="125"/>
      <c r="AL87" s="110"/>
      <c r="AN87" s="124"/>
      <c r="AO87" s="124"/>
    </row>
    <row r="88" spans="1:41" ht="13.5" customHeight="1">
      <c r="A88" s="672"/>
      <c r="B88" s="610"/>
      <c r="C88" s="671"/>
      <c r="D88" s="648" t="s">
        <v>38</v>
      </c>
      <c r="E88" s="649">
        <v>6609889.77</v>
      </c>
      <c r="F88" s="649"/>
      <c r="G88" s="649"/>
      <c r="H88" s="649">
        <v>4385760.6</v>
      </c>
      <c r="I88" s="650">
        <v>6609889</v>
      </c>
      <c r="J88" s="650">
        <v>0</v>
      </c>
      <c r="K88" s="649">
        <v>0</v>
      </c>
      <c r="L88" s="649"/>
      <c r="M88" s="649"/>
      <c r="N88" s="651"/>
      <c r="O88" s="651"/>
      <c r="P88" s="651"/>
      <c r="Q88" s="651"/>
      <c r="R88" s="651"/>
      <c r="S88" s="651"/>
      <c r="T88" s="651"/>
      <c r="U88" s="651"/>
      <c r="V88" s="651"/>
      <c r="W88" s="651"/>
      <c r="X88" s="608"/>
      <c r="AA88" s="124"/>
      <c r="AB88" s="124"/>
      <c r="AC88" s="125"/>
      <c r="AD88" s="125"/>
      <c r="AE88" s="125"/>
      <c r="AF88" s="124"/>
      <c r="AG88" s="125"/>
      <c r="AH88" s="125"/>
      <c r="AI88" s="125"/>
      <c r="AL88" s="110"/>
      <c r="AN88" s="124"/>
      <c r="AO88" s="124"/>
    </row>
    <row r="89" spans="1:41" ht="14.25" customHeight="1">
      <c r="A89" s="672"/>
      <c r="B89" s="610"/>
      <c r="C89" s="671"/>
      <c r="D89" s="648" t="s">
        <v>39</v>
      </c>
      <c r="E89" s="649">
        <v>0</v>
      </c>
      <c r="F89" s="649"/>
      <c r="G89" s="649"/>
      <c r="H89" s="649">
        <v>0</v>
      </c>
      <c r="I89" s="649">
        <v>0</v>
      </c>
      <c r="J89" s="650">
        <v>0</v>
      </c>
      <c r="K89" s="649">
        <v>0</v>
      </c>
      <c r="L89" s="649"/>
      <c r="M89" s="649"/>
      <c r="N89" s="651"/>
      <c r="O89" s="651"/>
      <c r="P89" s="651"/>
      <c r="Q89" s="651"/>
      <c r="R89" s="651"/>
      <c r="S89" s="651"/>
      <c r="T89" s="651"/>
      <c r="U89" s="651"/>
      <c r="V89" s="651"/>
      <c r="W89" s="651"/>
      <c r="X89" s="608"/>
      <c r="AA89" s="124"/>
      <c r="AB89" s="124"/>
      <c r="AC89" s="125"/>
      <c r="AD89" s="125"/>
      <c r="AE89" s="125"/>
      <c r="AF89" s="124"/>
      <c r="AG89" s="125"/>
      <c r="AH89" s="125"/>
      <c r="AI89" s="125"/>
      <c r="AL89" s="110"/>
      <c r="AN89" s="124"/>
      <c r="AO89" s="124"/>
    </row>
    <row r="90" spans="1:41" ht="32.25" customHeight="1">
      <c r="A90" s="672"/>
      <c r="B90" s="610"/>
      <c r="C90" s="671"/>
      <c r="D90" s="648" t="s">
        <v>40</v>
      </c>
      <c r="E90" s="649">
        <v>0</v>
      </c>
      <c r="F90" s="649"/>
      <c r="G90" s="649"/>
      <c r="H90" s="649">
        <v>0</v>
      </c>
      <c r="I90" s="649">
        <v>0</v>
      </c>
      <c r="J90" s="650">
        <v>0</v>
      </c>
      <c r="K90" s="649">
        <v>0</v>
      </c>
      <c r="L90" s="673"/>
      <c r="M90" s="673"/>
      <c r="N90" s="651"/>
      <c r="O90" s="651"/>
      <c r="P90" s="651"/>
      <c r="Q90" s="651"/>
      <c r="R90" s="651"/>
      <c r="S90" s="651"/>
      <c r="T90" s="651"/>
      <c r="U90" s="651"/>
      <c r="V90" s="651"/>
      <c r="W90" s="651"/>
      <c r="X90" s="608"/>
      <c r="AA90" s="124"/>
      <c r="AB90" s="124"/>
      <c r="AC90" s="125"/>
      <c r="AD90" s="125"/>
      <c r="AE90" s="125"/>
      <c r="AF90" s="124"/>
      <c r="AG90" s="125"/>
      <c r="AH90" s="125"/>
      <c r="AI90" s="125"/>
      <c r="AL90" s="110"/>
      <c r="AN90" s="124"/>
      <c r="AO90" s="124"/>
    </row>
    <row r="91" spans="1:41" ht="13.5" customHeight="1">
      <c r="A91" s="672"/>
      <c r="B91" s="610"/>
      <c r="C91" s="671" t="s">
        <v>277</v>
      </c>
      <c r="D91" s="648" t="s">
        <v>37</v>
      </c>
      <c r="E91" s="662">
        <v>0.02</v>
      </c>
      <c r="F91" s="649"/>
      <c r="G91" s="649"/>
      <c r="H91" s="662">
        <v>0.02</v>
      </c>
      <c r="I91" s="676">
        <v>0.02</v>
      </c>
      <c r="J91" s="650">
        <v>0</v>
      </c>
      <c r="K91" s="649">
        <v>0</v>
      </c>
      <c r="L91" s="649"/>
      <c r="M91" s="649"/>
      <c r="N91" s="651" t="s">
        <v>166</v>
      </c>
      <c r="O91" s="651" t="s">
        <v>168</v>
      </c>
      <c r="P91" s="651" t="s">
        <v>142</v>
      </c>
      <c r="Q91" s="651" t="s">
        <v>264</v>
      </c>
      <c r="R91" s="651" t="s">
        <v>148</v>
      </c>
      <c r="S91" s="651" t="s">
        <v>136</v>
      </c>
      <c r="T91" s="651" t="s">
        <v>136</v>
      </c>
      <c r="U91" s="651" t="s">
        <v>137</v>
      </c>
      <c r="V91" s="651" t="s">
        <v>138</v>
      </c>
      <c r="W91" s="651" t="s">
        <v>139</v>
      </c>
      <c r="X91" s="608"/>
      <c r="AA91" s="124"/>
      <c r="AB91" s="124"/>
      <c r="AC91" s="125"/>
      <c r="AD91" s="125"/>
      <c r="AE91" s="125"/>
      <c r="AF91" s="124"/>
      <c r="AG91" s="125"/>
      <c r="AH91" s="125"/>
      <c r="AI91" s="125"/>
      <c r="AL91" s="110"/>
      <c r="AN91" s="124"/>
      <c r="AO91" s="124"/>
    </row>
    <row r="92" spans="1:41" ht="13.5" customHeight="1">
      <c r="A92" s="672"/>
      <c r="B92" s="610"/>
      <c r="C92" s="671"/>
      <c r="D92" s="648" t="s">
        <v>38</v>
      </c>
      <c r="E92" s="649">
        <v>4406593.18</v>
      </c>
      <c r="F92" s="649"/>
      <c r="G92" s="649"/>
      <c r="H92" s="649">
        <v>2923840.4</v>
      </c>
      <c r="I92" s="650">
        <v>4406593</v>
      </c>
      <c r="J92" s="650">
        <v>0</v>
      </c>
      <c r="K92" s="649">
        <v>0</v>
      </c>
      <c r="L92" s="649"/>
      <c r="M92" s="649"/>
      <c r="N92" s="651"/>
      <c r="O92" s="651"/>
      <c r="P92" s="651"/>
      <c r="Q92" s="651"/>
      <c r="R92" s="651"/>
      <c r="S92" s="651"/>
      <c r="T92" s="651"/>
      <c r="U92" s="651"/>
      <c r="V92" s="651"/>
      <c r="W92" s="651"/>
      <c r="X92" s="608"/>
      <c r="AA92" s="124"/>
      <c r="AB92" s="124"/>
      <c r="AC92" s="125"/>
      <c r="AD92" s="125"/>
      <c r="AE92" s="125"/>
      <c r="AF92" s="124"/>
      <c r="AG92" s="125"/>
      <c r="AH92" s="125"/>
      <c r="AI92" s="125"/>
      <c r="AL92" s="110"/>
      <c r="AN92" s="124"/>
      <c r="AO92" s="124"/>
    </row>
    <row r="93" spans="1:41" ht="14.25" customHeight="1">
      <c r="A93" s="672"/>
      <c r="B93" s="610"/>
      <c r="C93" s="671"/>
      <c r="D93" s="648" t="s">
        <v>39</v>
      </c>
      <c r="E93" s="649">
        <v>0</v>
      </c>
      <c r="F93" s="649"/>
      <c r="G93" s="649"/>
      <c r="H93" s="649">
        <v>0</v>
      </c>
      <c r="I93" s="649">
        <v>0</v>
      </c>
      <c r="J93" s="650">
        <v>0</v>
      </c>
      <c r="K93" s="649">
        <v>0</v>
      </c>
      <c r="L93" s="649"/>
      <c r="M93" s="649"/>
      <c r="N93" s="651"/>
      <c r="O93" s="651"/>
      <c r="P93" s="651"/>
      <c r="Q93" s="651"/>
      <c r="R93" s="651"/>
      <c r="S93" s="651"/>
      <c r="T93" s="651"/>
      <c r="U93" s="651"/>
      <c r="V93" s="651"/>
      <c r="W93" s="651"/>
      <c r="X93" s="608"/>
      <c r="AA93" s="124"/>
      <c r="AB93" s="124"/>
      <c r="AC93" s="125"/>
      <c r="AD93" s="125"/>
      <c r="AE93" s="125"/>
      <c r="AF93" s="124"/>
      <c r="AG93" s="125"/>
      <c r="AH93" s="125"/>
      <c r="AI93" s="125"/>
      <c r="AL93" s="110"/>
      <c r="AN93" s="124"/>
      <c r="AO93" s="124"/>
    </row>
    <row r="94" spans="1:41" ht="32.25" customHeight="1">
      <c r="A94" s="672"/>
      <c r="B94" s="610"/>
      <c r="C94" s="671"/>
      <c r="D94" s="648" t="s">
        <v>40</v>
      </c>
      <c r="E94" s="649">
        <v>0</v>
      </c>
      <c r="F94" s="649"/>
      <c r="G94" s="649"/>
      <c r="H94" s="649">
        <v>0</v>
      </c>
      <c r="I94" s="649">
        <v>0</v>
      </c>
      <c r="J94" s="650">
        <v>0</v>
      </c>
      <c r="K94" s="649">
        <v>0</v>
      </c>
      <c r="L94" s="673"/>
      <c r="M94" s="673"/>
      <c r="N94" s="651"/>
      <c r="O94" s="651"/>
      <c r="P94" s="651"/>
      <c r="Q94" s="651"/>
      <c r="R94" s="651"/>
      <c r="S94" s="651"/>
      <c r="T94" s="651"/>
      <c r="U94" s="651"/>
      <c r="V94" s="651"/>
      <c r="W94" s="651"/>
      <c r="X94" s="608"/>
      <c r="AA94" s="124"/>
      <c r="AB94" s="124"/>
      <c r="AC94" s="125"/>
      <c r="AD94" s="125"/>
      <c r="AE94" s="125"/>
      <c r="AF94" s="124"/>
      <c r="AG94" s="125"/>
      <c r="AH94" s="125"/>
      <c r="AI94" s="125"/>
      <c r="AL94" s="110"/>
      <c r="AN94" s="124"/>
      <c r="AO94" s="124"/>
    </row>
    <row r="95" spans="1:41" ht="13.5" customHeight="1">
      <c r="A95" s="672"/>
      <c r="B95" s="610"/>
      <c r="C95" s="671" t="s">
        <v>278</v>
      </c>
      <c r="D95" s="648" t="s">
        <v>37</v>
      </c>
      <c r="E95" s="662">
        <v>0.06</v>
      </c>
      <c r="F95" s="649"/>
      <c r="G95" s="649"/>
      <c r="H95" s="662">
        <v>0.06</v>
      </c>
      <c r="I95" s="676">
        <v>0.06</v>
      </c>
      <c r="J95" s="650">
        <v>0</v>
      </c>
      <c r="K95" s="649">
        <v>0</v>
      </c>
      <c r="L95" s="649"/>
      <c r="M95" s="674">
        <v>0.0659</v>
      </c>
      <c r="N95" s="651" t="s">
        <v>166</v>
      </c>
      <c r="O95" s="651" t="s">
        <v>169</v>
      </c>
      <c r="P95" s="651" t="s">
        <v>142</v>
      </c>
      <c r="Q95" s="651" t="s">
        <v>482</v>
      </c>
      <c r="R95" s="651" t="s">
        <v>148</v>
      </c>
      <c r="S95" s="651" t="s">
        <v>136</v>
      </c>
      <c r="T95" s="651" t="s">
        <v>136</v>
      </c>
      <c r="U95" s="651" t="s">
        <v>137</v>
      </c>
      <c r="V95" s="651" t="s">
        <v>138</v>
      </c>
      <c r="W95" s="651" t="s">
        <v>139</v>
      </c>
      <c r="X95" s="608">
        <v>116103</v>
      </c>
      <c r="AA95" s="124"/>
      <c r="AB95" s="124"/>
      <c r="AC95" s="125"/>
      <c r="AD95" s="125"/>
      <c r="AE95" s="125"/>
      <c r="AF95" s="124"/>
      <c r="AG95" s="125"/>
      <c r="AH95" s="125"/>
      <c r="AI95" s="125"/>
      <c r="AL95" s="110"/>
      <c r="AN95" s="124"/>
      <c r="AO95" s="124"/>
    </row>
    <row r="96" spans="1:41" ht="13.5" customHeight="1">
      <c r="A96" s="672"/>
      <c r="B96" s="610"/>
      <c r="C96" s="671"/>
      <c r="D96" s="648" t="s">
        <v>38</v>
      </c>
      <c r="E96" s="649">
        <v>13219779.54</v>
      </c>
      <c r="F96" s="649"/>
      <c r="G96" s="649"/>
      <c r="H96" s="649">
        <v>8771521.2</v>
      </c>
      <c r="I96" s="650">
        <v>13219779</v>
      </c>
      <c r="J96" s="650">
        <v>0</v>
      </c>
      <c r="K96" s="649">
        <v>0</v>
      </c>
      <c r="L96" s="649"/>
      <c r="M96" s="677">
        <v>13670283.47</v>
      </c>
      <c r="N96" s="651"/>
      <c r="O96" s="651"/>
      <c r="P96" s="651"/>
      <c r="Q96" s="651"/>
      <c r="R96" s="651"/>
      <c r="S96" s="651"/>
      <c r="T96" s="651"/>
      <c r="U96" s="651"/>
      <c r="V96" s="651"/>
      <c r="W96" s="651"/>
      <c r="X96" s="608"/>
      <c r="AA96" s="124"/>
      <c r="AB96" s="124"/>
      <c r="AC96" s="125"/>
      <c r="AD96" s="125"/>
      <c r="AE96" s="125"/>
      <c r="AF96" s="124"/>
      <c r="AG96" s="125"/>
      <c r="AH96" s="125"/>
      <c r="AI96" s="125"/>
      <c r="AL96" s="110"/>
      <c r="AN96" s="124"/>
      <c r="AO96" s="124"/>
    </row>
    <row r="97" spans="1:41" ht="14.25" customHeight="1">
      <c r="A97" s="672"/>
      <c r="B97" s="610"/>
      <c r="C97" s="671"/>
      <c r="D97" s="648" t="s">
        <v>39</v>
      </c>
      <c r="E97" s="649">
        <v>0</v>
      </c>
      <c r="F97" s="649"/>
      <c r="G97" s="649"/>
      <c r="H97" s="649">
        <v>0</v>
      </c>
      <c r="I97" s="649">
        <v>0</v>
      </c>
      <c r="J97" s="650">
        <v>0</v>
      </c>
      <c r="K97" s="649">
        <v>0</v>
      </c>
      <c r="L97" s="649"/>
      <c r="M97" s="675">
        <v>0</v>
      </c>
      <c r="N97" s="651"/>
      <c r="O97" s="651"/>
      <c r="P97" s="651"/>
      <c r="Q97" s="651"/>
      <c r="R97" s="651"/>
      <c r="S97" s="651"/>
      <c r="T97" s="651"/>
      <c r="U97" s="651"/>
      <c r="V97" s="651"/>
      <c r="W97" s="651"/>
      <c r="X97" s="608"/>
      <c r="AA97" s="124"/>
      <c r="AB97" s="124"/>
      <c r="AC97" s="125"/>
      <c r="AD97" s="125"/>
      <c r="AE97" s="125"/>
      <c r="AF97" s="124"/>
      <c r="AG97" s="125"/>
      <c r="AH97" s="125"/>
      <c r="AI97" s="125"/>
      <c r="AL97" s="110"/>
      <c r="AN97" s="124"/>
      <c r="AO97" s="124"/>
    </row>
    <row r="98" spans="1:41" ht="32.25" customHeight="1">
      <c r="A98" s="672"/>
      <c r="B98" s="610"/>
      <c r="C98" s="671"/>
      <c r="D98" s="648" t="s">
        <v>40</v>
      </c>
      <c r="E98" s="649">
        <v>0</v>
      </c>
      <c r="F98" s="649"/>
      <c r="G98" s="649"/>
      <c r="H98" s="649">
        <v>0</v>
      </c>
      <c r="I98" s="649">
        <v>0</v>
      </c>
      <c r="J98" s="650">
        <v>0</v>
      </c>
      <c r="K98" s="649">
        <v>0</v>
      </c>
      <c r="L98" s="673"/>
      <c r="M98" s="675">
        <v>0</v>
      </c>
      <c r="N98" s="651"/>
      <c r="O98" s="651"/>
      <c r="P98" s="651"/>
      <c r="Q98" s="651"/>
      <c r="R98" s="651"/>
      <c r="S98" s="651"/>
      <c r="T98" s="651"/>
      <c r="U98" s="651"/>
      <c r="V98" s="651"/>
      <c r="W98" s="651"/>
      <c r="X98" s="608"/>
      <c r="AA98" s="124"/>
      <c r="AB98" s="124"/>
      <c r="AC98" s="125"/>
      <c r="AD98" s="125"/>
      <c r="AE98" s="125"/>
      <c r="AF98" s="124"/>
      <c r="AG98" s="125"/>
      <c r="AH98" s="125"/>
      <c r="AI98" s="125"/>
      <c r="AL98" s="110"/>
      <c r="AN98" s="124"/>
      <c r="AO98" s="124"/>
    </row>
    <row r="99" spans="1:41" ht="13.5" customHeight="1">
      <c r="A99" s="672"/>
      <c r="B99" s="610"/>
      <c r="C99" s="671" t="s">
        <v>279</v>
      </c>
      <c r="D99" s="648" t="s">
        <v>37</v>
      </c>
      <c r="E99" s="662">
        <v>0.12</v>
      </c>
      <c r="F99" s="649"/>
      <c r="G99" s="649"/>
      <c r="H99" s="662">
        <v>0.12</v>
      </c>
      <c r="I99" s="676">
        <v>0.12</v>
      </c>
      <c r="J99" s="650">
        <v>0</v>
      </c>
      <c r="K99" s="649">
        <v>0</v>
      </c>
      <c r="L99" s="649"/>
      <c r="M99" s="674">
        <v>0.0658</v>
      </c>
      <c r="N99" s="651" t="s">
        <v>166</v>
      </c>
      <c r="O99" s="651" t="s">
        <v>170</v>
      </c>
      <c r="P99" s="651" t="s">
        <v>142</v>
      </c>
      <c r="Q99" s="651" t="s">
        <v>483</v>
      </c>
      <c r="R99" s="651" t="s">
        <v>148</v>
      </c>
      <c r="S99" s="651" t="s">
        <v>136</v>
      </c>
      <c r="T99" s="651" t="s">
        <v>136</v>
      </c>
      <c r="U99" s="651" t="s">
        <v>137</v>
      </c>
      <c r="V99" s="651" t="s">
        <v>138</v>
      </c>
      <c r="W99" s="651" t="s">
        <v>139</v>
      </c>
      <c r="X99" s="608">
        <v>177614</v>
      </c>
      <c r="AA99" s="124"/>
      <c r="AB99" s="124"/>
      <c r="AC99" s="125"/>
      <c r="AD99" s="125"/>
      <c r="AE99" s="125"/>
      <c r="AF99" s="124"/>
      <c r="AG99" s="125"/>
      <c r="AH99" s="125"/>
      <c r="AI99" s="125"/>
      <c r="AL99" s="110"/>
      <c r="AN99" s="124"/>
      <c r="AO99" s="124"/>
    </row>
    <row r="100" spans="1:41" ht="13.5" customHeight="1">
      <c r="A100" s="672"/>
      <c r="B100" s="610"/>
      <c r="C100" s="671"/>
      <c r="D100" s="648" t="s">
        <v>38</v>
      </c>
      <c r="E100" s="649">
        <v>26439559.08</v>
      </c>
      <c r="F100" s="649"/>
      <c r="G100" s="649"/>
      <c r="H100" s="649">
        <v>17543042.4</v>
      </c>
      <c r="I100" s="650">
        <v>26439559</v>
      </c>
      <c r="J100" s="650">
        <v>0</v>
      </c>
      <c r="K100" s="649">
        <v>0</v>
      </c>
      <c r="L100" s="649"/>
      <c r="M100" s="677">
        <v>13670283.47</v>
      </c>
      <c r="N100" s="651"/>
      <c r="O100" s="651"/>
      <c r="P100" s="651"/>
      <c r="Q100" s="651"/>
      <c r="R100" s="651"/>
      <c r="S100" s="651"/>
      <c r="T100" s="651"/>
      <c r="U100" s="651"/>
      <c r="V100" s="651"/>
      <c r="W100" s="651"/>
      <c r="X100" s="608"/>
      <c r="AA100" s="124"/>
      <c r="AB100" s="124"/>
      <c r="AC100" s="125"/>
      <c r="AD100" s="125"/>
      <c r="AE100" s="125"/>
      <c r="AF100" s="124"/>
      <c r="AG100" s="125"/>
      <c r="AH100" s="125"/>
      <c r="AI100" s="125"/>
      <c r="AL100" s="110"/>
      <c r="AN100" s="124"/>
      <c r="AO100" s="124"/>
    </row>
    <row r="101" spans="1:41" ht="14.25" customHeight="1">
      <c r="A101" s="672"/>
      <c r="B101" s="610"/>
      <c r="C101" s="671"/>
      <c r="D101" s="648" t="s">
        <v>39</v>
      </c>
      <c r="E101" s="649">
        <v>0</v>
      </c>
      <c r="F101" s="649"/>
      <c r="G101" s="649"/>
      <c r="H101" s="649">
        <v>0</v>
      </c>
      <c r="I101" s="649">
        <v>0</v>
      </c>
      <c r="J101" s="650">
        <v>0</v>
      </c>
      <c r="K101" s="649">
        <v>0</v>
      </c>
      <c r="L101" s="649"/>
      <c r="M101" s="675">
        <v>0</v>
      </c>
      <c r="N101" s="651"/>
      <c r="O101" s="651"/>
      <c r="P101" s="651"/>
      <c r="Q101" s="651"/>
      <c r="R101" s="651"/>
      <c r="S101" s="651"/>
      <c r="T101" s="651"/>
      <c r="U101" s="651"/>
      <c r="V101" s="651"/>
      <c r="W101" s="651"/>
      <c r="X101" s="608"/>
      <c r="AA101" s="124"/>
      <c r="AB101" s="124"/>
      <c r="AC101" s="125"/>
      <c r="AD101" s="125"/>
      <c r="AE101" s="125"/>
      <c r="AF101" s="124"/>
      <c r="AG101" s="125"/>
      <c r="AH101" s="125"/>
      <c r="AI101" s="125"/>
      <c r="AL101" s="110"/>
      <c r="AN101" s="124"/>
      <c r="AO101" s="124"/>
    </row>
    <row r="102" spans="1:41" ht="32.25" customHeight="1">
      <c r="A102" s="672"/>
      <c r="B102" s="610"/>
      <c r="C102" s="671"/>
      <c r="D102" s="648" t="s">
        <v>40</v>
      </c>
      <c r="E102" s="649">
        <v>0</v>
      </c>
      <c r="F102" s="649"/>
      <c r="G102" s="649"/>
      <c r="H102" s="649">
        <v>0</v>
      </c>
      <c r="I102" s="649">
        <v>0</v>
      </c>
      <c r="J102" s="650">
        <v>0</v>
      </c>
      <c r="K102" s="649">
        <v>0</v>
      </c>
      <c r="L102" s="673"/>
      <c r="M102" s="675">
        <v>0</v>
      </c>
      <c r="N102" s="651"/>
      <c r="O102" s="651"/>
      <c r="P102" s="651"/>
      <c r="Q102" s="651"/>
      <c r="R102" s="651"/>
      <c r="S102" s="651"/>
      <c r="T102" s="651"/>
      <c r="U102" s="651"/>
      <c r="V102" s="651"/>
      <c r="W102" s="651"/>
      <c r="X102" s="608"/>
      <c r="AA102" s="124"/>
      <c r="AB102" s="124"/>
      <c r="AC102" s="125"/>
      <c r="AD102" s="125"/>
      <c r="AE102" s="125"/>
      <c r="AF102" s="124"/>
      <c r="AG102" s="125"/>
      <c r="AH102" s="125"/>
      <c r="AI102" s="125"/>
      <c r="AL102" s="110"/>
      <c r="AN102" s="124"/>
      <c r="AO102" s="124"/>
    </row>
    <row r="103" spans="1:41" ht="13.5" customHeight="1">
      <c r="A103" s="672"/>
      <c r="B103" s="610"/>
      <c r="C103" s="671" t="s">
        <v>280</v>
      </c>
      <c r="D103" s="648" t="s">
        <v>37</v>
      </c>
      <c r="E103" s="662">
        <v>0.01</v>
      </c>
      <c r="F103" s="649"/>
      <c r="G103" s="649"/>
      <c r="H103" s="662">
        <v>0.01</v>
      </c>
      <c r="I103" s="676">
        <v>0.01</v>
      </c>
      <c r="J103" s="650">
        <v>0</v>
      </c>
      <c r="K103" s="649">
        <v>0</v>
      </c>
      <c r="L103" s="649"/>
      <c r="M103" s="649"/>
      <c r="N103" s="651" t="s">
        <v>166</v>
      </c>
      <c r="O103" s="651" t="s">
        <v>171</v>
      </c>
      <c r="P103" s="651" t="s">
        <v>142</v>
      </c>
      <c r="Q103" s="651" t="s">
        <v>264</v>
      </c>
      <c r="R103" s="651" t="s">
        <v>148</v>
      </c>
      <c r="S103" s="651" t="s">
        <v>136</v>
      </c>
      <c r="T103" s="651" t="s">
        <v>136</v>
      </c>
      <c r="U103" s="651" t="s">
        <v>137</v>
      </c>
      <c r="V103" s="651" t="s">
        <v>138</v>
      </c>
      <c r="W103" s="651" t="s">
        <v>139</v>
      </c>
      <c r="X103" s="608"/>
      <c r="AA103" s="124"/>
      <c r="AB103" s="124"/>
      <c r="AC103" s="125"/>
      <c r="AD103" s="125"/>
      <c r="AE103" s="125"/>
      <c r="AF103" s="124"/>
      <c r="AG103" s="125"/>
      <c r="AH103" s="125"/>
      <c r="AI103" s="125"/>
      <c r="AL103" s="110"/>
      <c r="AN103" s="124"/>
      <c r="AO103" s="124"/>
    </row>
    <row r="104" spans="1:41" ht="13.5" customHeight="1">
      <c r="A104" s="672"/>
      <c r="B104" s="610"/>
      <c r="C104" s="671"/>
      <c r="D104" s="648" t="s">
        <v>38</v>
      </c>
      <c r="E104" s="649">
        <v>2203296.59</v>
      </c>
      <c r="F104" s="649"/>
      <c r="G104" s="649"/>
      <c r="H104" s="649">
        <v>1461920.2</v>
      </c>
      <c r="I104" s="650">
        <v>2203296</v>
      </c>
      <c r="J104" s="650">
        <v>0</v>
      </c>
      <c r="K104" s="649">
        <v>0</v>
      </c>
      <c r="L104" s="649"/>
      <c r="M104" s="649"/>
      <c r="N104" s="651"/>
      <c r="O104" s="651"/>
      <c r="P104" s="651"/>
      <c r="Q104" s="651"/>
      <c r="R104" s="651"/>
      <c r="S104" s="651"/>
      <c r="T104" s="651"/>
      <c r="U104" s="651"/>
      <c r="V104" s="651"/>
      <c r="W104" s="651"/>
      <c r="X104" s="608"/>
      <c r="AA104" s="124"/>
      <c r="AB104" s="124"/>
      <c r="AC104" s="125"/>
      <c r="AD104" s="125"/>
      <c r="AE104" s="125"/>
      <c r="AF104" s="124"/>
      <c r="AG104" s="125"/>
      <c r="AH104" s="125"/>
      <c r="AI104" s="125"/>
      <c r="AL104" s="110"/>
      <c r="AN104" s="124"/>
      <c r="AO104" s="124"/>
    </row>
    <row r="105" spans="1:41" ht="14.25" customHeight="1">
      <c r="A105" s="672"/>
      <c r="B105" s="610"/>
      <c r="C105" s="671"/>
      <c r="D105" s="648" t="s">
        <v>39</v>
      </c>
      <c r="E105" s="649">
        <v>0</v>
      </c>
      <c r="F105" s="649"/>
      <c r="G105" s="649"/>
      <c r="H105" s="649">
        <v>0</v>
      </c>
      <c r="I105" s="649">
        <v>0</v>
      </c>
      <c r="J105" s="650">
        <v>0</v>
      </c>
      <c r="K105" s="649">
        <v>0</v>
      </c>
      <c r="L105" s="649"/>
      <c r="M105" s="649"/>
      <c r="N105" s="651"/>
      <c r="O105" s="651"/>
      <c r="P105" s="651"/>
      <c r="Q105" s="651"/>
      <c r="R105" s="651"/>
      <c r="S105" s="651"/>
      <c r="T105" s="651"/>
      <c r="U105" s="651"/>
      <c r="V105" s="651"/>
      <c r="W105" s="651"/>
      <c r="X105" s="608"/>
      <c r="AA105" s="124"/>
      <c r="AB105" s="124"/>
      <c r="AC105" s="125"/>
      <c r="AD105" s="125"/>
      <c r="AE105" s="125"/>
      <c r="AF105" s="124"/>
      <c r="AG105" s="125"/>
      <c r="AH105" s="125"/>
      <c r="AI105" s="125"/>
      <c r="AL105" s="110"/>
      <c r="AN105" s="124"/>
      <c r="AO105" s="124"/>
    </row>
    <row r="106" spans="1:41" ht="32.25" customHeight="1">
      <c r="A106" s="672"/>
      <c r="B106" s="610"/>
      <c r="C106" s="671"/>
      <c r="D106" s="648" t="s">
        <v>40</v>
      </c>
      <c r="E106" s="649">
        <v>0</v>
      </c>
      <c r="F106" s="649"/>
      <c r="G106" s="649"/>
      <c r="H106" s="649">
        <v>0</v>
      </c>
      <c r="I106" s="649">
        <v>0</v>
      </c>
      <c r="J106" s="650">
        <v>0</v>
      </c>
      <c r="K106" s="649">
        <v>0</v>
      </c>
      <c r="L106" s="673"/>
      <c r="M106" s="673"/>
      <c r="N106" s="651"/>
      <c r="O106" s="651"/>
      <c r="P106" s="651"/>
      <c r="Q106" s="651"/>
      <c r="R106" s="651"/>
      <c r="S106" s="651"/>
      <c r="T106" s="651"/>
      <c r="U106" s="651"/>
      <c r="V106" s="651"/>
      <c r="W106" s="651"/>
      <c r="X106" s="608"/>
      <c r="AA106" s="124"/>
      <c r="AB106" s="124"/>
      <c r="AC106" s="125"/>
      <c r="AD106" s="125"/>
      <c r="AE106" s="125"/>
      <c r="AF106" s="124"/>
      <c r="AG106" s="125"/>
      <c r="AH106" s="125"/>
      <c r="AI106" s="125"/>
      <c r="AL106" s="110"/>
      <c r="AN106" s="124"/>
      <c r="AO106" s="124"/>
    </row>
    <row r="107" spans="1:41" ht="21" customHeight="1">
      <c r="A107" s="672"/>
      <c r="B107" s="610"/>
      <c r="C107" s="671" t="s">
        <v>484</v>
      </c>
      <c r="D107" s="648" t="s">
        <v>37</v>
      </c>
      <c r="E107" s="649"/>
      <c r="F107" s="649"/>
      <c r="G107" s="649"/>
      <c r="H107" s="649"/>
      <c r="I107" s="649"/>
      <c r="J107" s="650">
        <v>0</v>
      </c>
      <c r="K107" s="649">
        <v>0</v>
      </c>
      <c r="L107" s="673"/>
      <c r="M107" s="674"/>
      <c r="N107" s="651" t="s">
        <v>166</v>
      </c>
      <c r="O107" s="651" t="s">
        <v>485</v>
      </c>
      <c r="P107" s="651" t="s">
        <v>142</v>
      </c>
      <c r="Q107" s="651" t="s">
        <v>486</v>
      </c>
      <c r="R107" s="651" t="s">
        <v>148</v>
      </c>
      <c r="S107" s="651" t="s">
        <v>136</v>
      </c>
      <c r="T107" s="651" t="s">
        <v>136</v>
      </c>
      <c r="U107" s="651" t="s">
        <v>137</v>
      </c>
      <c r="V107" s="651" t="s">
        <v>138</v>
      </c>
      <c r="W107" s="651" t="s">
        <v>139</v>
      </c>
      <c r="X107" s="608">
        <v>172141</v>
      </c>
      <c r="AA107" s="124"/>
      <c r="AB107" s="124"/>
      <c r="AC107" s="125"/>
      <c r="AD107" s="125"/>
      <c r="AE107" s="125"/>
      <c r="AF107" s="124"/>
      <c r="AG107" s="125"/>
      <c r="AH107" s="125"/>
      <c r="AI107" s="125"/>
      <c r="AL107" s="110"/>
      <c r="AN107" s="124"/>
      <c r="AO107" s="124"/>
    </row>
    <row r="108" spans="1:41" ht="23.25" customHeight="1">
      <c r="A108" s="672"/>
      <c r="B108" s="610"/>
      <c r="C108" s="671"/>
      <c r="D108" s="648" t="s">
        <v>38</v>
      </c>
      <c r="E108" s="649"/>
      <c r="F108" s="649"/>
      <c r="G108" s="649"/>
      <c r="H108" s="649"/>
      <c r="I108" s="649"/>
      <c r="J108" s="650">
        <v>0</v>
      </c>
      <c r="K108" s="649">
        <v>0</v>
      </c>
      <c r="L108" s="673"/>
      <c r="M108" s="675"/>
      <c r="N108" s="651"/>
      <c r="O108" s="651"/>
      <c r="P108" s="651"/>
      <c r="Q108" s="651"/>
      <c r="R108" s="651"/>
      <c r="S108" s="651"/>
      <c r="T108" s="651"/>
      <c r="U108" s="651"/>
      <c r="V108" s="651"/>
      <c r="W108" s="651"/>
      <c r="X108" s="608"/>
      <c r="AA108" s="124"/>
      <c r="AB108" s="124"/>
      <c r="AC108" s="125"/>
      <c r="AD108" s="125"/>
      <c r="AE108" s="125"/>
      <c r="AF108" s="124"/>
      <c r="AG108" s="125"/>
      <c r="AH108" s="125"/>
      <c r="AI108" s="125"/>
      <c r="AL108" s="110"/>
      <c r="AN108" s="124"/>
      <c r="AO108" s="124"/>
    </row>
    <row r="109" spans="1:41" ht="12.75">
      <c r="A109" s="672"/>
      <c r="B109" s="610"/>
      <c r="C109" s="671"/>
      <c r="D109" s="648" t="s">
        <v>39</v>
      </c>
      <c r="E109" s="649"/>
      <c r="F109" s="649"/>
      <c r="G109" s="649"/>
      <c r="H109" s="649"/>
      <c r="I109" s="649"/>
      <c r="J109" s="650">
        <v>0</v>
      </c>
      <c r="K109" s="649">
        <v>0</v>
      </c>
      <c r="L109" s="673"/>
      <c r="M109" s="675">
        <v>0</v>
      </c>
      <c r="N109" s="651"/>
      <c r="O109" s="651"/>
      <c r="P109" s="651"/>
      <c r="Q109" s="651"/>
      <c r="R109" s="651"/>
      <c r="S109" s="651"/>
      <c r="T109" s="651"/>
      <c r="U109" s="651"/>
      <c r="V109" s="651"/>
      <c r="W109" s="651"/>
      <c r="X109" s="608"/>
      <c r="AA109" s="124"/>
      <c r="AB109" s="124"/>
      <c r="AC109" s="125"/>
      <c r="AD109" s="125"/>
      <c r="AE109" s="125"/>
      <c r="AF109" s="124"/>
      <c r="AG109" s="125"/>
      <c r="AH109" s="125"/>
      <c r="AI109" s="125"/>
      <c r="AL109" s="110"/>
      <c r="AN109" s="124"/>
      <c r="AO109" s="124"/>
    </row>
    <row r="110" spans="1:41" ht="22.5">
      <c r="A110" s="672"/>
      <c r="B110" s="610"/>
      <c r="C110" s="671"/>
      <c r="D110" s="648" t="s">
        <v>40</v>
      </c>
      <c r="E110" s="649"/>
      <c r="F110" s="649"/>
      <c r="G110" s="649"/>
      <c r="H110" s="649"/>
      <c r="I110" s="649"/>
      <c r="J110" s="650">
        <v>0</v>
      </c>
      <c r="K110" s="649">
        <v>0</v>
      </c>
      <c r="L110" s="673"/>
      <c r="M110" s="675">
        <v>0</v>
      </c>
      <c r="N110" s="651"/>
      <c r="O110" s="651"/>
      <c r="P110" s="651"/>
      <c r="Q110" s="651"/>
      <c r="R110" s="651"/>
      <c r="S110" s="651"/>
      <c r="T110" s="651"/>
      <c r="U110" s="651"/>
      <c r="V110" s="651"/>
      <c r="W110" s="651"/>
      <c r="X110" s="608"/>
      <c r="AA110" s="124"/>
      <c r="AB110" s="124"/>
      <c r="AC110" s="125"/>
      <c r="AD110" s="125"/>
      <c r="AE110" s="125"/>
      <c r="AF110" s="124"/>
      <c r="AG110" s="125"/>
      <c r="AH110" s="125"/>
      <c r="AI110" s="125"/>
      <c r="AL110" s="110"/>
      <c r="AN110" s="124"/>
      <c r="AO110" s="124"/>
    </row>
    <row r="111" spans="1:41" ht="13.5" customHeight="1">
      <c r="A111" s="672"/>
      <c r="B111" s="610"/>
      <c r="C111" s="671" t="s">
        <v>281</v>
      </c>
      <c r="D111" s="648" t="s">
        <v>37</v>
      </c>
      <c r="E111" s="662">
        <v>0.01</v>
      </c>
      <c r="F111" s="649"/>
      <c r="G111" s="649"/>
      <c r="H111" s="662">
        <v>0.01</v>
      </c>
      <c r="I111" s="676">
        <v>0.01</v>
      </c>
      <c r="J111" s="650">
        <v>0</v>
      </c>
      <c r="K111" s="649">
        <v>0</v>
      </c>
      <c r="L111" s="649"/>
      <c r="M111" s="649"/>
      <c r="N111" s="651" t="s">
        <v>166</v>
      </c>
      <c r="O111" s="651" t="s">
        <v>172</v>
      </c>
      <c r="P111" s="651" t="s">
        <v>142</v>
      </c>
      <c r="Q111" s="651" t="s">
        <v>264</v>
      </c>
      <c r="R111" s="651" t="s">
        <v>148</v>
      </c>
      <c r="S111" s="651" t="s">
        <v>136</v>
      </c>
      <c r="T111" s="651" t="s">
        <v>136</v>
      </c>
      <c r="U111" s="651" t="s">
        <v>137</v>
      </c>
      <c r="V111" s="651" t="s">
        <v>138</v>
      </c>
      <c r="W111" s="651" t="s">
        <v>139</v>
      </c>
      <c r="X111" s="608"/>
      <c r="AA111" s="124"/>
      <c r="AB111" s="124"/>
      <c r="AC111" s="125"/>
      <c r="AD111" s="125"/>
      <c r="AE111" s="125"/>
      <c r="AF111" s="124"/>
      <c r="AG111" s="125"/>
      <c r="AH111" s="125"/>
      <c r="AI111" s="125"/>
      <c r="AL111" s="110"/>
      <c r="AN111" s="124"/>
      <c r="AO111" s="124"/>
    </row>
    <row r="112" spans="1:41" ht="13.5" customHeight="1">
      <c r="A112" s="672"/>
      <c r="B112" s="610"/>
      <c r="C112" s="671"/>
      <c r="D112" s="648" t="s">
        <v>38</v>
      </c>
      <c r="E112" s="649">
        <v>2203296.59</v>
      </c>
      <c r="F112" s="649"/>
      <c r="G112" s="649"/>
      <c r="H112" s="649">
        <v>1461920.2</v>
      </c>
      <c r="I112" s="650">
        <v>2203296</v>
      </c>
      <c r="J112" s="650">
        <v>0</v>
      </c>
      <c r="K112" s="649">
        <v>0</v>
      </c>
      <c r="L112" s="649"/>
      <c r="M112" s="649"/>
      <c r="N112" s="651"/>
      <c r="O112" s="651"/>
      <c r="P112" s="651"/>
      <c r="Q112" s="651"/>
      <c r="R112" s="651"/>
      <c r="S112" s="651"/>
      <c r="T112" s="651"/>
      <c r="U112" s="651"/>
      <c r="V112" s="651"/>
      <c r="W112" s="651"/>
      <c r="X112" s="608"/>
      <c r="AA112" s="124"/>
      <c r="AB112" s="124"/>
      <c r="AC112" s="125"/>
      <c r="AD112" s="125"/>
      <c r="AE112" s="125"/>
      <c r="AF112" s="124"/>
      <c r="AG112" s="125"/>
      <c r="AH112" s="125"/>
      <c r="AI112" s="125"/>
      <c r="AL112" s="110"/>
      <c r="AN112" s="124"/>
      <c r="AO112" s="124"/>
    </row>
    <row r="113" spans="1:41" ht="14.25" customHeight="1">
      <c r="A113" s="672"/>
      <c r="B113" s="610"/>
      <c r="C113" s="671"/>
      <c r="D113" s="648" t="s">
        <v>39</v>
      </c>
      <c r="E113" s="649">
        <v>0</v>
      </c>
      <c r="F113" s="649"/>
      <c r="G113" s="649"/>
      <c r="H113" s="649">
        <v>0</v>
      </c>
      <c r="I113" s="649">
        <v>0</v>
      </c>
      <c r="J113" s="650">
        <v>0</v>
      </c>
      <c r="K113" s="649">
        <v>0</v>
      </c>
      <c r="L113" s="649"/>
      <c r="M113" s="662"/>
      <c r="N113" s="651"/>
      <c r="O113" s="651"/>
      <c r="P113" s="651"/>
      <c r="Q113" s="651"/>
      <c r="R113" s="651"/>
      <c r="S113" s="651"/>
      <c r="T113" s="651"/>
      <c r="U113" s="651"/>
      <c r="V113" s="651"/>
      <c r="W113" s="651"/>
      <c r="X113" s="608"/>
      <c r="AA113" s="124"/>
      <c r="AB113" s="124"/>
      <c r="AC113" s="125"/>
      <c r="AD113" s="125"/>
      <c r="AE113" s="125"/>
      <c r="AF113" s="124"/>
      <c r="AG113" s="125"/>
      <c r="AH113" s="125"/>
      <c r="AI113" s="125"/>
      <c r="AL113" s="110"/>
      <c r="AN113" s="124"/>
      <c r="AO113" s="124"/>
    </row>
    <row r="114" spans="1:41" ht="32.25" customHeight="1">
      <c r="A114" s="672"/>
      <c r="B114" s="610"/>
      <c r="C114" s="671"/>
      <c r="D114" s="648" t="s">
        <v>40</v>
      </c>
      <c r="E114" s="649">
        <v>0</v>
      </c>
      <c r="F114" s="649"/>
      <c r="G114" s="649"/>
      <c r="H114" s="649">
        <v>0</v>
      </c>
      <c r="I114" s="649">
        <v>0</v>
      </c>
      <c r="J114" s="650">
        <v>0</v>
      </c>
      <c r="K114" s="649">
        <v>0</v>
      </c>
      <c r="L114" s="673"/>
      <c r="M114" s="673"/>
      <c r="N114" s="651"/>
      <c r="O114" s="651"/>
      <c r="P114" s="651"/>
      <c r="Q114" s="651"/>
      <c r="R114" s="651"/>
      <c r="S114" s="651"/>
      <c r="T114" s="651"/>
      <c r="U114" s="651"/>
      <c r="V114" s="651"/>
      <c r="W114" s="651"/>
      <c r="X114" s="608"/>
      <c r="AA114" s="124"/>
      <c r="AB114" s="124"/>
      <c r="AC114" s="125"/>
      <c r="AD114" s="125"/>
      <c r="AE114" s="125"/>
      <c r="AF114" s="124"/>
      <c r="AG114" s="125"/>
      <c r="AH114" s="125"/>
      <c r="AI114" s="125"/>
      <c r="AL114" s="110"/>
      <c r="AN114" s="124"/>
      <c r="AO114" s="124"/>
    </row>
    <row r="115" spans="1:41" ht="28.5" customHeight="1">
      <c r="A115" s="672"/>
      <c r="B115" s="610"/>
      <c r="C115" s="653" t="s">
        <v>300</v>
      </c>
      <c r="D115" s="654" t="s">
        <v>37</v>
      </c>
      <c r="E115" s="666">
        <v>1</v>
      </c>
      <c r="F115" s="656"/>
      <c r="G115" s="656"/>
      <c r="H115" s="666">
        <v>1</v>
      </c>
      <c r="I115" s="666">
        <v>1</v>
      </c>
      <c r="J115" s="657">
        <v>0</v>
      </c>
      <c r="K115" s="656">
        <v>0</v>
      </c>
      <c r="L115" s="666">
        <f>'[3]INVERSIÓN'!AH25</f>
        <v>0.1583</v>
      </c>
      <c r="M115" s="666">
        <v>0.7906</v>
      </c>
      <c r="N115" s="678" t="s">
        <v>282</v>
      </c>
      <c r="O115" s="678" t="s">
        <v>283</v>
      </c>
      <c r="P115" s="678" t="s">
        <v>137</v>
      </c>
      <c r="Q115" s="678" t="s">
        <v>284</v>
      </c>
      <c r="R115" s="678" t="s">
        <v>148</v>
      </c>
      <c r="S115" s="658" t="s">
        <v>136</v>
      </c>
      <c r="T115" s="658" t="s">
        <v>136</v>
      </c>
      <c r="U115" s="658" t="s">
        <v>137</v>
      </c>
      <c r="V115" s="658" t="s">
        <v>138</v>
      </c>
      <c r="W115" s="658" t="s">
        <v>139</v>
      </c>
      <c r="X115" s="679">
        <f>SUM(X39:X114)</f>
        <v>1003887</v>
      </c>
      <c r="AA115" s="124"/>
      <c r="AB115" s="124"/>
      <c r="AC115" s="125"/>
      <c r="AD115" s="125"/>
      <c r="AE115" s="125"/>
      <c r="AF115" s="124"/>
      <c r="AG115" s="125"/>
      <c r="AH115" s="125"/>
      <c r="AI115" s="125"/>
      <c r="AL115" s="110"/>
      <c r="AN115" s="124"/>
      <c r="AO115" s="124"/>
    </row>
    <row r="116" spans="1:41" ht="24" customHeight="1">
      <c r="A116" s="672"/>
      <c r="B116" s="610"/>
      <c r="C116" s="653"/>
      <c r="D116" s="654" t="s">
        <v>38</v>
      </c>
      <c r="E116" s="656">
        <v>220329659</v>
      </c>
      <c r="F116" s="656"/>
      <c r="G116" s="656"/>
      <c r="H116" s="656">
        <v>146192019.99999997</v>
      </c>
      <c r="I116" s="656">
        <v>220329659</v>
      </c>
      <c r="J116" s="657">
        <v>0</v>
      </c>
      <c r="K116" s="656">
        <v>0</v>
      </c>
      <c r="L116" s="656">
        <f>'[3]INVERSIÓN'!AH24</f>
        <v>0</v>
      </c>
      <c r="M116" s="680">
        <v>207439809.8</v>
      </c>
      <c r="N116" s="678"/>
      <c r="O116" s="678"/>
      <c r="P116" s="678"/>
      <c r="Q116" s="678"/>
      <c r="R116" s="678"/>
      <c r="S116" s="658"/>
      <c r="T116" s="658"/>
      <c r="U116" s="658"/>
      <c r="V116" s="658"/>
      <c r="W116" s="658"/>
      <c r="X116" s="679"/>
      <c r="AA116" s="124"/>
      <c r="AB116" s="124"/>
      <c r="AC116" s="125"/>
      <c r="AD116" s="125"/>
      <c r="AE116" s="125"/>
      <c r="AF116" s="124"/>
      <c r="AG116" s="125"/>
      <c r="AH116" s="125"/>
      <c r="AI116" s="125"/>
      <c r="AL116" s="110"/>
      <c r="AN116" s="124"/>
      <c r="AO116" s="124"/>
    </row>
    <row r="117" spans="1:41" ht="18" customHeight="1">
      <c r="A117" s="672"/>
      <c r="B117" s="610"/>
      <c r="C117" s="653"/>
      <c r="D117" s="654" t="s">
        <v>39</v>
      </c>
      <c r="E117" s="656">
        <v>0</v>
      </c>
      <c r="F117" s="656"/>
      <c r="G117" s="656"/>
      <c r="H117" s="656">
        <v>0</v>
      </c>
      <c r="I117" s="656">
        <v>0</v>
      </c>
      <c r="J117" s="657">
        <v>0</v>
      </c>
      <c r="K117" s="656">
        <v>0</v>
      </c>
      <c r="L117" s="656">
        <v>0</v>
      </c>
      <c r="M117" s="656">
        <v>0</v>
      </c>
      <c r="N117" s="678"/>
      <c r="O117" s="678"/>
      <c r="P117" s="678"/>
      <c r="Q117" s="678"/>
      <c r="R117" s="678"/>
      <c r="S117" s="658"/>
      <c r="T117" s="658"/>
      <c r="U117" s="658"/>
      <c r="V117" s="658"/>
      <c r="W117" s="658"/>
      <c r="X117" s="679"/>
      <c r="AA117" s="124"/>
      <c r="AB117" s="124"/>
      <c r="AC117" s="125"/>
      <c r="AD117" s="125"/>
      <c r="AE117" s="125"/>
      <c r="AF117" s="124"/>
      <c r="AG117" s="125"/>
      <c r="AH117" s="125"/>
      <c r="AI117" s="125"/>
      <c r="AL117" s="110"/>
      <c r="AN117" s="124"/>
      <c r="AO117" s="124"/>
    </row>
    <row r="118" spans="1:41" ht="32.25" customHeight="1">
      <c r="A118" s="681"/>
      <c r="B118" s="611"/>
      <c r="C118" s="653"/>
      <c r="D118" s="654" t="s">
        <v>40</v>
      </c>
      <c r="E118" s="656">
        <v>0</v>
      </c>
      <c r="F118" s="656"/>
      <c r="G118" s="656"/>
      <c r="H118" s="656">
        <v>0</v>
      </c>
      <c r="I118" s="656">
        <v>0</v>
      </c>
      <c r="J118" s="657">
        <v>0</v>
      </c>
      <c r="K118" s="656">
        <v>0</v>
      </c>
      <c r="L118" s="656">
        <v>0</v>
      </c>
      <c r="M118" s="656">
        <v>0</v>
      </c>
      <c r="N118" s="678"/>
      <c r="O118" s="678"/>
      <c r="P118" s="678"/>
      <c r="Q118" s="678"/>
      <c r="R118" s="678"/>
      <c r="S118" s="658"/>
      <c r="T118" s="658"/>
      <c r="U118" s="658"/>
      <c r="V118" s="658"/>
      <c r="W118" s="658"/>
      <c r="X118" s="679"/>
      <c r="AA118" s="124"/>
      <c r="AB118" s="124"/>
      <c r="AC118" s="125"/>
      <c r="AD118" s="125"/>
      <c r="AE118" s="125"/>
      <c r="AF118" s="124"/>
      <c r="AG118" s="125"/>
      <c r="AH118" s="125"/>
      <c r="AI118" s="125"/>
      <c r="AL118" s="110"/>
      <c r="AN118" s="124"/>
      <c r="AO118" s="124"/>
    </row>
    <row r="119" spans="1:41" s="110" customFormat="1" ht="27" customHeight="1">
      <c r="A119" s="670">
        <v>4</v>
      </c>
      <c r="B119" s="609" t="s">
        <v>325</v>
      </c>
      <c r="C119" s="607" t="s">
        <v>487</v>
      </c>
      <c r="D119" s="654" t="s">
        <v>37</v>
      </c>
      <c r="E119" s="682">
        <v>0.137</v>
      </c>
      <c r="F119" s="683">
        <v>0</v>
      </c>
      <c r="G119" s="683">
        <v>0</v>
      </c>
      <c r="H119" s="682">
        <v>0.14</v>
      </c>
      <c r="I119" s="682">
        <v>0.13696978707224333</v>
      </c>
      <c r="J119" s="650">
        <v>0</v>
      </c>
      <c r="K119" s="649">
        <v>0</v>
      </c>
      <c r="L119" s="649">
        <v>0.0111</v>
      </c>
      <c r="M119" s="684">
        <v>0.1259</v>
      </c>
      <c r="N119" s="685" t="s">
        <v>261</v>
      </c>
      <c r="O119" s="685" t="s">
        <v>148</v>
      </c>
      <c r="P119" s="685" t="s">
        <v>136</v>
      </c>
      <c r="Q119" s="685" t="s">
        <v>136</v>
      </c>
      <c r="R119" s="685" t="s">
        <v>136</v>
      </c>
      <c r="S119" s="685" t="s">
        <v>136</v>
      </c>
      <c r="T119" s="685" t="s">
        <v>136</v>
      </c>
      <c r="U119" s="685" t="s">
        <v>136</v>
      </c>
      <c r="V119" s="685" t="s">
        <v>138</v>
      </c>
      <c r="W119" s="685" t="s">
        <v>139</v>
      </c>
      <c r="X119" s="686" t="s">
        <v>140</v>
      </c>
      <c r="AA119" s="124"/>
      <c r="AB119" s="124"/>
      <c r="AC119" s="125"/>
      <c r="AD119" s="125"/>
      <c r="AE119" s="125"/>
      <c r="AF119" s="124"/>
      <c r="AG119" s="125"/>
      <c r="AH119" s="125"/>
      <c r="AI119" s="125"/>
      <c r="AJ119" s="112"/>
      <c r="AK119" s="112"/>
      <c r="AN119" s="124"/>
      <c r="AO119" s="124"/>
    </row>
    <row r="120" spans="1:41" s="110" customFormat="1" ht="27" customHeight="1">
      <c r="A120" s="672"/>
      <c r="B120" s="610"/>
      <c r="C120" s="607"/>
      <c r="D120" s="654" t="s">
        <v>38</v>
      </c>
      <c r="E120" s="649">
        <v>223718347</v>
      </c>
      <c r="F120" s="683">
        <v>0</v>
      </c>
      <c r="G120" s="683">
        <v>0</v>
      </c>
      <c r="H120" s="649">
        <v>227987410</v>
      </c>
      <c r="I120" s="649">
        <v>223718347</v>
      </c>
      <c r="J120" s="650">
        <v>0</v>
      </c>
      <c r="K120" s="649">
        <v>0</v>
      </c>
      <c r="L120" s="649">
        <v>0</v>
      </c>
      <c r="M120" s="649">
        <v>169302960</v>
      </c>
      <c r="N120" s="685"/>
      <c r="O120" s="685"/>
      <c r="P120" s="685"/>
      <c r="Q120" s="685"/>
      <c r="R120" s="685"/>
      <c r="S120" s="685"/>
      <c r="T120" s="685"/>
      <c r="U120" s="685"/>
      <c r="V120" s="685"/>
      <c r="W120" s="685"/>
      <c r="X120" s="686"/>
      <c r="AA120" s="124"/>
      <c r="AB120" s="124"/>
      <c r="AC120" s="125"/>
      <c r="AD120" s="125"/>
      <c r="AE120" s="125"/>
      <c r="AF120" s="124"/>
      <c r="AG120" s="125"/>
      <c r="AH120" s="125"/>
      <c r="AI120" s="125"/>
      <c r="AJ120" s="112"/>
      <c r="AK120" s="112"/>
      <c r="AN120" s="124"/>
      <c r="AO120" s="124"/>
    </row>
    <row r="121" spans="1:41" s="110" customFormat="1" ht="27" customHeight="1">
      <c r="A121" s="672"/>
      <c r="B121" s="610"/>
      <c r="C121" s="607"/>
      <c r="D121" s="654" t="s">
        <v>39</v>
      </c>
      <c r="E121" s="149">
        <v>0</v>
      </c>
      <c r="F121" s="683">
        <v>0</v>
      </c>
      <c r="G121" s="683">
        <v>0</v>
      </c>
      <c r="H121" s="683">
        <v>0</v>
      </c>
      <c r="I121" s="683">
        <v>0</v>
      </c>
      <c r="J121" s="650">
        <v>0</v>
      </c>
      <c r="K121" s="649">
        <v>0</v>
      </c>
      <c r="L121" s="649">
        <v>0</v>
      </c>
      <c r="M121" s="649">
        <v>0</v>
      </c>
      <c r="N121" s="685"/>
      <c r="O121" s="685"/>
      <c r="P121" s="685"/>
      <c r="Q121" s="685"/>
      <c r="R121" s="685"/>
      <c r="S121" s="685"/>
      <c r="T121" s="685"/>
      <c r="U121" s="685"/>
      <c r="V121" s="685"/>
      <c r="W121" s="685"/>
      <c r="X121" s="686"/>
      <c r="AA121" s="124"/>
      <c r="AB121" s="124"/>
      <c r="AC121" s="125"/>
      <c r="AD121" s="125"/>
      <c r="AE121" s="125"/>
      <c r="AF121" s="124"/>
      <c r="AG121" s="125"/>
      <c r="AH121" s="125"/>
      <c r="AI121" s="125"/>
      <c r="AJ121" s="112"/>
      <c r="AK121" s="112"/>
      <c r="AN121" s="124"/>
      <c r="AO121" s="124"/>
    </row>
    <row r="122" spans="1:41" s="110" customFormat="1" ht="27" customHeight="1">
      <c r="A122" s="672"/>
      <c r="B122" s="610"/>
      <c r="C122" s="607"/>
      <c r="D122" s="654" t="s">
        <v>40</v>
      </c>
      <c r="E122" s="149">
        <v>0</v>
      </c>
      <c r="F122" s="683">
        <v>0</v>
      </c>
      <c r="G122" s="683">
        <v>0</v>
      </c>
      <c r="H122" s="683">
        <v>0</v>
      </c>
      <c r="I122" s="683">
        <v>0</v>
      </c>
      <c r="J122" s="650">
        <v>0</v>
      </c>
      <c r="K122" s="649">
        <v>0</v>
      </c>
      <c r="L122" s="649">
        <v>0</v>
      </c>
      <c r="M122" s="649">
        <v>0</v>
      </c>
      <c r="N122" s="685"/>
      <c r="O122" s="685"/>
      <c r="P122" s="685"/>
      <c r="Q122" s="685"/>
      <c r="R122" s="685"/>
      <c r="S122" s="685"/>
      <c r="T122" s="685"/>
      <c r="U122" s="685"/>
      <c r="V122" s="685"/>
      <c r="W122" s="685"/>
      <c r="X122" s="686"/>
      <c r="AA122" s="124"/>
      <c r="AB122" s="124"/>
      <c r="AC122" s="125"/>
      <c r="AD122" s="125"/>
      <c r="AE122" s="125"/>
      <c r="AF122" s="124"/>
      <c r="AG122" s="125"/>
      <c r="AH122" s="125"/>
      <c r="AI122" s="125"/>
      <c r="AJ122" s="112"/>
      <c r="AK122" s="112"/>
      <c r="AN122" s="124"/>
      <c r="AO122" s="124"/>
    </row>
    <row r="123" spans="1:41" s="110" customFormat="1" ht="21.75" customHeight="1">
      <c r="A123" s="647">
        <f>'[3]INVERSIÓN'!B33</f>
        <v>5</v>
      </c>
      <c r="B123" s="609" t="str">
        <f>'[3]INVERSIÓN'!C33</f>
        <v>Verificar 503 usuarios asociados a hidrocarburos para Identificar y Diagnosticar en sus  predios la posible afectación del recurso hídrico superficial, subterráneo y suelo</v>
      </c>
      <c r="C123" s="607" t="s">
        <v>487</v>
      </c>
      <c r="D123" s="648" t="s">
        <v>37</v>
      </c>
      <c r="E123" s="687">
        <v>66</v>
      </c>
      <c r="F123" s="683">
        <v>0</v>
      </c>
      <c r="G123" s="683">
        <v>0</v>
      </c>
      <c r="H123" s="688">
        <v>65</v>
      </c>
      <c r="I123" s="688">
        <v>66</v>
      </c>
      <c r="J123" s="650">
        <v>0</v>
      </c>
      <c r="K123" s="649">
        <v>0</v>
      </c>
      <c r="L123" s="649">
        <v>0</v>
      </c>
      <c r="M123" s="649">
        <v>17</v>
      </c>
      <c r="N123" s="689"/>
      <c r="O123" s="689"/>
      <c r="P123" s="689"/>
      <c r="Q123" s="689"/>
      <c r="R123" s="689"/>
      <c r="S123" s="689"/>
      <c r="T123" s="689"/>
      <c r="U123" s="689"/>
      <c r="V123" s="689"/>
      <c r="W123" s="689"/>
      <c r="X123" s="690"/>
      <c r="AA123" s="124"/>
      <c r="AB123" s="124"/>
      <c r="AC123" s="125"/>
      <c r="AD123" s="125"/>
      <c r="AE123" s="125"/>
      <c r="AF123" s="124"/>
      <c r="AG123" s="125"/>
      <c r="AH123" s="125"/>
      <c r="AI123" s="125"/>
      <c r="AJ123" s="112"/>
      <c r="AK123" s="112"/>
      <c r="AN123" s="124"/>
      <c r="AO123" s="124"/>
    </row>
    <row r="124" spans="1:41" s="110" customFormat="1" ht="21.75" customHeight="1">
      <c r="A124" s="647"/>
      <c r="B124" s="610"/>
      <c r="C124" s="607"/>
      <c r="D124" s="648" t="s">
        <v>38</v>
      </c>
      <c r="E124" s="691">
        <v>185099468</v>
      </c>
      <c r="F124" s="683">
        <v>0</v>
      </c>
      <c r="G124" s="683">
        <v>0</v>
      </c>
      <c r="H124" s="692">
        <v>180830405</v>
      </c>
      <c r="I124" s="693">
        <v>185099468</v>
      </c>
      <c r="J124" s="650">
        <v>0</v>
      </c>
      <c r="K124" s="649">
        <v>0</v>
      </c>
      <c r="L124" s="649">
        <v>0</v>
      </c>
      <c r="M124" s="649">
        <v>164106732</v>
      </c>
      <c r="N124" s="689"/>
      <c r="O124" s="689"/>
      <c r="P124" s="689"/>
      <c r="Q124" s="689"/>
      <c r="R124" s="689"/>
      <c r="S124" s="689"/>
      <c r="T124" s="689"/>
      <c r="U124" s="689"/>
      <c r="V124" s="689"/>
      <c r="W124" s="689"/>
      <c r="X124" s="690"/>
      <c r="AA124" s="124"/>
      <c r="AB124" s="124"/>
      <c r="AC124" s="125"/>
      <c r="AD124" s="125"/>
      <c r="AE124" s="125"/>
      <c r="AF124" s="124"/>
      <c r="AG124" s="125"/>
      <c r="AH124" s="125"/>
      <c r="AI124" s="125"/>
      <c r="AJ124" s="112"/>
      <c r="AK124" s="112"/>
      <c r="AN124" s="124"/>
      <c r="AO124" s="124"/>
    </row>
    <row r="125" spans="1:41" s="110" customFormat="1" ht="21.75" customHeight="1">
      <c r="A125" s="647"/>
      <c r="B125" s="610"/>
      <c r="C125" s="607"/>
      <c r="D125" s="648" t="s">
        <v>39</v>
      </c>
      <c r="E125" s="683">
        <v>0</v>
      </c>
      <c r="F125" s="683">
        <v>0</v>
      </c>
      <c r="G125" s="683">
        <v>0</v>
      </c>
      <c r="H125" s="683">
        <v>0</v>
      </c>
      <c r="I125" s="683">
        <v>0</v>
      </c>
      <c r="J125" s="650">
        <v>0</v>
      </c>
      <c r="K125" s="649">
        <v>0</v>
      </c>
      <c r="L125" s="649">
        <v>0</v>
      </c>
      <c r="M125" s="649">
        <v>0</v>
      </c>
      <c r="N125" s="689"/>
      <c r="O125" s="689"/>
      <c r="P125" s="689"/>
      <c r="Q125" s="689"/>
      <c r="R125" s="689"/>
      <c r="S125" s="689"/>
      <c r="T125" s="689"/>
      <c r="U125" s="689"/>
      <c r="V125" s="689"/>
      <c r="W125" s="689"/>
      <c r="X125" s="690"/>
      <c r="AA125" s="124"/>
      <c r="AB125" s="124"/>
      <c r="AC125" s="125"/>
      <c r="AD125" s="125"/>
      <c r="AE125" s="125"/>
      <c r="AF125" s="124"/>
      <c r="AG125" s="125"/>
      <c r="AH125" s="125"/>
      <c r="AI125" s="125"/>
      <c r="AJ125" s="112"/>
      <c r="AK125" s="112"/>
      <c r="AN125" s="124"/>
      <c r="AO125" s="124"/>
    </row>
    <row r="126" spans="1:41" s="110" customFormat="1" ht="21.75" customHeight="1">
      <c r="A126" s="647"/>
      <c r="B126" s="611"/>
      <c r="C126" s="607"/>
      <c r="D126" s="648" t="s">
        <v>40</v>
      </c>
      <c r="E126" s="683">
        <v>0</v>
      </c>
      <c r="F126" s="683">
        <v>0</v>
      </c>
      <c r="G126" s="683">
        <v>0</v>
      </c>
      <c r="H126" s="683">
        <v>0</v>
      </c>
      <c r="I126" s="683">
        <v>0</v>
      </c>
      <c r="J126" s="650">
        <v>0</v>
      </c>
      <c r="K126" s="649">
        <v>0</v>
      </c>
      <c r="L126" s="649">
        <v>0</v>
      </c>
      <c r="M126" s="649"/>
      <c r="N126" s="689"/>
      <c r="O126" s="689"/>
      <c r="P126" s="689"/>
      <c r="Q126" s="689"/>
      <c r="R126" s="689"/>
      <c r="S126" s="689"/>
      <c r="T126" s="689"/>
      <c r="U126" s="689"/>
      <c r="V126" s="689"/>
      <c r="W126" s="689"/>
      <c r="X126" s="690"/>
      <c r="AA126" s="124"/>
      <c r="AB126" s="124"/>
      <c r="AC126" s="125"/>
      <c r="AD126" s="125"/>
      <c r="AE126" s="125"/>
      <c r="AF126" s="124"/>
      <c r="AG126" s="125"/>
      <c r="AH126" s="125"/>
      <c r="AI126" s="125"/>
      <c r="AJ126" s="112"/>
      <c r="AK126" s="112"/>
      <c r="AN126" s="124"/>
      <c r="AO126" s="124"/>
    </row>
    <row r="127" spans="1:41" s="110" customFormat="1" ht="13.5" customHeight="1">
      <c r="A127" s="647">
        <f>'[3]INVERSIÓN'!B39</f>
        <v>6</v>
      </c>
      <c r="B127" s="607" t="str">
        <f>'[3]INVERSIÓN'!C39</f>
        <v>Atender el 100% de las solicitudes de instrumentos ambientales asociadas al aprovechamiento del recurso Hídrico Subterráneo en el D. C.</v>
      </c>
      <c r="C127" s="607" t="s">
        <v>487</v>
      </c>
      <c r="D127" s="648" t="s">
        <v>37</v>
      </c>
      <c r="E127" s="662">
        <v>0.13</v>
      </c>
      <c r="F127" s="683">
        <v>0</v>
      </c>
      <c r="G127" s="683">
        <v>0</v>
      </c>
      <c r="H127" s="694">
        <v>0.13</v>
      </c>
      <c r="I127" s="694">
        <v>0.13</v>
      </c>
      <c r="J127" s="650">
        <v>0</v>
      </c>
      <c r="K127" s="649">
        <v>0</v>
      </c>
      <c r="L127" s="649">
        <v>0</v>
      </c>
      <c r="M127" s="694">
        <v>0.125</v>
      </c>
      <c r="N127" s="651" t="s">
        <v>261</v>
      </c>
      <c r="O127" s="651" t="s">
        <v>148</v>
      </c>
      <c r="P127" s="651" t="s">
        <v>136</v>
      </c>
      <c r="Q127" s="651" t="s">
        <v>292</v>
      </c>
      <c r="R127" s="651" t="s">
        <v>136</v>
      </c>
      <c r="S127" s="651" t="s">
        <v>136</v>
      </c>
      <c r="T127" s="651" t="s">
        <v>136</v>
      </c>
      <c r="U127" s="651" t="s">
        <v>137</v>
      </c>
      <c r="V127" s="651" t="s">
        <v>138</v>
      </c>
      <c r="W127" s="651" t="s">
        <v>139</v>
      </c>
      <c r="X127" s="652" t="s">
        <v>140</v>
      </c>
      <c r="AA127" s="124"/>
      <c r="AB127" s="124"/>
      <c r="AC127" s="125"/>
      <c r="AD127" s="125"/>
      <c r="AE127" s="125"/>
      <c r="AF127" s="124"/>
      <c r="AG127" s="125"/>
      <c r="AH127" s="125"/>
      <c r="AI127" s="125"/>
      <c r="AJ127" s="112"/>
      <c r="AK127" s="112"/>
      <c r="AN127" s="124"/>
      <c r="AO127" s="124"/>
    </row>
    <row r="128" spans="1:41" s="110" customFormat="1" ht="13.5" customHeight="1">
      <c r="A128" s="647"/>
      <c r="B128" s="607"/>
      <c r="C128" s="607"/>
      <c r="D128" s="648" t="s">
        <v>38</v>
      </c>
      <c r="E128" s="649">
        <v>66717879</v>
      </c>
      <c r="F128" s="683">
        <v>0</v>
      </c>
      <c r="G128" s="649"/>
      <c r="H128" s="649">
        <v>63229640</v>
      </c>
      <c r="I128" s="649">
        <v>66717879</v>
      </c>
      <c r="J128" s="650">
        <v>0</v>
      </c>
      <c r="K128" s="649">
        <v>0</v>
      </c>
      <c r="L128" s="649">
        <v>0</v>
      </c>
      <c r="M128" s="649">
        <v>45393789</v>
      </c>
      <c r="N128" s="651"/>
      <c r="O128" s="651"/>
      <c r="P128" s="651"/>
      <c r="Q128" s="651"/>
      <c r="R128" s="651"/>
      <c r="S128" s="651"/>
      <c r="T128" s="651"/>
      <c r="U128" s="651"/>
      <c r="V128" s="651"/>
      <c r="W128" s="651"/>
      <c r="X128" s="652"/>
      <c r="AA128" s="124"/>
      <c r="AB128" s="124"/>
      <c r="AC128" s="125"/>
      <c r="AD128" s="125"/>
      <c r="AE128" s="125"/>
      <c r="AF128" s="124"/>
      <c r="AG128" s="125"/>
      <c r="AH128" s="125"/>
      <c r="AI128" s="125"/>
      <c r="AJ128" s="112"/>
      <c r="AK128" s="112"/>
      <c r="AN128" s="124"/>
      <c r="AO128" s="124"/>
    </row>
    <row r="129" spans="1:41" s="110" customFormat="1" ht="14.25" customHeight="1">
      <c r="A129" s="647"/>
      <c r="B129" s="607"/>
      <c r="C129" s="607"/>
      <c r="D129" s="648" t="s">
        <v>39</v>
      </c>
      <c r="E129" s="649">
        <v>0</v>
      </c>
      <c r="F129" s="683">
        <v>0</v>
      </c>
      <c r="G129" s="683">
        <v>0</v>
      </c>
      <c r="H129" s="649">
        <v>0</v>
      </c>
      <c r="I129" s="649">
        <v>0</v>
      </c>
      <c r="J129" s="650">
        <v>0</v>
      </c>
      <c r="K129" s="649">
        <v>0</v>
      </c>
      <c r="L129" s="649">
        <v>0</v>
      </c>
      <c r="M129" s="649">
        <v>0</v>
      </c>
      <c r="N129" s="651"/>
      <c r="O129" s="651"/>
      <c r="P129" s="651"/>
      <c r="Q129" s="651"/>
      <c r="R129" s="651"/>
      <c r="S129" s="651"/>
      <c r="T129" s="651"/>
      <c r="U129" s="651"/>
      <c r="V129" s="651"/>
      <c r="W129" s="651"/>
      <c r="X129" s="652"/>
      <c r="AA129" s="124"/>
      <c r="AB129" s="124"/>
      <c r="AC129" s="125"/>
      <c r="AD129" s="125"/>
      <c r="AE129" s="125"/>
      <c r="AF129" s="124"/>
      <c r="AG129" s="125"/>
      <c r="AH129" s="125"/>
      <c r="AI129" s="125"/>
      <c r="AJ129" s="112"/>
      <c r="AK129" s="112"/>
      <c r="AN129" s="124"/>
      <c r="AO129" s="124"/>
    </row>
    <row r="130" spans="1:41" s="110" customFormat="1" ht="32.25" customHeight="1">
      <c r="A130" s="647"/>
      <c r="B130" s="607"/>
      <c r="C130" s="607"/>
      <c r="D130" s="648" t="s">
        <v>40</v>
      </c>
      <c r="E130" s="649">
        <v>0</v>
      </c>
      <c r="F130" s="683">
        <v>0</v>
      </c>
      <c r="G130" s="683">
        <v>0</v>
      </c>
      <c r="H130" s="649">
        <v>0</v>
      </c>
      <c r="I130" s="649">
        <v>0</v>
      </c>
      <c r="J130" s="650">
        <v>0</v>
      </c>
      <c r="K130" s="649">
        <v>0</v>
      </c>
      <c r="L130" s="649">
        <v>0</v>
      </c>
      <c r="M130" s="649">
        <v>0</v>
      </c>
      <c r="N130" s="651"/>
      <c r="O130" s="651"/>
      <c r="P130" s="651"/>
      <c r="Q130" s="651"/>
      <c r="R130" s="651"/>
      <c r="S130" s="651"/>
      <c r="T130" s="651"/>
      <c r="U130" s="651"/>
      <c r="V130" s="651"/>
      <c r="W130" s="651"/>
      <c r="X130" s="652"/>
      <c r="AA130" s="124"/>
      <c r="AB130" s="124"/>
      <c r="AC130" s="125"/>
      <c r="AD130" s="125"/>
      <c r="AE130" s="125"/>
      <c r="AF130" s="124"/>
      <c r="AG130" s="125"/>
      <c r="AH130" s="125"/>
      <c r="AI130" s="125"/>
      <c r="AJ130" s="112"/>
      <c r="AK130" s="112"/>
      <c r="AN130" s="124"/>
      <c r="AO130" s="124"/>
    </row>
    <row r="131" spans="1:41" s="110" customFormat="1" ht="13.5" customHeight="1">
      <c r="A131" s="647">
        <f>'[3]INVERSIÓN'!B45</f>
        <v>7</v>
      </c>
      <c r="B131" s="607" t="str">
        <f>'[3]INVERSIÓN'!C45</f>
        <v>Realizar seguimiento y control ambiental al 100% de los puntos de captación de agua subterránea inventariados por la SDA</v>
      </c>
      <c r="C131" s="607" t="s">
        <v>487</v>
      </c>
      <c r="D131" s="648" t="s">
        <v>37</v>
      </c>
      <c r="E131" s="662">
        <v>0.1</v>
      </c>
      <c r="F131" s="683">
        <v>0</v>
      </c>
      <c r="G131" s="683">
        <v>0</v>
      </c>
      <c r="H131" s="695">
        <v>0.1</v>
      </c>
      <c r="I131" s="695">
        <v>0.1</v>
      </c>
      <c r="J131" s="650">
        <v>0</v>
      </c>
      <c r="K131" s="649">
        <v>0</v>
      </c>
      <c r="L131" s="662">
        <v>0.0115</v>
      </c>
      <c r="M131" s="695">
        <v>0.1</v>
      </c>
      <c r="N131" s="651" t="s">
        <v>261</v>
      </c>
      <c r="O131" s="651" t="s">
        <v>148</v>
      </c>
      <c r="P131" s="651" t="s">
        <v>136</v>
      </c>
      <c r="Q131" s="651" t="s">
        <v>292</v>
      </c>
      <c r="R131" s="651" t="s">
        <v>136</v>
      </c>
      <c r="S131" s="651" t="s">
        <v>136</v>
      </c>
      <c r="T131" s="651" t="s">
        <v>136</v>
      </c>
      <c r="U131" s="651" t="s">
        <v>137</v>
      </c>
      <c r="V131" s="651" t="s">
        <v>138</v>
      </c>
      <c r="W131" s="651" t="s">
        <v>139</v>
      </c>
      <c r="X131" s="652" t="s">
        <v>140</v>
      </c>
      <c r="AA131" s="124"/>
      <c r="AB131" s="124"/>
      <c r="AC131" s="125"/>
      <c r="AD131" s="125"/>
      <c r="AE131" s="125"/>
      <c r="AF131" s="124"/>
      <c r="AG131" s="125"/>
      <c r="AH131" s="125"/>
      <c r="AI131" s="125"/>
      <c r="AJ131" s="112"/>
      <c r="AK131" s="112"/>
      <c r="AN131" s="124"/>
      <c r="AO131" s="124"/>
    </row>
    <row r="132" spans="1:41" s="110" customFormat="1" ht="13.5" customHeight="1">
      <c r="A132" s="647"/>
      <c r="B132" s="607"/>
      <c r="C132" s="607"/>
      <c r="D132" s="648" t="s">
        <v>38</v>
      </c>
      <c r="E132" s="649">
        <v>209802548</v>
      </c>
      <c r="F132" s="683">
        <v>0</v>
      </c>
      <c r="G132" s="649"/>
      <c r="H132" s="649">
        <v>201839441</v>
      </c>
      <c r="I132" s="649">
        <v>209802548</v>
      </c>
      <c r="J132" s="650">
        <v>0</v>
      </c>
      <c r="K132" s="649">
        <v>0</v>
      </c>
      <c r="L132" s="649">
        <v>0</v>
      </c>
      <c r="M132" s="649">
        <v>162598140</v>
      </c>
      <c r="N132" s="651"/>
      <c r="O132" s="651"/>
      <c r="P132" s="651"/>
      <c r="Q132" s="651"/>
      <c r="R132" s="651"/>
      <c r="S132" s="651"/>
      <c r="T132" s="651"/>
      <c r="U132" s="651"/>
      <c r="V132" s="651"/>
      <c r="W132" s="651"/>
      <c r="X132" s="652"/>
      <c r="AA132" s="124"/>
      <c r="AB132" s="124"/>
      <c r="AC132" s="125"/>
      <c r="AD132" s="125"/>
      <c r="AE132" s="125"/>
      <c r="AF132" s="124"/>
      <c r="AG132" s="125"/>
      <c r="AH132" s="125"/>
      <c r="AI132" s="125"/>
      <c r="AJ132" s="112"/>
      <c r="AK132" s="112"/>
      <c r="AN132" s="124"/>
      <c r="AO132" s="124"/>
    </row>
    <row r="133" spans="1:41" s="110" customFormat="1" ht="14.25" customHeight="1">
      <c r="A133" s="647"/>
      <c r="B133" s="607"/>
      <c r="C133" s="607"/>
      <c r="D133" s="648" t="s">
        <v>39</v>
      </c>
      <c r="E133" s="649">
        <v>0</v>
      </c>
      <c r="F133" s="683">
        <v>0</v>
      </c>
      <c r="G133" s="683">
        <v>0</v>
      </c>
      <c r="H133" s="649">
        <v>0</v>
      </c>
      <c r="I133" s="649">
        <v>0</v>
      </c>
      <c r="J133" s="650">
        <v>0</v>
      </c>
      <c r="K133" s="649">
        <v>0</v>
      </c>
      <c r="L133" s="649">
        <v>0</v>
      </c>
      <c r="M133" s="649">
        <v>0</v>
      </c>
      <c r="N133" s="651"/>
      <c r="O133" s="651"/>
      <c r="P133" s="651"/>
      <c r="Q133" s="651"/>
      <c r="R133" s="651"/>
      <c r="S133" s="651"/>
      <c r="T133" s="651"/>
      <c r="U133" s="651"/>
      <c r="V133" s="651"/>
      <c r="W133" s="651"/>
      <c r="X133" s="652"/>
      <c r="AA133" s="124"/>
      <c r="AB133" s="124"/>
      <c r="AC133" s="125"/>
      <c r="AD133" s="125"/>
      <c r="AE133" s="125"/>
      <c r="AF133" s="124"/>
      <c r="AG133" s="125"/>
      <c r="AH133" s="125"/>
      <c r="AI133" s="125"/>
      <c r="AJ133" s="112"/>
      <c r="AK133" s="112"/>
      <c r="AN133" s="124"/>
      <c r="AO133" s="124"/>
    </row>
    <row r="134" spans="1:41" s="110" customFormat="1" ht="32.25" customHeight="1">
      <c r="A134" s="647"/>
      <c r="B134" s="607"/>
      <c r="C134" s="607"/>
      <c r="D134" s="648" t="s">
        <v>40</v>
      </c>
      <c r="E134" s="649">
        <v>0</v>
      </c>
      <c r="F134" s="683">
        <v>0</v>
      </c>
      <c r="G134" s="683">
        <v>0</v>
      </c>
      <c r="H134" s="649">
        <v>0</v>
      </c>
      <c r="I134" s="649">
        <v>0</v>
      </c>
      <c r="J134" s="650">
        <v>0</v>
      </c>
      <c r="K134" s="649">
        <v>0</v>
      </c>
      <c r="L134" s="649">
        <v>0</v>
      </c>
      <c r="M134" s="649">
        <v>0</v>
      </c>
      <c r="N134" s="651"/>
      <c r="O134" s="651"/>
      <c r="P134" s="651"/>
      <c r="Q134" s="651"/>
      <c r="R134" s="651"/>
      <c r="S134" s="651"/>
      <c r="T134" s="651"/>
      <c r="U134" s="651"/>
      <c r="V134" s="651"/>
      <c r="W134" s="651"/>
      <c r="X134" s="652"/>
      <c r="AA134" s="124"/>
      <c r="AB134" s="124"/>
      <c r="AC134" s="125"/>
      <c r="AD134" s="125"/>
      <c r="AE134" s="125"/>
      <c r="AF134" s="124"/>
      <c r="AG134" s="125"/>
      <c r="AH134" s="125"/>
      <c r="AI134" s="125"/>
      <c r="AJ134" s="112"/>
      <c r="AK134" s="112"/>
      <c r="AN134" s="124"/>
      <c r="AO134" s="124"/>
    </row>
    <row r="135" spans="1:41" s="110" customFormat="1" ht="13.5" customHeight="1">
      <c r="A135" s="647">
        <f>'[3]INVERSIÓN'!B51</f>
        <v>8</v>
      </c>
      <c r="B135" s="607" t="str">
        <f>'[3]INVERSIÓN'!C51</f>
        <v>Atender el 100% de las solicitudes concepto de diagnóstico ambiental relacionadas con el cambio de uso de suelo o con sospecha de contaminación de los predios del área urbana</v>
      </c>
      <c r="C135" s="607" t="s">
        <v>487</v>
      </c>
      <c r="D135" s="648" t="s">
        <v>37</v>
      </c>
      <c r="E135" s="662">
        <v>0.135</v>
      </c>
      <c r="F135" s="683">
        <v>0</v>
      </c>
      <c r="G135" s="683">
        <v>0</v>
      </c>
      <c r="H135" s="694">
        <v>0.125</v>
      </c>
      <c r="I135" s="694">
        <v>0.135</v>
      </c>
      <c r="J135" s="650">
        <v>0</v>
      </c>
      <c r="K135" s="649">
        <v>0</v>
      </c>
      <c r="L135" s="662">
        <v>0.043</v>
      </c>
      <c r="M135" s="694">
        <v>0.135</v>
      </c>
      <c r="N135" s="651" t="s">
        <v>261</v>
      </c>
      <c r="O135" s="651" t="s">
        <v>148</v>
      </c>
      <c r="P135" s="651" t="s">
        <v>136</v>
      </c>
      <c r="Q135" s="651" t="s">
        <v>294</v>
      </c>
      <c r="R135" s="651" t="s">
        <v>293</v>
      </c>
      <c r="S135" s="651" t="s">
        <v>136</v>
      </c>
      <c r="T135" s="651" t="s">
        <v>136</v>
      </c>
      <c r="U135" s="651" t="s">
        <v>137</v>
      </c>
      <c r="V135" s="651" t="s">
        <v>138</v>
      </c>
      <c r="W135" s="651" t="s">
        <v>139</v>
      </c>
      <c r="X135" s="652" t="s">
        <v>140</v>
      </c>
      <c r="AA135" s="124"/>
      <c r="AB135" s="124"/>
      <c r="AC135" s="125"/>
      <c r="AD135" s="125"/>
      <c r="AE135" s="125"/>
      <c r="AF135" s="124"/>
      <c r="AG135" s="125"/>
      <c r="AH135" s="125"/>
      <c r="AI135" s="125"/>
      <c r="AJ135" s="112"/>
      <c r="AK135" s="112"/>
      <c r="AN135" s="124"/>
      <c r="AO135" s="124"/>
    </row>
    <row r="136" spans="1:41" s="110" customFormat="1" ht="22.5" customHeight="1">
      <c r="A136" s="647"/>
      <c r="B136" s="607"/>
      <c r="C136" s="607"/>
      <c r="D136" s="648" t="s">
        <v>38</v>
      </c>
      <c r="E136" s="649">
        <v>44455954</v>
      </c>
      <c r="F136" s="683">
        <v>0</v>
      </c>
      <c r="G136" s="649">
        <v>0</v>
      </c>
      <c r="H136" s="649">
        <v>41162920</v>
      </c>
      <c r="I136" s="649">
        <v>44455954</v>
      </c>
      <c r="J136" s="650">
        <v>0</v>
      </c>
      <c r="K136" s="649">
        <v>0</v>
      </c>
      <c r="L136" s="649">
        <v>0</v>
      </c>
      <c r="M136" s="649">
        <v>44455954</v>
      </c>
      <c r="N136" s="651"/>
      <c r="O136" s="651"/>
      <c r="P136" s="651"/>
      <c r="Q136" s="651"/>
      <c r="R136" s="651"/>
      <c r="S136" s="651"/>
      <c r="T136" s="651"/>
      <c r="U136" s="651"/>
      <c r="V136" s="651"/>
      <c r="W136" s="651"/>
      <c r="X136" s="652"/>
      <c r="AA136" s="124"/>
      <c r="AB136" s="124"/>
      <c r="AC136" s="125"/>
      <c r="AD136" s="125"/>
      <c r="AE136" s="125"/>
      <c r="AF136" s="124"/>
      <c r="AG136" s="125"/>
      <c r="AH136" s="125"/>
      <c r="AI136" s="125"/>
      <c r="AJ136" s="112"/>
      <c r="AK136" s="112"/>
      <c r="AN136" s="124"/>
      <c r="AO136" s="124"/>
    </row>
    <row r="137" spans="1:41" s="110" customFormat="1" ht="14.25" customHeight="1">
      <c r="A137" s="647"/>
      <c r="B137" s="607"/>
      <c r="C137" s="607"/>
      <c r="D137" s="648" t="s">
        <v>39</v>
      </c>
      <c r="E137" s="649">
        <v>0</v>
      </c>
      <c r="F137" s="683">
        <v>0</v>
      </c>
      <c r="G137" s="683">
        <v>0</v>
      </c>
      <c r="H137" s="649">
        <v>0</v>
      </c>
      <c r="I137" s="649">
        <v>0</v>
      </c>
      <c r="J137" s="650">
        <v>0</v>
      </c>
      <c r="K137" s="649">
        <v>0</v>
      </c>
      <c r="L137" s="649">
        <v>0</v>
      </c>
      <c r="M137" s="649">
        <v>0</v>
      </c>
      <c r="N137" s="651"/>
      <c r="O137" s="651"/>
      <c r="P137" s="651"/>
      <c r="Q137" s="651"/>
      <c r="R137" s="651"/>
      <c r="S137" s="651"/>
      <c r="T137" s="651"/>
      <c r="U137" s="651"/>
      <c r="V137" s="651"/>
      <c r="W137" s="651"/>
      <c r="X137" s="652"/>
      <c r="AA137" s="124"/>
      <c r="AB137" s="124"/>
      <c r="AC137" s="125"/>
      <c r="AD137" s="125"/>
      <c r="AE137" s="125"/>
      <c r="AF137" s="124"/>
      <c r="AG137" s="125"/>
      <c r="AH137" s="125"/>
      <c r="AI137" s="125"/>
      <c r="AJ137" s="112"/>
      <c r="AK137" s="112"/>
      <c r="AN137" s="124"/>
      <c r="AO137" s="124"/>
    </row>
    <row r="138" spans="1:41" s="110" customFormat="1" ht="32.25" customHeight="1">
      <c r="A138" s="647"/>
      <c r="B138" s="607"/>
      <c r="C138" s="607"/>
      <c r="D138" s="648" t="s">
        <v>40</v>
      </c>
      <c r="E138" s="649">
        <v>0</v>
      </c>
      <c r="F138" s="683">
        <v>0</v>
      </c>
      <c r="G138" s="683">
        <v>0</v>
      </c>
      <c r="H138" s="649">
        <v>0</v>
      </c>
      <c r="I138" s="649">
        <v>0</v>
      </c>
      <c r="J138" s="650">
        <v>0</v>
      </c>
      <c r="K138" s="649">
        <v>0</v>
      </c>
      <c r="L138" s="649">
        <v>0</v>
      </c>
      <c r="M138" s="649">
        <v>0</v>
      </c>
      <c r="N138" s="651"/>
      <c r="O138" s="651"/>
      <c r="P138" s="651"/>
      <c r="Q138" s="651"/>
      <c r="R138" s="651"/>
      <c r="S138" s="651"/>
      <c r="T138" s="651"/>
      <c r="U138" s="651"/>
      <c r="V138" s="651"/>
      <c r="W138" s="651"/>
      <c r="X138" s="652"/>
      <c r="AA138" s="124"/>
      <c r="AB138" s="124"/>
      <c r="AC138" s="125"/>
      <c r="AD138" s="125"/>
      <c r="AE138" s="125"/>
      <c r="AF138" s="124"/>
      <c r="AG138" s="125"/>
      <c r="AH138" s="125"/>
      <c r="AI138" s="125"/>
      <c r="AJ138" s="112"/>
      <c r="AK138" s="112"/>
      <c r="AN138" s="124"/>
      <c r="AO138" s="124"/>
    </row>
    <row r="139" spans="1:41" s="110" customFormat="1" ht="13.5" customHeight="1">
      <c r="A139" s="647">
        <f>'[3]INVERSIÓN'!B57</f>
        <v>9</v>
      </c>
      <c r="B139" s="607" t="str">
        <f>'[3]INVERSIÓN'!C57</f>
        <v>Ejecutar el 100% del programa de control ambiental a los predios diagnosticados con posible afectación al recurso suelo y agua subterránea</v>
      </c>
      <c r="C139" s="607" t="s">
        <v>487</v>
      </c>
      <c r="D139" s="648" t="s">
        <v>37</v>
      </c>
      <c r="E139" s="662">
        <v>1</v>
      </c>
      <c r="F139" s="683">
        <v>0</v>
      </c>
      <c r="G139" s="683">
        <v>0</v>
      </c>
      <c r="H139" s="695">
        <f>'[3]INVERSIÓN'!I57</f>
        <v>1</v>
      </c>
      <c r="I139" s="695">
        <v>1</v>
      </c>
      <c r="J139" s="650">
        <v>0</v>
      </c>
      <c r="K139" s="649">
        <v>0</v>
      </c>
      <c r="L139" s="662">
        <v>0.228</v>
      </c>
      <c r="M139" s="695">
        <v>1</v>
      </c>
      <c r="N139" s="651" t="s">
        <v>261</v>
      </c>
      <c r="O139" s="651" t="s">
        <v>148</v>
      </c>
      <c r="P139" s="651" t="s">
        <v>136</v>
      </c>
      <c r="Q139" s="651" t="s">
        <v>294</v>
      </c>
      <c r="R139" s="651" t="s">
        <v>293</v>
      </c>
      <c r="S139" s="651" t="s">
        <v>136</v>
      </c>
      <c r="T139" s="651" t="s">
        <v>136</v>
      </c>
      <c r="U139" s="651" t="s">
        <v>137</v>
      </c>
      <c r="V139" s="651" t="s">
        <v>138</v>
      </c>
      <c r="W139" s="651" t="s">
        <v>139</v>
      </c>
      <c r="X139" s="652" t="s">
        <v>140</v>
      </c>
      <c r="AA139" s="124"/>
      <c r="AB139" s="124"/>
      <c r="AC139" s="125"/>
      <c r="AD139" s="125"/>
      <c r="AE139" s="125"/>
      <c r="AF139" s="124"/>
      <c r="AG139" s="125"/>
      <c r="AH139" s="125"/>
      <c r="AI139" s="125"/>
      <c r="AJ139" s="112"/>
      <c r="AK139" s="112"/>
      <c r="AN139" s="124"/>
      <c r="AO139" s="124"/>
    </row>
    <row r="140" spans="1:41" s="110" customFormat="1" ht="13.5" customHeight="1">
      <c r="A140" s="647"/>
      <c r="B140" s="607"/>
      <c r="C140" s="607"/>
      <c r="D140" s="648" t="s">
        <v>38</v>
      </c>
      <c r="E140" s="649">
        <v>197889460</v>
      </c>
      <c r="F140" s="683">
        <v>0</v>
      </c>
      <c r="G140" s="649"/>
      <c r="H140" s="649">
        <v>147889460</v>
      </c>
      <c r="I140" s="649">
        <v>197889460</v>
      </c>
      <c r="J140" s="650">
        <v>0</v>
      </c>
      <c r="K140" s="649">
        <v>0</v>
      </c>
      <c r="L140" s="649"/>
      <c r="M140" s="649">
        <v>175354515.8</v>
      </c>
      <c r="N140" s="651"/>
      <c r="O140" s="651"/>
      <c r="P140" s="651"/>
      <c r="Q140" s="651"/>
      <c r="R140" s="651"/>
      <c r="S140" s="651"/>
      <c r="T140" s="651"/>
      <c r="U140" s="651"/>
      <c r="V140" s="651"/>
      <c r="W140" s="651"/>
      <c r="X140" s="652"/>
      <c r="AA140" s="124"/>
      <c r="AB140" s="124"/>
      <c r="AC140" s="125"/>
      <c r="AD140" s="125"/>
      <c r="AE140" s="125"/>
      <c r="AF140" s="124"/>
      <c r="AG140" s="125"/>
      <c r="AH140" s="125"/>
      <c r="AI140" s="125"/>
      <c r="AJ140" s="112"/>
      <c r="AK140" s="112"/>
      <c r="AN140" s="124"/>
      <c r="AO140" s="124"/>
    </row>
    <row r="141" spans="1:41" s="110" customFormat="1" ht="14.25" customHeight="1">
      <c r="A141" s="647"/>
      <c r="B141" s="607"/>
      <c r="C141" s="607"/>
      <c r="D141" s="648" t="s">
        <v>39</v>
      </c>
      <c r="E141" s="649">
        <v>0</v>
      </c>
      <c r="F141" s="683">
        <v>0</v>
      </c>
      <c r="G141" s="683">
        <v>0</v>
      </c>
      <c r="H141" s="649">
        <v>0</v>
      </c>
      <c r="I141" s="649">
        <v>0</v>
      </c>
      <c r="J141" s="650">
        <v>0</v>
      </c>
      <c r="K141" s="649">
        <v>0</v>
      </c>
      <c r="L141" s="649">
        <v>0</v>
      </c>
      <c r="M141" s="649">
        <v>0</v>
      </c>
      <c r="N141" s="651"/>
      <c r="O141" s="651"/>
      <c r="P141" s="651"/>
      <c r="Q141" s="651"/>
      <c r="R141" s="651"/>
      <c r="S141" s="651"/>
      <c r="T141" s="651"/>
      <c r="U141" s="651"/>
      <c r="V141" s="651"/>
      <c r="W141" s="651"/>
      <c r="X141" s="652"/>
      <c r="AA141" s="124"/>
      <c r="AB141" s="124"/>
      <c r="AC141" s="125"/>
      <c r="AD141" s="125"/>
      <c r="AE141" s="125"/>
      <c r="AF141" s="124"/>
      <c r="AG141" s="125"/>
      <c r="AH141" s="125"/>
      <c r="AI141" s="125"/>
      <c r="AJ141" s="112"/>
      <c r="AK141" s="112"/>
      <c r="AN141" s="124"/>
      <c r="AO141" s="124"/>
    </row>
    <row r="142" spans="1:41" s="110" customFormat="1" ht="32.25" customHeight="1">
      <c r="A142" s="647"/>
      <c r="B142" s="607"/>
      <c r="C142" s="607"/>
      <c r="D142" s="648" t="s">
        <v>40</v>
      </c>
      <c r="E142" s="649">
        <v>0</v>
      </c>
      <c r="F142" s="683">
        <v>0</v>
      </c>
      <c r="G142" s="683">
        <v>0</v>
      </c>
      <c r="H142" s="649">
        <v>0</v>
      </c>
      <c r="I142" s="649">
        <v>0</v>
      </c>
      <c r="J142" s="650">
        <v>0</v>
      </c>
      <c r="K142" s="649">
        <v>0</v>
      </c>
      <c r="L142" s="649">
        <v>0</v>
      </c>
      <c r="M142" s="649">
        <v>0</v>
      </c>
      <c r="N142" s="651"/>
      <c r="O142" s="651"/>
      <c r="P142" s="651"/>
      <c r="Q142" s="651"/>
      <c r="R142" s="651"/>
      <c r="S142" s="651"/>
      <c r="T142" s="651"/>
      <c r="U142" s="651"/>
      <c r="V142" s="651"/>
      <c r="W142" s="651"/>
      <c r="X142" s="652"/>
      <c r="AA142" s="124"/>
      <c r="AB142" s="124"/>
      <c r="AC142" s="125"/>
      <c r="AD142" s="125"/>
      <c r="AE142" s="125"/>
      <c r="AF142" s="124"/>
      <c r="AG142" s="125"/>
      <c r="AH142" s="125"/>
      <c r="AI142" s="125"/>
      <c r="AJ142" s="112"/>
      <c r="AK142" s="112"/>
      <c r="AN142" s="124"/>
      <c r="AO142" s="124"/>
    </row>
    <row r="143" spans="1:41" s="110" customFormat="1" ht="27.75" customHeight="1">
      <c r="A143" s="647">
        <f>'[3]INVERSIÓN'!B63</f>
        <v>10</v>
      </c>
      <c r="B143" s="607" t="str">
        <f>'[3]INVERSIÓN'!C63</f>
        <v>Ejecutar 80,000 actuaciones técnicas o jurídicas en evaluación, control, seguimiento, prevención e investigación sobre el
manejo del arbolado urbano en el Distrito Capital</v>
      </c>
      <c r="C143" s="607" t="s">
        <v>487</v>
      </c>
      <c r="D143" s="648" t="s">
        <v>37</v>
      </c>
      <c r="E143" s="649">
        <v>4800</v>
      </c>
      <c r="F143" s="683">
        <v>0</v>
      </c>
      <c r="G143" s="683">
        <v>0</v>
      </c>
      <c r="H143" s="650">
        <v>5000</v>
      </c>
      <c r="I143" s="650">
        <v>4800</v>
      </c>
      <c r="J143" s="650">
        <v>0</v>
      </c>
      <c r="K143" s="649">
        <v>0</v>
      </c>
      <c r="L143" s="649">
        <v>936</v>
      </c>
      <c r="M143" s="650">
        <v>4515</v>
      </c>
      <c r="N143" s="651" t="s">
        <v>261</v>
      </c>
      <c r="O143" s="651" t="s">
        <v>136</v>
      </c>
      <c r="P143" s="651" t="s">
        <v>136</v>
      </c>
      <c r="Q143" s="651" t="s">
        <v>136</v>
      </c>
      <c r="R143" s="651" t="s">
        <v>136</v>
      </c>
      <c r="S143" s="651" t="s">
        <v>136</v>
      </c>
      <c r="T143" s="651" t="s">
        <v>136</v>
      </c>
      <c r="U143" s="651" t="s">
        <v>137</v>
      </c>
      <c r="V143" s="651" t="s">
        <v>138</v>
      </c>
      <c r="W143" s="651" t="s">
        <v>139</v>
      </c>
      <c r="X143" s="652" t="s">
        <v>140</v>
      </c>
      <c r="AA143" s="124"/>
      <c r="AB143" s="124"/>
      <c r="AC143" s="125"/>
      <c r="AD143" s="125"/>
      <c r="AE143" s="125"/>
      <c r="AF143" s="124"/>
      <c r="AG143" s="125"/>
      <c r="AH143" s="125"/>
      <c r="AI143" s="125"/>
      <c r="AJ143" s="112"/>
      <c r="AK143" s="112"/>
      <c r="AN143" s="124"/>
      <c r="AO143" s="124"/>
    </row>
    <row r="144" spans="1:41" s="110" customFormat="1" ht="27.75" customHeight="1">
      <c r="A144" s="647"/>
      <c r="B144" s="607"/>
      <c r="C144" s="607"/>
      <c r="D144" s="648" t="s">
        <v>38</v>
      </c>
      <c r="E144" s="649">
        <v>1306700914</v>
      </c>
      <c r="F144" s="683">
        <v>0</v>
      </c>
      <c r="G144" s="650">
        <v>0</v>
      </c>
      <c r="H144" s="650">
        <v>1405162050</v>
      </c>
      <c r="I144" s="650">
        <v>1306700914</v>
      </c>
      <c r="J144" s="650">
        <v>0</v>
      </c>
      <c r="K144" s="649">
        <v>0</v>
      </c>
      <c r="L144" s="649">
        <v>0</v>
      </c>
      <c r="M144" s="649">
        <v>1099195340.8</v>
      </c>
      <c r="N144" s="651"/>
      <c r="O144" s="651"/>
      <c r="P144" s="651"/>
      <c r="Q144" s="651"/>
      <c r="R144" s="651"/>
      <c r="S144" s="651"/>
      <c r="T144" s="651"/>
      <c r="U144" s="651"/>
      <c r="V144" s="651"/>
      <c r="W144" s="651"/>
      <c r="X144" s="652"/>
      <c r="AA144" s="124"/>
      <c r="AB144" s="124"/>
      <c r="AC144" s="125"/>
      <c r="AD144" s="125"/>
      <c r="AE144" s="125"/>
      <c r="AF144" s="124"/>
      <c r="AG144" s="125"/>
      <c r="AH144" s="125"/>
      <c r="AI144" s="125"/>
      <c r="AJ144" s="112"/>
      <c r="AK144" s="112"/>
      <c r="AN144" s="124"/>
      <c r="AO144" s="124"/>
    </row>
    <row r="145" spans="1:41" s="110" customFormat="1" ht="30.75" customHeight="1">
      <c r="A145" s="647"/>
      <c r="B145" s="607"/>
      <c r="C145" s="607"/>
      <c r="D145" s="648" t="s">
        <v>39</v>
      </c>
      <c r="E145" s="649">
        <v>0</v>
      </c>
      <c r="F145" s="683">
        <v>0</v>
      </c>
      <c r="G145" s="683">
        <v>0</v>
      </c>
      <c r="H145" s="649">
        <v>0</v>
      </c>
      <c r="I145" s="649">
        <v>0</v>
      </c>
      <c r="J145" s="650">
        <v>0</v>
      </c>
      <c r="K145" s="649">
        <v>0</v>
      </c>
      <c r="L145" s="649">
        <v>0</v>
      </c>
      <c r="M145" s="649">
        <v>0</v>
      </c>
      <c r="N145" s="651"/>
      <c r="O145" s="651"/>
      <c r="P145" s="651"/>
      <c r="Q145" s="651"/>
      <c r="R145" s="651"/>
      <c r="S145" s="651"/>
      <c r="T145" s="651"/>
      <c r="U145" s="651"/>
      <c r="V145" s="651"/>
      <c r="W145" s="651"/>
      <c r="X145" s="652"/>
      <c r="AA145" s="124"/>
      <c r="AB145" s="124"/>
      <c r="AC145" s="125"/>
      <c r="AD145" s="125"/>
      <c r="AE145" s="125"/>
      <c r="AF145" s="124"/>
      <c r="AG145" s="125"/>
      <c r="AH145" s="125"/>
      <c r="AI145" s="125"/>
      <c r="AJ145" s="112"/>
      <c r="AK145" s="112"/>
      <c r="AN145" s="124"/>
      <c r="AO145" s="124"/>
    </row>
    <row r="146" spans="1:41" s="110" customFormat="1" ht="32.25" customHeight="1">
      <c r="A146" s="647"/>
      <c r="B146" s="607"/>
      <c r="C146" s="607"/>
      <c r="D146" s="648" t="s">
        <v>40</v>
      </c>
      <c r="E146" s="649">
        <v>0</v>
      </c>
      <c r="F146" s="683">
        <v>0</v>
      </c>
      <c r="G146" s="683">
        <v>0</v>
      </c>
      <c r="H146" s="649">
        <v>0</v>
      </c>
      <c r="I146" s="649">
        <v>0</v>
      </c>
      <c r="J146" s="650">
        <v>0</v>
      </c>
      <c r="K146" s="649">
        <v>0</v>
      </c>
      <c r="L146" s="649">
        <v>0</v>
      </c>
      <c r="M146" s="649">
        <v>0</v>
      </c>
      <c r="N146" s="651"/>
      <c r="O146" s="651"/>
      <c r="P146" s="651"/>
      <c r="Q146" s="651"/>
      <c r="R146" s="651"/>
      <c r="S146" s="651"/>
      <c r="T146" s="651"/>
      <c r="U146" s="651"/>
      <c r="V146" s="651"/>
      <c r="W146" s="651"/>
      <c r="X146" s="652"/>
      <c r="AA146" s="124"/>
      <c r="AB146" s="124"/>
      <c r="AC146" s="125"/>
      <c r="AD146" s="125"/>
      <c r="AE146" s="125"/>
      <c r="AF146" s="124"/>
      <c r="AG146" s="125"/>
      <c r="AH146" s="125"/>
      <c r="AI146" s="125"/>
      <c r="AJ146" s="112"/>
      <c r="AK146" s="112"/>
      <c r="AN146" s="124"/>
      <c r="AO146" s="124"/>
    </row>
    <row r="147" spans="1:41" s="110" customFormat="1" ht="33.75" customHeight="1">
      <c r="A147" s="647">
        <f>'[3]INVERSIÓN'!B69</f>
        <v>11</v>
      </c>
      <c r="B147" s="607" t="str">
        <f>'[3]INVERSIÓN'!C69</f>
        <v>Generar 8 instrumentos técnicos, científicos y de prevención para el mantenimiento y prevención en la gestión el arbolado
urbano, que propendan por su protección y prestación de los servicios ambientales inherentes</v>
      </c>
      <c r="C147" s="607" t="s">
        <v>487</v>
      </c>
      <c r="D147" s="648" t="s">
        <v>37</v>
      </c>
      <c r="E147" s="649">
        <v>0</v>
      </c>
      <c r="F147" s="683">
        <v>0</v>
      </c>
      <c r="G147" s="683">
        <v>0</v>
      </c>
      <c r="H147" s="649">
        <v>0</v>
      </c>
      <c r="I147" s="649">
        <v>0</v>
      </c>
      <c r="J147" s="650">
        <v>0</v>
      </c>
      <c r="K147" s="649">
        <v>0</v>
      </c>
      <c r="L147" s="649">
        <v>0</v>
      </c>
      <c r="M147" s="649">
        <v>0</v>
      </c>
      <c r="N147" s="651" t="s">
        <v>261</v>
      </c>
      <c r="O147" s="651" t="s">
        <v>136</v>
      </c>
      <c r="P147" s="651" t="s">
        <v>136</v>
      </c>
      <c r="Q147" s="651" t="s">
        <v>136</v>
      </c>
      <c r="R147" s="651" t="s">
        <v>136</v>
      </c>
      <c r="S147" s="651" t="s">
        <v>136</v>
      </c>
      <c r="T147" s="651" t="s">
        <v>136</v>
      </c>
      <c r="U147" s="651" t="s">
        <v>137</v>
      </c>
      <c r="V147" s="651" t="s">
        <v>138</v>
      </c>
      <c r="W147" s="651" t="s">
        <v>139</v>
      </c>
      <c r="X147" s="652" t="s">
        <v>140</v>
      </c>
      <c r="AA147" s="124"/>
      <c r="AB147" s="124"/>
      <c r="AC147" s="125"/>
      <c r="AD147" s="125"/>
      <c r="AE147" s="125"/>
      <c r="AF147" s="124"/>
      <c r="AG147" s="125"/>
      <c r="AH147" s="125"/>
      <c r="AI147" s="125"/>
      <c r="AJ147" s="112"/>
      <c r="AK147" s="112"/>
      <c r="AN147" s="124"/>
      <c r="AO147" s="124"/>
    </row>
    <row r="148" spans="1:41" s="110" customFormat="1" ht="33.75" customHeight="1">
      <c r="A148" s="647"/>
      <c r="B148" s="607"/>
      <c r="C148" s="607"/>
      <c r="D148" s="648" t="s">
        <v>38</v>
      </c>
      <c r="E148" s="649">
        <v>0</v>
      </c>
      <c r="F148" s="683">
        <v>0</v>
      </c>
      <c r="G148" s="683">
        <v>0</v>
      </c>
      <c r="H148" s="649">
        <v>0</v>
      </c>
      <c r="I148" s="649">
        <v>0</v>
      </c>
      <c r="J148" s="650">
        <v>0</v>
      </c>
      <c r="K148" s="649">
        <v>0</v>
      </c>
      <c r="L148" s="649">
        <v>0</v>
      </c>
      <c r="M148" s="649">
        <v>0</v>
      </c>
      <c r="N148" s="651"/>
      <c r="O148" s="651"/>
      <c r="P148" s="651"/>
      <c r="Q148" s="651"/>
      <c r="R148" s="651"/>
      <c r="S148" s="651"/>
      <c r="T148" s="651"/>
      <c r="U148" s="651"/>
      <c r="V148" s="651"/>
      <c r="W148" s="651"/>
      <c r="X148" s="652"/>
      <c r="AA148" s="124"/>
      <c r="AB148" s="124"/>
      <c r="AC148" s="125"/>
      <c r="AD148" s="125"/>
      <c r="AE148" s="125"/>
      <c r="AF148" s="124"/>
      <c r="AG148" s="125"/>
      <c r="AH148" s="125"/>
      <c r="AI148" s="125"/>
      <c r="AJ148" s="112"/>
      <c r="AK148" s="112"/>
      <c r="AN148" s="124"/>
      <c r="AO148" s="124"/>
    </row>
    <row r="149" spans="1:41" s="110" customFormat="1" ht="27" customHeight="1">
      <c r="A149" s="647"/>
      <c r="B149" s="607"/>
      <c r="C149" s="607"/>
      <c r="D149" s="648" t="s">
        <v>39</v>
      </c>
      <c r="E149" s="649">
        <v>0</v>
      </c>
      <c r="F149" s="683">
        <v>0</v>
      </c>
      <c r="G149" s="683">
        <v>0</v>
      </c>
      <c r="H149" s="649">
        <v>0</v>
      </c>
      <c r="I149" s="649">
        <v>0</v>
      </c>
      <c r="J149" s="650">
        <v>0</v>
      </c>
      <c r="K149" s="649">
        <v>0</v>
      </c>
      <c r="L149" s="649">
        <v>0</v>
      </c>
      <c r="M149" s="649">
        <v>0</v>
      </c>
      <c r="N149" s="651"/>
      <c r="O149" s="651"/>
      <c r="P149" s="651"/>
      <c r="Q149" s="651"/>
      <c r="R149" s="651"/>
      <c r="S149" s="651"/>
      <c r="T149" s="651"/>
      <c r="U149" s="651"/>
      <c r="V149" s="651"/>
      <c r="W149" s="651"/>
      <c r="X149" s="652"/>
      <c r="AA149" s="124"/>
      <c r="AB149" s="124"/>
      <c r="AC149" s="125"/>
      <c r="AD149" s="125"/>
      <c r="AE149" s="125"/>
      <c r="AF149" s="124"/>
      <c r="AG149" s="125"/>
      <c r="AH149" s="125"/>
      <c r="AI149" s="125"/>
      <c r="AJ149" s="112"/>
      <c r="AK149" s="112"/>
      <c r="AN149" s="124"/>
      <c r="AO149" s="124"/>
    </row>
    <row r="150" spans="1:41" s="110" customFormat="1" ht="29.25" customHeight="1">
      <c r="A150" s="647"/>
      <c r="B150" s="607"/>
      <c r="C150" s="607"/>
      <c r="D150" s="648" t="s">
        <v>40</v>
      </c>
      <c r="E150" s="649">
        <v>0</v>
      </c>
      <c r="F150" s="683">
        <v>0</v>
      </c>
      <c r="G150" s="683">
        <v>0</v>
      </c>
      <c r="H150" s="649">
        <v>0</v>
      </c>
      <c r="I150" s="649">
        <v>0</v>
      </c>
      <c r="J150" s="650">
        <v>0</v>
      </c>
      <c r="K150" s="649">
        <v>0</v>
      </c>
      <c r="L150" s="649">
        <v>0</v>
      </c>
      <c r="M150" s="649">
        <v>0</v>
      </c>
      <c r="N150" s="651"/>
      <c r="O150" s="651"/>
      <c r="P150" s="651"/>
      <c r="Q150" s="651"/>
      <c r="R150" s="651"/>
      <c r="S150" s="651"/>
      <c r="T150" s="651"/>
      <c r="U150" s="651"/>
      <c r="V150" s="651"/>
      <c r="W150" s="651"/>
      <c r="X150" s="652"/>
      <c r="AA150" s="124"/>
      <c r="AB150" s="124"/>
      <c r="AC150" s="125"/>
      <c r="AD150" s="125"/>
      <c r="AE150" s="125"/>
      <c r="AF150" s="124"/>
      <c r="AG150" s="125"/>
      <c r="AH150" s="125"/>
      <c r="AI150" s="125"/>
      <c r="AJ150" s="112"/>
      <c r="AK150" s="112"/>
      <c r="AN150" s="124"/>
      <c r="AO150" s="124"/>
    </row>
    <row r="151" spans="1:41" s="110" customFormat="1" ht="25.5" customHeight="1">
      <c r="A151" s="647">
        <f>'[3]INVERSIÓN'!B75</f>
        <v>12</v>
      </c>
      <c r="B151" s="607" t="str">
        <f>'[3]INVERSIÓN'!C75</f>
        <v>REALIZAR 45000 ACTUACIÓNES TÉCNICAS O JURÍDICAS DE EVALUACIÓN, CONTROL, SEGUIMIENTO, PREVENCIÓN E INVESTIGACIÓN SOBRE LOS RECURSOS FLORA Y FAUNA SILVESTRE EN EL DISTRITO CAPITAL.</v>
      </c>
      <c r="C151" s="607" t="s">
        <v>487</v>
      </c>
      <c r="D151" s="648" t="s">
        <v>37</v>
      </c>
      <c r="E151" s="650">
        <v>5425</v>
      </c>
      <c r="F151" s="683">
        <v>0</v>
      </c>
      <c r="G151" s="683">
        <v>0</v>
      </c>
      <c r="H151" s="650">
        <f>'[3]INVERSIÓN'!I75</f>
        <v>5625</v>
      </c>
      <c r="I151" s="650">
        <v>5425</v>
      </c>
      <c r="J151" s="650">
        <v>0</v>
      </c>
      <c r="K151" s="649">
        <v>0</v>
      </c>
      <c r="L151" s="650">
        <v>0</v>
      </c>
      <c r="M151" s="650">
        <v>4352</v>
      </c>
      <c r="N151" s="651" t="s">
        <v>261</v>
      </c>
      <c r="O151" s="651" t="s">
        <v>136</v>
      </c>
      <c r="P151" s="651" t="s">
        <v>136</v>
      </c>
      <c r="Q151" s="651" t="s">
        <v>136</v>
      </c>
      <c r="R151" s="651" t="s">
        <v>136</v>
      </c>
      <c r="S151" s="651" t="s">
        <v>136</v>
      </c>
      <c r="T151" s="651" t="s">
        <v>136</v>
      </c>
      <c r="U151" s="651" t="s">
        <v>137</v>
      </c>
      <c r="V151" s="651" t="s">
        <v>138</v>
      </c>
      <c r="W151" s="651" t="s">
        <v>139</v>
      </c>
      <c r="X151" s="652" t="s">
        <v>140</v>
      </c>
      <c r="AA151" s="124"/>
      <c r="AB151" s="124"/>
      <c r="AC151" s="125"/>
      <c r="AD151" s="125"/>
      <c r="AE151" s="125"/>
      <c r="AF151" s="124"/>
      <c r="AG151" s="125"/>
      <c r="AH151" s="125"/>
      <c r="AI151" s="125"/>
      <c r="AJ151" s="112"/>
      <c r="AK151" s="112"/>
      <c r="AN151" s="124"/>
      <c r="AO151" s="124"/>
    </row>
    <row r="152" spans="1:41" s="110" customFormat="1" ht="26.25" customHeight="1">
      <c r="A152" s="647"/>
      <c r="B152" s="607"/>
      <c r="C152" s="607"/>
      <c r="D152" s="648" t="s">
        <v>38</v>
      </c>
      <c r="E152" s="649">
        <v>1639419165</v>
      </c>
      <c r="F152" s="683">
        <v>0</v>
      </c>
      <c r="G152" s="650">
        <v>0</v>
      </c>
      <c r="H152" s="650">
        <v>1713837950</v>
      </c>
      <c r="I152" s="649">
        <v>1639419165</v>
      </c>
      <c r="J152" s="650">
        <v>0</v>
      </c>
      <c r="K152" s="649">
        <v>0</v>
      </c>
      <c r="L152" s="649">
        <v>0</v>
      </c>
      <c r="M152" s="650">
        <v>1599520846</v>
      </c>
      <c r="N152" s="651"/>
      <c r="O152" s="651"/>
      <c r="P152" s="651"/>
      <c r="Q152" s="651"/>
      <c r="R152" s="651"/>
      <c r="S152" s="651"/>
      <c r="T152" s="651"/>
      <c r="U152" s="651"/>
      <c r="V152" s="651"/>
      <c r="W152" s="651"/>
      <c r="X152" s="652"/>
      <c r="AA152" s="124"/>
      <c r="AB152" s="124"/>
      <c r="AC152" s="125"/>
      <c r="AD152" s="125"/>
      <c r="AE152" s="125"/>
      <c r="AF152" s="124"/>
      <c r="AG152" s="125"/>
      <c r="AH152" s="125"/>
      <c r="AI152" s="125"/>
      <c r="AJ152" s="112"/>
      <c r="AK152" s="112"/>
      <c r="AN152" s="124"/>
      <c r="AO152" s="124"/>
    </row>
    <row r="153" spans="1:41" s="110" customFormat="1" ht="25.5" customHeight="1">
      <c r="A153" s="647"/>
      <c r="B153" s="607"/>
      <c r="C153" s="607"/>
      <c r="D153" s="648" t="s">
        <v>39</v>
      </c>
      <c r="E153" s="649">
        <v>0</v>
      </c>
      <c r="F153" s="683">
        <v>0</v>
      </c>
      <c r="G153" s="683">
        <v>0</v>
      </c>
      <c r="H153" s="649">
        <v>0</v>
      </c>
      <c r="I153" s="649">
        <v>0</v>
      </c>
      <c r="J153" s="650">
        <v>0</v>
      </c>
      <c r="K153" s="649">
        <v>0</v>
      </c>
      <c r="L153" s="649">
        <v>0</v>
      </c>
      <c r="M153" s="649">
        <v>0</v>
      </c>
      <c r="N153" s="651"/>
      <c r="O153" s="651"/>
      <c r="P153" s="651"/>
      <c r="Q153" s="651"/>
      <c r="R153" s="651"/>
      <c r="S153" s="651"/>
      <c r="T153" s="651"/>
      <c r="U153" s="651"/>
      <c r="V153" s="651"/>
      <c r="W153" s="651"/>
      <c r="X153" s="652"/>
      <c r="AA153" s="124"/>
      <c r="AB153" s="124"/>
      <c r="AC153" s="125"/>
      <c r="AD153" s="125"/>
      <c r="AE153" s="125"/>
      <c r="AF153" s="124"/>
      <c r="AG153" s="125"/>
      <c r="AH153" s="125"/>
      <c r="AI153" s="125"/>
      <c r="AJ153" s="112"/>
      <c r="AK153" s="112"/>
      <c r="AN153" s="124"/>
      <c r="AO153" s="124"/>
    </row>
    <row r="154" spans="1:41" s="110" customFormat="1" ht="42.75" customHeight="1">
      <c r="A154" s="647"/>
      <c r="B154" s="607"/>
      <c r="C154" s="607"/>
      <c r="D154" s="648" t="s">
        <v>40</v>
      </c>
      <c r="E154" s="649">
        <v>0</v>
      </c>
      <c r="F154" s="683">
        <v>0</v>
      </c>
      <c r="G154" s="683">
        <v>0</v>
      </c>
      <c r="H154" s="649">
        <v>0</v>
      </c>
      <c r="I154" s="649">
        <v>0</v>
      </c>
      <c r="J154" s="650">
        <v>0</v>
      </c>
      <c r="K154" s="649">
        <v>0</v>
      </c>
      <c r="L154" s="649">
        <v>0</v>
      </c>
      <c r="M154" s="649">
        <v>0</v>
      </c>
      <c r="N154" s="651"/>
      <c r="O154" s="651"/>
      <c r="P154" s="651"/>
      <c r="Q154" s="651"/>
      <c r="R154" s="651"/>
      <c r="S154" s="651"/>
      <c r="T154" s="651"/>
      <c r="U154" s="651"/>
      <c r="V154" s="651"/>
      <c r="W154" s="651"/>
      <c r="X154" s="652"/>
      <c r="AA154" s="124"/>
      <c r="AB154" s="124"/>
      <c r="AC154" s="125"/>
      <c r="AD154" s="125"/>
      <c r="AE154" s="125"/>
      <c r="AF154" s="124"/>
      <c r="AG154" s="125"/>
      <c r="AH154" s="125"/>
      <c r="AI154" s="125"/>
      <c r="AJ154" s="112"/>
      <c r="AK154" s="112"/>
      <c r="AN154" s="124"/>
      <c r="AO154" s="124"/>
    </row>
    <row r="155" spans="1:41" s="110" customFormat="1" ht="18" customHeight="1">
      <c r="A155" s="670">
        <f>'[3]INVERSIÓN'!B81</f>
        <v>13</v>
      </c>
      <c r="B155" s="609" t="str">
        <f>'[3]INVERSIÓN'!C81</f>
        <v>Intervenir 100% de las fuentes fijas generadoras de material particulado priorizadas.</v>
      </c>
      <c r="C155" s="607" t="s">
        <v>487</v>
      </c>
      <c r="D155" s="654" t="s">
        <v>37</v>
      </c>
      <c r="E155" s="676">
        <v>0.1</v>
      </c>
      <c r="F155" s="683">
        <v>0</v>
      </c>
      <c r="G155" s="683">
        <v>0</v>
      </c>
      <c r="H155" s="694">
        <v>0.125</v>
      </c>
      <c r="I155" s="695">
        <v>0.1</v>
      </c>
      <c r="J155" s="650">
        <v>0</v>
      </c>
      <c r="K155" s="649">
        <v>0</v>
      </c>
      <c r="L155" s="649">
        <v>0.06</v>
      </c>
      <c r="M155" s="694">
        <v>0.125</v>
      </c>
      <c r="N155" s="607" t="s">
        <v>261</v>
      </c>
      <c r="O155" s="651" t="s">
        <v>136</v>
      </c>
      <c r="P155" s="651" t="s">
        <v>136</v>
      </c>
      <c r="Q155" s="651" t="s">
        <v>295</v>
      </c>
      <c r="R155" s="651" t="s">
        <v>488</v>
      </c>
      <c r="S155" s="696" t="s">
        <v>136</v>
      </c>
      <c r="T155" s="651" t="s">
        <v>136</v>
      </c>
      <c r="U155" s="651" t="s">
        <v>136</v>
      </c>
      <c r="V155" s="651" t="s">
        <v>138</v>
      </c>
      <c r="W155" s="651" t="s">
        <v>139</v>
      </c>
      <c r="X155" s="652">
        <v>7674366</v>
      </c>
      <c r="AA155" s="124"/>
      <c r="AB155" s="124"/>
      <c r="AC155" s="125"/>
      <c r="AD155" s="125"/>
      <c r="AE155" s="125"/>
      <c r="AF155" s="124"/>
      <c r="AG155" s="125"/>
      <c r="AH155" s="125"/>
      <c r="AI155" s="125"/>
      <c r="AJ155" s="112"/>
      <c r="AK155" s="112"/>
      <c r="AN155" s="124"/>
      <c r="AO155" s="124"/>
    </row>
    <row r="156" spans="1:41" s="110" customFormat="1" ht="18.75" customHeight="1">
      <c r="A156" s="672"/>
      <c r="B156" s="610"/>
      <c r="C156" s="607"/>
      <c r="D156" s="654" t="s">
        <v>38</v>
      </c>
      <c r="E156" s="650">
        <v>625163077</v>
      </c>
      <c r="F156" s="683">
        <v>0</v>
      </c>
      <c r="G156" s="683">
        <v>0</v>
      </c>
      <c r="H156" s="649">
        <v>745174162</v>
      </c>
      <c r="I156" s="650">
        <v>625163077</v>
      </c>
      <c r="J156" s="650">
        <v>0</v>
      </c>
      <c r="K156" s="649">
        <v>0</v>
      </c>
      <c r="L156" s="649">
        <v>0</v>
      </c>
      <c r="M156" s="649">
        <v>568644804.8</v>
      </c>
      <c r="N156" s="607"/>
      <c r="O156" s="651"/>
      <c r="P156" s="651"/>
      <c r="Q156" s="651"/>
      <c r="R156" s="651"/>
      <c r="S156" s="696"/>
      <c r="T156" s="651"/>
      <c r="U156" s="651"/>
      <c r="V156" s="651"/>
      <c r="W156" s="651"/>
      <c r="X156" s="652"/>
      <c r="AA156" s="124"/>
      <c r="AB156" s="124"/>
      <c r="AC156" s="125"/>
      <c r="AD156" s="125"/>
      <c r="AE156" s="125"/>
      <c r="AF156" s="124"/>
      <c r="AG156" s="125"/>
      <c r="AH156" s="125"/>
      <c r="AI156" s="125"/>
      <c r="AJ156" s="112"/>
      <c r="AK156" s="112"/>
      <c r="AN156" s="124"/>
      <c r="AO156" s="124"/>
    </row>
    <row r="157" spans="1:41" s="110" customFormat="1" ht="13.5" customHeight="1">
      <c r="A157" s="672"/>
      <c r="B157" s="610"/>
      <c r="C157" s="607"/>
      <c r="D157" s="654" t="s">
        <v>39</v>
      </c>
      <c r="E157" s="649">
        <v>0</v>
      </c>
      <c r="F157" s="683">
        <v>0</v>
      </c>
      <c r="G157" s="683">
        <v>0</v>
      </c>
      <c r="H157" s="649">
        <v>0</v>
      </c>
      <c r="I157" s="649">
        <v>0</v>
      </c>
      <c r="J157" s="650">
        <v>0</v>
      </c>
      <c r="K157" s="649">
        <v>0</v>
      </c>
      <c r="L157" s="649">
        <v>0</v>
      </c>
      <c r="M157" s="649">
        <v>0</v>
      </c>
      <c r="N157" s="607"/>
      <c r="O157" s="651"/>
      <c r="P157" s="651"/>
      <c r="Q157" s="651"/>
      <c r="R157" s="651"/>
      <c r="S157" s="696"/>
      <c r="T157" s="651"/>
      <c r="U157" s="651"/>
      <c r="V157" s="651"/>
      <c r="W157" s="651"/>
      <c r="X157" s="652"/>
      <c r="AA157" s="124"/>
      <c r="AB157" s="124"/>
      <c r="AC157" s="125"/>
      <c r="AD157" s="125"/>
      <c r="AE157" s="125"/>
      <c r="AF157" s="124"/>
      <c r="AG157" s="125"/>
      <c r="AH157" s="125"/>
      <c r="AI157" s="125"/>
      <c r="AJ157" s="112"/>
      <c r="AK157" s="112"/>
      <c r="AN157" s="124"/>
      <c r="AO157" s="124"/>
    </row>
    <row r="158" spans="1:41" s="110" customFormat="1" ht="28.5" customHeight="1">
      <c r="A158" s="681"/>
      <c r="B158" s="611"/>
      <c r="C158" s="607"/>
      <c r="D158" s="654" t="s">
        <v>40</v>
      </c>
      <c r="E158" s="650">
        <v>0</v>
      </c>
      <c r="F158" s="683">
        <v>0</v>
      </c>
      <c r="G158" s="683">
        <v>0</v>
      </c>
      <c r="H158" s="649">
        <v>0</v>
      </c>
      <c r="I158" s="649">
        <v>0</v>
      </c>
      <c r="J158" s="650">
        <v>0</v>
      </c>
      <c r="K158" s="649">
        <v>0</v>
      </c>
      <c r="L158" s="649">
        <v>0</v>
      </c>
      <c r="M158" s="649">
        <v>0</v>
      </c>
      <c r="N158" s="607"/>
      <c r="O158" s="651"/>
      <c r="P158" s="651"/>
      <c r="Q158" s="651"/>
      <c r="R158" s="651"/>
      <c r="S158" s="696"/>
      <c r="T158" s="651"/>
      <c r="U158" s="651"/>
      <c r="V158" s="651"/>
      <c r="W158" s="651"/>
      <c r="X158" s="652"/>
      <c r="AA158" s="124"/>
      <c r="AB158" s="124"/>
      <c r="AC158" s="125"/>
      <c r="AD158" s="125"/>
      <c r="AE158" s="125"/>
      <c r="AF158" s="124"/>
      <c r="AG158" s="125"/>
      <c r="AH158" s="125"/>
      <c r="AI158" s="125"/>
      <c r="AJ158" s="112"/>
      <c r="AK158" s="112"/>
      <c r="AN158" s="124"/>
      <c r="AO158" s="124"/>
    </row>
    <row r="159" spans="1:41" s="110" customFormat="1" ht="13.5" customHeight="1">
      <c r="A159" s="647">
        <f>'[3]INVERSIÓN'!B87</f>
        <v>14</v>
      </c>
      <c r="B159" s="607" t="str">
        <f>'[3]INVERSIÓN'!C87</f>
        <v> Revisar 136,000 vehículos Priorizando aquellos que utilicen combustible Diésel que circulen por la ciudad</v>
      </c>
      <c r="C159" s="607" t="s">
        <v>487</v>
      </c>
      <c r="D159" s="648" t="s">
        <v>37</v>
      </c>
      <c r="E159" s="649">
        <v>12000</v>
      </c>
      <c r="F159" s="683">
        <v>0</v>
      </c>
      <c r="G159" s="683">
        <v>0</v>
      </c>
      <c r="H159" s="649">
        <v>12000</v>
      </c>
      <c r="I159" s="649">
        <v>12000</v>
      </c>
      <c r="J159" s="650">
        <v>0</v>
      </c>
      <c r="K159" s="649">
        <v>0</v>
      </c>
      <c r="L159" s="649">
        <v>3442</v>
      </c>
      <c r="M159" s="649">
        <f>'[3]INVERSIÓN'!K91</f>
        <v>19642</v>
      </c>
      <c r="N159" s="651" t="s">
        <v>261</v>
      </c>
      <c r="O159" s="651" t="s">
        <v>136</v>
      </c>
      <c r="P159" s="651" t="s">
        <v>136</v>
      </c>
      <c r="Q159" s="651" t="s">
        <v>296</v>
      </c>
      <c r="R159" s="651" t="s">
        <v>136</v>
      </c>
      <c r="S159" s="651" t="s">
        <v>136</v>
      </c>
      <c r="T159" s="651" t="s">
        <v>136</v>
      </c>
      <c r="U159" s="651" t="s">
        <v>137</v>
      </c>
      <c r="V159" s="651" t="s">
        <v>138</v>
      </c>
      <c r="W159" s="651" t="s">
        <v>139</v>
      </c>
      <c r="X159" s="652" t="s">
        <v>140</v>
      </c>
      <c r="AA159" s="124"/>
      <c r="AB159" s="124"/>
      <c r="AC159" s="125"/>
      <c r="AD159" s="125"/>
      <c r="AE159" s="125"/>
      <c r="AF159" s="124"/>
      <c r="AG159" s="125"/>
      <c r="AH159" s="125"/>
      <c r="AI159" s="125"/>
      <c r="AJ159" s="112"/>
      <c r="AK159" s="112"/>
      <c r="AN159" s="124"/>
      <c r="AO159" s="124"/>
    </row>
    <row r="160" spans="1:41" s="110" customFormat="1" ht="13.5" customHeight="1">
      <c r="A160" s="647"/>
      <c r="B160" s="607"/>
      <c r="C160" s="607"/>
      <c r="D160" s="648" t="s">
        <v>38</v>
      </c>
      <c r="E160" s="649">
        <v>1131691260</v>
      </c>
      <c r="F160" s="683">
        <v>0</v>
      </c>
      <c r="G160" s="649"/>
      <c r="H160" s="649">
        <v>867768637</v>
      </c>
      <c r="I160" s="649">
        <v>1131691260</v>
      </c>
      <c r="J160" s="650">
        <v>0</v>
      </c>
      <c r="K160" s="649">
        <v>0</v>
      </c>
      <c r="L160" s="649">
        <v>0</v>
      </c>
      <c r="M160" s="649">
        <f>'[3]INVERSIÓN'!AI92</f>
        <v>1043806005</v>
      </c>
      <c r="N160" s="651"/>
      <c r="O160" s="651"/>
      <c r="P160" s="651"/>
      <c r="Q160" s="651"/>
      <c r="R160" s="651"/>
      <c r="S160" s="651"/>
      <c r="T160" s="651"/>
      <c r="U160" s="651"/>
      <c r="V160" s="651"/>
      <c r="W160" s="651"/>
      <c r="X160" s="652"/>
      <c r="AA160" s="124"/>
      <c r="AB160" s="124"/>
      <c r="AC160" s="125"/>
      <c r="AD160" s="125"/>
      <c r="AE160" s="125"/>
      <c r="AF160" s="124"/>
      <c r="AG160" s="125"/>
      <c r="AH160" s="125"/>
      <c r="AI160" s="125"/>
      <c r="AJ160" s="112"/>
      <c r="AK160" s="112"/>
      <c r="AN160" s="124"/>
      <c r="AO160" s="124"/>
    </row>
    <row r="161" spans="1:41" s="110" customFormat="1" ht="14.25" customHeight="1">
      <c r="A161" s="647"/>
      <c r="B161" s="607"/>
      <c r="C161" s="607"/>
      <c r="D161" s="648" t="s">
        <v>39</v>
      </c>
      <c r="E161" s="649">
        <v>0</v>
      </c>
      <c r="F161" s="683">
        <v>0</v>
      </c>
      <c r="G161" s="683">
        <v>0</v>
      </c>
      <c r="H161" s="649">
        <v>0</v>
      </c>
      <c r="I161" s="649">
        <v>0</v>
      </c>
      <c r="J161" s="650">
        <v>0</v>
      </c>
      <c r="K161" s="649">
        <v>0</v>
      </c>
      <c r="L161" s="649">
        <v>0</v>
      </c>
      <c r="M161" s="649">
        <v>0</v>
      </c>
      <c r="N161" s="651"/>
      <c r="O161" s="651"/>
      <c r="P161" s="651"/>
      <c r="Q161" s="651"/>
      <c r="R161" s="651"/>
      <c r="S161" s="651"/>
      <c r="T161" s="651"/>
      <c r="U161" s="651"/>
      <c r="V161" s="651"/>
      <c r="W161" s="651"/>
      <c r="X161" s="652"/>
      <c r="AA161" s="124"/>
      <c r="AB161" s="124"/>
      <c r="AC161" s="125"/>
      <c r="AD161" s="125"/>
      <c r="AE161" s="125"/>
      <c r="AF161" s="124"/>
      <c r="AG161" s="125"/>
      <c r="AH161" s="125"/>
      <c r="AI161" s="125"/>
      <c r="AJ161" s="112"/>
      <c r="AK161" s="112"/>
      <c r="AN161" s="124"/>
      <c r="AO161" s="124"/>
    </row>
    <row r="162" spans="1:41" s="110" customFormat="1" ht="32.25" customHeight="1">
      <c r="A162" s="647"/>
      <c r="B162" s="607"/>
      <c r="C162" s="607"/>
      <c r="D162" s="648" t="s">
        <v>40</v>
      </c>
      <c r="E162" s="649">
        <v>0</v>
      </c>
      <c r="F162" s="683">
        <v>0</v>
      </c>
      <c r="G162" s="683">
        <v>0</v>
      </c>
      <c r="H162" s="649">
        <v>0</v>
      </c>
      <c r="I162" s="649">
        <v>0</v>
      </c>
      <c r="J162" s="650">
        <v>0</v>
      </c>
      <c r="K162" s="649">
        <v>0</v>
      </c>
      <c r="L162" s="649">
        <v>0</v>
      </c>
      <c r="M162" s="649">
        <v>0</v>
      </c>
      <c r="N162" s="651"/>
      <c r="O162" s="651"/>
      <c r="P162" s="651"/>
      <c r="Q162" s="651"/>
      <c r="R162" s="651"/>
      <c r="S162" s="651"/>
      <c r="T162" s="651"/>
      <c r="U162" s="651"/>
      <c r="V162" s="651"/>
      <c r="W162" s="651"/>
      <c r="X162" s="652"/>
      <c r="AA162" s="124"/>
      <c r="AB162" s="124"/>
      <c r="AC162" s="125"/>
      <c r="AD162" s="125"/>
      <c r="AE162" s="125"/>
      <c r="AF162" s="124"/>
      <c r="AG162" s="125"/>
      <c r="AH162" s="125"/>
      <c r="AI162" s="125"/>
      <c r="AJ162" s="112"/>
      <c r="AK162" s="112"/>
      <c r="AN162" s="124"/>
      <c r="AO162" s="124"/>
    </row>
    <row r="163" spans="1:82" s="701" customFormat="1" ht="20.25" customHeight="1">
      <c r="A163" s="647">
        <v>15</v>
      </c>
      <c r="B163" s="609" t="str">
        <f>'[3]INVERSIÓN'!C93</f>
        <v>Disminuir 2,1 decibeles en 8 zonas críticas</v>
      </c>
      <c r="C163" s="607" t="s">
        <v>487</v>
      </c>
      <c r="D163" s="654" t="s">
        <v>37</v>
      </c>
      <c r="E163" s="649">
        <v>0.3</v>
      </c>
      <c r="F163" s="683">
        <v>0</v>
      </c>
      <c r="G163" s="683">
        <v>0</v>
      </c>
      <c r="H163" s="649">
        <v>0.1</v>
      </c>
      <c r="I163" s="649">
        <v>0.3</v>
      </c>
      <c r="J163" s="650">
        <v>0</v>
      </c>
      <c r="K163" s="649">
        <v>0</v>
      </c>
      <c r="L163" s="649">
        <v>0</v>
      </c>
      <c r="M163" s="649">
        <v>0.1</v>
      </c>
      <c r="N163" s="651" t="s">
        <v>261</v>
      </c>
      <c r="O163" s="651" t="s">
        <v>148</v>
      </c>
      <c r="P163" s="651" t="s">
        <v>136</v>
      </c>
      <c r="Q163" s="651" t="s">
        <v>297</v>
      </c>
      <c r="R163" s="651" t="s">
        <v>298</v>
      </c>
      <c r="S163" s="651" t="s">
        <v>136</v>
      </c>
      <c r="T163" s="651" t="s">
        <v>136</v>
      </c>
      <c r="U163" s="651" t="s">
        <v>137</v>
      </c>
      <c r="V163" s="651" t="s">
        <v>138</v>
      </c>
      <c r="W163" s="651" t="s">
        <v>139</v>
      </c>
      <c r="X163" s="652" t="s">
        <v>140</v>
      </c>
      <c r="Y163" s="697"/>
      <c r="Z163" s="697"/>
      <c r="AA163" s="698"/>
      <c r="AB163" s="698"/>
      <c r="AC163" s="699"/>
      <c r="AD163" s="699"/>
      <c r="AE163" s="699"/>
      <c r="AF163" s="698"/>
      <c r="AG163" s="699"/>
      <c r="AH163" s="699"/>
      <c r="AI163" s="699"/>
      <c r="AJ163" s="700"/>
      <c r="AK163" s="700"/>
      <c r="AL163" s="697"/>
      <c r="AM163" s="697"/>
      <c r="AN163" s="698"/>
      <c r="AO163" s="698"/>
      <c r="AP163" s="697"/>
      <c r="AQ163" s="697"/>
      <c r="AR163" s="697"/>
      <c r="AS163" s="697"/>
      <c r="AT163" s="697"/>
      <c r="AU163" s="697"/>
      <c r="AV163" s="697"/>
      <c r="AW163" s="697"/>
      <c r="AX163" s="697"/>
      <c r="AY163" s="697"/>
      <c r="AZ163" s="697"/>
      <c r="BA163" s="697"/>
      <c r="BB163" s="697"/>
      <c r="BC163" s="697"/>
      <c r="BD163" s="697"/>
      <c r="BE163" s="697"/>
      <c r="BF163" s="697"/>
      <c r="BG163" s="697"/>
      <c r="BH163" s="697"/>
      <c r="BI163" s="697"/>
      <c r="BJ163" s="697"/>
      <c r="BK163" s="697"/>
      <c r="BL163" s="697"/>
      <c r="BM163" s="697"/>
      <c r="BN163" s="697"/>
      <c r="BO163" s="697"/>
      <c r="BP163" s="697"/>
      <c r="BQ163" s="697"/>
      <c r="BR163" s="697"/>
      <c r="BS163" s="697"/>
      <c r="BT163" s="697"/>
      <c r="BU163" s="697"/>
      <c r="BV163" s="697"/>
      <c r="BW163" s="697"/>
      <c r="BX163" s="697"/>
      <c r="BY163" s="697"/>
      <c r="BZ163" s="697"/>
      <c r="CA163" s="697"/>
      <c r="CB163" s="697"/>
      <c r="CC163" s="697"/>
      <c r="CD163" s="697"/>
    </row>
    <row r="164" spans="1:82" s="701" customFormat="1" ht="20.25" customHeight="1">
      <c r="A164" s="647"/>
      <c r="B164" s="610"/>
      <c r="C164" s="607"/>
      <c r="D164" s="654" t="s">
        <v>38</v>
      </c>
      <c r="E164" s="649">
        <v>2777873206</v>
      </c>
      <c r="F164" s="683">
        <v>0</v>
      </c>
      <c r="G164" s="683">
        <v>0</v>
      </c>
      <c r="H164" s="649">
        <v>797995917</v>
      </c>
      <c r="I164" s="649">
        <v>2777873206</v>
      </c>
      <c r="J164" s="650">
        <v>0</v>
      </c>
      <c r="K164" s="649">
        <v>0</v>
      </c>
      <c r="L164" s="649">
        <v>0</v>
      </c>
      <c r="M164" s="649">
        <v>2696842011</v>
      </c>
      <c r="N164" s="651"/>
      <c r="O164" s="651"/>
      <c r="P164" s="651"/>
      <c r="Q164" s="651"/>
      <c r="R164" s="651"/>
      <c r="S164" s="651"/>
      <c r="T164" s="651"/>
      <c r="U164" s="651"/>
      <c r="V164" s="651"/>
      <c r="W164" s="651"/>
      <c r="X164" s="652"/>
      <c r="Y164" s="697"/>
      <c r="Z164" s="697"/>
      <c r="AA164" s="698"/>
      <c r="AB164" s="698"/>
      <c r="AC164" s="699"/>
      <c r="AD164" s="699"/>
      <c r="AE164" s="699"/>
      <c r="AF164" s="698"/>
      <c r="AG164" s="699"/>
      <c r="AH164" s="699"/>
      <c r="AI164" s="699"/>
      <c r="AJ164" s="700"/>
      <c r="AK164" s="700"/>
      <c r="AL164" s="697"/>
      <c r="AM164" s="697"/>
      <c r="AN164" s="698"/>
      <c r="AO164" s="698"/>
      <c r="AP164" s="697"/>
      <c r="AQ164" s="697"/>
      <c r="AR164" s="697"/>
      <c r="AS164" s="697"/>
      <c r="AT164" s="697"/>
      <c r="AU164" s="697"/>
      <c r="AV164" s="697"/>
      <c r="AW164" s="697"/>
      <c r="AX164" s="697"/>
      <c r="AY164" s="697"/>
      <c r="AZ164" s="697"/>
      <c r="BA164" s="697"/>
      <c r="BB164" s="697"/>
      <c r="BC164" s="697"/>
      <c r="BD164" s="697"/>
      <c r="BE164" s="697"/>
      <c r="BF164" s="697"/>
      <c r="BG164" s="697"/>
      <c r="BH164" s="697"/>
      <c r="BI164" s="697"/>
      <c r="BJ164" s="697"/>
      <c r="BK164" s="697"/>
      <c r="BL164" s="697"/>
      <c r="BM164" s="697"/>
      <c r="BN164" s="697"/>
      <c r="BO164" s="697"/>
      <c r="BP164" s="697"/>
      <c r="BQ164" s="697"/>
      <c r="BR164" s="697"/>
      <c r="BS164" s="697"/>
      <c r="BT164" s="697"/>
      <c r="BU164" s="697"/>
      <c r="BV164" s="697"/>
      <c r="BW164" s="697"/>
      <c r="BX164" s="697"/>
      <c r="BY164" s="697"/>
      <c r="BZ164" s="697"/>
      <c r="CA164" s="697"/>
      <c r="CB164" s="697"/>
      <c r="CC164" s="697"/>
      <c r="CD164" s="697"/>
    </row>
    <row r="165" spans="1:82" s="701" customFormat="1" ht="20.25" customHeight="1">
      <c r="A165" s="647"/>
      <c r="B165" s="610"/>
      <c r="C165" s="607"/>
      <c r="D165" s="654" t="s">
        <v>39</v>
      </c>
      <c r="E165" s="649">
        <v>0</v>
      </c>
      <c r="F165" s="683">
        <v>0</v>
      </c>
      <c r="G165" s="683">
        <v>0</v>
      </c>
      <c r="H165" s="649">
        <v>0</v>
      </c>
      <c r="I165" s="649">
        <v>0</v>
      </c>
      <c r="J165" s="650">
        <v>0</v>
      </c>
      <c r="K165" s="649">
        <v>0</v>
      </c>
      <c r="L165" s="649">
        <v>0</v>
      </c>
      <c r="M165" s="649">
        <v>0</v>
      </c>
      <c r="N165" s="651"/>
      <c r="O165" s="651"/>
      <c r="P165" s="651"/>
      <c r="Q165" s="651"/>
      <c r="R165" s="651"/>
      <c r="S165" s="651"/>
      <c r="T165" s="651"/>
      <c r="U165" s="651"/>
      <c r="V165" s="651"/>
      <c r="W165" s="651"/>
      <c r="X165" s="652"/>
      <c r="Y165" s="697"/>
      <c r="Z165" s="697"/>
      <c r="AA165" s="698"/>
      <c r="AB165" s="698"/>
      <c r="AC165" s="699"/>
      <c r="AD165" s="699"/>
      <c r="AE165" s="699"/>
      <c r="AF165" s="698"/>
      <c r="AG165" s="699"/>
      <c r="AH165" s="699"/>
      <c r="AI165" s="699"/>
      <c r="AJ165" s="700"/>
      <c r="AK165" s="700"/>
      <c r="AL165" s="697"/>
      <c r="AM165" s="697"/>
      <c r="AN165" s="698"/>
      <c r="AO165" s="698"/>
      <c r="AP165" s="697"/>
      <c r="AQ165" s="697"/>
      <c r="AR165" s="697"/>
      <c r="AS165" s="697"/>
      <c r="AT165" s="697"/>
      <c r="AU165" s="697"/>
      <c r="AV165" s="697"/>
      <c r="AW165" s="697"/>
      <c r="AX165" s="697"/>
      <c r="AY165" s="697"/>
      <c r="AZ165" s="697"/>
      <c r="BA165" s="697"/>
      <c r="BB165" s="697"/>
      <c r="BC165" s="697"/>
      <c r="BD165" s="697"/>
      <c r="BE165" s="697"/>
      <c r="BF165" s="697"/>
      <c r="BG165" s="697"/>
      <c r="BH165" s="697"/>
      <c r="BI165" s="697"/>
      <c r="BJ165" s="697"/>
      <c r="BK165" s="697"/>
      <c r="BL165" s="697"/>
      <c r="BM165" s="697"/>
      <c r="BN165" s="697"/>
      <c r="BO165" s="697"/>
      <c r="BP165" s="697"/>
      <c r="BQ165" s="697"/>
      <c r="BR165" s="697"/>
      <c r="BS165" s="697"/>
      <c r="BT165" s="697"/>
      <c r="BU165" s="697"/>
      <c r="BV165" s="697"/>
      <c r="BW165" s="697"/>
      <c r="BX165" s="697"/>
      <c r="BY165" s="697"/>
      <c r="BZ165" s="697"/>
      <c r="CA165" s="697"/>
      <c r="CB165" s="697"/>
      <c r="CC165" s="697"/>
      <c r="CD165" s="697"/>
    </row>
    <row r="166" spans="1:82" s="701" customFormat="1" ht="25.5" customHeight="1">
      <c r="A166" s="647"/>
      <c r="B166" s="611"/>
      <c r="C166" s="607"/>
      <c r="D166" s="654" t="s">
        <v>40</v>
      </c>
      <c r="E166" s="649">
        <v>0</v>
      </c>
      <c r="F166" s="683">
        <v>0</v>
      </c>
      <c r="G166" s="683">
        <v>0</v>
      </c>
      <c r="H166" s="649">
        <v>0</v>
      </c>
      <c r="I166" s="649">
        <v>0</v>
      </c>
      <c r="J166" s="650">
        <v>0</v>
      </c>
      <c r="K166" s="649">
        <v>0</v>
      </c>
      <c r="L166" s="649">
        <v>0</v>
      </c>
      <c r="M166" s="649">
        <v>0</v>
      </c>
      <c r="N166" s="651"/>
      <c r="O166" s="651"/>
      <c r="P166" s="651"/>
      <c r="Q166" s="651"/>
      <c r="R166" s="651"/>
      <c r="S166" s="651"/>
      <c r="T166" s="651"/>
      <c r="U166" s="651"/>
      <c r="V166" s="651"/>
      <c r="W166" s="651"/>
      <c r="X166" s="652"/>
      <c r="Y166" s="697"/>
      <c r="Z166" s="697"/>
      <c r="AA166" s="698"/>
      <c r="AB166" s="698"/>
      <c r="AC166" s="699"/>
      <c r="AD166" s="699"/>
      <c r="AE166" s="699"/>
      <c r="AF166" s="698"/>
      <c r="AG166" s="699"/>
      <c r="AH166" s="699"/>
      <c r="AI166" s="699"/>
      <c r="AJ166" s="700"/>
      <c r="AK166" s="700"/>
      <c r="AL166" s="697"/>
      <c r="AM166" s="697"/>
      <c r="AN166" s="698"/>
      <c r="AO166" s="698"/>
      <c r="AP166" s="697"/>
      <c r="AQ166" s="697"/>
      <c r="AR166" s="697"/>
      <c r="AS166" s="697"/>
      <c r="AT166" s="697"/>
      <c r="AU166" s="697"/>
      <c r="AV166" s="697"/>
      <c r="AW166" s="697"/>
      <c r="AX166" s="697"/>
      <c r="AY166" s="697"/>
      <c r="AZ166" s="697"/>
      <c r="BA166" s="697"/>
      <c r="BB166" s="697"/>
      <c r="BC166" s="697"/>
      <c r="BD166" s="697"/>
      <c r="BE166" s="697"/>
      <c r="BF166" s="697"/>
      <c r="BG166" s="697"/>
      <c r="BH166" s="697"/>
      <c r="BI166" s="697"/>
      <c r="BJ166" s="697"/>
      <c r="BK166" s="697"/>
      <c r="BL166" s="697"/>
      <c r="BM166" s="697"/>
      <c r="BN166" s="697"/>
      <c r="BO166" s="697"/>
      <c r="BP166" s="697"/>
      <c r="BQ166" s="697"/>
      <c r="BR166" s="697"/>
      <c r="BS166" s="697"/>
      <c r="BT166" s="697"/>
      <c r="BU166" s="697"/>
      <c r="BV166" s="697"/>
      <c r="BW166" s="697"/>
      <c r="BX166" s="697"/>
      <c r="BY166" s="697"/>
      <c r="BZ166" s="697"/>
      <c r="CA166" s="697"/>
      <c r="CB166" s="697"/>
      <c r="CC166" s="697"/>
      <c r="CD166" s="697"/>
    </row>
    <row r="167" spans="1:82" s="701" customFormat="1" ht="26.25" customHeight="1">
      <c r="A167" s="672">
        <v>16</v>
      </c>
      <c r="B167" s="609" t="str">
        <f>'[3]INVERSIÓN'!C99</f>
        <v>Intervenir 18 rutas críticas tradicionalmente cubierta por PEV ilegal</v>
      </c>
      <c r="C167" s="607" t="s">
        <v>487</v>
      </c>
      <c r="D167" s="702" t="s">
        <v>37</v>
      </c>
      <c r="E167" s="649">
        <v>1</v>
      </c>
      <c r="F167" s="683">
        <v>0</v>
      </c>
      <c r="G167" s="683">
        <v>0</v>
      </c>
      <c r="H167" s="649">
        <v>1</v>
      </c>
      <c r="I167" s="649">
        <v>1</v>
      </c>
      <c r="J167" s="650">
        <v>0</v>
      </c>
      <c r="K167" s="649">
        <v>0</v>
      </c>
      <c r="L167" s="649">
        <v>1</v>
      </c>
      <c r="M167" s="649">
        <v>1</v>
      </c>
      <c r="N167" s="703" t="s">
        <v>261</v>
      </c>
      <c r="O167" s="703" t="s">
        <v>136</v>
      </c>
      <c r="P167" s="703" t="s">
        <v>136</v>
      </c>
      <c r="Q167" s="703" t="s">
        <v>136</v>
      </c>
      <c r="R167" s="703">
        <v>0</v>
      </c>
      <c r="S167" s="703" t="s">
        <v>299</v>
      </c>
      <c r="T167" s="703" t="s">
        <v>299</v>
      </c>
      <c r="U167" s="703" t="s">
        <v>137</v>
      </c>
      <c r="V167" s="703" t="s">
        <v>138</v>
      </c>
      <c r="W167" s="703" t="s">
        <v>139</v>
      </c>
      <c r="X167" s="704">
        <v>0</v>
      </c>
      <c r="Y167" s="697"/>
      <c r="Z167" s="697"/>
      <c r="AA167" s="698"/>
      <c r="AB167" s="698"/>
      <c r="AC167" s="699"/>
      <c r="AD167" s="699"/>
      <c r="AE167" s="699"/>
      <c r="AF167" s="698"/>
      <c r="AG167" s="699"/>
      <c r="AH167" s="699"/>
      <c r="AI167" s="699"/>
      <c r="AJ167" s="700"/>
      <c r="AK167" s="700"/>
      <c r="AL167" s="697"/>
      <c r="AM167" s="697"/>
      <c r="AN167" s="698"/>
      <c r="AO167" s="698"/>
      <c r="AP167" s="697"/>
      <c r="AQ167" s="697"/>
      <c r="AR167" s="697"/>
      <c r="AS167" s="697"/>
      <c r="AT167" s="697"/>
      <c r="AU167" s="697"/>
      <c r="AV167" s="697"/>
      <c r="AW167" s="697"/>
      <c r="AX167" s="697"/>
      <c r="AY167" s="697"/>
      <c r="AZ167" s="697"/>
      <c r="BA167" s="697"/>
      <c r="BB167" s="697"/>
      <c r="BC167" s="697"/>
      <c r="BD167" s="697"/>
      <c r="BE167" s="697"/>
      <c r="BF167" s="697"/>
      <c r="BG167" s="697"/>
      <c r="BH167" s="697"/>
      <c r="BI167" s="697"/>
      <c r="BJ167" s="697"/>
      <c r="BK167" s="697"/>
      <c r="BL167" s="697"/>
      <c r="BM167" s="697"/>
      <c r="BN167" s="697"/>
      <c r="BO167" s="697"/>
      <c r="BP167" s="697"/>
      <c r="BQ167" s="697"/>
      <c r="BR167" s="697"/>
      <c r="BS167" s="697"/>
      <c r="BT167" s="697"/>
      <c r="BU167" s="697"/>
      <c r="BV167" s="697"/>
      <c r="BW167" s="697"/>
      <c r="BX167" s="697"/>
      <c r="BY167" s="697"/>
      <c r="BZ167" s="697"/>
      <c r="CA167" s="697"/>
      <c r="CB167" s="697"/>
      <c r="CC167" s="697"/>
      <c r="CD167" s="697"/>
    </row>
    <row r="168" spans="1:82" s="701" customFormat="1" ht="22.5" customHeight="1">
      <c r="A168" s="672"/>
      <c r="B168" s="610"/>
      <c r="C168" s="607"/>
      <c r="D168" s="702" t="s">
        <v>38</v>
      </c>
      <c r="E168" s="649">
        <v>2489515766</v>
      </c>
      <c r="F168" s="683">
        <v>0</v>
      </c>
      <c r="G168" s="683">
        <v>0</v>
      </c>
      <c r="H168" s="649">
        <v>3506061284</v>
      </c>
      <c r="I168" s="649">
        <v>2489515766</v>
      </c>
      <c r="J168" s="650">
        <v>0</v>
      </c>
      <c r="K168" s="649">
        <v>0</v>
      </c>
      <c r="L168" s="649">
        <v>0</v>
      </c>
      <c r="M168" s="649">
        <v>2331546862.8</v>
      </c>
      <c r="N168" s="705"/>
      <c r="O168" s="705"/>
      <c r="P168" s="705"/>
      <c r="Q168" s="705"/>
      <c r="R168" s="705"/>
      <c r="S168" s="705"/>
      <c r="T168" s="705"/>
      <c r="U168" s="705"/>
      <c r="V168" s="705"/>
      <c r="W168" s="705"/>
      <c r="X168" s="706"/>
      <c r="Y168" s="697"/>
      <c r="Z168" s="697"/>
      <c r="AA168" s="698"/>
      <c r="AB168" s="698"/>
      <c r="AC168" s="699"/>
      <c r="AD168" s="699"/>
      <c r="AE168" s="699"/>
      <c r="AF168" s="698"/>
      <c r="AG168" s="699"/>
      <c r="AH168" s="699"/>
      <c r="AI168" s="699"/>
      <c r="AJ168" s="700"/>
      <c r="AK168" s="700"/>
      <c r="AL168" s="697"/>
      <c r="AM168" s="697"/>
      <c r="AN168" s="698"/>
      <c r="AO168" s="698"/>
      <c r="AP168" s="697"/>
      <c r="AQ168" s="697"/>
      <c r="AR168" s="697"/>
      <c r="AS168" s="697"/>
      <c r="AT168" s="697"/>
      <c r="AU168" s="697"/>
      <c r="AV168" s="697"/>
      <c r="AW168" s="697"/>
      <c r="AX168" s="697"/>
      <c r="AY168" s="697"/>
      <c r="AZ168" s="697"/>
      <c r="BA168" s="697"/>
      <c r="BB168" s="697"/>
      <c r="BC168" s="697"/>
      <c r="BD168" s="697"/>
      <c r="BE168" s="697"/>
      <c r="BF168" s="697"/>
      <c r="BG168" s="697"/>
      <c r="BH168" s="697"/>
      <c r="BI168" s="697"/>
      <c r="BJ168" s="697"/>
      <c r="BK168" s="697"/>
      <c r="BL168" s="697"/>
      <c r="BM168" s="697"/>
      <c r="BN168" s="697"/>
      <c r="BO168" s="697"/>
      <c r="BP168" s="697"/>
      <c r="BQ168" s="697"/>
      <c r="BR168" s="697"/>
      <c r="BS168" s="697"/>
      <c r="BT168" s="697"/>
      <c r="BU168" s="697"/>
      <c r="BV168" s="697"/>
      <c r="BW168" s="697"/>
      <c r="BX168" s="697"/>
      <c r="BY168" s="697"/>
      <c r="BZ168" s="697"/>
      <c r="CA168" s="697"/>
      <c r="CB168" s="697"/>
      <c r="CC168" s="697"/>
      <c r="CD168" s="697"/>
    </row>
    <row r="169" spans="1:82" s="701" customFormat="1" ht="25.5" customHeight="1">
      <c r="A169" s="672"/>
      <c r="B169" s="610"/>
      <c r="C169" s="607"/>
      <c r="D169" s="702" t="s">
        <v>39</v>
      </c>
      <c r="E169" s="649">
        <v>0</v>
      </c>
      <c r="F169" s="683">
        <v>0</v>
      </c>
      <c r="G169" s="683">
        <v>0</v>
      </c>
      <c r="H169" s="649">
        <v>0</v>
      </c>
      <c r="I169" s="649">
        <v>0</v>
      </c>
      <c r="J169" s="650">
        <v>0</v>
      </c>
      <c r="K169" s="649">
        <v>0</v>
      </c>
      <c r="L169" s="649">
        <v>0</v>
      </c>
      <c r="M169" s="649">
        <v>0</v>
      </c>
      <c r="N169" s="705"/>
      <c r="O169" s="705"/>
      <c r="P169" s="705"/>
      <c r="Q169" s="705"/>
      <c r="R169" s="705"/>
      <c r="S169" s="705"/>
      <c r="T169" s="705"/>
      <c r="U169" s="705"/>
      <c r="V169" s="705"/>
      <c r="W169" s="705"/>
      <c r="X169" s="706"/>
      <c r="Y169" s="697"/>
      <c r="Z169" s="697"/>
      <c r="AA169" s="698"/>
      <c r="AB169" s="698"/>
      <c r="AC169" s="699"/>
      <c r="AD169" s="699"/>
      <c r="AE169" s="699"/>
      <c r="AF169" s="698"/>
      <c r="AG169" s="699"/>
      <c r="AH169" s="699"/>
      <c r="AI169" s="699"/>
      <c r="AJ169" s="700"/>
      <c r="AK169" s="700"/>
      <c r="AL169" s="697"/>
      <c r="AM169" s="697"/>
      <c r="AN169" s="698"/>
      <c r="AO169" s="698"/>
      <c r="AP169" s="697"/>
      <c r="AQ169" s="697"/>
      <c r="AR169" s="697"/>
      <c r="AS169" s="697"/>
      <c r="AT169" s="697"/>
      <c r="AU169" s="697"/>
      <c r="AV169" s="697"/>
      <c r="AW169" s="697"/>
      <c r="AX169" s="697"/>
      <c r="AY169" s="697"/>
      <c r="AZ169" s="697"/>
      <c r="BA169" s="697"/>
      <c r="BB169" s="697"/>
      <c r="BC169" s="697"/>
      <c r="BD169" s="697"/>
      <c r="BE169" s="697"/>
      <c r="BF169" s="697"/>
      <c r="BG169" s="697"/>
      <c r="BH169" s="697"/>
      <c r="BI169" s="697"/>
      <c r="BJ169" s="697"/>
      <c r="BK169" s="697"/>
      <c r="BL169" s="697"/>
      <c r="BM169" s="697"/>
      <c r="BN169" s="697"/>
      <c r="BO169" s="697"/>
      <c r="BP169" s="697"/>
      <c r="BQ169" s="697"/>
      <c r="BR169" s="697"/>
      <c r="BS169" s="697"/>
      <c r="BT169" s="697"/>
      <c r="BU169" s="697"/>
      <c r="BV169" s="697"/>
      <c r="BW169" s="697"/>
      <c r="BX169" s="697"/>
      <c r="BY169" s="697"/>
      <c r="BZ169" s="697"/>
      <c r="CA169" s="697"/>
      <c r="CB169" s="697"/>
      <c r="CC169" s="697"/>
      <c r="CD169" s="697"/>
    </row>
    <row r="170" spans="1:82" s="701" customFormat="1" ht="32.25" customHeight="1">
      <c r="A170" s="681"/>
      <c r="B170" s="611"/>
      <c r="C170" s="607"/>
      <c r="D170" s="702" t="s">
        <v>40</v>
      </c>
      <c r="E170" s="650">
        <v>0</v>
      </c>
      <c r="F170" s="683">
        <v>0</v>
      </c>
      <c r="G170" s="683">
        <v>0</v>
      </c>
      <c r="H170" s="649">
        <v>0</v>
      </c>
      <c r="I170" s="649">
        <v>0</v>
      </c>
      <c r="J170" s="650">
        <v>0</v>
      </c>
      <c r="K170" s="649">
        <v>0</v>
      </c>
      <c r="L170" s="649">
        <v>0</v>
      </c>
      <c r="M170" s="649">
        <v>0</v>
      </c>
      <c r="N170" s="707"/>
      <c r="O170" s="707"/>
      <c r="P170" s="707"/>
      <c r="Q170" s="707"/>
      <c r="R170" s="707"/>
      <c r="S170" s="707"/>
      <c r="T170" s="707"/>
      <c r="U170" s="707"/>
      <c r="V170" s="707"/>
      <c r="W170" s="707"/>
      <c r="X170" s="708"/>
      <c r="Y170" s="697"/>
      <c r="Z170" s="697"/>
      <c r="AA170" s="698"/>
      <c r="AB170" s="698"/>
      <c r="AC170" s="699"/>
      <c r="AD170" s="699"/>
      <c r="AE170" s="699"/>
      <c r="AF170" s="698"/>
      <c r="AG170" s="699"/>
      <c r="AH170" s="699"/>
      <c r="AI170" s="699"/>
      <c r="AJ170" s="700"/>
      <c r="AK170" s="700"/>
      <c r="AL170" s="697"/>
      <c r="AM170" s="697"/>
      <c r="AN170" s="698"/>
      <c r="AO170" s="698"/>
      <c r="AP170" s="697"/>
      <c r="AQ170" s="697"/>
      <c r="AR170" s="697"/>
      <c r="AS170" s="697"/>
      <c r="AT170" s="697"/>
      <c r="AU170" s="697"/>
      <c r="AV170" s="697"/>
      <c r="AW170" s="697"/>
      <c r="AX170" s="697"/>
      <c r="AY170" s="697"/>
      <c r="AZ170" s="697"/>
      <c r="BA170" s="697"/>
      <c r="BB170" s="697"/>
      <c r="BC170" s="697"/>
      <c r="BD170" s="697"/>
      <c r="BE170" s="697"/>
      <c r="BF170" s="697"/>
      <c r="BG170" s="697"/>
      <c r="BH170" s="697"/>
      <c r="BI170" s="697"/>
      <c r="BJ170" s="697"/>
      <c r="BK170" s="697"/>
      <c r="BL170" s="697"/>
      <c r="BM170" s="697"/>
      <c r="BN170" s="697"/>
      <c r="BO170" s="697"/>
      <c r="BP170" s="697"/>
      <c r="BQ170" s="697"/>
      <c r="BR170" s="697"/>
      <c r="BS170" s="697"/>
      <c r="BT170" s="697"/>
      <c r="BU170" s="697"/>
      <c r="BV170" s="697"/>
      <c r="BW170" s="697"/>
      <c r="BX170" s="697"/>
      <c r="BY170" s="697"/>
      <c r="BZ170" s="697"/>
      <c r="CA170" s="697"/>
      <c r="CB170" s="697"/>
      <c r="CC170" s="697"/>
      <c r="CD170" s="697"/>
    </row>
    <row r="171" spans="1:41" ht="13.5" customHeight="1">
      <c r="A171" s="647">
        <f>'[3]INVERSIÓN'!B105</f>
        <v>17</v>
      </c>
      <c r="B171" s="607" t="str">
        <f>'[3]INVERSIÓN'!C105</f>
        <v>Disminuir a 90 días el tiempo de atención a los procesos de notificación de los trámites administrativos.</v>
      </c>
      <c r="C171" s="607" t="s">
        <v>487</v>
      </c>
      <c r="D171" s="648" t="s">
        <v>37</v>
      </c>
      <c r="E171" s="649">
        <v>150</v>
      </c>
      <c r="F171" s="683">
        <v>0</v>
      </c>
      <c r="G171" s="683">
        <v>0</v>
      </c>
      <c r="H171" s="649">
        <v>150</v>
      </c>
      <c r="I171" s="649">
        <v>150</v>
      </c>
      <c r="J171" s="650">
        <v>0</v>
      </c>
      <c r="K171" s="649">
        <v>0</v>
      </c>
      <c r="L171" s="649">
        <v>150</v>
      </c>
      <c r="M171" s="649">
        <v>137</v>
      </c>
      <c r="N171" s="651"/>
      <c r="O171" s="651"/>
      <c r="P171" s="651"/>
      <c r="Q171" s="651"/>
      <c r="R171" s="651"/>
      <c r="S171" s="651"/>
      <c r="T171" s="651"/>
      <c r="U171" s="651"/>
      <c r="V171" s="651"/>
      <c r="W171" s="651"/>
      <c r="X171" s="652"/>
      <c r="AA171" s="124"/>
      <c r="AB171" s="124"/>
      <c r="AC171" s="125"/>
      <c r="AD171" s="125"/>
      <c r="AE171" s="125"/>
      <c r="AF171" s="124"/>
      <c r="AG171" s="125"/>
      <c r="AH171" s="125"/>
      <c r="AI171" s="125"/>
      <c r="AL171" s="110"/>
      <c r="AN171" s="124"/>
      <c r="AO171" s="124"/>
    </row>
    <row r="172" spans="1:41" ht="13.5" customHeight="1">
      <c r="A172" s="647"/>
      <c r="B172" s="607"/>
      <c r="C172" s="607"/>
      <c r="D172" s="648" t="s">
        <v>38</v>
      </c>
      <c r="E172" s="649">
        <v>693556769</v>
      </c>
      <c r="F172" s="683">
        <v>0</v>
      </c>
      <c r="G172" s="649"/>
      <c r="H172" s="649">
        <v>1006558080</v>
      </c>
      <c r="I172" s="649">
        <v>693556769</v>
      </c>
      <c r="J172" s="650">
        <v>0</v>
      </c>
      <c r="K172" s="649">
        <v>0</v>
      </c>
      <c r="L172" s="649"/>
      <c r="M172" s="649">
        <v>529535327</v>
      </c>
      <c r="N172" s="651"/>
      <c r="O172" s="651"/>
      <c r="P172" s="651"/>
      <c r="Q172" s="651"/>
      <c r="R172" s="651"/>
      <c r="S172" s="651"/>
      <c r="T172" s="651"/>
      <c r="U172" s="651"/>
      <c r="V172" s="651"/>
      <c r="W172" s="651"/>
      <c r="X172" s="652"/>
      <c r="AA172" s="124"/>
      <c r="AB172" s="124"/>
      <c r="AC172" s="125"/>
      <c r="AD172" s="125"/>
      <c r="AE172" s="125"/>
      <c r="AF172" s="124"/>
      <c r="AG172" s="125"/>
      <c r="AH172" s="125"/>
      <c r="AI172" s="125"/>
      <c r="AL172" s="110"/>
      <c r="AN172" s="124"/>
      <c r="AO172" s="124"/>
    </row>
    <row r="173" spans="1:41" ht="14.25" customHeight="1">
      <c r="A173" s="647"/>
      <c r="B173" s="607"/>
      <c r="C173" s="607"/>
      <c r="D173" s="648" t="s">
        <v>39</v>
      </c>
      <c r="E173" s="649">
        <v>0</v>
      </c>
      <c r="F173" s="683">
        <v>0</v>
      </c>
      <c r="G173" s="683">
        <v>0</v>
      </c>
      <c r="H173" s="649">
        <v>0</v>
      </c>
      <c r="I173" s="649">
        <v>0</v>
      </c>
      <c r="J173" s="650">
        <v>0</v>
      </c>
      <c r="K173" s="649">
        <v>0</v>
      </c>
      <c r="L173" s="649">
        <v>0</v>
      </c>
      <c r="M173" s="649">
        <v>0</v>
      </c>
      <c r="N173" s="651"/>
      <c r="O173" s="651"/>
      <c r="P173" s="651"/>
      <c r="Q173" s="651"/>
      <c r="R173" s="651"/>
      <c r="S173" s="651"/>
      <c r="T173" s="651"/>
      <c r="U173" s="651"/>
      <c r="V173" s="651"/>
      <c r="W173" s="651"/>
      <c r="X173" s="652"/>
      <c r="AA173" s="124"/>
      <c r="AB173" s="124"/>
      <c r="AC173" s="125"/>
      <c r="AD173" s="125"/>
      <c r="AE173" s="125"/>
      <c r="AF173" s="124"/>
      <c r="AG173" s="125"/>
      <c r="AH173" s="125"/>
      <c r="AI173" s="125"/>
      <c r="AL173" s="110"/>
      <c r="AN173" s="124"/>
      <c r="AO173" s="124"/>
    </row>
    <row r="174" spans="1:41" ht="32.25" customHeight="1">
      <c r="A174" s="647"/>
      <c r="B174" s="607"/>
      <c r="C174" s="607"/>
      <c r="D174" s="648" t="s">
        <v>40</v>
      </c>
      <c r="E174" s="649">
        <v>0</v>
      </c>
      <c r="F174" s="683">
        <v>0</v>
      </c>
      <c r="G174" s="683">
        <v>0</v>
      </c>
      <c r="H174" s="649">
        <v>0</v>
      </c>
      <c r="I174" s="649">
        <v>0</v>
      </c>
      <c r="J174" s="650">
        <v>0</v>
      </c>
      <c r="K174" s="649">
        <v>0</v>
      </c>
      <c r="L174" s="649">
        <v>0</v>
      </c>
      <c r="M174" s="649">
        <v>0</v>
      </c>
      <c r="N174" s="651"/>
      <c r="O174" s="651"/>
      <c r="P174" s="651"/>
      <c r="Q174" s="651"/>
      <c r="R174" s="651"/>
      <c r="S174" s="651"/>
      <c r="T174" s="651"/>
      <c r="U174" s="651"/>
      <c r="V174" s="651"/>
      <c r="W174" s="651"/>
      <c r="X174" s="652"/>
      <c r="AA174" s="124"/>
      <c r="AB174" s="124"/>
      <c r="AC174" s="125"/>
      <c r="AD174" s="125"/>
      <c r="AE174" s="125"/>
      <c r="AF174" s="124"/>
      <c r="AG174" s="125"/>
      <c r="AH174" s="125"/>
      <c r="AI174" s="125"/>
      <c r="AL174" s="110"/>
      <c r="AN174" s="124"/>
      <c r="AO174" s="124"/>
    </row>
    <row r="175" spans="1:41" ht="13.5" customHeight="1">
      <c r="A175" s="647">
        <f>'[3]INVERSIÓN'!B111</f>
        <v>18</v>
      </c>
      <c r="B175" s="607" t="str">
        <f>'[3]INVERSIÓN'!C111</f>
        <v>Impulsar 12.000 expedientes sancionatorios mediante actos administrativos</v>
      </c>
      <c r="C175" s="607" t="s">
        <v>487</v>
      </c>
      <c r="D175" s="648" t="s">
        <v>37</v>
      </c>
      <c r="E175" s="649">
        <v>1343</v>
      </c>
      <c r="F175" s="683">
        <v>0</v>
      </c>
      <c r="G175" s="683">
        <v>0</v>
      </c>
      <c r="H175" s="650">
        <f>'[3]INVERSIÓN'!I111</f>
        <v>1500</v>
      </c>
      <c r="I175" s="650">
        <v>1343</v>
      </c>
      <c r="J175" s="650">
        <v>0</v>
      </c>
      <c r="K175" s="649">
        <v>0</v>
      </c>
      <c r="L175" s="649">
        <v>159</v>
      </c>
      <c r="M175" s="650">
        <v>1343</v>
      </c>
      <c r="N175" s="651"/>
      <c r="O175" s="651"/>
      <c r="P175" s="651"/>
      <c r="Q175" s="651"/>
      <c r="R175" s="651"/>
      <c r="S175" s="651"/>
      <c r="T175" s="651"/>
      <c r="U175" s="651"/>
      <c r="V175" s="651"/>
      <c r="W175" s="651"/>
      <c r="X175" s="652"/>
      <c r="AA175" s="124"/>
      <c r="AB175" s="124"/>
      <c r="AC175" s="125"/>
      <c r="AD175" s="125"/>
      <c r="AE175" s="125"/>
      <c r="AF175" s="124"/>
      <c r="AG175" s="125"/>
      <c r="AH175" s="125"/>
      <c r="AI175" s="125"/>
      <c r="AL175" s="110"/>
      <c r="AN175" s="124"/>
      <c r="AO175" s="124"/>
    </row>
    <row r="176" spans="1:41" s="110" customFormat="1" ht="13.5" customHeight="1">
      <c r="A176" s="647"/>
      <c r="B176" s="607"/>
      <c r="C176" s="607"/>
      <c r="D176" s="648" t="s">
        <v>38</v>
      </c>
      <c r="E176" s="649">
        <v>764920366</v>
      </c>
      <c r="F176" s="683">
        <v>0</v>
      </c>
      <c r="G176" s="649"/>
      <c r="H176" s="649">
        <v>870664920</v>
      </c>
      <c r="I176" s="649">
        <v>764920366</v>
      </c>
      <c r="J176" s="650">
        <v>0</v>
      </c>
      <c r="K176" s="649">
        <v>0</v>
      </c>
      <c r="L176" s="649">
        <v>0</v>
      </c>
      <c r="M176" s="649">
        <v>651313030</v>
      </c>
      <c r="N176" s="651"/>
      <c r="O176" s="651"/>
      <c r="P176" s="651"/>
      <c r="Q176" s="651"/>
      <c r="R176" s="651"/>
      <c r="S176" s="651"/>
      <c r="T176" s="651"/>
      <c r="U176" s="651"/>
      <c r="V176" s="651"/>
      <c r="W176" s="651"/>
      <c r="X176" s="652"/>
      <c r="AA176" s="124"/>
      <c r="AB176" s="124"/>
      <c r="AC176" s="125"/>
      <c r="AD176" s="125"/>
      <c r="AE176" s="125"/>
      <c r="AF176" s="124"/>
      <c r="AG176" s="125"/>
      <c r="AH176" s="125"/>
      <c r="AI176" s="125"/>
      <c r="AJ176" s="112"/>
      <c r="AK176" s="112"/>
      <c r="AN176" s="124"/>
      <c r="AO176" s="124"/>
    </row>
    <row r="177" spans="1:41" s="110" customFormat="1" ht="14.25" customHeight="1">
      <c r="A177" s="647"/>
      <c r="B177" s="607"/>
      <c r="C177" s="607"/>
      <c r="D177" s="648" t="s">
        <v>39</v>
      </c>
      <c r="E177" s="649">
        <v>0</v>
      </c>
      <c r="F177" s="683">
        <v>0</v>
      </c>
      <c r="G177" s="683">
        <v>0</v>
      </c>
      <c r="H177" s="649">
        <v>0</v>
      </c>
      <c r="I177" s="649">
        <v>0</v>
      </c>
      <c r="J177" s="650">
        <v>0</v>
      </c>
      <c r="K177" s="649">
        <v>0</v>
      </c>
      <c r="L177" s="649">
        <v>0</v>
      </c>
      <c r="M177" s="649">
        <v>0</v>
      </c>
      <c r="N177" s="651"/>
      <c r="O177" s="651"/>
      <c r="P177" s="651"/>
      <c r="Q177" s="651"/>
      <c r="R177" s="651"/>
      <c r="S177" s="651"/>
      <c r="T177" s="651"/>
      <c r="U177" s="651"/>
      <c r="V177" s="651"/>
      <c r="W177" s="651"/>
      <c r="X177" s="652"/>
      <c r="AA177" s="124"/>
      <c r="AB177" s="124"/>
      <c r="AC177" s="125"/>
      <c r="AD177" s="125"/>
      <c r="AE177" s="125"/>
      <c r="AF177" s="124"/>
      <c r="AG177" s="125"/>
      <c r="AH177" s="125"/>
      <c r="AI177" s="125"/>
      <c r="AJ177" s="112"/>
      <c r="AK177" s="112"/>
      <c r="AN177" s="124"/>
      <c r="AO177" s="124"/>
    </row>
    <row r="178" spans="1:41" s="110" customFormat="1" ht="32.25" customHeight="1">
      <c r="A178" s="647"/>
      <c r="B178" s="607"/>
      <c r="C178" s="607"/>
      <c r="D178" s="648" t="s">
        <v>40</v>
      </c>
      <c r="E178" s="649">
        <v>0</v>
      </c>
      <c r="F178" s="683">
        <v>0</v>
      </c>
      <c r="G178" s="683">
        <v>0</v>
      </c>
      <c r="H178" s="649">
        <v>0</v>
      </c>
      <c r="I178" s="649">
        <v>0</v>
      </c>
      <c r="J178" s="650">
        <v>0</v>
      </c>
      <c r="K178" s="649">
        <v>0</v>
      </c>
      <c r="L178" s="649">
        <v>0</v>
      </c>
      <c r="M178" s="649">
        <v>0</v>
      </c>
      <c r="N178" s="651"/>
      <c r="O178" s="651"/>
      <c r="P178" s="651"/>
      <c r="Q178" s="651"/>
      <c r="R178" s="651"/>
      <c r="S178" s="651"/>
      <c r="T178" s="651"/>
      <c r="U178" s="651"/>
      <c r="V178" s="651"/>
      <c r="W178" s="651"/>
      <c r="X178" s="652"/>
      <c r="AA178" s="124"/>
      <c r="AB178" s="124"/>
      <c r="AC178" s="125"/>
      <c r="AD178" s="125"/>
      <c r="AE178" s="125"/>
      <c r="AF178" s="124"/>
      <c r="AG178" s="125"/>
      <c r="AH178" s="125"/>
      <c r="AI178" s="125"/>
      <c r="AJ178" s="112"/>
      <c r="AK178" s="112"/>
      <c r="AN178" s="124"/>
      <c r="AO178" s="124"/>
    </row>
    <row r="179" spans="1:41" s="110" customFormat="1" ht="13.5" customHeight="1">
      <c r="A179" s="647">
        <f>'[3]INVERSIÓN'!B117</f>
        <v>19</v>
      </c>
      <c r="B179" s="607" t="str">
        <f>'[3]INVERSIÓN'!C117</f>
        <v>Decidir de fondo 1600 procesos sancionatorios</v>
      </c>
      <c r="C179" s="607" t="s">
        <v>487</v>
      </c>
      <c r="D179" s="648" t="s">
        <v>37</v>
      </c>
      <c r="E179" s="649">
        <v>169</v>
      </c>
      <c r="F179" s="683">
        <v>0</v>
      </c>
      <c r="G179" s="683">
        <v>0</v>
      </c>
      <c r="H179" s="649">
        <v>200</v>
      </c>
      <c r="I179" s="649">
        <v>169</v>
      </c>
      <c r="J179" s="650">
        <v>0</v>
      </c>
      <c r="K179" s="649">
        <v>0</v>
      </c>
      <c r="L179" s="649">
        <v>28</v>
      </c>
      <c r="M179" s="649">
        <v>229</v>
      </c>
      <c r="N179" s="651"/>
      <c r="O179" s="651"/>
      <c r="P179" s="651"/>
      <c r="Q179" s="651"/>
      <c r="R179" s="651"/>
      <c r="S179" s="651"/>
      <c r="T179" s="651"/>
      <c r="U179" s="651"/>
      <c r="V179" s="651"/>
      <c r="W179" s="651"/>
      <c r="X179" s="652"/>
      <c r="AA179" s="124"/>
      <c r="AB179" s="124"/>
      <c r="AC179" s="125"/>
      <c r="AD179" s="125"/>
      <c r="AE179" s="125"/>
      <c r="AF179" s="124"/>
      <c r="AG179" s="125"/>
      <c r="AH179" s="125"/>
      <c r="AI179" s="125"/>
      <c r="AJ179" s="112"/>
      <c r="AK179" s="112"/>
      <c r="AN179" s="124"/>
      <c r="AO179" s="124"/>
    </row>
    <row r="180" spans="1:41" s="110" customFormat="1" ht="13.5" customHeight="1">
      <c r="A180" s="647"/>
      <c r="B180" s="607"/>
      <c r="C180" s="607"/>
      <c r="D180" s="648" t="s">
        <v>38</v>
      </c>
      <c r="E180" s="649">
        <v>650000000</v>
      </c>
      <c r="F180" s="683">
        <v>0</v>
      </c>
      <c r="G180" s="649"/>
      <c r="H180" s="649">
        <v>771115165</v>
      </c>
      <c r="I180" s="649">
        <v>650000000</v>
      </c>
      <c r="J180" s="650">
        <v>0</v>
      </c>
      <c r="K180" s="649">
        <v>0</v>
      </c>
      <c r="L180" s="649">
        <v>0</v>
      </c>
      <c r="M180" s="649">
        <v>520724732</v>
      </c>
      <c r="N180" s="651"/>
      <c r="O180" s="651"/>
      <c r="P180" s="651"/>
      <c r="Q180" s="651"/>
      <c r="R180" s="651"/>
      <c r="S180" s="651"/>
      <c r="T180" s="651"/>
      <c r="U180" s="651"/>
      <c r="V180" s="651"/>
      <c r="W180" s="651"/>
      <c r="X180" s="652"/>
      <c r="AA180" s="124"/>
      <c r="AB180" s="124"/>
      <c r="AC180" s="125"/>
      <c r="AD180" s="125"/>
      <c r="AE180" s="125"/>
      <c r="AF180" s="124"/>
      <c r="AG180" s="125"/>
      <c r="AH180" s="125"/>
      <c r="AI180" s="125"/>
      <c r="AJ180" s="112"/>
      <c r="AK180" s="112"/>
      <c r="AN180" s="124"/>
      <c r="AO180" s="124"/>
    </row>
    <row r="181" spans="1:41" s="110" customFormat="1" ht="14.25" customHeight="1">
      <c r="A181" s="647"/>
      <c r="B181" s="607"/>
      <c r="C181" s="607"/>
      <c r="D181" s="648" t="s">
        <v>39</v>
      </c>
      <c r="E181" s="649">
        <v>0</v>
      </c>
      <c r="F181" s="683">
        <v>0</v>
      </c>
      <c r="G181" s="683">
        <v>0</v>
      </c>
      <c r="H181" s="649">
        <v>0</v>
      </c>
      <c r="I181" s="649">
        <v>0</v>
      </c>
      <c r="J181" s="650">
        <v>0</v>
      </c>
      <c r="K181" s="649">
        <v>0</v>
      </c>
      <c r="L181" s="649">
        <v>0</v>
      </c>
      <c r="M181" s="649">
        <v>0</v>
      </c>
      <c r="N181" s="651"/>
      <c r="O181" s="651"/>
      <c r="P181" s="651"/>
      <c r="Q181" s="651"/>
      <c r="R181" s="651"/>
      <c r="S181" s="651"/>
      <c r="T181" s="651"/>
      <c r="U181" s="651"/>
      <c r="V181" s="651"/>
      <c r="W181" s="651"/>
      <c r="X181" s="652"/>
      <c r="AA181" s="124"/>
      <c r="AB181" s="124"/>
      <c r="AC181" s="125"/>
      <c r="AD181" s="125"/>
      <c r="AE181" s="125"/>
      <c r="AF181" s="124"/>
      <c r="AG181" s="125"/>
      <c r="AH181" s="125"/>
      <c r="AI181" s="125"/>
      <c r="AJ181" s="112"/>
      <c r="AK181" s="112"/>
      <c r="AN181" s="124"/>
      <c r="AO181" s="124"/>
    </row>
    <row r="182" spans="1:41" s="110" customFormat="1" ht="27" customHeight="1">
      <c r="A182" s="647"/>
      <c r="B182" s="607"/>
      <c r="C182" s="607"/>
      <c r="D182" s="648" t="s">
        <v>40</v>
      </c>
      <c r="E182" s="649">
        <v>0</v>
      </c>
      <c r="F182" s="683">
        <v>0</v>
      </c>
      <c r="G182" s="683">
        <v>0</v>
      </c>
      <c r="H182" s="649">
        <v>0</v>
      </c>
      <c r="I182" s="649">
        <v>0</v>
      </c>
      <c r="J182" s="650">
        <v>0</v>
      </c>
      <c r="K182" s="649">
        <v>0</v>
      </c>
      <c r="L182" s="649">
        <v>0</v>
      </c>
      <c r="M182" s="649">
        <v>0</v>
      </c>
      <c r="N182" s="651"/>
      <c r="O182" s="651"/>
      <c r="P182" s="651"/>
      <c r="Q182" s="651"/>
      <c r="R182" s="651"/>
      <c r="S182" s="651"/>
      <c r="T182" s="651"/>
      <c r="U182" s="651"/>
      <c r="V182" s="651"/>
      <c r="W182" s="651"/>
      <c r="X182" s="652"/>
      <c r="AA182" s="124"/>
      <c r="AB182" s="124"/>
      <c r="AC182" s="125"/>
      <c r="AD182" s="125"/>
      <c r="AE182" s="125"/>
      <c r="AF182" s="124"/>
      <c r="AG182" s="125"/>
      <c r="AH182" s="125"/>
      <c r="AI182" s="125"/>
      <c r="AJ182" s="112"/>
      <c r="AK182" s="112"/>
      <c r="AN182" s="124"/>
      <c r="AO182" s="124"/>
    </row>
    <row r="183" spans="1:41" s="110" customFormat="1" ht="31.5" customHeight="1">
      <c r="A183" s="709" t="s">
        <v>285</v>
      </c>
      <c r="B183" s="653"/>
      <c r="C183" s="653"/>
      <c r="D183" s="710" t="s">
        <v>286</v>
      </c>
      <c r="E183" s="711">
        <v>15676402912</v>
      </c>
      <c r="F183" s="711">
        <v>0</v>
      </c>
      <c r="G183" s="711">
        <v>0</v>
      </c>
      <c r="H183" s="711">
        <v>15769338165</v>
      </c>
      <c r="I183" s="711">
        <v>15676402912</v>
      </c>
      <c r="J183" s="712">
        <v>0</v>
      </c>
      <c r="K183" s="713">
        <v>0</v>
      </c>
      <c r="L183" s="714">
        <v>0</v>
      </c>
      <c r="M183" s="715">
        <v>13874554563.999998</v>
      </c>
      <c r="N183" s="716"/>
      <c r="O183" s="716"/>
      <c r="P183" s="716"/>
      <c r="Q183" s="716"/>
      <c r="R183" s="717"/>
      <c r="S183" s="717"/>
      <c r="T183" s="717"/>
      <c r="U183" s="717"/>
      <c r="V183" s="717"/>
      <c r="W183" s="718"/>
      <c r="X183" s="719"/>
      <c r="AA183" s="124"/>
      <c r="AB183" s="124"/>
      <c r="AC183" s="125"/>
      <c r="AD183" s="125"/>
      <c r="AE183" s="125"/>
      <c r="AF183" s="124"/>
      <c r="AG183" s="125"/>
      <c r="AH183" s="125"/>
      <c r="AI183" s="125"/>
      <c r="AJ183" s="112"/>
      <c r="AK183" s="112"/>
      <c r="AN183" s="124"/>
      <c r="AO183" s="124"/>
    </row>
    <row r="184" spans="1:41" s="110" customFormat="1" ht="42" customHeight="1" thickBot="1">
      <c r="A184" s="720"/>
      <c r="B184" s="721"/>
      <c r="C184" s="721"/>
      <c r="D184" s="722" t="s">
        <v>287</v>
      </c>
      <c r="E184" s="723">
        <v>15676402912</v>
      </c>
      <c r="F184" s="724">
        <v>0</v>
      </c>
      <c r="G184" s="724">
        <v>0</v>
      </c>
      <c r="H184" s="725">
        <v>15769338165</v>
      </c>
      <c r="I184" s="724">
        <v>15676402912</v>
      </c>
      <c r="J184" s="724">
        <v>0</v>
      </c>
      <c r="K184" s="724">
        <v>0</v>
      </c>
      <c r="L184" s="726">
        <v>0</v>
      </c>
      <c r="M184" s="727">
        <v>13874554563.999998</v>
      </c>
      <c r="N184" s="728"/>
      <c r="O184" s="728"/>
      <c r="P184" s="728"/>
      <c r="Q184" s="728"/>
      <c r="R184" s="728"/>
      <c r="S184" s="728"/>
      <c r="T184" s="728"/>
      <c r="U184" s="729"/>
      <c r="V184" s="729"/>
      <c r="W184" s="729"/>
      <c r="X184" s="730"/>
      <c r="AA184" s="124"/>
      <c r="AB184" s="124"/>
      <c r="AC184" s="125"/>
      <c r="AD184" s="125"/>
      <c r="AE184" s="125"/>
      <c r="AF184" s="124"/>
      <c r="AG184" s="125"/>
      <c r="AH184" s="125"/>
      <c r="AI184" s="125"/>
      <c r="AJ184" s="112"/>
      <c r="AK184" s="112"/>
      <c r="AN184" s="124"/>
      <c r="AO184" s="124"/>
    </row>
    <row r="185" spans="1:41" s="110" customFormat="1" ht="14.25" customHeight="1">
      <c r="A185" s="113"/>
      <c r="B185" s="113"/>
      <c r="C185" s="113"/>
      <c r="D185" s="113"/>
      <c r="E185" s="129"/>
      <c r="F185" s="129"/>
      <c r="G185" s="129"/>
      <c r="H185" s="129"/>
      <c r="I185" s="731"/>
      <c r="J185" s="732"/>
      <c r="K185" s="129"/>
      <c r="L185" s="129"/>
      <c r="M185" s="129"/>
      <c r="N185" s="113"/>
      <c r="O185" s="113"/>
      <c r="P185" s="113"/>
      <c r="Q185" s="113"/>
      <c r="R185" s="113"/>
      <c r="S185" s="113"/>
      <c r="T185" s="113"/>
      <c r="U185" s="113"/>
      <c r="V185" s="602"/>
      <c r="W185" s="602"/>
      <c r="X185" s="602"/>
      <c r="AA185" s="124"/>
      <c r="AB185" s="124"/>
      <c r="AC185" s="125"/>
      <c r="AD185" s="125"/>
      <c r="AE185" s="125"/>
      <c r="AF185" s="124"/>
      <c r="AG185" s="125"/>
      <c r="AH185" s="125"/>
      <c r="AI185" s="125"/>
      <c r="AJ185" s="112"/>
      <c r="AK185" s="112"/>
      <c r="AN185" s="124"/>
      <c r="AO185" s="124"/>
    </row>
    <row r="186" spans="1:41" s="110" customFormat="1" ht="32.25" customHeight="1">
      <c r="A186" s="113"/>
      <c r="B186" s="113"/>
      <c r="C186" s="113"/>
      <c r="D186" s="113"/>
      <c r="E186" s="129"/>
      <c r="F186" s="129"/>
      <c r="G186" s="129"/>
      <c r="H186" s="129"/>
      <c r="I186" s="731"/>
      <c r="J186" s="732"/>
      <c r="K186" s="129"/>
      <c r="L186" s="129"/>
      <c r="M186" s="129"/>
      <c r="N186" s="113"/>
      <c r="O186" s="113"/>
      <c r="P186" s="113"/>
      <c r="Q186" s="113"/>
      <c r="R186" s="113"/>
      <c r="S186" s="113"/>
      <c r="T186" s="113"/>
      <c r="U186" s="603" t="s">
        <v>110</v>
      </c>
      <c r="V186" s="603"/>
      <c r="W186" s="603"/>
      <c r="X186" s="603"/>
      <c r="AA186" s="124"/>
      <c r="AB186" s="124"/>
      <c r="AC186" s="125"/>
      <c r="AD186" s="125"/>
      <c r="AE186" s="125"/>
      <c r="AF186" s="124"/>
      <c r="AG186" s="125"/>
      <c r="AH186" s="125"/>
      <c r="AI186" s="125"/>
      <c r="AJ186" s="112"/>
      <c r="AK186" s="112"/>
      <c r="AN186" s="124"/>
      <c r="AO186" s="124"/>
    </row>
    <row r="187" spans="1:41" s="110" customFormat="1" ht="13.5" customHeight="1">
      <c r="A187" s="113"/>
      <c r="B187" s="113"/>
      <c r="C187" s="113"/>
      <c r="D187" s="113"/>
      <c r="E187" s="129"/>
      <c r="F187" s="129"/>
      <c r="G187" s="129"/>
      <c r="H187" s="129"/>
      <c r="I187" s="731"/>
      <c r="J187" s="732"/>
      <c r="K187" s="129"/>
      <c r="L187" s="129"/>
      <c r="M187" s="129"/>
      <c r="N187" s="113"/>
      <c r="O187" s="113"/>
      <c r="P187" s="113"/>
      <c r="Q187" s="113"/>
      <c r="R187" s="113"/>
      <c r="S187" s="113"/>
      <c r="T187" s="113"/>
      <c r="U187" s="113"/>
      <c r="V187" s="130"/>
      <c r="W187" s="130"/>
      <c r="X187" s="130"/>
      <c r="AA187" s="124"/>
      <c r="AB187" s="124"/>
      <c r="AC187" s="125"/>
      <c r="AD187" s="125"/>
      <c r="AE187" s="125"/>
      <c r="AF187" s="124"/>
      <c r="AG187" s="125"/>
      <c r="AH187" s="125"/>
      <c r="AI187" s="125"/>
      <c r="AJ187" s="112"/>
      <c r="AK187" s="112"/>
      <c r="AN187" s="124"/>
      <c r="AO187" s="124"/>
    </row>
    <row r="188" spans="1:41" s="110" customFormat="1" ht="13.5" customHeight="1">
      <c r="A188" s="113"/>
      <c r="B188" s="113"/>
      <c r="C188" s="113"/>
      <c r="D188" s="113"/>
      <c r="E188" s="129"/>
      <c r="F188" s="129"/>
      <c r="G188" s="129"/>
      <c r="H188" s="129"/>
      <c r="I188" s="731"/>
      <c r="J188" s="732"/>
      <c r="K188" s="129"/>
      <c r="L188" s="129"/>
      <c r="M188" s="129"/>
      <c r="N188" s="113"/>
      <c r="O188" s="113"/>
      <c r="P188" s="113"/>
      <c r="Q188" s="113"/>
      <c r="R188" s="113"/>
      <c r="S188" s="113"/>
      <c r="T188" s="113"/>
      <c r="U188" s="113"/>
      <c r="V188" s="130"/>
      <c r="W188" s="130"/>
      <c r="X188" s="130"/>
      <c r="AA188" s="124"/>
      <c r="AB188" s="124"/>
      <c r="AC188" s="125"/>
      <c r="AD188" s="125"/>
      <c r="AE188" s="125"/>
      <c r="AF188" s="124"/>
      <c r="AG188" s="125"/>
      <c r="AH188" s="125"/>
      <c r="AI188" s="125"/>
      <c r="AJ188" s="112"/>
      <c r="AK188" s="112"/>
      <c r="AN188" s="124"/>
      <c r="AO188" s="124"/>
    </row>
    <row r="189" spans="1:41" s="110" customFormat="1" ht="14.25" customHeight="1">
      <c r="A189" s="113"/>
      <c r="B189" s="113"/>
      <c r="C189" s="113"/>
      <c r="D189" s="113"/>
      <c r="E189" s="129"/>
      <c r="F189" s="129"/>
      <c r="G189" s="129"/>
      <c r="H189" s="129"/>
      <c r="I189" s="731"/>
      <c r="J189" s="732"/>
      <c r="K189" s="129"/>
      <c r="L189" s="129"/>
      <c r="M189" s="129"/>
      <c r="N189" s="113"/>
      <c r="O189" s="113"/>
      <c r="P189" s="113"/>
      <c r="Q189" s="113"/>
      <c r="R189" s="113"/>
      <c r="S189" s="113"/>
      <c r="T189" s="113"/>
      <c r="U189" s="113"/>
      <c r="V189" s="130"/>
      <c r="W189" s="130"/>
      <c r="X189" s="130"/>
      <c r="AA189" s="124"/>
      <c r="AB189" s="124"/>
      <c r="AC189" s="125"/>
      <c r="AD189" s="125"/>
      <c r="AE189" s="125"/>
      <c r="AF189" s="124"/>
      <c r="AG189" s="125"/>
      <c r="AH189" s="125"/>
      <c r="AI189" s="125"/>
      <c r="AJ189" s="112"/>
      <c r="AK189" s="112"/>
      <c r="AN189" s="124"/>
      <c r="AO189" s="124"/>
    </row>
    <row r="190" spans="1:41" s="110" customFormat="1" ht="32.25" customHeight="1">
      <c r="A190" s="113"/>
      <c r="B190" s="113"/>
      <c r="C190" s="113"/>
      <c r="D190" s="113"/>
      <c r="E190" s="129"/>
      <c r="F190" s="129"/>
      <c r="G190" s="129"/>
      <c r="H190" s="129"/>
      <c r="I190" s="731"/>
      <c r="J190" s="733"/>
      <c r="K190" s="129"/>
      <c r="L190" s="129"/>
      <c r="M190" s="129"/>
      <c r="N190" s="113"/>
      <c r="O190" s="113"/>
      <c r="P190" s="113"/>
      <c r="Q190" s="113"/>
      <c r="R190" s="113"/>
      <c r="S190" s="113"/>
      <c r="T190" s="113"/>
      <c r="U190" s="113"/>
      <c r="V190" s="130"/>
      <c r="W190" s="130"/>
      <c r="X190" s="130"/>
      <c r="AA190" s="124"/>
      <c r="AB190" s="124"/>
      <c r="AC190" s="125"/>
      <c r="AD190" s="125"/>
      <c r="AE190" s="125"/>
      <c r="AF190" s="124"/>
      <c r="AG190" s="125"/>
      <c r="AH190" s="125"/>
      <c r="AI190" s="125"/>
      <c r="AJ190" s="112"/>
      <c r="AK190" s="112"/>
      <c r="AN190" s="124"/>
      <c r="AO190" s="124"/>
    </row>
  </sheetData>
  <sheetProtection/>
  <mergeCells count="575">
    <mergeCell ref="V185:X185"/>
    <mergeCell ref="U186:X186"/>
    <mergeCell ref="C7:C10"/>
    <mergeCell ref="N7:N10"/>
    <mergeCell ref="O7:O10"/>
    <mergeCell ref="P7:P10"/>
    <mergeCell ref="Q7:Q10"/>
    <mergeCell ref="A171:A174"/>
    <mergeCell ref="B171:B174"/>
    <mergeCell ref="A175:A178"/>
    <mergeCell ref="B175:B178"/>
    <mergeCell ref="A183:C184"/>
    <mergeCell ref="U184:X184"/>
    <mergeCell ref="A159:A162"/>
    <mergeCell ref="B159:B162"/>
    <mergeCell ref="A163:A166"/>
    <mergeCell ref="B163:B166"/>
    <mergeCell ref="A167:A170"/>
    <mergeCell ref="B167:B170"/>
    <mergeCell ref="A7:A22"/>
    <mergeCell ref="B7:B22"/>
    <mergeCell ref="A23:A38"/>
    <mergeCell ref="B23:B38"/>
    <mergeCell ref="A39:A118"/>
    <mergeCell ref="B39:B118"/>
    <mergeCell ref="V179:V182"/>
    <mergeCell ref="W179:W182"/>
    <mergeCell ref="X179:X182"/>
    <mergeCell ref="P179:P182"/>
    <mergeCell ref="Q179:Q182"/>
    <mergeCell ref="R179:R182"/>
    <mergeCell ref="S179:S182"/>
    <mergeCell ref="T179:T182"/>
    <mergeCell ref="U179:U182"/>
    <mergeCell ref="A179:A182"/>
    <mergeCell ref="B179:B182"/>
    <mergeCell ref="C179:C182"/>
    <mergeCell ref="N179:N182"/>
    <mergeCell ref="O179:O182"/>
    <mergeCell ref="A151:A154"/>
    <mergeCell ref="B151:B154"/>
    <mergeCell ref="A155:A158"/>
    <mergeCell ref="B155:B158"/>
    <mergeCell ref="T163:T166"/>
    <mergeCell ref="U163:U166"/>
    <mergeCell ref="V163:V166"/>
    <mergeCell ref="W163:W166"/>
    <mergeCell ref="X163:X166"/>
    <mergeCell ref="X151:X154"/>
    <mergeCell ref="Q151:Q154"/>
    <mergeCell ref="R151:R154"/>
    <mergeCell ref="S151:S154"/>
    <mergeCell ref="X167:X170"/>
    <mergeCell ref="C163:C166"/>
    <mergeCell ref="N163:N166"/>
    <mergeCell ref="O163:O166"/>
    <mergeCell ref="P163:P166"/>
    <mergeCell ref="Q163:Q166"/>
    <mergeCell ref="R163:R166"/>
    <mergeCell ref="S163:S166"/>
    <mergeCell ref="R167:R170"/>
    <mergeCell ref="S167:S170"/>
    <mergeCell ref="R171:R174"/>
    <mergeCell ref="S171:S174"/>
    <mergeCell ref="T167:T170"/>
    <mergeCell ref="U167:U170"/>
    <mergeCell ref="V167:V170"/>
    <mergeCell ref="W167:W170"/>
    <mergeCell ref="V171:V174"/>
    <mergeCell ref="W171:W174"/>
    <mergeCell ref="T171:T174"/>
    <mergeCell ref="U171:U174"/>
    <mergeCell ref="N167:N170"/>
    <mergeCell ref="O167:O170"/>
    <mergeCell ref="P167:P170"/>
    <mergeCell ref="Q167:Q170"/>
    <mergeCell ref="P171:P174"/>
    <mergeCell ref="Q171:Q174"/>
    <mergeCell ref="V139:V142"/>
    <mergeCell ref="W139:W142"/>
    <mergeCell ref="X139:X142"/>
    <mergeCell ref="C171:C174"/>
    <mergeCell ref="N171:N174"/>
    <mergeCell ref="O171:O174"/>
    <mergeCell ref="X143:X146"/>
    <mergeCell ref="Q139:Q142"/>
    <mergeCell ref="X171:X174"/>
    <mergeCell ref="C167:C170"/>
    <mergeCell ref="A139:A142"/>
    <mergeCell ref="B139:B142"/>
    <mergeCell ref="C139:C142"/>
    <mergeCell ref="N139:N142"/>
    <mergeCell ref="O139:O142"/>
    <mergeCell ref="P139:P142"/>
    <mergeCell ref="R139:R142"/>
    <mergeCell ref="S139:S142"/>
    <mergeCell ref="R143:R146"/>
    <mergeCell ref="S143:S146"/>
    <mergeCell ref="T143:T146"/>
    <mergeCell ref="U143:U146"/>
    <mergeCell ref="T139:T142"/>
    <mergeCell ref="U139:U142"/>
    <mergeCell ref="V143:V146"/>
    <mergeCell ref="W143:W146"/>
    <mergeCell ref="V147:V150"/>
    <mergeCell ref="W147:W150"/>
    <mergeCell ref="X147:X150"/>
    <mergeCell ref="A143:A146"/>
    <mergeCell ref="B143:B146"/>
    <mergeCell ref="C143:C146"/>
    <mergeCell ref="N143:N146"/>
    <mergeCell ref="O143:O146"/>
    <mergeCell ref="P143:P146"/>
    <mergeCell ref="Q143:Q146"/>
    <mergeCell ref="P147:P150"/>
    <mergeCell ref="Q147:Q150"/>
    <mergeCell ref="R147:R150"/>
    <mergeCell ref="S147:S150"/>
    <mergeCell ref="T147:T150"/>
    <mergeCell ref="U147:U150"/>
    <mergeCell ref="T151:T154"/>
    <mergeCell ref="U151:U154"/>
    <mergeCell ref="V151:V154"/>
    <mergeCell ref="W151:W154"/>
    <mergeCell ref="A147:A150"/>
    <mergeCell ref="B147:B150"/>
    <mergeCell ref="C147:C150"/>
    <mergeCell ref="N147:N150"/>
    <mergeCell ref="O147:O150"/>
    <mergeCell ref="X155:X158"/>
    <mergeCell ref="C151:C154"/>
    <mergeCell ref="N151:N154"/>
    <mergeCell ref="O151:O154"/>
    <mergeCell ref="P151:P154"/>
    <mergeCell ref="R155:R158"/>
    <mergeCell ref="S155:S158"/>
    <mergeCell ref="T155:T158"/>
    <mergeCell ref="U155:U158"/>
    <mergeCell ref="V155:V158"/>
    <mergeCell ref="W155:W158"/>
    <mergeCell ref="V159:V162"/>
    <mergeCell ref="W159:W162"/>
    <mergeCell ref="X159:X162"/>
    <mergeCell ref="C155:C158"/>
    <mergeCell ref="N155:N158"/>
    <mergeCell ref="O155:O158"/>
    <mergeCell ref="P155:P158"/>
    <mergeCell ref="Q155:Q158"/>
    <mergeCell ref="P159:P162"/>
    <mergeCell ref="Q159:Q162"/>
    <mergeCell ref="X135:X138"/>
    <mergeCell ref="C159:C162"/>
    <mergeCell ref="N159:N162"/>
    <mergeCell ref="O159:O162"/>
    <mergeCell ref="R159:R162"/>
    <mergeCell ref="S159:S162"/>
    <mergeCell ref="T159:T162"/>
    <mergeCell ref="U159:U162"/>
    <mergeCell ref="T135:T138"/>
    <mergeCell ref="U135:U138"/>
    <mergeCell ref="P135:P138"/>
    <mergeCell ref="Q135:Q138"/>
    <mergeCell ref="R135:R138"/>
    <mergeCell ref="S135:S138"/>
    <mergeCell ref="V135:V138"/>
    <mergeCell ref="W135:W138"/>
    <mergeCell ref="T175:T178"/>
    <mergeCell ref="U175:U178"/>
    <mergeCell ref="V175:V178"/>
    <mergeCell ref="W175:W178"/>
    <mergeCell ref="X175:X178"/>
    <mergeCell ref="A135:A138"/>
    <mergeCell ref="B135:B138"/>
    <mergeCell ref="C135:C138"/>
    <mergeCell ref="N135:N138"/>
    <mergeCell ref="O135:O138"/>
    <mergeCell ref="X107:X110"/>
    <mergeCell ref="C175:C178"/>
    <mergeCell ref="N175:N178"/>
    <mergeCell ref="O175:O178"/>
    <mergeCell ref="P175:P178"/>
    <mergeCell ref="Q175:Q178"/>
    <mergeCell ref="P107:P110"/>
    <mergeCell ref="Q107:Q110"/>
    <mergeCell ref="R175:R178"/>
    <mergeCell ref="S175:S178"/>
    <mergeCell ref="T111:T114"/>
    <mergeCell ref="U111:U114"/>
    <mergeCell ref="V107:V110"/>
    <mergeCell ref="W107:W110"/>
    <mergeCell ref="V111:V114"/>
    <mergeCell ref="W111:W114"/>
    <mergeCell ref="X111:X114"/>
    <mergeCell ref="C107:C110"/>
    <mergeCell ref="N107:N110"/>
    <mergeCell ref="O107:O110"/>
    <mergeCell ref="R107:R110"/>
    <mergeCell ref="S107:S110"/>
    <mergeCell ref="T107:T110"/>
    <mergeCell ref="U107:U110"/>
    <mergeCell ref="X115:X118"/>
    <mergeCell ref="C111:C114"/>
    <mergeCell ref="N111:N114"/>
    <mergeCell ref="O111:O114"/>
    <mergeCell ref="P111:P114"/>
    <mergeCell ref="Q111:Q114"/>
    <mergeCell ref="R111:R114"/>
    <mergeCell ref="S111:S114"/>
    <mergeCell ref="R115:R118"/>
    <mergeCell ref="S115:S118"/>
    <mergeCell ref="T115:T118"/>
    <mergeCell ref="U115:U118"/>
    <mergeCell ref="V115:V118"/>
    <mergeCell ref="W115:W118"/>
    <mergeCell ref="V119:V122"/>
    <mergeCell ref="W119:W122"/>
    <mergeCell ref="X119:X122"/>
    <mergeCell ref="C115:C118"/>
    <mergeCell ref="N115:N118"/>
    <mergeCell ref="O115:O118"/>
    <mergeCell ref="P115:P118"/>
    <mergeCell ref="Q115:Q118"/>
    <mergeCell ref="P119:P122"/>
    <mergeCell ref="Q119:Q122"/>
    <mergeCell ref="R119:R122"/>
    <mergeCell ref="S119:S122"/>
    <mergeCell ref="T119:T122"/>
    <mergeCell ref="U119:U122"/>
    <mergeCell ref="A119:A122"/>
    <mergeCell ref="B119:B122"/>
    <mergeCell ref="C119:C122"/>
    <mergeCell ref="N119:N122"/>
    <mergeCell ref="O119:O122"/>
    <mergeCell ref="X127:X130"/>
    <mergeCell ref="A123:A126"/>
    <mergeCell ref="B123:B126"/>
    <mergeCell ref="C123:C126"/>
    <mergeCell ref="R127:R130"/>
    <mergeCell ref="S127:S130"/>
    <mergeCell ref="T127:T130"/>
    <mergeCell ref="U127:U130"/>
    <mergeCell ref="V127:V130"/>
    <mergeCell ref="W127:W130"/>
    <mergeCell ref="V131:V134"/>
    <mergeCell ref="W131:W134"/>
    <mergeCell ref="X131:X134"/>
    <mergeCell ref="A127:A130"/>
    <mergeCell ref="B127:B130"/>
    <mergeCell ref="C127:C130"/>
    <mergeCell ref="N127:N130"/>
    <mergeCell ref="O127:O130"/>
    <mergeCell ref="P127:P130"/>
    <mergeCell ref="Q127:Q130"/>
    <mergeCell ref="A1:D4"/>
    <mergeCell ref="E1:X1"/>
    <mergeCell ref="E2:X2"/>
    <mergeCell ref="E3:F3"/>
    <mergeCell ref="G3:X3"/>
    <mergeCell ref="E4:F4"/>
    <mergeCell ref="G4:X4"/>
    <mergeCell ref="A5:A6"/>
    <mergeCell ref="B5:B6"/>
    <mergeCell ref="C5:C6"/>
    <mergeCell ref="D5:D6"/>
    <mergeCell ref="E5:E6"/>
    <mergeCell ref="F5:I5"/>
    <mergeCell ref="J5:M5"/>
    <mergeCell ref="N5:R5"/>
    <mergeCell ref="S5:X5"/>
    <mergeCell ref="R7:R10"/>
    <mergeCell ref="S7:S10"/>
    <mergeCell ref="T7:T10"/>
    <mergeCell ref="U7:U10"/>
    <mergeCell ref="V7:V10"/>
    <mergeCell ref="W7:W10"/>
    <mergeCell ref="X7:X10"/>
    <mergeCell ref="C11:C14"/>
    <mergeCell ref="N11:N14"/>
    <mergeCell ref="O11:O14"/>
    <mergeCell ref="P11:P14"/>
    <mergeCell ref="Q11:Q14"/>
    <mergeCell ref="R11:R14"/>
    <mergeCell ref="S11:S14"/>
    <mergeCell ref="T11:T14"/>
    <mergeCell ref="U11:U14"/>
    <mergeCell ref="V11:V14"/>
    <mergeCell ref="W11:W14"/>
    <mergeCell ref="X11:X14"/>
    <mergeCell ref="C15:C18"/>
    <mergeCell ref="N15:N18"/>
    <mergeCell ref="O15:O18"/>
    <mergeCell ref="P15:P18"/>
    <mergeCell ref="Q15:Q18"/>
    <mergeCell ref="R15:R18"/>
    <mergeCell ref="S15:S18"/>
    <mergeCell ref="T15:T18"/>
    <mergeCell ref="U15:U18"/>
    <mergeCell ref="V15:V18"/>
    <mergeCell ref="W15:W18"/>
    <mergeCell ref="X15:X18"/>
    <mergeCell ref="C19:C22"/>
    <mergeCell ref="N19:N22"/>
    <mergeCell ref="O19:O22"/>
    <mergeCell ref="P19:P22"/>
    <mergeCell ref="Q19:Q22"/>
    <mergeCell ref="R19:R22"/>
    <mergeCell ref="S19:S22"/>
    <mergeCell ref="T19:T22"/>
    <mergeCell ref="U19:U22"/>
    <mergeCell ref="V19:V22"/>
    <mergeCell ref="W19:W22"/>
    <mergeCell ref="X19:X22"/>
    <mergeCell ref="C23:C26"/>
    <mergeCell ref="N23:N26"/>
    <mergeCell ref="O23:O26"/>
    <mergeCell ref="P23:P26"/>
    <mergeCell ref="Q23:Q26"/>
    <mergeCell ref="R23:R26"/>
    <mergeCell ref="S23:S26"/>
    <mergeCell ref="T23:T26"/>
    <mergeCell ref="U23:U26"/>
    <mergeCell ref="V23:V26"/>
    <mergeCell ref="W23:W26"/>
    <mergeCell ref="X23:X26"/>
    <mergeCell ref="C27:C30"/>
    <mergeCell ref="N27:N30"/>
    <mergeCell ref="O27:O30"/>
    <mergeCell ref="P27:P30"/>
    <mergeCell ref="Q27:Q30"/>
    <mergeCell ref="R27:R30"/>
    <mergeCell ref="S27:S30"/>
    <mergeCell ref="T27:T30"/>
    <mergeCell ref="U27:U30"/>
    <mergeCell ref="V27:V30"/>
    <mergeCell ref="W27:W30"/>
    <mergeCell ref="X27:X30"/>
    <mergeCell ref="C31:C34"/>
    <mergeCell ref="N31:N34"/>
    <mergeCell ref="O31:O34"/>
    <mergeCell ref="P31:P34"/>
    <mergeCell ref="Q31:Q34"/>
    <mergeCell ref="R31:R34"/>
    <mergeCell ref="S31:S34"/>
    <mergeCell ref="T31:T34"/>
    <mergeCell ref="U31:U34"/>
    <mergeCell ref="V31:V34"/>
    <mergeCell ref="W31:W34"/>
    <mergeCell ref="X31:X34"/>
    <mergeCell ref="C35:C38"/>
    <mergeCell ref="N35:N38"/>
    <mergeCell ref="O35:O38"/>
    <mergeCell ref="P35:P38"/>
    <mergeCell ref="Q35:Q38"/>
    <mergeCell ref="R35:R38"/>
    <mergeCell ref="S35:S38"/>
    <mergeCell ref="T35:T38"/>
    <mergeCell ref="U35:U38"/>
    <mergeCell ref="V35:V38"/>
    <mergeCell ref="W35:W38"/>
    <mergeCell ref="X35:X38"/>
    <mergeCell ref="C39:C42"/>
    <mergeCell ref="N39:N42"/>
    <mergeCell ref="O39:O42"/>
    <mergeCell ref="P39:P42"/>
    <mergeCell ref="Q39:Q42"/>
    <mergeCell ref="R39:R42"/>
    <mergeCell ref="S39:S42"/>
    <mergeCell ref="T39:T42"/>
    <mergeCell ref="U39:U42"/>
    <mergeCell ref="V39:V42"/>
    <mergeCell ref="W39:W42"/>
    <mergeCell ref="X39:X42"/>
    <mergeCell ref="C43:C46"/>
    <mergeCell ref="N43:N46"/>
    <mergeCell ref="O43:O46"/>
    <mergeCell ref="P43:P46"/>
    <mergeCell ref="Q43:Q46"/>
    <mergeCell ref="R43:R46"/>
    <mergeCell ref="S43:S46"/>
    <mergeCell ref="T43:T46"/>
    <mergeCell ref="U43:U46"/>
    <mergeCell ref="V43:V46"/>
    <mergeCell ref="W43:W46"/>
    <mergeCell ref="X43:X46"/>
    <mergeCell ref="C47:C50"/>
    <mergeCell ref="N47:N50"/>
    <mergeCell ref="O47:O50"/>
    <mergeCell ref="P47:P50"/>
    <mergeCell ref="Q47:Q50"/>
    <mergeCell ref="R47:R50"/>
    <mergeCell ref="S47:S50"/>
    <mergeCell ref="T47:T50"/>
    <mergeCell ref="U47:U50"/>
    <mergeCell ref="V47:V50"/>
    <mergeCell ref="W47:W50"/>
    <mergeCell ref="X47:X50"/>
    <mergeCell ref="C51:C54"/>
    <mergeCell ref="N51:N54"/>
    <mergeCell ref="O51:O54"/>
    <mergeCell ref="P51:P54"/>
    <mergeCell ref="Q51:Q54"/>
    <mergeCell ref="R51:R54"/>
    <mergeCell ref="S51:S54"/>
    <mergeCell ref="T51:T54"/>
    <mergeCell ref="U51:U54"/>
    <mergeCell ref="V51:V54"/>
    <mergeCell ref="W51:W54"/>
    <mergeCell ref="X51:X54"/>
    <mergeCell ref="C55:C58"/>
    <mergeCell ref="N55:N58"/>
    <mergeCell ref="O55:O58"/>
    <mergeCell ref="P55:P58"/>
    <mergeCell ref="Q55:Q58"/>
    <mergeCell ref="R55:R58"/>
    <mergeCell ref="S55:S58"/>
    <mergeCell ref="T55:T58"/>
    <mergeCell ref="U55:U58"/>
    <mergeCell ref="V55:V58"/>
    <mergeCell ref="W55:W58"/>
    <mergeCell ref="X55:X58"/>
    <mergeCell ref="C59:C62"/>
    <mergeCell ref="N59:N62"/>
    <mergeCell ref="O59:O62"/>
    <mergeCell ref="P59:P62"/>
    <mergeCell ref="Q59:Q62"/>
    <mergeCell ref="R59:R62"/>
    <mergeCell ref="S59:S62"/>
    <mergeCell ref="T59:T62"/>
    <mergeCell ref="U59:U62"/>
    <mergeCell ref="V59:V62"/>
    <mergeCell ref="W59:W62"/>
    <mergeCell ref="X59:X62"/>
    <mergeCell ref="C63:C66"/>
    <mergeCell ref="N63:N66"/>
    <mergeCell ref="O63:O66"/>
    <mergeCell ref="P63:P66"/>
    <mergeCell ref="Q63:Q66"/>
    <mergeCell ref="R63:R66"/>
    <mergeCell ref="S63:S66"/>
    <mergeCell ref="T63:T66"/>
    <mergeCell ref="U63:U66"/>
    <mergeCell ref="V63:V66"/>
    <mergeCell ref="W63:W66"/>
    <mergeCell ref="X63:X66"/>
    <mergeCell ref="C67:C70"/>
    <mergeCell ref="N67:N70"/>
    <mergeCell ref="O67:O70"/>
    <mergeCell ref="P67:P70"/>
    <mergeCell ref="Q67:Q70"/>
    <mergeCell ref="R67:R70"/>
    <mergeCell ref="S67:S70"/>
    <mergeCell ref="T67:T70"/>
    <mergeCell ref="U67:U70"/>
    <mergeCell ref="V67:V70"/>
    <mergeCell ref="W67:W70"/>
    <mergeCell ref="X67:X70"/>
    <mergeCell ref="C71:C74"/>
    <mergeCell ref="N71:N74"/>
    <mergeCell ref="O71:O74"/>
    <mergeCell ref="P71:P74"/>
    <mergeCell ref="Q71:Q74"/>
    <mergeCell ref="R71:R74"/>
    <mergeCell ref="S71:S74"/>
    <mergeCell ref="T71:T74"/>
    <mergeCell ref="U71:U74"/>
    <mergeCell ref="V71:V74"/>
    <mergeCell ref="W71:W74"/>
    <mergeCell ref="X71:X74"/>
    <mergeCell ref="C75:C78"/>
    <mergeCell ref="N75:N78"/>
    <mergeCell ref="O75:O78"/>
    <mergeCell ref="P75:P78"/>
    <mergeCell ref="Q75:Q78"/>
    <mergeCell ref="R75:R78"/>
    <mergeCell ref="S75:S78"/>
    <mergeCell ref="T75:T78"/>
    <mergeCell ref="U75:U78"/>
    <mergeCell ref="V75:V78"/>
    <mergeCell ref="W75:W78"/>
    <mergeCell ref="X75:X78"/>
    <mergeCell ref="C79:C82"/>
    <mergeCell ref="N79:N82"/>
    <mergeCell ref="O79:O82"/>
    <mergeCell ref="P79:P82"/>
    <mergeCell ref="Q79:Q82"/>
    <mergeCell ref="R79:R82"/>
    <mergeCell ref="S79:S82"/>
    <mergeCell ref="T79:T82"/>
    <mergeCell ref="U79:U82"/>
    <mergeCell ref="V79:V82"/>
    <mergeCell ref="W79:W82"/>
    <mergeCell ref="X79:X82"/>
    <mergeCell ref="C83:C86"/>
    <mergeCell ref="N83:N86"/>
    <mergeCell ref="O83:O86"/>
    <mergeCell ref="P83:P86"/>
    <mergeCell ref="Q83:Q86"/>
    <mergeCell ref="R83:R86"/>
    <mergeCell ref="S83:S86"/>
    <mergeCell ref="T83:T86"/>
    <mergeCell ref="U83:U86"/>
    <mergeCell ref="V83:V86"/>
    <mergeCell ref="W83:W86"/>
    <mergeCell ref="X83:X86"/>
    <mergeCell ref="C87:C90"/>
    <mergeCell ref="N87:N90"/>
    <mergeCell ref="O87:O90"/>
    <mergeCell ref="P87:P90"/>
    <mergeCell ref="Q87:Q90"/>
    <mergeCell ref="R87:R90"/>
    <mergeCell ref="S87:S90"/>
    <mergeCell ref="T87:T90"/>
    <mergeCell ref="U87:U90"/>
    <mergeCell ref="V87:V90"/>
    <mergeCell ref="W87:W90"/>
    <mergeCell ref="X87:X90"/>
    <mergeCell ref="C91:C94"/>
    <mergeCell ref="N91:N94"/>
    <mergeCell ref="O91:O94"/>
    <mergeCell ref="P91:P94"/>
    <mergeCell ref="Q91:Q94"/>
    <mergeCell ref="R91:R94"/>
    <mergeCell ref="S91:S94"/>
    <mergeCell ref="T91:T94"/>
    <mergeCell ref="U91:U94"/>
    <mergeCell ref="V91:V94"/>
    <mergeCell ref="W91:W94"/>
    <mergeCell ref="X91:X94"/>
    <mergeCell ref="C95:C98"/>
    <mergeCell ref="N95:N98"/>
    <mergeCell ref="O95:O98"/>
    <mergeCell ref="P95:P98"/>
    <mergeCell ref="Q95:Q98"/>
    <mergeCell ref="R95:R98"/>
    <mergeCell ref="S95:S98"/>
    <mergeCell ref="T95:T98"/>
    <mergeCell ref="U95:U98"/>
    <mergeCell ref="V95:V98"/>
    <mergeCell ref="W95:W98"/>
    <mergeCell ref="X95:X98"/>
    <mergeCell ref="C99:C102"/>
    <mergeCell ref="N99:N102"/>
    <mergeCell ref="O99:O102"/>
    <mergeCell ref="P99:P102"/>
    <mergeCell ref="Q99:Q102"/>
    <mergeCell ref="R99:R102"/>
    <mergeCell ref="S99:S102"/>
    <mergeCell ref="T99:T102"/>
    <mergeCell ref="U99:U102"/>
    <mergeCell ref="V99:V102"/>
    <mergeCell ref="W99:W102"/>
    <mergeCell ref="X99:X102"/>
    <mergeCell ref="C103:C106"/>
    <mergeCell ref="N103:N106"/>
    <mergeCell ref="O103:O106"/>
    <mergeCell ref="P103:P106"/>
    <mergeCell ref="Q103:Q106"/>
    <mergeCell ref="R103:R106"/>
    <mergeCell ref="S103:S106"/>
    <mergeCell ref="T103:T106"/>
    <mergeCell ref="U103:U106"/>
    <mergeCell ref="V103:V106"/>
    <mergeCell ref="W103:W106"/>
    <mergeCell ref="X103:X106"/>
    <mergeCell ref="A131:A134"/>
    <mergeCell ref="B131:B134"/>
    <mergeCell ref="C131:C134"/>
    <mergeCell ref="N131:N134"/>
    <mergeCell ref="O131:O134"/>
    <mergeCell ref="P131:P134"/>
    <mergeCell ref="Q131:Q134"/>
    <mergeCell ref="R131:R134"/>
    <mergeCell ref="S131:S134"/>
    <mergeCell ref="T131:T134"/>
    <mergeCell ref="U131:U134"/>
  </mergeCells>
  <dataValidations count="2">
    <dataValidation type="list" allowBlank="1" showInputMessage="1" showErrorMessage="1" sqref="C31:C34 C15:C18">
      <formula1>$AH$355:$AH$365</formula1>
    </dataValidation>
    <dataValidation type="list" allowBlank="1" showInputMessage="1" showErrorMessage="1" sqref="AD35 N35 AD31 AD23 AD27 AD39 AD91 AD115 N19 AD55 AD95 AD51 AD87 AD47 AD111 AD43 AD83 AD71 AD99 AD67 AD79 AD63 AD103 AD59 AD75 N179 AD147 N147 AD143 N143 AD139 N135 AD135 N131 AD131 AD127 N127 N139 AD183 AD151 N151 AD167 N175 N159 AD159 AD187 N39:N111 AD179 AD175 AD171 N167 N163">
      <formula1>TERRITORIALIZACIÓN!#REF!</formula1>
    </dataValidation>
  </dataValidations>
  <printOptions/>
  <pageMargins left="0.7086614173228347" right="0.7086614173228347" top="0.7480314960629921" bottom="0.7480314960629921" header="0.31496062992125984" footer="0.31496062992125984"/>
  <pageSetup horizontalDpi="600" verticalDpi="600" orientation="portrait" scale="24" r:id="rId5"/>
  <headerFooter>
    <oddFooter>&amp;C&amp;G</oddFooter>
  </headerFooter>
  <colBreaks count="1" manualBreakCount="1">
    <brk id="24" max="65535" man="1"/>
  </colBreaks>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ANGELICA.ORTIZ</cp:lastModifiedBy>
  <cp:lastPrinted>2016-08-11T13:44:00Z</cp:lastPrinted>
  <dcterms:created xsi:type="dcterms:W3CDTF">2010-03-25T16:40:43Z</dcterms:created>
  <dcterms:modified xsi:type="dcterms:W3CDTF">2017-01-31T17:05:40Z</dcterms:modified>
  <cp:category/>
  <cp:version/>
  <cp:contentType/>
  <cp:contentStatus/>
</cp:coreProperties>
</file>